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Documents Communs\Antoine\PLANNING ASV\"/>
    </mc:Choice>
  </mc:AlternateContent>
  <bookViews>
    <workbookView xWindow="0" yWindow="0" windowWidth="13185" windowHeight="1200"/>
  </bookViews>
  <sheets>
    <sheet name="Fichier source" sheetId="14" r:id="rId1"/>
  </sheets>
  <definedNames>
    <definedName name="correspondance_mois">'Fichier source'!$AZ$9:$BA$20</definedName>
    <definedName name="correspondance_numero_planning">'Fichier source'!$AI$3:$AO$8</definedName>
    <definedName name="correspondance_semaine">'Fichier source'!$AZ$1:$BA$7</definedName>
    <definedName name="format_planning">'Fichier source'!$AN$11</definedName>
    <definedName name="jours_ferie">'Fichier source'!$BE$6:$BF$27</definedName>
    <definedName name="Paques">'Fichier source'!$BE$1</definedName>
    <definedName name="Paques2">'Fichier source'!$BE$2</definedName>
    <definedName name="Saisir_Année">'Fichier source'!$B$1</definedName>
    <definedName name="type_planning">'Fichier source'!$AZ$259:$AZ$260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N30" i="14" l="1"/>
  <c r="BR36" i="14"/>
  <c r="BQ36" i="14"/>
  <c r="BP36" i="14"/>
  <c r="BO36" i="14"/>
  <c r="BN36" i="14"/>
  <c r="BM36" i="14"/>
  <c r="BL36" i="14"/>
  <c r="BR35" i="14"/>
  <c r="BQ35" i="14"/>
  <c r="BP35" i="14"/>
  <c r="BO35" i="14"/>
  <c r="BN35" i="14"/>
  <c r="BM35" i="14"/>
  <c r="BL35" i="14"/>
  <c r="BR33" i="14"/>
  <c r="BQ33" i="14"/>
  <c r="BP33" i="14"/>
  <c r="BO33" i="14"/>
  <c r="BN33" i="14"/>
  <c r="BM33" i="14"/>
  <c r="BL33" i="14"/>
  <c r="BR32" i="14"/>
  <c r="BQ32" i="14"/>
  <c r="BP32" i="14"/>
  <c r="BO32" i="14"/>
  <c r="BN32" i="14"/>
  <c r="BM32" i="14"/>
  <c r="BL32" i="14"/>
  <c r="BR30" i="14"/>
  <c r="BQ30" i="14"/>
  <c r="BP30" i="14"/>
  <c r="BO30" i="14"/>
  <c r="BM30" i="14"/>
  <c r="BL30" i="14"/>
  <c r="BR29" i="14"/>
  <c r="BQ29" i="14"/>
  <c r="BP29" i="14"/>
  <c r="BO29" i="14"/>
  <c r="BN29" i="14"/>
  <c r="BM29" i="14"/>
  <c r="BL29" i="14"/>
  <c r="BR27" i="14"/>
  <c r="BQ27" i="14"/>
  <c r="BP27" i="14"/>
  <c r="BO27" i="14"/>
  <c r="BN27" i="14"/>
  <c r="BM27" i="14"/>
  <c r="BL27" i="14"/>
  <c r="BR26" i="14"/>
  <c r="BQ26" i="14"/>
  <c r="BP26" i="14"/>
  <c r="BO26" i="14"/>
  <c r="BN26" i="14"/>
  <c r="BM26" i="14"/>
  <c r="BL26" i="14"/>
  <c r="BL24" i="14"/>
  <c r="BM24" i="14"/>
  <c r="BN24" i="14"/>
  <c r="BO24" i="14"/>
  <c r="BP24" i="14"/>
  <c r="BQ24" i="14"/>
  <c r="BR24" i="14"/>
  <c r="BL23" i="14"/>
  <c r="BM23" i="14"/>
  <c r="BN23" i="14"/>
  <c r="BO23" i="14"/>
  <c r="BP23" i="14"/>
  <c r="BQ23" i="14"/>
  <c r="BR23" i="14"/>
  <c r="AG223" i="14" l="1"/>
  <c r="AF223" i="14"/>
  <c r="AE223" i="14"/>
  <c r="AD223" i="14"/>
  <c r="AC223" i="14"/>
  <c r="AB223" i="14"/>
  <c r="AA223" i="14"/>
  <c r="Z223" i="14"/>
  <c r="Y223" i="14"/>
  <c r="X223" i="14"/>
  <c r="W223" i="14"/>
  <c r="V223" i="14"/>
  <c r="U223" i="14"/>
  <c r="T223" i="14"/>
  <c r="S223" i="14"/>
  <c r="R223" i="14"/>
  <c r="Q223" i="14"/>
  <c r="P223" i="14"/>
  <c r="O223" i="14"/>
  <c r="N223" i="14"/>
  <c r="M223" i="14"/>
  <c r="L223" i="14"/>
  <c r="K223" i="14"/>
  <c r="J223" i="14"/>
  <c r="I223" i="14"/>
  <c r="H223" i="14"/>
  <c r="G223" i="14"/>
  <c r="F223" i="14"/>
  <c r="E223" i="14"/>
  <c r="D223" i="14"/>
  <c r="C223" i="14"/>
  <c r="AF203" i="14"/>
  <c r="AE203" i="14"/>
  <c r="AD203" i="14"/>
  <c r="AC203" i="14"/>
  <c r="AB203" i="14"/>
  <c r="AA203" i="14"/>
  <c r="Z203" i="14"/>
  <c r="Y203" i="14"/>
  <c r="X203" i="14"/>
  <c r="W203" i="14"/>
  <c r="V203" i="14"/>
  <c r="U203" i="14"/>
  <c r="T203" i="14"/>
  <c r="S203" i="14"/>
  <c r="R203" i="14"/>
  <c r="Q203" i="14"/>
  <c r="P203" i="14"/>
  <c r="O203" i="14"/>
  <c r="N203" i="14"/>
  <c r="M203" i="14"/>
  <c r="L203" i="14"/>
  <c r="K203" i="14"/>
  <c r="J203" i="14"/>
  <c r="I203" i="14"/>
  <c r="H203" i="14"/>
  <c r="G203" i="14"/>
  <c r="F203" i="14"/>
  <c r="E203" i="14"/>
  <c r="D203" i="14"/>
  <c r="C203" i="14"/>
  <c r="AG183" i="14"/>
  <c r="AF183" i="14"/>
  <c r="AE183" i="14"/>
  <c r="AD183" i="14"/>
  <c r="AC183" i="14"/>
  <c r="AB183" i="14"/>
  <c r="AA183" i="14"/>
  <c r="Z183" i="14"/>
  <c r="Y183" i="14"/>
  <c r="X183" i="14"/>
  <c r="W183" i="14"/>
  <c r="V183" i="14"/>
  <c r="U183" i="14"/>
  <c r="T183" i="14"/>
  <c r="S183" i="14"/>
  <c r="R183" i="14"/>
  <c r="Q183" i="14"/>
  <c r="P183" i="14"/>
  <c r="O183" i="14"/>
  <c r="N183" i="14"/>
  <c r="M183" i="14"/>
  <c r="L183" i="14"/>
  <c r="K183" i="14"/>
  <c r="J183" i="14"/>
  <c r="I183" i="14"/>
  <c r="H183" i="14"/>
  <c r="G183" i="14"/>
  <c r="F183" i="14"/>
  <c r="E183" i="14"/>
  <c r="D183" i="14"/>
  <c r="C183" i="14"/>
  <c r="AD163" i="14"/>
  <c r="AC163" i="14"/>
  <c r="AB163" i="14"/>
  <c r="AA163" i="14"/>
  <c r="Z163" i="14"/>
  <c r="Y163" i="14"/>
  <c r="X163" i="14"/>
  <c r="W163" i="14"/>
  <c r="V163" i="14"/>
  <c r="U163" i="14"/>
  <c r="T163" i="14"/>
  <c r="S163" i="14"/>
  <c r="R163" i="14"/>
  <c r="Q163" i="14"/>
  <c r="P163" i="14"/>
  <c r="O163" i="14"/>
  <c r="N163" i="14"/>
  <c r="M163" i="14"/>
  <c r="L163" i="14"/>
  <c r="K163" i="14"/>
  <c r="J163" i="14"/>
  <c r="I163" i="14"/>
  <c r="H163" i="14"/>
  <c r="G163" i="14"/>
  <c r="F163" i="14"/>
  <c r="E163" i="14"/>
  <c r="D163" i="14"/>
  <c r="C163" i="14"/>
  <c r="AG143" i="14"/>
  <c r="AF143" i="14"/>
  <c r="AE143" i="14"/>
  <c r="AD143" i="14"/>
  <c r="AC143" i="14"/>
  <c r="AB143" i="14"/>
  <c r="AA143" i="14"/>
  <c r="Z143" i="14"/>
  <c r="Y143" i="14"/>
  <c r="X143" i="14"/>
  <c r="W143" i="14"/>
  <c r="V143" i="14"/>
  <c r="U143" i="14"/>
  <c r="T143" i="14"/>
  <c r="S143" i="14"/>
  <c r="R143" i="14"/>
  <c r="Q143" i="14"/>
  <c r="P143" i="14"/>
  <c r="O143" i="14"/>
  <c r="N143" i="14"/>
  <c r="M143" i="14"/>
  <c r="L143" i="14"/>
  <c r="K143" i="14"/>
  <c r="J143" i="14"/>
  <c r="I143" i="14"/>
  <c r="H143" i="14"/>
  <c r="G143" i="14"/>
  <c r="F143" i="14"/>
  <c r="E143" i="14"/>
  <c r="D143" i="14"/>
  <c r="C143" i="14"/>
  <c r="AG122" i="14"/>
  <c r="AF122" i="14"/>
  <c r="AE122" i="14"/>
  <c r="AD122" i="14"/>
  <c r="AC122" i="14"/>
  <c r="AB122" i="14"/>
  <c r="AA122" i="14"/>
  <c r="Z122" i="14"/>
  <c r="Y122" i="14"/>
  <c r="X122" i="14"/>
  <c r="W122" i="14"/>
  <c r="V122" i="14"/>
  <c r="U122" i="14"/>
  <c r="T122" i="14"/>
  <c r="S122" i="14"/>
  <c r="R122" i="14"/>
  <c r="Q122" i="14"/>
  <c r="P122" i="14"/>
  <c r="O122" i="14"/>
  <c r="N122" i="14"/>
  <c r="M122" i="14"/>
  <c r="L122" i="14"/>
  <c r="K122" i="14"/>
  <c r="J122" i="14"/>
  <c r="I122" i="14"/>
  <c r="H122" i="14"/>
  <c r="G122" i="14"/>
  <c r="F122" i="14"/>
  <c r="E122" i="14"/>
  <c r="D122" i="14"/>
  <c r="C122" i="14"/>
  <c r="AF102" i="14"/>
  <c r="AE102" i="14"/>
  <c r="AD102" i="14"/>
  <c r="AC102" i="14"/>
  <c r="AB102" i="14"/>
  <c r="AA102" i="14"/>
  <c r="Z102" i="14"/>
  <c r="Y102" i="14"/>
  <c r="X102" i="14"/>
  <c r="W102" i="14"/>
  <c r="V102" i="14"/>
  <c r="U102" i="14"/>
  <c r="T102" i="14"/>
  <c r="S102" i="14"/>
  <c r="R102" i="14"/>
  <c r="Q102" i="14"/>
  <c r="P102" i="14"/>
  <c r="O102" i="14"/>
  <c r="N102" i="14"/>
  <c r="M102" i="14"/>
  <c r="L102" i="14"/>
  <c r="K102" i="14"/>
  <c r="J102" i="14"/>
  <c r="I102" i="14"/>
  <c r="H102" i="14"/>
  <c r="G102" i="14"/>
  <c r="F102" i="14"/>
  <c r="E102" i="14"/>
  <c r="D102" i="14"/>
  <c r="C102" i="14"/>
  <c r="D82" i="14"/>
  <c r="AG82" i="14"/>
  <c r="AF82" i="14"/>
  <c r="AE82" i="14"/>
  <c r="AD82" i="14"/>
  <c r="AC82" i="14"/>
  <c r="AB82" i="14"/>
  <c r="AA82" i="14"/>
  <c r="Z82" i="14"/>
  <c r="Y82" i="14"/>
  <c r="X82" i="14"/>
  <c r="W82" i="14"/>
  <c r="V82" i="14"/>
  <c r="U82" i="14"/>
  <c r="T82" i="14"/>
  <c r="S82" i="14"/>
  <c r="R82" i="14"/>
  <c r="Q82" i="14"/>
  <c r="P82" i="14"/>
  <c r="O82" i="14"/>
  <c r="N82" i="14"/>
  <c r="M82" i="14"/>
  <c r="L82" i="14"/>
  <c r="K82" i="14"/>
  <c r="J82" i="14"/>
  <c r="I82" i="14"/>
  <c r="H82" i="14"/>
  <c r="G82" i="14"/>
  <c r="F82" i="14"/>
  <c r="E82" i="14"/>
  <c r="C82" i="14"/>
  <c r="AF62" i="14"/>
  <c r="AE62" i="14"/>
  <c r="AD62" i="14"/>
  <c r="AC62" i="14"/>
  <c r="AB62" i="14"/>
  <c r="AA62" i="14"/>
  <c r="Z62" i="14"/>
  <c r="Y62" i="14"/>
  <c r="X62" i="14"/>
  <c r="W62" i="14"/>
  <c r="V62" i="14"/>
  <c r="U62" i="14"/>
  <c r="T62" i="14"/>
  <c r="S62" i="14"/>
  <c r="R62" i="14"/>
  <c r="Q62" i="14"/>
  <c r="P62" i="14"/>
  <c r="O62" i="14"/>
  <c r="N62" i="14"/>
  <c r="M62" i="14"/>
  <c r="L62" i="14"/>
  <c r="K62" i="14"/>
  <c r="J62" i="14"/>
  <c r="I62" i="14"/>
  <c r="H62" i="14"/>
  <c r="G62" i="14"/>
  <c r="F62" i="14"/>
  <c r="E62" i="14"/>
  <c r="D62" i="14"/>
  <c r="C62" i="14"/>
  <c r="AG42" i="14"/>
  <c r="AF42" i="14"/>
  <c r="AE42" i="14"/>
  <c r="AD42" i="14"/>
  <c r="AC42" i="14"/>
  <c r="AB42" i="14"/>
  <c r="AA42" i="14"/>
  <c r="Z42" i="14"/>
  <c r="Y42" i="14"/>
  <c r="X42" i="14"/>
  <c r="W42" i="14"/>
  <c r="V42" i="14"/>
  <c r="U42" i="14"/>
  <c r="T42" i="14"/>
  <c r="S42" i="14"/>
  <c r="R42" i="14"/>
  <c r="Q42" i="14"/>
  <c r="P42" i="14"/>
  <c r="O42" i="14"/>
  <c r="N42" i="14"/>
  <c r="M42" i="14"/>
  <c r="L42" i="14"/>
  <c r="K42" i="14"/>
  <c r="J42" i="14"/>
  <c r="I42" i="14"/>
  <c r="H42" i="14"/>
  <c r="G42" i="14"/>
  <c r="F42" i="14"/>
  <c r="E42" i="14"/>
  <c r="D42" i="14"/>
  <c r="C42" i="14"/>
  <c r="AG22" i="14"/>
  <c r="AF22" i="14"/>
  <c r="AE22" i="14"/>
  <c r="AD22" i="14"/>
  <c r="AC22" i="14"/>
  <c r="AB22" i="14"/>
  <c r="AA22" i="14"/>
  <c r="Z22" i="14"/>
  <c r="Y22" i="14"/>
  <c r="X22" i="14"/>
  <c r="W22" i="14"/>
  <c r="V22" i="14"/>
  <c r="U22" i="14"/>
  <c r="T22" i="14"/>
  <c r="S22" i="14"/>
  <c r="R22" i="14"/>
  <c r="Q22" i="14"/>
  <c r="P22" i="14"/>
  <c r="O22" i="14"/>
  <c r="N22" i="14"/>
  <c r="M22" i="14"/>
  <c r="L22" i="14"/>
  <c r="K22" i="14"/>
  <c r="J22" i="14"/>
  <c r="I22" i="14"/>
  <c r="H22" i="14"/>
  <c r="G22" i="14"/>
  <c r="F22" i="14"/>
  <c r="E22" i="14"/>
  <c r="D22" i="14"/>
  <c r="C22" i="14"/>
  <c r="AF1" i="14"/>
  <c r="AE1" i="14"/>
  <c r="AD1" i="14"/>
  <c r="AC1" i="14"/>
  <c r="AB1" i="14"/>
  <c r="AA1" i="14"/>
  <c r="Z1" i="14"/>
  <c r="Y1" i="14"/>
  <c r="X1" i="14"/>
  <c r="W1" i="14"/>
  <c r="V1" i="14"/>
  <c r="U1" i="14"/>
  <c r="T1" i="14"/>
  <c r="S1" i="14"/>
  <c r="R1" i="14"/>
  <c r="Q1" i="14"/>
  <c r="P1" i="14"/>
  <c r="O1" i="14"/>
  <c r="N1" i="14"/>
  <c r="M1" i="14"/>
  <c r="L1" i="14"/>
  <c r="K1" i="14"/>
  <c r="J1" i="14"/>
  <c r="I1" i="14"/>
  <c r="H1" i="14"/>
  <c r="G1" i="14"/>
  <c r="F1" i="14"/>
  <c r="E1" i="14"/>
  <c r="D1" i="14"/>
  <c r="C1" i="14"/>
  <c r="AB292" i="14"/>
  <c r="AB275" i="14"/>
  <c r="AR8" i="14" l="1"/>
  <c r="AR7" i="14"/>
  <c r="AR6" i="14"/>
  <c r="AR5" i="14"/>
  <c r="AR4" i="14"/>
  <c r="AR3" i="14"/>
  <c r="AI11" i="14"/>
  <c r="Y357" i="14"/>
  <c r="Z357" i="14"/>
  <c r="AA357" i="14"/>
  <c r="AB357" i="14"/>
  <c r="Y358" i="14"/>
  <c r="Z358" i="14"/>
  <c r="AA358" i="14"/>
  <c r="AB358" i="14"/>
  <c r="X358" i="14"/>
  <c r="R357" i="14"/>
  <c r="S357" i="14"/>
  <c r="T357" i="14"/>
  <c r="U357" i="14"/>
  <c r="R358" i="14"/>
  <c r="S358" i="14"/>
  <c r="T358" i="14"/>
  <c r="U358" i="14"/>
  <c r="Q358" i="14"/>
  <c r="Y340" i="14"/>
  <c r="Z340" i="14"/>
  <c r="AA340" i="14"/>
  <c r="AB340" i="14"/>
  <c r="Y341" i="14"/>
  <c r="Z341" i="14"/>
  <c r="AA341" i="14"/>
  <c r="AB341" i="14"/>
  <c r="X341" i="14"/>
  <c r="R340" i="14"/>
  <c r="S340" i="14"/>
  <c r="T340" i="14"/>
  <c r="U340" i="14"/>
  <c r="R341" i="14"/>
  <c r="S341" i="14"/>
  <c r="T341" i="14"/>
  <c r="U341" i="14"/>
  <c r="Q341" i="14"/>
  <c r="Y323" i="14"/>
  <c r="Z323" i="14"/>
  <c r="AA323" i="14"/>
  <c r="AB323" i="14"/>
  <c r="Y324" i="14"/>
  <c r="Z324" i="14"/>
  <c r="AA324" i="14"/>
  <c r="AB324" i="14"/>
  <c r="X324" i="14"/>
  <c r="R323" i="14"/>
  <c r="S323" i="14"/>
  <c r="T323" i="14"/>
  <c r="U323" i="14"/>
  <c r="R324" i="14"/>
  <c r="S324" i="14"/>
  <c r="T324" i="14"/>
  <c r="U324" i="14"/>
  <c r="Q324" i="14"/>
  <c r="Y306" i="14"/>
  <c r="Z306" i="14"/>
  <c r="AA306" i="14"/>
  <c r="AB306" i="14"/>
  <c r="Y307" i="14"/>
  <c r="Z307" i="14"/>
  <c r="AA307" i="14"/>
  <c r="AB307" i="14"/>
  <c r="X307" i="14"/>
  <c r="R306" i="14"/>
  <c r="S306" i="14"/>
  <c r="T306" i="14"/>
  <c r="U306" i="14"/>
  <c r="R307" i="14"/>
  <c r="S307" i="14"/>
  <c r="T307" i="14"/>
  <c r="U307" i="14"/>
  <c r="Q307" i="14"/>
  <c r="Y289" i="14"/>
  <c r="Z289" i="14"/>
  <c r="AA289" i="14"/>
  <c r="AB289" i="14"/>
  <c r="Y290" i="14"/>
  <c r="Z290" i="14"/>
  <c r="AA290" i="14"/>
  <c r="AB290" i="14"/>
  <c r="X290" i="14"/>
  <c r="R289" i="14"/>
  <c r="S289" i="14"/>
  <c r="T289" i="14"/>
  <c r="U289" i="14"/>
  <c r="R290" i="14"/>
  <c r="S290" i="14"/>
  <c r="T290" i="14"/>
  <c r="U290" i="14"/>
  <c r="Q290" i="14"/>
  <c r="Y272" i="14"/>
  <c r="Z272" i="14"/>
  <c r="AA272" i="14"/>
  <c r="AB272" i="14"/>
  <c r="Y273" i="14"/>
  <c r="Z273" i="14"/>
  <c r="AA273" i="14"/>
  <c r="AB273" i="14"/>
  <c r="X273" i="14"/>
  <c r="R272" i="14"/>
  <c r="S272" i="14"/>
  <c r="T272" i="14"/>
  <c r="U272" i="14"/>
  <c r="R273" i="14"/>
  <c r="S273" i="14"/>
  <c r="T273" i="14"/>
  <c r="U273" i="14"/>
  <c r="Q273" i="14"/>
  <c r="Y256" i="14"/>
  <c r="Z256" i="14"/>
  <c r="AA256" i="14"/>
  <c r="AB256" i="14"/>
  <c r="X256" i="14"/>
  <c r="S256" i="14"/>
  <c r="T256" i="14"/>
  <c r="R256" i="14"/>
  <c r="R255" i="14"/>
  <c r="Q256" i="14"/>
  <c r="U256" i="14"/>
  <c r="S365" i="14" l="1"/>
  <c r="S355" i="14"/>
  <c r="AW247" i="14"/>
  <c r="AV247" i="14"/>
  <c r="AU247" i="14"/>
  <c r="A350" i="14"/>
  <c r="AD365" i="14"/>
  <c r="AC365" i="14"/>
  <c r="AB365" i="14"/>
  <c r="AA365" i="14"/>
  <c r="Z365" i="14"/>
  <c r="Y365" i="14"/>
  <c r="X365" i="14"/>
  <c r="W365" i="14"/>
  <c r="V365" i="14"/>
  <c r="U365" i="14"/>
  <c r="T365" i="14"/>
  <c r="R365" i="14"/>
  <c r="Q365" i="14"/>
  <c r="AD364" i="14"/>
  <c r="AC364" i="14"/>
  <c r="AB364" i="14"/>
  <c r="AA364" i="14"/>
  <c r="Z364" i="14"/>
  <c r="Y364" i="14"/>
  <c r="X364" i="14"/>
  <c r="W364" i="14"/>
  <c r="V364" i="14"/>
  <c r="U364" i="14"/>
  <c r="T364" i="14"/>
  <c r="S364" i="14"/>
  <c r="R364" i="14"/>
  <c r="Q364" i="14"/>
  <c r="AD363" i="14"/>
  <c r="AC363" i="14"/>
  <c r="AB363" i="14"/>
  <c r="AA363" i="14"/>
  <c r="Z363" i="14"/>
  <c r="Y363" i="14"/>
  <c r="X363" i="14"/>
  <c r="W363" i="14"/>
  <c r="V363" i="14"/>
  <c r="U363" i="14"/>
  <c r="T363" i="14"/>
  <c r="S363" i="14"/>
  <c r="R363" i="14"/>
  <c r="Q363" i="14"/>
  <c r="AD362" i="14"/>
  <c r="AC362" i="14"/>
  <c r="AB362" i="14"/>
  <c r="AA362" i="14"/>
  <c r="Z362" i="14"/>
  <c r="Y362" i="14"/>
  <c r="X362" i="14"/>
  <c r="W362" i="14"/>
  <c r="V362" i="14"/>
  <c r="U362" i="14"/>
  <c r="T362" i="14"/>
  <c r="S362" i="14"/>
  <c r="R362" i="14"/>
  <c r="Q362" i="14"/>
  <c r="AD361" i="14"/>
  <c r="AC361" i="14"/>
  <c r="AB361" i="14"/>
  <c r="AA361" i="14"/>
  <c r="Z361" i="14"/>
  <c r="Y361" i="14"/>
  <c r="X361" i="14"/>
  <c r="W361" i="14"/>
  <c r="V361" i="14"/>
  <c r="U361" i="14"/>
  <c r="T361" i="14"/>
  <c r="S361" i="14"/>
  <c r="R361" i="14"/>
  <c r="Q361" i="14"/>
  <c r="AD360" i="14"/>
  <c r="AC360" i="14"/>
  <c r="AB360" i="14"/>
  <c r="AA360" i="14"/>
  <c r="Z360" i="14"/>
  <c r="Y360" i="14"/>
  <c r="X360" i="14"/>
  <c r="W360" i="14"/>
  <c r="V360" i="14"/>
  <c r="U360" i="14"/>
  <c r="T360" i="14"/>
  <c r="S360" i="14"/>
  <c r="R360" i="14"/>
  <c r="Q360" i="14"/>
  <c r="AD359" i="14"/>
  <c r="AC359" i="14"/>
  <c r="AB359" i="14"/>
  <c r="AA359" i="14"/>
  <c r="Z359" i="14"/>
  <c r="Y359" i="14"/>
  <c r="X359" i="14"/>
  <c r="W359" i="14"/>
  <c r="V359" i="14"/>
  <c r="U359" i="14"/>
  <c r="T359" i="14"/>
  <c r="S359" i="14"/>
  <c r="R359" i="14"/>
  <c r="Q359" i="14"/>
  <c r="AD357" i="14"/>
  <c r="AC357" i="14"/>
  <c r="X357" i="14"/>
  <c r="W357" i="14"/>
  <c r="V357" i="14"/>
  <c r="Q357" i="14"/>
  <c r="AD356" i="14"/>
  <c r="AC356" i="14"/>
  <c r="AB356" i="14"/>
  <c r="AA356" i="14"/>
  <c r="Z356" i="14"/>
  <c r="Y356" i="14"/>
  <c r="X356" i="14"/>
  <c r="W356" i="14"/>
  <c r="V356" i="14"/>
  <c r="U356" i="14"/>
  <c r="T356" i="14"/>
  <c r="S356" i="14"/>
  <c r="R356" i="14"/>
  <c r="Q356" i="14"/>
  <c r="AD355" i="14"/>
  <c r="AC355" i="14"/>
  <c r="AB355" i="14"/>
  <c r="AA355" i="14"/>
  <c r="Z355" i="14"/>
  <c r="Y355" i="14"/>
  <c r="X355" i="14"/>
  <c r="W355" i="14"/>
  <c r="V355" i="14"/>
  <c r="U355" i="14"/>
  <c r="T355" i="14"/>
  <c r="R355" i="14"/>
  <c r="Q355" i="14"/>
  <c r="AD354" i="14"/>
  <c r="AC354" i="14"/>
  <c r="AB354" i="14"/>
  <c r="AA354" i="14"/>
  <c r="Z354" i="14"/>
  <c r="Y354" i="14"/>
  <c r="X354" i="14"/>
  <c r="W354" i="14"/>
  <c r="V354" i="14"/>
  <c r="U354" i="14"/>
  <c r="T354" i="14"/>
  <c r="S354" i="14"/>
  <c r="R354" i="14"/>
  <c r="Q354" i="14"/>
  <c r="AD353" i="14"/>
  <c r="AC353" i="14"/>
  <c r="AB353" i="14"/>
  <c r="AA353" i="14"/>
  <c r="Z353" i="14"/>
  <c r="Y353" i="14"/>
  <c r="X353" i="14"/>
  <c r="W353" i="14"/>
  <c r="V353" i="14"/>
  <c r="U353" i="14"/>
  <c r="T353" i="14"/>
  <c r="S353" i="14"/>
  <c r="R353" i="14"/>
  <c r="Q353" i="14"/>
  <c r="AD352" i="14"/>
  <c r="AC352" i="14"/>
  <c r="AB352" i="14"/>
  <c r="AA352" i="14"/>
  <c r="Z352" i="14"/>
  <c r="Y352" i="14"/>
  <c r="X352" i="14"/>
  <c r="W352" i="14"/>
  <c r="V352" i="14"/>
  <c r="U352" i="14"/>
  <c r="T352" i="14"/>
  <c r="S352" i="14"/>
  <c r="R352" i="14"/>
  <c r="Q352" i="14"/>
  <c r="AD351" i="14"/>
  <c r="AC351" i="14"/>
  <c r="AB351" i="14"/>
  <c r="AA351" i="14"/>
  <c r="Z351" i="14"/>
  <c r="Y351" i="14"/>
  <c r="X351" i="14"/>
  <c r="W351" i="14"/>
  <c r="V351" i="14"/>
  <c r="U351" i="14"/>
  <c r="T351" i="14"/>
  <c r="S351" i="14"/>
  <c r="R351" i="14"/>
  <c r="Q351" i="14"/>
  <c r="AI254" i="14" l="1"/>
  <c r="AI253" i="14"/>
  <c r="AI252" i="14"/>
  <c r="AI251" i="14"/>
  <c r="AI250" i="14"/>
  <c r="AI249" i="14"/>
  <c r="AT247" i="14"/>
  <c r="AS247" i="14"/>
  <c r="AR247" i="14"/>
  <c r="AQ247" i="14"/>
  <c r="AP247" i="14"/>
  <c r="AO247" i="14"/>
  <c r="AN247" i="14"/>
  <c r="AV249" i="14" l="1"/>
  <c r="AW251" i="14"/>
  <c r="AV251" i="14"/>
  <c r="AW252" i="14"/>
  <c r="AV252" i="14"/>
  <c r="AW249" i="14"/>
  <c r="AV253" i="14"/>
  <c r="AW253" i="14"/>
  <c r="AW250" i="14"/>
  <c r="AV250" i="14"/>
  <c r="AV254" i="14"/>
  <c r="AW254" i="14"/>
  <c r="AF224" i="14"/>
  <c r="AS6" i="14" l="1"/>
  <c r="AS5" i="14"/>
  <c r="AS4" i="14"/>
  <c r="AS3" i="14"/>
  <c r="AS8" i="14"/>
  <c r="A265" i="14"/>
  <c r="A333" i="14"/>
  <c r="A316" i="14"/>
  <c r="A299" i="14"/>
  <c r="A282" i="14"/>
  <c r="D224" i="14" l="1"/>
  <c r="E224" i="14"/>
  <c r="F224" i="14"/>
  <c r="G224" i="14"/>
  <c r="H224" i="14"/>
  <c r="I224" i="14"/>
  <c r="J224" i="14"/>
  <c r="K224" i="14"/>
  <c r="L224" i="14"/>
  <c r="M224" i="14"/>
  <c r="N224" i="14"/>
  <c r="O224" i="14"/>
  <c r="P224" i="14"/>
  <c r="Q224" i="14"/>
  <c r="R224" i="14"/>
  <c r="S224" i="14"/>
  <c r="T224" i="14"/>
  <c r="U224" i="14"/>
  <c r="V224" i="14"/>
  <c r="W224" i="14"/>
  <c r="X224" i="14"/>
  <c r="Y224" i="14"/>
  <c r="Z224" i="14"/>
  <c r="AA224" i="14"/>
  <c r="AB224" i="14"/>
  <c r="AC224" i="14"/>
  <c r="AD224" i="14"/>
  <c r="AE224" i="14"/>
  <c r="AG224" i="14"/>
  <c r="C224" i="14"/>
  <c r="D204" i="14"/>
  <c r="E204" i="14"/>
  <c r="F204" i="14"/>
  <c r="G204" i="14"/>
  <c r="H204" i="14"/>
  <c r="I204" i="14"/>
  <c r="J204" i="14"/>
  <c r="K204" i="14"/>
  <c r="L204" i="14"/>
  <c r="M204" i="14"/>
  <c r="N204" i="14"/>
  <c r="O204" i="14"/>
  <c r="P204" i="14"/>
  <c r="Q204" i="14"/>
  <c r="R204" i="14"/>
  <c r="S204" i="14"/>
  <c r="T204" i="14"/>
  <c r="U204" i="14"/>
  <c r="V204" i="14"/>
  <c r="W204" i="14"/>
  <c r="X204" i="14"/>
  <c r="Y204" i="14"/>
  <c r="Z204" i="14"/>
  <c r="AA204" i="14"/>
  <c r="AB204" i="14"/>
  <c r="AC204" i="14"/>
  <c r="AD204" i="14"/>
  <c r="AE204" i="14"/>
  <c r="AF204" i="14"/>
  <c r="C204" i="14"/>
  <c r="D184" i="14"/>
  <c r="E184" i="14"/>
  <c r="F184" i="14"/>
  <c r="G184" i="14"/>
  <c r="H184" i="14"/>
  <c r="I184" i="14"/>
  <c r="J184" i="14"/>
  <c r="K184" i="14"/>
  <c r="L184" i="14"/>
  <c r="M184" i="14"/>
  <c r="N184" i="14"/>
  <c r="O184" i="14"/>
  <c r="P184" i="14"/>
  <c r="Q184" i="14"/>
  <c r="R184" i="14"/>
  <c r="S184" i="14"/>
  <c r="T184" i="14"/>
  <c r="U184" i="14"/>
  <c r="V184" i="14"/>
  <c r="W184" i="14"/>
  <c r="X184" i="14"/>
  <c r="Y184" i="14"/>
  <c r="Z184" i="14"/>
  <c r="AA184" i="14"/>
  <c r="AB184" i="14"/>
  <c r="AC184" i="14"/>
  <c r="AD184" i="14"/>
  <c r="AE184" i="14"/>
  <c r="AF184" i="14"/>
  <c r="AG184" i="14"/>
  <c r="C184" i="14"/>
  <c r="D164" i="14"/>
  <c r="E164" i="14"/>
  <c r="F164" i="14"/>
  <c r="G164" i="14"/>
  <c r="H164" i="14"/>
  <c r="I164" i="14"/>
  <c r="J164" i="14"/>
  <c r="K164" i="14"/>
  <c r="L164" i="14"/>
  <c r="M164" i="14"/>
  <c r="N164" i="14"/>
  <c r="O164" i="14"/>
  <c r="P164" i="14"/>
  <c r="Q164" i="14"/>
  <c r="R164" i="14"/>
  <c r="S164" i="14"/>
  <c r="T164" i="14"/>
  <c r="U164" i="14"/>
  <c r="V164" i="14"/>
  <c r="W164" i="14"/>
  <c r="X164" i="14"/>
  <c r="Y164" i="14"/>
  <c r="Z164" i="14"/>
  <c r="AA164" i="14"/>
  <c r="AB164" i="14"/>
  <c r="AC164" i="14"/>
  <c r="AD164" i="14"/>
  <c r="C164" i="14"/>
  <c r="BE27" i="14"/>
  <c r="BF27" i="14" s="1"/>
  <c r="BE26" i="14"/>
  <c r="BF26" i="14" s="1"/>
  <c r="BE25" i="14"/>
  <c r="BF25" i="14" s="1"/>
  <c r="BE24" i="14"/>
  <c r="BF24" i="14" s="1"/>
  <c r="BE23" i="14"/>
  <c r="BF23" i="14" s="1"/>
  <c r="BE20" i="14"/>
  <c r="BF20" i="14" s="1"/>
  <c r="BE19" i="14"/>
  <c r="BF19" i="14" s="1"/>
  <c r="BE17" i="14"/>
  <c r="BF17" i="14" s="1"/>
  <c r="BC17" i="14"/>
  <c r="BC6" i="14"/>
  <c r="BF1" i="14"/>
  <c r="BF2" i="14"/>
  <c r="BE1" i="14"/>
  <c r="BE2" i="14"/>
  <c r="BE6" i="14"/>
  <c r="BE8" i="14"/>
  <c r="BE9" i="14"/>
  <c r="D144" i="14"/>
  <c r="E144" i="14"/>
  <c r="F144" i="14"/>
  <c r="G144" i="14"/>
  <c r="H144" i="14"/>
  <c r="I144" i="14"/>
  <c r="J144" i="14"/>
  <c r="K144" i="14"/>
  <c r="L144" i="14"/>
  <c r="M144" i="14"/>
  <c r="N144" i="14"/>
  <c r="O144" i="14"/>
  <c r="P144" i="14"/>
  <c r="Q144" i="14"/>
  <c r="R144" i="14"/>
  <c r="S144" i="14"/>
  <c r="T144" i="14"/>
  <c r="U144" i="14"/>
  <c r="V144" i="14"/>
  <c r="W144" i="14"/>
  <c r="X144" i="14"/>
  <c r="Y144" i="14"/>
  <c r="Z144" i="14"/>
  <c r="AA144" i="14"/>
  <c r="AB144" i="14"/>
  <c r="AC144" i="14"/>
  <c r="AD144" i="14"/>
  <c r="AE144" i="14"/>
  <c r="AF144" i="14"/>
  <c r="AG144" i="14"/>
  <c r="C144" i="14"/>
  <c r="AE165" i="14"/>
  <c r="AF2" i="14"/>
  <c r="AE2" i="14"/>
  <c r="AD2" i="14"/>
  <c r="AC2" i="14"/>
  <c r="AB2" i="14"/>
  <c r="AA2" i="14"/>
  <c r="Z2" i="14"/>
  <c r="Y2" i="14"/>
  <c r="X2" i="14"/>
  <c r="W2" i="14"/>
  <c r="V2" i="14"/>
  <c r="U2" i="14"/>
  <c r="T2" i="14"/>
  <c r="S2" i="14"/>
  <c r="R2" i="14"/>
  <c r="Q2" i="14"/>
  <c r="P2" i="14"/>
  <c r="O2" i="14"/>
  <c r="N2" i="14"/>
  <c r="M2" i="14"/>
  <c r="L2" i="14"/>
  <c r="K2" i="14"/>
  <c r="J2" i="14"/>
  <c r="I2" i="14"/>
  <c r="H2" i="14"/>
  <c r="G2" i="14"/>
  <c r="F2" i="14"/>
  <c r="E2" i="14"/>
  <c r="D2" i="14"/>
  <c r="C2" i="14"/>
  <c r="AH19" i="14" s="1" a="1"/>
  <c r="AH19" i="14" s="1"/>
  <c r="AF63" i="14"/>
  <c r="AE63" i="14"/>
  <c r="AD63" i="14"/>
  <c r="AC63" i="14"/>
  <c r="AB63" i="14"/>
  <c r="AA63" i="14"/>
  <c r="Z63" i="14"/>
  <c r="Y63" i="14"/>
  <c r="X63" i="14"/>
  <c r="W63" i="14"/>
  <c r="V63" i="14"/>
  <c r="U63" i="14"/>
  <c r="T63" i="14"/>
  <c r="S63" i="14"/>
  <c r="R63" i="14"/>
  <c r="Q63" i="14"/>
  <c r="P63" i="14"/>
  <c r="O63" i="14"/>
  <c r="N63" i="14"/>
  <c r="M63" i="14"/>
  <c r="L63" i="14"/>
  <c r="K63" i="14"/>
  <c r="J63" i="14"/>
  <c r="I63" i="14"/>
  <c r="H63" i="14"/>
  <c r="G63" i="14"/>
  <c r="F63" i="14"/>
  <c r="E63" i="14"/>
  <c r="D63" i="14"/>
  <c r="C63" i="14"/>
  <c r="AF103" i="14"/>
  <c r="AE103" i="14"/>
  <c r="AD103" i="14"/>
  <c r="AC103" i="14"/>
  <c r="AB103" i="14"/>
  <c r="AA103" i="14"/>
  <c r="Z103" i="14"/>
  <c r="Y103" i="14"/>
  <c r="X103" i="14"/>
  <c r="W103" i="14"/>
  <c r="V103" i="14"/>
  <c r="U103" i="14"/>
  <c r="T103" i="14"/>
  <c r="S103" i="14"/>
  <c r="R103" i="14"/>
  <c r="Q103" i="14"/>
  <c r="P103" i="14"/>
  <c r="O103" i="14"/>
  <c r="N103" i="14"/>
  <c r="M103" i="14"/>
  <c r="L103" i="14"/>
  <c r="K103" i="14"/>
  <c r="J103" i="14"/>
  <c r="I103" i="14"/>
  <c r="H103" i="14"/>
  <c r="G103" i="14"/>
  <c r="F103" i="14"/>
  <c r="E103" i="14"/>
  <c r="D103" i="14"/>
  <c r="C103" i="14"/>
  <c r="AG123" i="14"/>
  <c r="AF123" i="14"/>
  <c r="AE123" i="14"/>
  <c r="AD123" i="14"/>
  <c r="AC123" i="14"/>
  <c r="AB123" i="14"/>
  <c r="AA123" i="14"/>
  <c r="Z123" i="14"/>
  <c r="Y123" i="14"/>
  <c r="X123" i="14"/>
  <c r="W123" i="14"/>
  <c r="V123" i="14"/>
  <c r="U123" i="14"/>
  <c r="T123" i="14"/>
  <c r="S123" i="14"/>
  <c r="R123" i="14"/>
  <c r="Q123" i="14"/>
  <c r="P123" i="14"/>
  <c r="O123" i="14"/>
  <c r="N123" i="14"/>
  <c r="M123" i="14"/>
  <c r="L123" i="14"/>
  <c r="K123" i="14"/>
  <c r="J123" i="14"/>
  <c r="I123" i="14"/>
  <c r="H123" i="14"/>
  <c r="G123" i="14"/>
  <c r="F123" i="14"/>
  <c r="E123" i="14"/>
  <c r="D123" i="14"/>
  <c r="C123" i="14"/>
  <c r="AG83" i="14"/>
  <c r="AF83" i="14"/>
  <c r="AE83" i="14"/>
  <c r="AD83" i="14"/>
  <c r="AC83" i="14"/>
  <c r="AB83" i="14"/>
  <c r="AA83" i="14"/>
  <c r="Z83" i="14"/>
  <c r="Y83" i="14"/>
  <c r="X83" i="14"/>
  <c r="W83" i="14"/>
  <c r="V83" i="14"/>
  <c r="U83" i="14"/>
  <c r="T83" i="14"/>
  <c r="S83" i="14"/>
  <c r="R83" i="14"/>
  <c r="Q83" i="14"/>
  <c r="P83" i="14"/>
  <c r="O83" i="14"/>
  <c r="N83" i="14"/>
  <c r="M83" i="14"/>
  <c r="L83" i="14"/>
  <c r="K83" i="14"/>
  <c r="J83" i="14"/>
  <c r="I83" i="14"/>
  <c r="H83" i="14"/>
  <c r="G83" i="14"/>
  <c r="F83" i="14"/>
  <c r="E83" i="14"/>
  <c r="D83" i="14"/>
  <c r="C83" i="14"/>
  <c r="C43" i="14"/>
  <c r="AG43" i="14"/>
  <c r="AF43" i="14"/>
  <c r="AE43" i="14"/>
  <c r="AD43" i="14"/>
  <c r="AC43" i="14"/>
  <c r="AB43" i="14"/>
  <c r="AA43" i="14"/>
  <c r="Z43" i="14"/>
  <c r="Y43" i="14"/>
  <c r="X43" i="14"/>
  <c r="W43" i="14"/>
  <c r="V43" i="14"/>
  <c r="U43" i="14"/>
  <c r="T43" i="14"/>
  <c r="S43" i="14"/>
  <c r="R43" i="14"/>
  <c r="Q43" i="14"/>
  <c r="P43" i="14"/>
  <c r="O43" i="14"/>
  <c r="N43" i="14"/>
  <c r="M43" i="14"/>
  <c r="L43" i="14"/>
  <c r="K43" i="14"/>
  <c r="J43" i="14"/>
  <c r="I43" i="14"/>
  <c r="H43" i="14"/>
  <c r="G43" i="14"/>
  <c r="F43" i="14"/>
  <c r="E43" i="14"/>
  <c r="D43" i="14"/>
  <c r="D23" i="14"/>
  <c r="E23" i="14"/>
  <c r="F23" i="14"/>
  <c r="G23" i="14"/>
  <c r="H23" i="14"/>
  <c r="I23" i="14"/>
  <c r="J23" i="14"/>
  <c r="K23" i="14"/>
  <c r="L23" i="14"/>
  <c r="M23" i="14"/>
  <c r="N23" i="14"/>
  <c r="O23" i="14"/>
  <c r="P23" i="14"/>
  <c r="Q23" i="14"/>
  <c r="R23" i="14"/>
  <c r="S23" i="14"/>
  <c r="T23" i="14"/>
  <c r="U23" i="14"/>
  <c r="V23" i="14"/>
  <c r="W23" i="14"/>
  <c r="X23" i="14"/>
  <c r="Y23" i="14"/>
  <c r="Z23" i="14"/>
  <c r="AA23" i="14"/>
  <c r="AB23" i="14"/>
  <c r="AC23" i="14"/>
  <c r="AD23" i="14"/>
  <c r="AE23" i="14"/>
  <c r="AF23" i="14"/>
  <c r="AG23" i="14"/>
  <c r="C23" i="14"/>
  <c r="AJ13" i="14" l="1"/>
  <c r="AJ15" i="14"/>
  <c r="AJ12" i="14"/>
  <c r="AJ14" i="14"/>
  <c r="AJ11" i="14"/>
  <c r="AJ16" i="14"/>
  <c r="BE22" i="14"/>
  <c r="BF22" i="14" s="1"/>
  <c r="BE18" i="14"/>
  <c r="BF18" i="14" s="1"/>
  <c r="BE21" i="14"/>
  <c r="BF21" i="14" s="1"/>
  <c r="AE164" i="14"/>
  <c r="AE163" i="14"/>
  <c r="AB258" i="14" l="1"/>
  <c r="BE16" i="14"/>
  <c r="BF16" i="14" s="1"/>
  <c r="BE15" i="14"/>
  <c r="BF15" i="14" s="1"/>
  <c r="BE14" i="14"/>
  <c r="BF14" i="14" s="1"/>
  <c r="BE13" i="14"/>
  <c r="BF13" i="14" s="1"/>
  <c r="BE12" i="14"/>
  <c r="BF12" i="14" s="1"/>
  <c r="BF9" i="14"/>
  <c r="BF8" i="14"/>
  <c r="BE10" i="14"/>
  <c r="BF10" i="14" s="1"/>
  <c r="BE11" i="14" l="1"/>
  <c r="BF11" i="14" s="1"/>
  <c r="BF6" i="14"/>
  <c r="BE7" i="14"/>
  <c r="AE178" i="14" l="1"/>
  <c r="AE174" i="14"/>
  <c r="AE175" i="14"/>
  <c r="AE169" i="14"/>
  <c r="AE170" i="14"/>
  <c r="AE173" i="14"/>
  <c r="AE172" i="14"/>
  <c r="AE171" i="14"/>
  <c r="AE167" i="14"/>
  <c r="AE179" i="14"/>
  <c r="AE177" i="14"/>
  <c r="AE180" i="14"/>
  <c r="AE168" i="14"/>
  <c r="AE176" i="14"/>
  <c r="K234" i="14"/>
  <c r="Z234" i="14"/>
  <c r="T228" i="14"/>
  <c r="I234" i="14"/>
  <c r="C228" i="14"/>
  <c r="AA214" i="14"/>
  <c r="C238" i="14"/>
  <c r="L215" i="14"/>
  <c r="H213" i="14"/>
  <c r="E233" i="14"/>
  <c r="C231" i="14"/>
  <c r="Q214" i="14"/>
  <c r="E234" i="14"/>
  <c r="C232" i="14"/>
  <c r="N213" i="14"/>
  <c r="C233" i="14"/>
  <c r="O214" i="14"/>
  <c r="M199" i="14"/>
  <c r="K197" i="14"/>
  <c r="I195" i="14"/>
  <c r="L210" i="14"/>
  <c r="AD193" i="14"/>
  <c r="E214" i="14"/>
  <c r="V194" i="14"/>
  <c r="T192" i="14"/>
  <c r="R190" i="14"/>
  <c r="P188" i="14"/>
  <c r="R199" i="14"/>
  <c r="P197" i="14"/>
  <c r="L193" i="14"/>
  <c r="J191" i="14"/>
  <c r="H189" i="14"/>
  <c r="Q199" i="14"/>
  <c r="O197" i="14"/>
  <c r="M195" i="14"/>
  <c r="K193" i="14"/>
  <c r="I191" i="14"/>
  <c r="L212" i="14"/>
  <c r="Z193" i="14"/>
  <c r="T187" i="14"/>
  <c r="Z194" i="14"/>
  <c r="T188" i="14"/>
  <c r="H193" i="14"/>
  <c r="Y174" i="14"/>
  <c r="C234" i="14"/>
  <c r="T236" i="14"/>
  <c r="R234" i="14"/>
  <c r="C236" i="14"/>
  <c r="G233" i="14"/>
  <c r="C229" i="14"/>
  <c r="W216" i="14"/>
  <c r="S214" i="14"/>
  <c r="T231" i="14"/>
  <c r="L219" i="14"/>
  <c r="C239" i="14"/>
  <c r="AD234" i="14"/>
  <c r="I214" i="14"/>
  <c r="C240" i="14"/>
  <c r="AB233" i="14"/>
  <c r="F213" i="14"/>
  <c r="AB234" i="14"/>
  <c r="G214" i="14"/>
  <c r="AF194" i="14"/>
  <c r="T191" i="14"/>
  <c r="R189" i="14"/>
  <c r="P187" i="14"/>
  <c r="T200" i="14"/>
  <c r="R198" i="14"/>
  <c r="P196" i="14"/>
  <c r="N194" i="14"/>
  <c r="L192" i="14"/>
  <c r="J190" i="14"/>
  <c r="H188" i="14"/>
  <c r="L207" i="14"/>
  <c r="J199" i="14"/>
  <c r="H197" i="14"/>
  <c r="I199" i="14"/>
  <c r="T195" i="14"/>
  <c r="R193" i="14"/>
  <c r="P191" i="14"/>
  <c r="L187" i="14"/>
  <c r="T196" i="14"/>
  <c r="R194" i="14"/>
  <c r="P192" i="14"/>
  <c r="L188" i="14"/>
  <c r="Q174" i="14"/>
  <c r="O155" i="14"/>
  <c r="Z233" i="14"/>
  <c r="T227" i="14"/>
  <c r="L217" i="14"/>
  <c r="J234" i="14"/>
  <c r="T229" i="14"/>
  <c r="C237" i="14"/>
  <c r="AF234" i="14"/>
  <c r="K214" i="14"/>
  <c r="T239" i="14"/>
  <c r="N233" i="14"/>
  <c r="J229" i="14"/>
  <c r="Z214" i="14"/>
  <c r="V234" i="14"/>
  <c r="T232" i="14"/>
  <c r="T233" i="14"/>
  <c r="AF214" i="14"/>
  <c r="T234" i="14"/>
  <c r="AC213" i="14"/>
  <c r="U214" i="14"/>
  <c r="X194" i="14"/>
  <c r="T190" i="14"/>
  <c r="R188" i="14"/>
  <c r="T199" i="14"/>
  <c r="R197" i="14"/>
  <c r="P195" i="14"/>
  <c r="L191" i="14"/>
  <c r="J189" i="14"/>
  <c r="H187" i="14"/>
  <c r="L200" i="14"/>
  <c r="J198" i="14"/>
  <c r="H196" i="14"/>
  <c r="F194" i="14"/>
  <c r="L211" i="14"/>
  <c r="AC194" i="14"/>
  <c r="AB194" i="14"/>
  <c r="P199" i="14"/>
  <c r="L195" i="14"/>
  <c r="J193" i="14"/>
  <c r="H191" i="14"/>
  <c r="P200" i="14"/>
  <c r="L196" i="14"/>
  <c r="J194" i="14"/>
  <c r="H192" i="14"/>
  <c r="I174" i="14"/>
  <c r="K159" i="14"/>
  <c r="T235" i="14"/>
  <c r="R233" i="14"/>
  <c r="AD214" i="14"/>
  <c r="AE231" i="14"/>
  <c r="T237" i="14"/>
  <c r="J227" i="14"/>
  <c r="AB214" i="14"/>
  <c r="X234" i="14"/>
  <c r="T230" i="14"/>
  <c r="C214" i="14"/>
  <c r="J237" i="14"/>
  <c r="F233" i="14"/>
  <c r="R214" i="14"/>
  <c r="T240" i="14"/>
  <c r="N234" i="14"/>
  <c r="J230" i="14"/>
  <c r="W213" i="14"/>
  <c r="L233" i="14"/>
  <c r="J231" i="14"/>
  <c r="X214" i="14"/>
  <c r="L234" i="14"/>
  <c r="J232" i="14"/>
  <c r="U213" i="14"/>
  <c r="T198" i="14"/>
  <c r="R196" i="14"/>
  <c r="P194" i="14"/>
  <c r="L190" i="14"/>
  <c r="J188" i="14"/>
  <c r="L199" i="14"/>
  <c r="J197" i="14"/>
  <c r="H195" i="14"/>
  <c r="AA213" i="14"/>
  <c r="U194" i="14"/>
  <c r="S192" i="14"/>
  <c r="Q190" i="14"/>
  <c r="O188" i="14"/>
  <c r="T213" i="14"/>
  <c r="T194" i="14"/>
  <c r="R192" i="14"/>
  <c r="P190" i="14"/>
  <c r="H199" i="14"/>
  <c r="H200" i="14"/>
  <c r="AG193" i="14"/>
  <c r="C159" i="14"/>
  <c r="AD154" i="14"/>
  <c r="AG194" i="14"/>
  <c r="J233" i="14"/>
  <c r="V214" i="14"/>
  <c r="AE239" i="14"/>
  <c r="Y233" i="14"/>
  <c r="J235" i="14"/>
  <c r="T214" i="14"/>
  <c r="T238" i="14"/>
  <c r="P234" i="14"/>
  <c r="J228" i="14"/>
  <c r="AE234" i="14"/>
  <c r="J214" i="14"/>
  <c r="J238" i="14"/>
  <c r="F234" i="14"/>
  <c r="AE227" i="14"/>
  <c r="O213" i="14"/>
  <c r="J239" i="14"/>
  <c r="D233" i="14"/>
  <c r="AE228" i="14"/>
  <c r="P214" i="14"/>
  <c r="J240" i="14"/>
  <c r="D234" i="14"/>
  <c r="AE229" i="14"/>
  <c r="M213" i="14"/>
  <c r="L198" i="14"/>
  <c r="J196" i="14"/>
  <c r="H194" i="14"/>
  <c r="AE194" i="14"/>
  <c r="S191" i="14"/>
  <c r="Q189" i="14"/>
  <c r="O187" i="14"/>
  <c r="S200" i="14"/>
  <c r="Q198" i="14"/>
  <c r="O196" i="14"/>
  <c r="M194" i="14"/>
  <c r="K192" i="14"/>
  <c r="I190" i="14"/>
  <c r="R200" i="14"/>
  <c r="P198" i="14"/>
  <c r="L194" i="14"/>
  <c r="J192" i="14"/>
  <c r="H190" i="14"/>
  <c r="AA194" i="14"/>
  <c r="Y193" i="14"/>
  <c r="S187" i="14"/>
  <c r="V154" i="14"/>
  <c r="AE238" i="14"/>
  <c r="AA234" i="14"/>
  <c r="F214" i="14"/>
  <c r="AE240" i="14"/>
  <c r="Y234" i="14"/>
  <c r="L218" i="14"/>
  <c r="D214" i="14"/>
  <c r="AE233" i="14"/>
  <c r="O234" i="14"/>
  <c r="U233" i="14"/>
  <c r="U234" i="14"/>
  <c r="L220" i="14"/>
  <c r="AD213" i="14"/>
  <c r="S233" i="14"/>
  <c r="AE214" i="14"/>
  <c r="W193" i="14"/>
  <c r="S189" i="14"/>
  <c r="Q187" i="14"/>
  <c r="I213" i="14"/>
  <c r="S198" i="14"/>
  <c r="Q196" i="14"/>
  <c r="O194" i="14"/>
  <c r="M192" i="14"/>
  <c r="K190" i="14"/>
  <c r="I188" i="14"/>
  <c r="K199" i="14"/>
  <c r="I197" i="14"/>
  <c r="Q200" i="14"/>
  <c r="O198" i="14"/>
  <c r="M196" i="14"/>
  <c r="K194" i="14"/>
  <c r="I192" i="14"/>
  <c r="O199" i="14"/>
  <c r="M197" i="14"/>
  <c r="K195" i="14"/>
  <c r="I193" i="14"/>
  <c r="L197" i="14"/>
  <c r="L160" i="14"/>
  <c r="H174" i="14"/>
  <c r="S234" i="14"/>
  <c r="AB213" i="14"/>
  <c r="C235" i="14"/>
  <c r="Q234" i="14"/>
  <c r="G234" i="14"/>
  <c r="C230" i="14"/>
  <c r="P213" i="14"/>
  <c r="M233" i="14"/>
  <c r="Y214" i="14"/>
  <c r="M234" i="14"/>
  <c r="V213" i="14"/>
  <c r="K233" i="14"/>
  <c r="W214" i="14"/>
  <c r="C227" i="14"/>
  <c r="S197" i="14"/>
  <c r="Q195" i="14"/>
  <c r="O193" i="14"/>
  <c r="M191" i="14"/>
  <c r="K189" i="14"/>
  <c r="I187" i="14"/>
  <c r="M200" i="14"/>
  <c r="K198" i="14"/>
  <c r="I196" i="14"/>
  <c r="G194" i="14"/>
  <c r="I216" i="14"/>
  <c r="AD194" i="14"/>
  <c r="T193" i="14"/>
  <c r="R191" i="14"/>
  <c r="P189" i="14"/>
  <c r="S193" i="14"/>
  <c r="Q191" i="14"/>
  <c r="O189" i="14"/>
  <c r="L208" i="14"/>
  <c r="I200" i="14"/>
  <c r="C194" i="14"/>
  <c r="J195" i="14"/>
  <c r="L209" i="14"/>
  <c r="L214" i="14"/>
  <c r="AE235" i="14"/>
  <c r="G213" i="14"/>
  <c r="M214" i="14"/>
  <c r="S190" i="14"/>
  <c r="O195" i="14"/>
  <c r="K200" i="14"/>
  <c r="O190" i="14"/>
  <c r="S195" i="14"/>
  <c r="K160" i="14"/>
  <c r="G174" i="14"/>
  <c r="O192" i="14"/>
  <c r="V174" i="14"/>
  <c r="O200" i="14"/>
  <c r="R154" i="14"/>
  <c r="T174" i="14"/>
  <c r="T189" i="14"/>
  <c r="S174" i="14"/>
  <c r="P193" i="14"/>
  <c r="C158" i="14"/>
  <c r="L153" i="14"/>
  <c r="AG234" i="14"/>
  <c r="L216" i="14"/>
  <c r="Q188" i="14"/>
  <c r="M193" i="14"/>
  <c r="I198" i="14"/>
  <c r="M188" i="14"/>
  <c r="Q193" i="14"/>
  <c r="C160" i="14"/>
  <c r="L213" i="14"/>
  <c r="M190" i="14"/>
  <c r="N174" i="14"/>
  <c r="P159" i="14"/>
  <c r="N157" i="14"/>
  <c r="L155" i="14"/>
  <c r="M198" i="14"/>
  <c r="P160" i="14"/>
  <c r="N158" i="14"/>
  <c r="L156" i="14"/>
  <c r="L174" i="14"/>
  <c r="N159" i="14"/>
  <c r="L157" i="14"/>
  <c r="K174" i="14"/>
  <c r="M159" i="14"/>
  <c r="K157" i="14"/>
  <c r="Z174" i="14"/>
  <c r="AE230" i="14"/>
  <c r="AE232" i="14"/>
  <c r="AE236" i="14"/>
  <c r="H214" i="14"/>
  <c r="K191" i="14"/>
  <c r="J200" i="14"/>
  <c r="O191" i="14"/>
  <c r="S188" i="14"/>
  <c r="F174" i="14"/>
  <c r="K196" i="14"/>
  <c r="K188" i="14"/>
  <c r="L176" i="14"/>
  <c r="D174" i="14"/>
  <c r="C174" i="14"/>
  <c r="C157" i="14"/>
  <c r="L189" i="14"/>
  <c r="Z176" i="14"/>
  <c r="R174" i="14"/>
  <c r="J236" i="14"/>
  <c r="AC234" i="14"/>
  <c r="I189" i="14"/>
  <c r="E194" i="14"/>
  <c r="H198" i="14"/>
  <c r="M189" i="14"/>
  <c r="P157" i="14"/>
  <c r="N155" i="14"/>
  <c r="P158" i="14"/>
  <c r="N156" i="14"/>
  <c r="R187" i="14"/>
  <c r="AC156" i="14"/>
  <c r="AA154" i="14"/>
  <c r="I194" i="14"/>
  <c r="AC174" i="14"/>
  <c r="J187" i="14"/>
  <c r="J174" i="14"/>
  <c r="H234" i="14"/>
  <c r="AE237" i="14"/>
  <c r="AE193" i="14"/>
  <c r="K187" i="14"/>
  <c r="S154" i="14"/>
  <c r="U174" i="14"/>
  <c r="P173" i="14"/>
  <c r="AD173" i="14"/>
  <c r="M154" i="14"/>
  <c r="D194" i="14"/>
  <c r="AC154" i="14"/>
  <c r="Y194" i="14"/>
  <c r="O158" i="14"/>
  <c r="M156" i="14"/>
  <c r="M174" i="14"/>
  <c r="O159" i="14"/>
  <c r="M157" i="14"/>
  <c r="K155" i="14"/>
  <c r="O160" i="14"/>
  <c r="M158" i="14"/>
  <c r="K156" i="14"/>
  <c r="N160" i="14"/>
  <c r="L158" i="14"/>
  <c r="W234" i="14"/>
  <c r="AA233" i="14"/>
  <c r="W194" i="14"/>
  <c r="S199" i="14"/>
  <c r="S194" i="14"/>
  <c r="P156" i="14"/>
  <c r="X174" i="14"/>
  <c r="U154" i="14"/>
  <c r="W174" i="14"/>
  <c r="S196" i="14"/>
  <c r="E174" i="14"/>
  <c r="C155" i="14"/>
  <c r="C156" i="14"/>
  <c r="X193" i="14"/>
  <c r="T197" i="14"/>
  <c r="N214" i="14"/>
  <c r="Q197" i="14"/>
  <c r="Q192" i="14"/>
  <c r="P174" i="14"/>
  <c r="O156" i="14"/>
  <c r="AC214" i="14"/>
  <c r="O174" i="14"/>
  <c r="O157" i="14"/>
  <c r="M155" i="14"/>
  <c r="Q194" i="14"/>
  <c r="AD174" i="14"/>
  <c r="M187" i="14"/>
  <c r="Z154" i="14"/>
  <c r="AF193" i="14"/>
  <c r="AB174" i="14"/>
  <c r="P155" i="14"/>
  <c r="N133" i="14"/>
  <c r="C154" i="14"/>
  <c r="C147" i="14"/>
  <c r="AB133" i="14"/>
  <c r="Q154" i="14"/>
  <c r="O152" i="14"/>
  <c r="M150" i="14"/>
  <c r="K148" i="14"/>
  <c r="C133" i="14"/>
  <c r="I132" i="14"/>
  <c r="Q133" i="14"/>
  <c r="F154" i="14"/>
  <c r="AA136" i="14"/>
  <c r="W132" i="14"/>
  <c r="N113" i="14"/>
  <c r="C96" i="14"/>
  <c r="AF93" i="14"/>
  <c r="AB113" i="14"/>
  <c r="I95" i="14"/>
  <c r="G93" i="14"/>
  <c r="C113" i="14"/>
  <c r="M92" i="14"/>
  <c r="W95" i="14"/>
  <c r="U93" i="14"/>
  <c r="Q113" i="14"/>
  <c r="M111" i="14"/>
  <c r="AA92" i="14"/>
  <c r="AA93" i="14"/>
  <c r="AE113" i="14"/>
  <c r="K158" i="14"/>
  <c r="AE133" i="14"/>
  <c r="AA129" i="14"/>
  <c r="X154" i="14"/>
  <c r="P150" i="14"/>
  <c r="N148" i="14"/>
  <c r="F133" i="14"/>
  <c r="T133" i="14"/>
  <c r="I154" i="14"/>
  <c r="C148" i="14"/>
  <c r="O153" i="14"/>
  <c r="M151" i="14"/>
  <c r="K149" i="14"/>
  <c r="AE154" i="14"/>
  <c r="I133" i="14"/>
  <c r="O132" i="14"/>
  <c r="F113" i="14"/>
  <c r="C108" i="14"/>
  <c r="X93" i="14"/>
  <c r="T113" i="14"/>
  <c r="C97" i="14"/>
  <c r="C117" i="14"/>
  <c r="M106" i="14"/>
  <c r="M93" i="14"/>
  <c r="M115" i="14"/>
  <c r="I113" i="14"/>
  <c r="S93" i="14"/>
  <c r="W113" i="14"/>
  <c r="R195" i="14"/>
  <c r="N147" i="14"/>
  <c r="AA137" i="14"/>
  <c r="W133" i="14"/>
  <c r="L154" i="14"/>
  <c r="AC132" i="14"/>
  <c r="AA130" i="14"/>
  <c r="P151" i="14"/>
  <c r="N149" i="14"/>
  <c r="L147" i="14"/>
  <c r="L133" i="14"/>
  <c r="R132" i="14"/>
  <c r="G153" i="14"/>
  <c r="C149" i="14"/>
  <c r="Z133" i="14"/>
  <c r="O154" i="14"/>
  <c r="M152" i="14"/>
  <c r="K150" i="14"/>
  <c r="AF132" i="14"/>
  <c r="O147" i="14"/>
  <c r="C112" i="14"/>
  <c r="P93" i="14"/>
  <c r="L113" i="14"/>
  <c r="M110" i="14"/>
  <c r="C98" i="14"/>
  <c r="AD93" i="14"/>
  <c r="Z113" i="14"/>
  <c r="E93" i="14"/>
  <c r="M119" i="14"/>
  <c r="AF113" i="14"/>
  <c r="K93" i="14"/>
  <c r="O113" i="14"/>
  <c r="AA174" i="14"/>
  <c r="K152" i="14"/>
  <c r="O133" i="14"/>
  <c r="D154" i="14"/>
  <c r="AA138" i="14"/>
  <c r="AC133" i="14"/>
  <c r="AA131" i="14"/>
  <c r="T154" i="14"/>
  <c r="P152" i="14"/>
  <c r="N150" i="14"/>
  <c r="L148" i="14"/>
  <c r="D133" i="14"/>
  <c r="J132" i="14"/>
  <c r="R133" i="14"/>
  <c r="G154" i="14"/>
  <c r="C150" i="14"/>
  <c r="X132" i="14"/>
  <c r="M153" i="14"/>
  <c r="K151" i="14"/>
  <c r="AF133" i="14"/>
  <c r="AG93" i="14"/>
  <c r="C116" i="14"/>
  <c r="AC113" i="14"/>
  <c r="H93" i="14"/>
  <c r="D113" i="14"/>
  <c r="M114" i="14"/>
  <c r="V93" i="14"/>
  <c r="R113" i="14"/>
  <c r="C99" i="14"/>
  <c r="C92" i="14"/>
  <c r="X113" i="14"/>
  <c r="C93" i="14"/>
  <c r="G113" i="14"/>
  <c r="C111" i="14"/>
  <c r="C152" i="14"/>
  <c r="P149" i="14"/>
  <c r="G133" i="14"/>
  <c r="AA139" i="14"/>
  <c r="U133" i="14"/>
  <c r="J154" i="14"/>
  <c r="AA132" i="14"/>
  <c r="P153" i="14"/>
  <c r="N151" i="14"/>
  <c r="L149" i="14"/>
  <c r="AF154" i="14"/>
  <c r="J133" i="14"/>
  <c r="P132" i="14"/>
  <c r="E153" i="14"/>
  <c r="C151" i="14"/>
  <c r="X133" i="14"/>
  <c r="Y93" i="14"/>
  <c r="U113" i="14"/>
  <c r="M109" i="14"/>
  <c r="M118" i="14"/>
  <c r="N93" i="14"/>
  <c r="J113" i="14"/>
  <c r="C106" i="14"/>
  <c r="AB93" i="14"/>
  <c r="T115" i="14"/>
  <c r="P113" i="14"/>
  <c r="C115" i="14"/>
  <c r="AD132" i="14"/>
  <c r="S153" i="14"/>
  <c r="O149" i="14"/>
  <c r="M147" i="14"/>
  <c r="M133" i="14"/>
  <c r="AG153" i="14"/>
  <c r="H153" i="14"/>
  <c r="AA133" i="14"/>
  <c r="P154" i="14"/>
  <c r="N152" i="14"/>
  <c r="L150" i="14"/>
  <c r="D135" i="14"/>
  <c r="AA126" i="14"/>
  <c r="P147" i="14"/>
  <c r="H132" i="14"/>
  <c r="R135" i="14"/>
  <c r="P133" i="14"/>
  <c r="Q93" i="14"/>
  <c r="M113" i="14"/>
  <c r="AE93" i="14"/>
  <c r="AA113" i="14"/>
  <c r="F93" i="14"/>
  <c r="F115" i="14"/>
  <c r="C110" i="14"/>
  <c r="T93" i="14"/>
  <c r="H113" i="14"/>
  <c r="C119" i="14"/>
  <c r="M160" i="14"/>
  <c r="Y154" i="14"/>
  <c r="O148" i="14"/>
  <c r="V132" i="14"/>
  <c r="K153" i="14"/>
  <c r="AD133" i="14"/>
  <c r="W154" i="14"/>
  <c r="O150" i="14"/>
  <c r="M148" i="14"/>
  <c r="E133" i="14"/>
  <c r="K132" i="14"/>
  <c r="S133" i="14"/>
  <c r="H154" i="14"/>
  <c r="AA134" i="14"/>
  <c r="Y132" i="14"/>
  <c r="N153" i="14"/>
  <c r="L151" i="14"/>
  <c r="AG133" i="14"/>
  <c r="AA127" i="14"/>
  <c r="AB154" i="14"/>
  <c r="P148" i="14"/>
  <c r="H133" i="14"/>
  <c r="AD113" i="14"/>
  <c r="I93" i="14"/>
  <c r="M117" i="14"/>
  <c r="E113" i="14"/>
  <c r="J112" i="14"/>
  <c r="W93" i="14"/>
  <c r="S113" i="14"/>
  <c r="X112" i="14"/>
  <c r="C114" i="14"/>
  <c r="L93" i="14"/>
  <c r="M112" i="14"/>
  <c r="L159" i="14"/>
  <c r="E154" i="14"/>
  <c r="C153" i="14"/>
  <c r="V133" i="14"/>
  <c r="K154" i="14"/>
  <c r="O151" i="14"/>
  <c r="M149" i="14"/>
  <c r="K147" i="14"/>
  <c r="AG154" i="14"/>
  <c r="K133" i="14"/>
  <c r="Q132" i="14"/>
  <c r="F153" i="14"/>
  <c r="AA135" i="14"/>
  <c r="Y133" i="14"/>
  <c r="N154" i="14"/>
  <c r="L152" i="14"/>
  <c r="AE132" i="14"/>
  <c r="AA128" i="14"/>
  <c r="V113" i="14"/>
  <c r="C95" i="14"/>
  <c r="O93" i="14"/>
  <c r="K113" i="14"/>
  <c r="C109" i="14"/>
  <c r="AC93" i="14"/>
  <c r="C118" i="14"/>
  <c r="Y113" i="14"/>
  <c r="M107" i="14"/>
  <c r="D93" i="14"/>
  <c r="D72" i="14"/>
  <c r="AD69" i="14"/>
  <c r="AE74" i="14"/>
  <c r="W70" i="14"/>
  <c r="AF71" i="14"/>
  <c r="AB69" i="14"/>
  <c r="X67" i="14"/>
  <c r="AC74" i="14"/>
  <c r="Y72" i="14"/>
  <c r="U70" i="14"/>
  <c r="AD71" i="14"/>
  <c r="Z69" i="14"/>
  <c r="V67" i="14"/>
  <c r="Q57" i="14"/>
  <c r="U79" i="14"/>
  <c r="I73" i="14"/>
  <c r="AE68" i="14"/>
  <c r="C91" i="14"/>
  <c r="Z78" i="14"/>
  <c r="V76" i="14"/>
  <c r="AE77" i="14"/>
  <c r="W73" i="14"/>
  <c r="R52" i="14"/>
  <c r="Z67" i="14"/>
  <c r="T33" i="14"/>
  <c r="Q53" i="14"/>
  <c r="C33" i="14"/>
  <c r="Q32" i="14"/>
  <c r="N52" i="14"/>
  <c r="AG33" i="14"/>
  <c r="X66" i="14"/>
  <c r="AD53" i="14"/>
  <c r="P33" i="14"/>
  <c r="M53" i="14"/>
  <c r="AD32" i="14"/>
  <c r="AA52" i="14"/>
  <c r="C107" i="14"/>
  <c r="AD73" i="14"/>
  <c r="Z71" i="14"/>
  <c r="V69" i="14"/>
  <c r="AE78" i="14"/>
  <c r="W74" i="14"/>
  <c r="AF75" i="14"/>
  <c r="AB73" i="14"/>
  <c r="X71" i="14"/>
  <c r="AC78" i="14"/>
  <c r="Y76" i="14"/>
  <c r="U74" i="14"/>
  <c r="Q72" i="14"/>
  <c r="AD75" i="14"/>
  <c r="Z73" i="14"/>
  <c r="V71" i="14"/>
  <c r="AE72" i="14"/>
  <c r="W68" i="14"/>
  <c r="Q58" i="14"/>
  <c r="AF69" i="14"/>
  <c r="AB67" i="14"/>
  <c r="W77" i="14"/>
  <c r="O73" i="14"/>
  <c r="AE35" i="14"/>
  <c r="AC33" i="14"/>
  <c r="Z53" i="14"/>
  <c r="P37" i="14"/>
  <c r="L33" i="14"/>
  <c r="I53" i="14"/>
  <c r="Q46" i="14"/>
  <c r="F52" i="14"/>
  <c r="Y33" i="14"/>
  <c r="V53" i="14"/>
  <c r="H33" i="14"/>
  <c r="E53" i="14"/>
  <c r="V32" i="14"/>
  <c r="S52" i="14"/>
  <c r="Q50" i="14"/>
  <c r="AD77" i="14"/>
  <c r="Z75" i="14"/>
  <c r="V73" i="14"/>
  <c r="W78" i="14"/>
  <c r="K72" i="14"/>
  <c r="AF79" i="14"/>
  <c r="AB77" i="14"/>
  <c r="X75" i="14"/>
  <c r="T73" i="14"/>
  <c r="U78" i="14"/>
  <c r="I72" i="14"/>
  <c r="AE67" i="14"/>
  <c r="AD79" i="14"/>
  <c r="Z77" i="14"/>
  <c r="V75" i="14"/>
  <c r="R73" i="14"/>
  <c r="AE76" i="14"/>
  <c r="W72" i="14"/>
  <c r="AF73" i="14"/>
  <c r="AB71" i="14"/>
  <c r="X69" i="14"/>
  <c r="Q59" i="14"/>
  <c r="G73" i="14"/>
  <c r="AC68" i="14"/>
  <c r="Y66" i="14"/>
  <c r="U33" i="14"/>
  <c r="R53" i="14"/>
  <c r="D33" i="14"/>
  <c r="AF52" i="14"/>
  <c r="P30" i="14"/>
  <c r="Q54" i="14"/>
  <c r="AF66" i="14"/>
  <c r="AE53" i="14"/>
  <c r="Q33" i="14"/>
  <c r="N53" i="14"/>
  <c r="AE32" i="14"/>
  <c r="AB52" i="14"/>
  <c r="P34" i="14"/>
  <c r="N32" i="14"/>
  <c r="K52" i="14"/>
  <c r="AD33" i="14"/>
  <c r="Z79" i="14"/>
  <c r="V77" i="14"/>
  <c r="N73" i="14"/>
  <c r="C72" i="14"/>
  <c r="AC69" i="14"/>
  <c r="Y67" i="14"/>
  <c r="X79" i="14"/>
  <c r="L73" i="14"/>
  <c r="AD66" i="14"/>
  <c r="AE71" i="14"/>
  <c r="W67" i="14"/>
  <c r="V79" i="14"/>
  <c r="J73" i="14"/>
  <c r="AF68" i="14"/>
  <c r="AB66" i="14"/>
  <c r="W76" i="14"/>
  <c r="O72" i="14"/>
  <c r="AF77" i="14"/>
  <c r="AB75" i="14"/>
  <c r="X73" i="14"/>
  <c r="AC72" i="14"/>
  <c r="Y70" i="14"/>
  <c r="U68" i="14"/>
  <c r="AA53" i="14"/>
  <c r="M33" i="14"/>
  <c r="J53" i="14"/>
  <c r="P38" i="14"/>
  <c r="G52" i="14"/>
  <c r="Z33" i="14"/>
  <c r="W53" i="14"/>
  <c r="Q47" i="14"/>
  <c r="I33" i="14"/>
  <c r="F53" i="14"/>
  <c r="W32" i="14"/>
  <c r="T52" i="14"/>
  <c r="V33" i="14"/>
  <c r="C94" i="14"/>
  <c r="F73" i="14"/>
  <c r="AF70" i="14"/>
  <c r="AB68" i="14"/>
  <c r="AC73" i="14"/>
  <c r="Y71" i="14"/>
  <c r="U69" i="14"/>
  <c r="D73" i="14"/>
  <c r="AD70" i="14"/>
  <c r="Z68" i="14"/>
  <c r="V66" i="14"/>
  <c r="AE75" i="14"/>
  <c r="AA73" i="14"/>
  <c r="W71" i="14"/>
  <c r="AF72" i="14"/>
  <c r="AB70" i="14"/>
  <c r="X68" i="14"/>
  <c r="AC67" i="14"/>
  <c r="AB79" i="14"/>
  <c r="X77" i="14"/>
  <c r="P73" i="14"/>
  <c r="AC76" i="14"/>
  <c r="Y74" i="14"/>
  <c r="U72" i="14"/>
  <c r="S53" i="14"/>
  <c r="Q51" i="14"/>
  <c r="E33" i="14"/>
  <c r="AG52" i="14"/>
  <c r="AF53" i="14"/>
  <c r="R33" i="14"/>
  <c r="P31" i="14"/>
  <c r="Q55" i="14"/>
  <c r="O53" i="14"/>
  <c r="C35" i="14"/>
  <c r="O32" i="14"/>
  <c r="L52" i="14"/>
  <c r="AE33" i="14"/>
  <c r="AB53" i="14"/>
  <c r="P35" i="14"/>
  <c r="Z93" i="14"/>
  <c r="AF74" i="14"/>
  <c r="AB72" i="14"/>
  <c r="X70" i="14"/>
  <c r="C86" i="14"/>
  <c r="AC77" i="14"/>
  <c r="Y75" i="14"/>
  <c r="U73" i="14"/>
  <c r="AD74" i="14"/>
  <c r="Z72" i="14"/>
  <c r="V70" i="14"/>
  <c r="C88" i="14"/>
  <c r="AE79" i="14"/>
  <c r="W75" i="14"/>
  <c r="S73" i="14"/>
  <c r="AF76" i="14"/>
  <c r="AB74" i="14"/>
  <c r="X72" i="14"/>
  <c r="AC71" i="14"/>
  <c r="Y69" i="14"/>
  <c r="U67" i="14"/>
  <c r="H73" i="14"/>
  <c r="AD68" i="14"/>
  <c r="Z66" i="14"/>
  <c r="Y78" i="14"/>
  <c r="U76" i="14"/>
  <c r="K53" i="14"/>
  <c r="AB32" i="14"/>
  <c r="Y52" i="14"/>
  <c r="AA33" i="14"/>
  <c r="X53" i="14"/>
  <c r="P39" i="14"/>
  <c r="J33" i="14"/>
  <c r="G53" i="14"/>
  <c r="X32" i="14"/>
  <c r="U52" i="14"/>
  <c r="Q48" i="14"/>
  <c r="G32" i="14"/>
  <c r="D52" i="14"/>
  <c r="W33" i="14"/>
  <c r="T53" i="14"/>
  <c r="M108" i="14"/>
  <c r="R93" i="14"/>
  <c r="AF78" i="14"/>
  <c r="AB76" i="14"/>
  <c r="X74" i="14"/>
  <c r="Y79" i="14"/>
  <c r="U77" i="14"/>
  <c r="M73" i="14"/>
  <c r="AE66" i="14"/>
  <c r="C87" i="14"/>
  <c r="AD78" i="14"/>
  <c r="Z76" i="14"/>
  <c r="V74" i="14"/>
  <c r="R72" i="14"/>
  <c r="W79" i="14"/>
  <c r="K73" i="14"/>
  <c r="AC66" i="14"/>
  <c r="C89" i="14"/>
  <c r="AB78" i="14"/>
  <c r="X76" i="14"/>
  <c r="P72" i="14"/>
  <c r="AC75" i="14"/>
  <c r="Y73" i="14"/>
  <c r="U71" i="14"/>
  <c r="AD72" i="14"/>
  <c r="Z70" i="14"/>
  <c r="V68" i="14"/>
  <c r="AE69" i="14"/>
  <c r="C53" i="14"/>
  <c r="Q52" i="14"/>
  <c r="AG53" i="14"/>
  <c r="S33" i="14"/>
  <c r="P53" i="14"/>
  <c r="P32" i="14"/>
  <c r="Q56" i="14"/>
  <c r="M52" i="14"/>
  <c r="AF33" i="14"/>
  <c r="AC53" i="14"/>
  <c r="Q35" i="14"/>
  <c r="O33" i="14"/>
  <c r="L53" i="14"/>
  <c r="AC32" i="14"/>
  <c r="M116" i="14"/>
  <c r="J93" i="14"/>
  <c r="X78" i="14"/>
  <c r="E73" i="14"/>
  <c r="AE70" i="14"/>
  <c r="W66" i="14"/>
  <c r="V78" i="14"/>
  <c r="J72" i="14"/>
  <c r="AF67" i="14"/>
  <c r="C73" i="14"/>
  <c r="AC70" i="14"/>
  <c r="Y68" i="14"/>
  <c r="U66" i="14"/>
  <c r="H72" i="14"/>
  <c r="AD67" i="14"/>
  <c r="C90" i="14"/>
  <c r="AC79" i="14"/>
  <c r="Y77" i="14"/>
  <c r="U75" i="14"/>
  <c r="Q73" i="14"/>
  <c r="AD76" i="14"/>
  <c r="Z74" i="14"/>
  <c r="V72" i="14"/>
  <c r="AE73" i="14"/>
  <c r="W69" i="14"/>
  <c r="Z52" i="14"/>
  <c r="P36" i="14"/>
  <c r="AB33" i="14"/>
  <c r="Y53" i="14"/>
  <c r="K33" i="14"/>
  <c r="H53" i="14"/>
  <c r="E52" i="14"/>
  <c r="X33" i="14"/>
  <c r="U53" i="14"/>
  <c r="Q49" i="14"/>
  <c r="G33" i="14"/>
  <c r="D53" i="14"/>
  <c r="Y12" i="14"/>
  <c r="H16" i="14"/>
  <c r="H17" i="14"/>
  <c r="AD12" i="14"/>
  <c r="M12" i="14"/>
  <c r="AA12" i="14"/>
  <c r="Q12" i="14"/>
  <c r="V12" i="14"/>
  <c r="E12" i="14"/>
  <c r="S12" i="14"/>
  <c r="I12" i="14"/>
  <c r="AE12" i="14"/>
  <c r="N12" i="14"/>
  <c r="K12" i="14"/>
  <c r="H7" i="14"/>
  <c r="P27" i="14"/>
  <c r="E14" i="14"/>
  <c r="W12" i="14"/>
  <c r="F12" i="14"/>
  <c r="AB12" i="14"/>
  <c r="C12" i="14"/>
  <c r="H11" i="14"/>
  <c r="N33" i="14"/>
  <c r="W11" i="14"/>
  <c r="P28" i="14"/>
  <c r="AF12" i="14"/>
  <c r="S14" i="14"/>
  <c r="O12" i="14"/>
  <c r="T12" i="14"/>
  <c r="H6" i="14"/>
  <c r="P26" i="14"/>
  <c r="H15" i="14"/>
  <c r="J12" i="14"/>
  <c r="F33" i="14"/>
  <c r="X12" i="14"/>
  <c r="G12" i="14"/>
  <c r="H5" i="14"/>
  <c r="L12" i="14"/>
  <c r="H10" i="14"/>
  <c r="Z12" i="14"/>
  <c r="U32" i="14"/>
  <c r="P12" i="14"/>
  <c r="H8" i="14"/>
  <c r="P29" i="14"/>
  <c r="H9" i="14"/>
  <c r="AC12" i="14"/>
  <c r="H14" i="14"/>
  <c r="D12" i="14"/>
  <c r="I11" i="14"/>
  <c r="R12" i="14"/>
  <c r="H12" i="14"/>
  <c r="H13" i="14"/>
  <c r="U12" i="14"/>
  <c r="H18" i="14"/>
  <c r="BF7" i="14"/>
  <c r="AJ274" i="14" l="1"/>
  <c r="AJ273" i="14"/>
  <c r="AJ272" i="14"/>
  <c r="AJ271" i="14"/>
  <c r="AJ270" i="14"/>
  <c r="AJ269" i="14"/>
  <c r="AP265" i="14"/>
  <c r="AP264" i="14"/>
  <c r="AP263" i="14"/>
  <c r="AP262" i="14"/>
  <c r="AP261" i="14"/>
  <c r="AP260" i="14"/>
  <c r="AJ265" i="14"/>
  <c r="AJ264" i="14"/>
  <c r="AJ263" i="14"/>
  <c r="AJ262" i="14"/>
  <c r="AJ261" i="14"/>
  <c r="AJ260" i="14"/>
  <c r="AI238" i="14"/>
  <c r="AJ238" i="14" s="1"/>
  <c r="AI237" i="14"/>
  <c r="AJ237" i="14" s="1"/>
  <c r="AI236" i="14"/>
  <c r="AJ236" i="14" s="1"/>
  <c r="AI235" i="14"/>
  <c r="AJ235" i="14" s="1"/>
  <c r="AI234" i="14"/>
  <c r="AJ234" i="14" s="1"/>
  <c r="AI233" i="14"/>
  <c r="AJ233" i="14" s="1"/>
  <c r="AI230" i="14"/>
  <c r="AI229" i="14"/>
  <c r="AI228" i="14"/>
  <c r="AI227" i="14"/>
  <c r="AI226" i="14"/>
  <c r="AI225" i="14"/>
  <c r="AI218" i="14"/>
  <c r="AJ218" i="14" s="1"/>
  <c r="AI217" i="14"/>
  <c r="AJ217" i="14" s="1"/>
  <c r="AI216" i="14"/>
  <c r="AJ216" i="14" s="1"/>
  <c r="AI215" i="14"/>
  <c r="AJ215" i="14" s="1"/>
  <c r="AI214" i="14"/>
  <c r="AJ214" i="14" s="1"/>
  <c r="AI213" i="14"/>
  <c r="AJ213" i="14" s="1"/>
  <c r="AI210" i="14"/>
  <c r="AI209" i="14"/>
  <c r="AI208" i="14"/>
  <c r="AI207" i="14"/>
  <c r="AI206" i="14"/>
  <c r="AI205" i="14"/>
  <c r="AI198" i="14"/>
  <c r="AJ198" i="14" s="1"/>
  <c r="AI197" i="14"/>
  <c r="AJ197" i="14" s="1"/>
  <c r="AI196" i="14"/>
  <c r="AJ196" i="14" s="1"/>
  <c r="AI195" i="14"/>
  <c r="AJ195" i="14" s="1"/>
  <c r="AI194" i="14"/>
  <c r="AJ194" i="14" s="1"/>
  <c r="AI193" i="14"/>
  <c r="AJ193" i="14" s="1"/>
  <c r="AI190" i="14"/>
  <c r="AI189" i="14"/>
  <c r="AI188" i="14"/>
  <c r="AI187" i="14"/>
  <c r="AI186" i="14"/>
  <c r="AI185" i="14"/>
  <c r="AI178" i="14"/>
  <c r="AJ178" i="14" s="1"/>
  <c r="AI177" i="14"/>
  <c r="AJ177" i="14" s="1"/>
  <c r="AI176" i="14"/>
  <c r="AJ176" i="14" s="1"/>
  <c r="AI175" i="14"/>
  <c r="AJ175" i="14" s="1"/>
  <c r="AI174" i="14"/>
  <c r="AJ174" i="14" s="1"/>
  <c r="AI173" i="14"/>
  <c r="AJ173" i="14" s="1"/>
  <c r="AI170" i="14"/>
  <c r="AI169" i="14"/>
  <c r="AI168" i="14"/>
  <c r="AI167" i="14"/>
  <c r="AI166" i="14"/>
  <c r="AI165" i="14"/>
  <c r="AI158" i="14"/>
  <c r="AJ158" i="14" s="1"/>
  <c r="AI157" i="14"/>
  <c r="AJ157" i="14" s="1"/>
  <c r="AI156" i="14"/>
  <c r="AJ156" i="14" s="1"/>
  <c r="AI155" i="14"/>
  <c r="AJ155" i="14" s="1"/>
  <c r="AI154" i="14"/>
  <c r="AJ154" i="14" s="1"/>
  <c r="AI153" i="14"/>
  <c r="AJ153" i="14" s="1"/>
  <c r="AI150" i="14"/>
  <c r="AI149" i="14"/>
  <c r="AI148" i="14"/>
  <c r="AI147" i="14"/>
  <c r="AI146" i="14"/>
  <c r="AI145" i="14"/>
  <c r="AI137" i="14"/>
  <c r="AJ137" i="14" s="1"/>
  <c r="AI136" i="14"/>
  <c r="AJ136" i="14" s="1"/>
  <c r="AI135" i="14"/>
  <c r="AJ135" i="14" s="1"/>
  <c r="AI134" i="14"/>
  <c r="AJ134" i="14" s="1"/>
  <c r="AI133" i="14"/>
  <c r="AJ133" i="14" s="1"/>
  <c r="AI132" i="14"/>
  <c r="AJ132" i="14" s="1"/>
  <c r="AI129" i="14"/>
  <c r="AI128" i="14"/>
  <c r="AI127" i="14"/>
  <c r="AI126" i="14"/>
  <c r="AI125" i="14"/>
  <c r="AI124" i="14"/>
  <c r="AI117" i="14"/>
  <c r="AJ117" i="14" s="1"/>
  <c r="AI116" i="14"/>
  <c r="AJ116" i="14" s="1"/>
  <c r="AI115" i="14"/>
  <c r="AJ115" i="14" s="1"/>
  <c r="AI114" i="14"/>
  <c r="AJ114" i="14" s="1"/>
  <c r="AI113" i="14"/>
  <c r="AJ113" i="14" s="1"/>
  <c r="AI112" i="14"/>
  <c r="AJ112" i="14" s="1"/>
  <c r="AI109" i="14"/>
  <c r="AI108" i="14"/>
  <c r="AI107" i="14"/>
  <c r="AI106" i="14"/>
  <c r="AI105" i="14"/>
  <c r="AI104" i="14"/>
  <c r="AI97" i="14"/>
  <c r="AJ97" i="14" s="1"/>
  <c r="AI96" i="14"/>
  <c r="AJ96" i="14" s="1"/>
  <c r="AI95" i="14"/>
  <c r="AJ95" i="14" s="1"/>
  <c r="AI94" i="14"/>
  <c r="AJ94" i="14" s="1"/>
  <c r="AI93" i="14"/>
  <c r="AJ93" i="14" s="1"/>
  <c r="AI92" i="14"/>
  <c r="AJ92" i="14" s="1"/>
  <c r="AI89" i="14"/>
  <c r="AI88" i="14"/>
  <c r="AI87" i="14"/>
  <c r="AI86" i="14"/>
  <c r="AI85" i="14"/>
  <c r="AI84" i="14"/>
  <c r="AI77" i="14"/>
  <c r="AJ77" i="14" s="1"/>
  <c r="AI76" i="14"/>
  <c r="AJ76" i="14" s="1"/>
  <c r="AI75" i="14"/>
  <c r="AJ75" i="14" s="1"/>
  <c r="AI74" i="14"/>
  <c r="AJ74" i="14" s="1"/>
  <c r="AI73" i="14"/>
  <c r="AJ73" i="14" s="1"/>
  <c r="AI72" i="14"/>
  <c r="AJ72" i="14" s="1"/>
  <c r="AI69" i="14"/>
  <c r="AI68" i="14"/>
  <c r="AI67" i="14"/>
  <c r="AI66" i="14"/>
  <c r="AI65" i="14"/>
  <c r="AI64" i="14"/>
  <c r="AI57" i="14"/>
  <c r="AJ57" i="14" s="1"/>
  <c r="AI56" i="14"/>
  <c r="AJ56" i="14" s="1"/>
  <c r="AI55" i="14"/>
  <c r="AJ55" i="14" s="1"/>
  <c r="AI54" i="14"/>
  <c r="AJ54" i="14" s="1"/>
  <c r="AI53" i="14"/>
  <c r="AJ53" i="14" s="1"/>
  <c r="AI52" i="14"/>
  <c r="AJ52" i="14" s="1"/>
  <c r="AI49" i="14"/>
  <c r="AI48" i="14"/>
  <c r="AI47" i="14"/>
  <c r="AI46" i="14"/>
  <c r="AI45" i="14"/>
  <c r="AI44" i="14"/>
  <c r="AI37" i="14"/>
  <c r="AJ37" i="14" s="1"/>
  <c r="AI36" i="14"/>
  <c r="AJ36" i="14" s="1"/>
  <c r="AI35" i="14"/>
  <c r="AJ35" i="14" s="1"/>
  <c r="AI34" i="14"/>
  <c r="AJ34" i="14" s="1"/>
  <c r="AI33" i="14"/>
  <c r="AJ33" i="14" s="1"/>
  <c r="AI32" i="14"/>
  <c r="AJ32" i="14" s="1"/>
  <c r="AI29" i="14"/>
  <c r="AI28" i="14"/>
  <c r="AI27" i="14"/>
  <c r="AI26" i="14"/>
  <c r="AI25" i="14"/>
  <c r="AI24" i="14"/>
  <c r="AI16" i="14"/>
  <c r="AI15" i="14"/>
  <c r="AI14" i="14"/>
  <c r="AI13" i="14"/>
  <c r="AI12" i="14"/>
  <c r="AD348" i="14"/>
  <c r="AC348" i="14"/>
  <c r="AB348" i="14"/>
  <c r="AA348" i="14"/>
  <c r="Z348" i="14"/>
  <c r="Y348" i="14"/>
  <c r="X348" i="14"/>
  <c r="W348" i="14"/>
  <c r="V348" i="14"/>
  <c r="U348" i="14"/>
  <c r="T348" i="14"/>
  <c r="S348" i="14"/>
  <c r="R348" i="14"/>
  <c r="Q348" i="14"/>
  <c r="AD331" i="14"/>
  <c r="AC331" i="14"/>
  <c r="AB331" i="14"/>
  <c r="AA331" i="14"/>
  <c r="Z331" i="14"/>
  <c r="Y331" i="14"/>
  <c r="X331" i="14"/>
  <c r="W331" i="14"/>
  <c r="V331" i="14"/>
  <c r="U331" i="14"/>
  <c r="T331" i="14"/>
  <c r="S331" i="14"/>
  <c r="R331" i="14"/>
  <c r="Q331" i="14"/>
  <c r="AD314" i="14"/>
  <c r="AC314" i="14"/>
  <c r="AB314" i="14"/>
  <c r="AA314" i="14"/>
  <c r="Z314" i="14"/>
  <c r="Y314" i="14"/>
  <c r="X314" i="14"/>
  <c r="W314" i="14"/>
  <c r="V314" i="14"/>
  <c r="U314" i="14"/>
  <c r="T314" i="14"/>
  <c r="S314" i="14"/>
  <c r="R314" i="14"/>
  <c r="Q314" i="14"/>
  <c r="AD297" i="14"/>
  <c r="AC297" i="14"/>
  <c r="AB297" i="14"/>
  <c r="AA297" i="14"/>
  <c r="Z297" i="14"/>
  <c r="Y297" i="14"/>
  <c r="X297" i="14"/>
  <c r="W297" i="14"/>
  <c r="V297" i="14"/>
  <c r="U297" i="14"/>
  <c r="T297" i="14"/>
  <c r="S297" i="14"/>
  <c r="R297" i="14"/>
  <c r="Q297" i="14"/>
  <c r="AD280" i="14"/>
  <c r="R280" i="14"/>
  <c r="S280" i="14"/>
  <c r="T280" i="14"/>
  <c r="U280" i="14"/>
  <c r="V280" i="14"/>
  <c r="W280" i="14"/>
  <c r="X280" i="14"/>
  <c r="Y280" i="14"/>
  <c r="Z280" i="14"/>
  <c r="AA280" i="14"/>
  <c r="AB280" i="14"/>
  <c r="AC280" i="14"/>
  <c r="Q280" i="14"/>
  <c r="Y310" i="14"/>
  <c r="Q283" i="14"/>
  <c r="C46" i="14" s="1"/>
  <c r="R283" i="14"/>
  <c r="S283" i="14"/>
  <c r="T283" i="14"/>
  <c r="U283" i="14"/>
  <c r="V283" i="14"/>
  <c r="W283" i="14"/>
  <c r="X283" i="14"/>
  <c r="Y283" i="14"/>
  <c r="Z283" i="14"/>
  <c r="AA283" i="14"/>
  <c r="AB283" i="14"/>
  <c r="AC283" i="14"/>
  <c r="AD283" i="14"/>
  <c r="Q284" i="14"/>
  <c r="C47" i="14" s="1"/>
  <c r="R284" i="14"/>
  <c r="S284" i="14"/>
  <c r="T284" i="14"/>
  <c r="U284" i="14"/>
  <c r="V284" i="14"/>
  <c r="W284" i="14"/>
  <c r="X284" i="14"/>
  <c r="Y284" i="14"/>
  <c r="Z284" i="14"/>
  <c r="AA284" i="14"/>
  <c r="AB284" i="14"/>
  <c r="AC284" i="14"/>
  <c r="AD284" i="14"/>
  <c r="Q285" i="14"/>
  <c r="C48" i="14" s="1"/>
  <c r="R285" i="14"/>
  <c r="S285" i="14"/>
  <c r="T285" i="14"/>
  <c r="U285" i="14"/>
  <c r="V285" i="14"/>
  <c r="W285" i="14"/>
  <c r="X285" i="14"/>
  <c r="Y285" i="14"/>
  <c r="Z285" i="14"/>
  <c r="AA285" i="14"/>
  <c r="AB285" i="14"/>
  <c r="AC285" i="14"/>
  <c r="AD285" i="14"/>
  <c r="Q286" i="14"/>
  <c r="C49" i="14" s="1"/>
  <c r="R286" i="14"/>
  <c r="S286" i="14"/>
  <c r="T286" i="14"/>
  <c r="U286" i="14"/>
  <c r="V286" i="14"/>
  <c r="W286" i="14"/>
  <c r="X286" i="14"/>
  <c r="Y286" i="14"/>
  <c r="Z286" i="14"/>
  <c r="AA286" i="14"/>
  <c r="AB286" i="14"/>
  <c r="AC286" i="14"/>
  <c r="AD286" i="14"/>
  <c r="Q287" i="14"/>
  <c r="C50" i="14" s="1"/>
  <c r="R287" i="14"/>
  <c r="S287" i="14"/>
  <c r="T287" i="14"/>
  <c r="U287" i="14"/>
  <c r="V287" i="14"/>
  <c r="W287" i="14"/>
  <c r="X287" i="14"/>
  <c r="Y287" i="14"/>
  <c r="Z287" i="14"/>
  <c r="AA287" i="14"/>
  <c r="AB287" i="14"/>
  <c r="AC287" i="14"/>
  <c r="AD287" i="14"/>
  <c r="Q288" i="14"/>
  <c r="C51" i="14" s="1"/>
  <c r="R288" i="14"/>
  <c r="S288" i="14"/>
  <c r="T288" i="14"/>
  <c r="U288" i="14"/>
  <c r="V288" i="14"/>
  <c r="W288" i="14"/>
  <c r="X288" i="14"/>
  <c r="Y288" i="14"/>
  <c r="Z288" i="14"/>
  <c r="AA288" i="14"/>
  <c r="AB288" i="14"/>
  <c r="AC288" i="14"/>
  <c r="AD288" i="14"/>
  <c r="Q289" i="14"/>
  <c r="C52" i="14" s="1"/>
  <c r="V289" i="14"/>
  <c r="W289" i="14"/>
  <c r="X289" i="14"/>
  <c r="AC289" i="14"/>
  <c r="AD289" i="14"/>
  <c r="Q291" i="14"/>
  <c r="C54" i="14" s="1"/>
  <c r="R291" i="14"/>
  <c r="S291" i="14"/>
  <c r="T291" i="14"/>
  <c r="U291" i="14"/>
  <c r="V291" i="14"/>
  <c r="W291" i="14"/>
  <c r="X291" i="14"/>
  <c r="Y291" i="14"/>
  <c r="Z291" i="14"/>
  <c r="AA291" i="14"/>
  <c r="AB291" i="14"/>
  <c r="AC291" i="14"/>
  <c r="AD291" i="14"/>
  <c r="Q292" i="14"/>
  <c r="C55" i="14" s="1"/>
  <c r="R292" i="14"/>
  <c r="S292" i="14"/>
  <c r="T292" i="14"/>
  <c r="U292" i="14"/>
  <c r="V292" i="14"/>
  <c r="W292" i="14"/>
  <c r="X292" i="14"/>
  <c r="Y292" i="14"/>
  <c r="Z292" i="14"/>
  <c r="AA292" i="14"/>
  <c r="AC292" i="14"/>
  <c r="AD292" i="14"/>
  <c r="Q293" i="14"/>
  <c r="C56" i="14" s="1"/>
  <c r="R293" i="14"/>
  <c r="S293" i="14"/>
  <c r="T293" i="14"/>
  <c r="U293" i="14"/>
  <c r="V293" i="14"/>
  <c r="W293" i="14"/>
  <c r="X293" i="14"/>
  <c r="Y293" i="14"/>
  <c r="Z293" i="14"/>
  <c r="AA293" i="14"/>
  <c r="AB293" i="14"/>
  <c r="AC293" i="14"/>
  <c r="AD293" i="14"/>
  <c r="Q294" i="14"/>
  <c r="C57" i="14" s="1"/>
  <c r="R294" i="14"/>
  <c r="S294" i="14"/>
  <c r="T294" i="14"/>
  <c r="U294" i="14"/>
  <c r="V294" i="14"/>
  <c r="W294" i="14"/>
  <c r="X294" i="14"/>
  <c r="Y294" i="14"/>
  <c r="Z294" i="14"/>
  <c r="AA294" i="14"/>
  <c r="AB294" i="14"/>
  <c r="AC294" i="14"/>
  <c r="AD294" i="14"/>
  <c r="Q295" i="14"/>
  <c r="C58" i="14" s="1"/>
  <c r="R295" i="14"/>
  <c r="S295" i="14"/>
  <c r="T295" i="14"/>
  <c r="U295" i="14"/>
  <c r="V295" i="14"/>
  <c r="W295" i="14"/>
  <c r="X295" i="14"/>
  <c r="Y295" i="14"/>
  <c r="Z295" i="14"/>
  <c r="AA295" i="14"/>
  <c r="AB295" i="14"/>
  <c r="AC295" i="14"/>
  <c r="AD295" i="14"/>
  <c r="Q296" i="14"/>
  <c r="C59" i="14" s="1"/>
  <c r="R296" i="14"/>
  <c r="S296" i="14"/>
  <c r="T296" i="14"/>
  <c r="U296" i="14"/>
  <c r="V296" i="14"/>
  <c r="W296" i="14"/>
  <c r="X296" i="14"/>
  <c r="Y296" i="14"/>
  <c r="Z296" i="14"/>
  <c r="AA296" i="14"/>
  <c r="AB296" i="14"/>
  <c r="AC296" i="14"/>
  <c r="AD296" i="14"/>
  <c r="Q300" i="14"/>
  <c r="R300" i="14"/>
  <c r="S300" i="14"/>
  <c r="T300" i="14"/>
  <c r="U300" i="14"/>
  <c r="V300" i="14"/>
  <c r="W300" i="14"/>
  <c r="X300" i="14"/>
  <c r="Y300" i="14"/>
  <c r="Z300" i="14"/>
  <c r="AA300" i="14"/>
  <c r="AA46" i="14" s="1"/>
  <c r="AB300" i="14"/>
  <c r="AC300" i="14"/>
  <c r="AD300" i="14"/>
  <c r="Q301" i="14"/>
  <c r="R301" i="14"/>
  <c r="S301" i="14"/>
  <c r="T301" i="14"/>
  <c r="U301" i="14"/>
  <c r="V301" i="14"/>
  <c r="W301" i="14"/>
  <c r="X301" i="14"/>
  <c r="Y301" i="14"/>
  <c r="Z301" i="14"/>
  <c r="AA301" i="14"/>
  <c r="AA47" i="14" s="1"/>
  <c r="AB301" i="14"/>
  <c r="AC301" i="14"/>
  <c r="AD301" i="14"/>
  <c r="Q302" i="14"/>
  <c r="R302" i="14"/>
  <c r="S302" i="14"/>
  <c r="T302" i="14"/>
  <c r="U302" i="14"/>
  <c r="V302" i="14"/>
  <c r="W302" i="14"/>
  <c r="X302" i="14"/>
  <c r="Y302" i="14"/>
  <c r="Z302" i="14"/>
  <c r="AA302" i="14"/>
  <c r="AA48" i="14" s="1"/>
  <c r="AB302" i="14"/>
  <c r="AC302" i="14"/>
  <c r="AD302" i="14"/>
  <c r="Q303" i="14"/>
  <c r="R303" i="14"/>
  <c r="S303" i="14"/>
  <c r="T303" i="14"/>
  <c r="U303" i="14"/>
  <c r="V303" i="14"/>
  <c r="W303" i="14"/>
  <c r="X303" i="14"/>
  <c r="Y303" i="14"/>
  <c r="Z303" i="14"/>
  <c r="AA303" i="14"/>
  <c r="AA49" i="14" s="1"/>
  <c r="AB303" i="14"/>
  <c r="AC303" i="14"/>
  <c r="AD303" i="14"/>
  <c r="Q304" i="14"/>
  <c r="R304" i="14"/>
  <c r="S304" i="14"/>
  <c r="T304" i="14"/>
  <c r="U304" i="14"/>
  <c r="V304" i="14"/>
  <c r="W304" i="14"/>
  <c r="X304" i="14"/>
  <c r="Y304" i="14"/>
  <c r="Z304" i="14"/>
  <c r="AA304" i="14"/>
  <c r="AA50" i="14" s="1"/>
  <c r="AB304" i="14"/>
  <c r="AC304" i="14"/>
  <c r="AD304" i="14"/>
  <c r="Q305" i="14"/>
  <c r="R305" i="14"/>
  <c r="S305" i="14"/>
  <c r="T305" i="14"/>
  <c r="U305" i="14"/>
  <c r="V305" i="14"/>
  <c r="W305" i="14"/>
  <c r="X305" i="14"/>
  <c r="Y305" i="14"/>
  <c r="Z305" i="14"/>
  <c r="AA305" i="14"/>
  <c r="AA51" i="14" s="1"/>
  <c r="AB305" i="14"/>
  <c r="AC305" i="14"/>
  <c r="AD305" i="14"/>
  <c r="Q306" i="14"/>
  <c r="V306" i="14"/>
  <c r="W306" i="14"/>
  <c r="X306" i="14"/>
  <c r="AC306" i="14"/>
  <c r="AD306" i="14"/>
  <c r="Q308" i="14"/>
  <c r="R308" i="14"/>
  <c r="S308" i="14"/>
  <c r="T308" i="14"/>
  <c r="U308" i="14"/>
  <c r="V308" i="14"/>
  <c r="W308" i="14"/>
  <c r="X308" i="14"/>
  <c r="Y308" i="14"/>
  <c r="Z308" i="14"/>
  <c r="AA308" i="14"/>
  <c r="AA54" i="14" s="1"/>
  <c r="AB308" i="14"/>
  <c r="AC308" i="14"/>
  <c r="AD308" i="14"/>
  <c r="Q309" i="14"/>
  <c r="R309" i="14"/>
  <c r="S309" i="14"/>
  <c r="T309" i="14"/>
  <c r="U309" i="14"/>
  <c r="V309" i="14"/>
  <c r="W309" i="14"/>
  <c r="X309" i="14"/>
  <c r="Y309" i="14"/>
  <c r="Z309" i="14"/>
  <c r="AA309" i="14"/>
  <c r="AA55" i="14" s="1"/>
  <c r="AB309" i="14"/>
  <c r="AC309" i="14"/>
  <c r="AD309" i="14"/>
  <c r="Q310" i="14"/>
  <c r="R310" i="14"/>
  <c r="S310" i="14"/>
  <c r="T310" i="14"/>
  <c r="U310" i="14"/>
  <c r="V310" i="14"/>
  <c r="W310" i="14"/>
  <c r="X310" i="14"/>
  <c r="Z310" i="14"/>
  <c r="AA310" i="14"/>
  <c r="AA56" i="14" s="1"/>
  <c r="AB310" i="14"/>
  <c r="AC310" i="14"/>
  <c r="AD310" i="14"/>
  <c r="Q311" i="14"/>
  <c r="R311" i="14"/>
  <c r="S311" i="14"/>
  <c r="T311" i="14"/>
  <c r="U311" i="14"/>
  <c r="V311" i="14"/>
  <c r="W311" i="14"/>
  <c r="X311" i="14"/>
  <c r="Y311" i="14"/>
  <c r="Z311" i="14"/>
  <c r="AA311" i="14"/>
  <c r="AA57" i="14" s="1"/>
  <c r="AB311" i="14"/>
  <c r="AC311" i="14"/>
  <c r="AD311" i="14"/>
  <c r="Q312" i="14"/>
  <c r="R312" i="14"/>
  <c r="S312" i="14"/>
  <c r="T312" i="14"/>
  <c r="U312" i="14"/>
  <c r="V312" i="14"/>
  <c r="W312" i="14"/>
  <c r="X312" i="14"/>
  <c r="Y312" i="14"/>
  <c r="Z312" i="14"/>
  <c r="AA312" i="14"/>
  <c r="AA58" i="14" s="1"/>
  <c r="AB312" i="14"/>
  <c r="AC312" i="14"/>
  <c r="AD312" i="14"/>
  <c r="Q313" i="14"/>
  <c r="R313" i="14"/>
  <c r="S313" i="14"/>
  <c r="T313" i="14"/>
  <c r="U313" i="14"/>
  <c r="V313" i="14"/>
  <c r="W313" i="14"/>
  <c r="X313" i="14"/>
  <c r="Y313" i="14"/>
  <c r="Z313" i="14"/>
  <c r="AA313" i="14"/>
  <c r="AA59" i="14" s="1"/>
  <c r="AB313" i="14"/>
  <c r="AC313" i="14"/>
  <c r="AD313" i="14"/>
  <c r="Q317" i="14"/>
  <c r="Z207" i="14" s="1"/>
  <c r="R317" i="14"/>
  <c r="S317" i="14"/>
  <c r="T317" i="14"/>
  <c r="U317" i="14"/>
  <c r="V317" i="14"/>
  <c r="W317" i="14"/>
  <c r="X317" i="14"/>
  <c r="Y317" i="14"/>
  <c r="Z317" i="14"/>
  <c r="AA317" i="14"/>
  <c r="AB317" i="14"/>
  <c r="AC317" i="14"/>
  <c r="AD317" i="14"/>
  <c r="Q318" i="14"/>
  <c r="Z208" i="14" s="1"/>
  <c r="R318" i="14"/>
  <c r="S318" i="14"/>
  <c r="T318" i="14"/>
  <c r="U318" i="14"/>
  <c r="V318" i="14"/>
  <c r="W318" i="14"/>
  <c r="X318" i="14"/>
  <c r="Y318" i="14"/>
  <c r="Z318" i="14"/>
  <c r="AA318" i="14"/>
  <c r="AB318" i="14"/>
  <c r="AC318" i="14"/>
  <c r="AD318" i="14"/>
  <c r="Q319" i="14"/>
  <c r="Z209" i="14" s="1"/>
  <c r="R319" i="14"/>
  <c r="S319" i="14"/>
  <c r="T319" i="14"/>
  <c r="U319" i="14"/>
  <c r="V319" i="14"/>
  <c r="W319" i="14"/>
  <c r="X319" i="14"/>
  <c r="Y319" i="14"/>
  <c r="Z319" i="14"/>
  <c r="AA319" i="14"/>
  <c r="AB319" i="14"/>
  <c r="AC319" i="14"/>
  <c r="AD319" i="14"/>
  <c r="Q320" i="14"/>
  <c r="Z210" i="14" s="1"/>
  <c r="R320" i="14"/>
  <c r="S320" i="14"/>
  <c r="T320" i="14"/>
  <c r="U320" i="14"/>
  <c r="V320" i="14"/>
  <c r="W320" i="14"/>
  <c r="X320" i="14"/>
  <c r="Y320" i="14"/>
  <c r="Z320" i="14"/>
  <c r="AA320" i="14"/>
  <c r="AB320" i="14"/>
  <c r="AC320" i="14"/>
  <c r="AD320" i="14"/>
  <c r="Q321" i="14"/>
  <c r="Z211" i="14" s="1"/>
  <c r="R321" i="14"/>
  <c r="S321" i="14"/>
  <c r="T321" i="14"/>
  <c r="U321" i="14"/>
  <c r="V321" i="14"/>
  <c r="W321" i="14"/>
  <c r="X321" i="14"/>
  <c r="Y321" i="14"/>
  <c r="Z321" i="14"/>
  <c r="AA321" i="14"/>
  <c r="AB321" i="14"/>
  <c r="AC321" i="14"/>
  <c r="AD321" i="14"/>
  <c r="Q322" i="14"/>
  <c r="Z212" i="14" s="1"/>
  <c r="R322" i="14"/>
  <c r="S322" i="14"/>
  <c r="T322" i="14"/>
  <c r="U322" i="14"/>
  <c r="V322" i="14"/>
  <c r="W322" i="14"/>
  <c r="X322" i="14"/>
  <c r="Y322" i="14"/>
  <c r="Z322" i="14"/>
  <c r="AA322" i="14"/>
  <c r="AB322" i="14"/>
  <c r="AC322" i="14"/>
  <c r="AD322" i="14"/>
  <c r="Q323" i="14"/>
  <c r="Z213" i="14" s="1"/>
  <c r="V323" i="14"/>
  <c r="W323" i="14"/>
  <c r="X323" i="14"/>
  <c r="AC323" i="14"/>
  <c r="AD323" i="14"/>
  <c r="Q325" i="14"/>
  <c r="Z215" i="14" s="1"/>
  <c r="R325" i="14"/>
  <c r="S325" i="14"/>
  <c r="T325" i="14"/>
  <c r="U325" i="14"/>
  <c r="V325" i="14"/>
  <c r="W325" i="14"/>
  <c r="X325" i="14"/>
  <c r="Y325" i="14"/>
  <c r="Z325" i="14"/>
  <c r="AA325" i="14"/>
  <c r="AB325" i="14"/>
  <c r="AC325" i="14"/>
  <c r="AD325" i="14"/>
  <c r="Q326" i="14"/>
  <c r="Z216" i="14" s="1"/>
  <c r="R326" i="14"/>
  <c r="S326" i="14"/>
  <c r="T326" i="14"/>
  <c r="U326" i="14"/>
  <c r="V326" i="14"/>
  <c r="W326" i="14"/>
  <c r="X326" i="14"/>
  <c r="Y326" i="14"/>
  <c r="Z326" i="14"/>
  <c r="AA326" i="14"/>
  <c r="AB326" i="14"/>
  <c r="AC326" i="14"/>
  <c r="AD326" i="14"/>
  <c r="Q327" i="14"/>
  <c r="Z217" i="14" s="1"/>
  <c r="R327" i="14"/>
  <c r="S327" i="14"/>
  <c r="T327" i="14"/>
  <c r="U327" i="14"/>
  <c r="V327" i="14"/>
  <c r="W327" i="14"/>
  <c r="X327" i="14"/>
  <c r="Y327" i="14"/>
  <c r="Z327" i="14"/>
  <c r="AA327" i="14"/>
  <c r="AB327" i="14"/>
  <c r="AC327" i="14"/>
  <c r="AD327" i="14"/>
  <c r="Q328" i="14"/>
  <c r="Z218" i="14" s="1"/>
  <c r="R328" i="14"/>
  <c r="S328" i="14"/>
  <c r="T328" i="14"/>
  <c r="U328" i="14"/>
  <c r="V328" i="14"/>
  <c r="W328" i="14"/>
  <c r="X328" i="14"/>
  <c r="Y328" i="14"/>
  <c r="Z328" i="14"/>
  <c r="AA328" i="14"/>
  <c r="AB328" i="14"/>
  <c r="AC328" i="14"/>
  <c r="AD328" i="14"/>
  <c r="Q329" i="14"/>
  <c r="Z219" i="14" s="1"/>
  <c r="R329" i="14"/>
  <c r="S329" i="14"/>
  <c r="T329" i="14"/>
  <c r="U329" i="14"/>
  <c r="V329" i="14"/>
  <c r="W329" i="14"/>
  <c r="X329" i="14"/>
  <c r="Y329" i="14"/>
  <c r="Z329" i="14"/>
  <c r="AA329" i="14"/>
  <c r="AB329" i="14"/>
  <c r="AC329" i="14"/>
  <c r="AD329" i="14"/>
  <c r="Q330" i="14"/>
  <c r="Z220" i="14" s="1"/>
  <c r="R330" i="14"/>
  <c r="S330" i="14"/>
  <c r="T330" i="14"/>
  <c r="U330" i="14"/>
  <c r="V330" i="14"/>
  <c r="W330" i="14"/>
  <c r="X330" i="14"/>
  <c r="Y330" i="14"/>
  <c r="Z330" i="14"/>
  <c r="AA330" i="14"/>
  <c r="AB330" i="14"/>
  <c r="AC330" i="14"/>
  <c r="AD330" i="14"/>
  <c r="Q334" i="14"/>
  <c r="R334" i="14"/>
  <c r="S334" i="14"/>
  <c r="T334" i="14"/>
  <c r="U334" i="14"/>
  <c r="V334" i="14"/>
  <c r="W334" i="14"/>
  <c r="X334" i="14"/>
  <c r="Y334" i="14"/>
  <c r="Z334" i="14"/>
  <c r="AA334" i="14"/>
  <c r="AB334" i="14"/>
  <c r="AC334" i="14"/>
  <c r="AD334" i="14"/>
  <c r="Q335" i="14"/>
  <c r="R335" i="14"/>
  <c r="S335" i="14"/>
  <c r="T335" i="14"/>
  <c r="U335" i="14"/>
  <c r="V335" i="14"/>
  <c r="W335" i="14"/>
  <c r="X335" i="14"/>
  <c r="Y335" i="14"/>
  <c r="Z335" i="14"/>
  <c r="AA335" i="14"/>
  <c r="AB335" i="14"/>
  <c r="AC335" i="14"/>
  <c r="AD335" i="14"/>
  <c r="Q336" i="14"/>
  <c r="R336" i="14"/>
  <c r="S336" i="14"/>
  <c r="T336" i="14"/>
  <c r="U336" i="14"/>
  <c r="V336" i="14"/>
  <c r="W336" i="14"/>
  <c r="X336" i="14"/>
  <c r="Y336" i="14"/>
  <c r="Z336" i="14"/>
  <c r="AA336" i="14"/>
  <c r="AB336" i="14"/>
  <c r="AC336" i="14"/>
  <c r="AD336" i="14"/>
  <c r="Q337" i="14"/>
  <c r="R337" i="14"/>
  <c r="S337" i="14"/>
  <c r="T337" i="14"/>
  <c r="U337" i="14"/>
  <c r="V337" i="14"/>
  <c r="W337" i="14"/>
  <c r="X337" i="14"/>
  <c r="Y337" i="14"/>
  <c r="Z337" i="14"/>
  <c r="AA337" i="14"/>
  <c r="AB337" i="14"/>
  <c r="AC337" i="14"/>
  <c r="AD337" i="14"/>
  <c r="Q338" i="14"/>
  <c r="R338" i="14"/>
  <c r="S338" i="14"/>
  <c r="T338" i="14"/>
  <c r="U338" i="14"/>
  <c r="V338" i="14"/>
  <c r="W338" i="14"/>
  <c r="X338" i="14"/>
  <c r="Y338" i="14"/>
  <c r="Z338" i="14"/>
  <c r="AA338" i="14"/>
  <c r="AB338" i="14"/>
  <c r="AC338" i="14"/>
  <c r="AD338" i="14"/>
  <c r="Q339" i="14"/>
  <c r="R339" i="14"/>
  <c r="S339" i="14"/>
  <c r="T339" i="14"/>
  <c r="U339" i="14"/>
  <c r="V339" i="14"/>
  <c r="W339" i="14"/>
  <c r="X339" i="14"/>
  <c r="Y339" i="14"/>
  <c r="Z339" i="14"/>
  <c r="AA339" i="14"/>
  <c r="AB339" i="14"/>
  <c r="AC339" i="14"/>
  <c r="AD339" i="14"/>
  <c r="Q340" i="14"/>
  <c r="V340" i="14"/>
  <c r="W340" i="14"/>
  <c r="X340" i="14"/>
  <c r="AC340" i="14"/>
  <c r="AD340" i="14"/>
  <c r="Q342" i="14"/>
  <c r="R342" i="14"/>
  <c r="S342" i="14"/>
  <c r="T342" i="14"/>
  <c r="U342" i="14"/>
  <c r="V342" i="14"/>
  <c r="W342" i="14"/>
  <c r="X342" i="14"/>
  <c r="Y342" i="14"/>
  <c r="Z342" i="14"/>
  <c r="AA342" i="14"/>
  <c r="AB342" i="14"/>
  <c r="AC342" i="14"/>
  <c r="AD342" i="14"/>
  <c r="Q343" i="14"/>
  <c r="R343" i="14"/>
  <c r="S343" i="14"/>
  <c r="T343" i="14"/>
  <c r="U343" i="14"/>
  <c r="V343" i="14"/>
  <c r="W343" i="14"/>
  <c r="X343" i="14"/>
  <c r="Y343" i="14"/>
  <c r="Z343" i="14"/>
  <c r="AA343" i="14"/>
  <c r="AB343" i="14"/>
  <c r="AC343" i="14"/>
  <c r="AD343" i="14"/>
  <c r="Q344" i="14"/>
  <c r="R344" i="14"/>
  <c r="S344" i="14"/>
  <c r="T344" i="14"/>
  <c r="U344" i="14"/>
  <c r="V344" i="14"/>
  <c r="W344" i="14"/>
  <c r="X344" i="14"/>
  <c r="Y344" i="14"/>
  <c r="Z344" i="14"/>
  <c r="AA344" i="14"/>
  <c r="AB344" i="14"/>
  <c r="AC344" i="14"/>
  <c r="AD344" i="14"/>
  <c r="Q345" i="14"/>
  <c r="R345" i="14"/>
  <c r="S345" i="14"/>
  <c r="T345" i="14"/>
  <c r="U345" i="14"/>
  <c r="V345" i="14"/>
  <c r="W345" i="14"/>
  <c r="X345" i="14"/>
  <c r="Y345" i="14"/>
  <c r="Z345" i="14"/>
  <c r="AA345" i="14"/>
  <c r="AB345" i="14"/>
  <c r="AC345" i="14"/>
  <c r="AD345" i="14"/>
  <c r="Q346" i="14"/>
  <c r="R346" i="14"/>
  <c r="S346" i="14"/>
  <c r="T346" i="14"/>
  <c r="U346" i="14"/>
  <c r="V346" i="14"/>
  <c r="W346" i="14"/>
  <c r="X346" i="14"/>
  <c r="Y346" i="14"/>
  <c r="Z346" i="14"/>
  <c r="AA346" i="14"/>
  <c r="AB346" i="14"/>
  <c r="AC346" i="14"/>
  <c r="AD346" i="14"/>
  <c r="Q347" i="14"/>
  <c r="R347" i="14"/>
  <c r="S347" i="14"/>
  <c r="T347" i="14"/>
  <c r="U347" i="14"/>
  <c r="V347" i="14"/>
  <c r="W347" i="14"/>
  <c r="X347" i="14"/>
  <c r="Y347" i="14"/>
  <c r="Z347" i="14"/>
  <c r="AA347" i="14"/>
  <c r="AB347" i="14"/>
  <c r="AC347" i="14"/>
  <c r="AD347" i="14"/>
  <c r="Q267" i="14"/>
  <c r="Q266" i="14"/>
  <c r="AD279" i="14"/>
  <c r="AC279" i="14"/>
  <c r="AB279" i="14"/>
  <c r="AA279" i="14"/>
  <c r="H220" i="14" s="1"/>
  <c r="Z279" i="14"/>
  <c r="Y279" i="14"/>
  <c r="X279" i="14"/>
  <c r="W279" i="14"/>
  <c r="V279" i="14"/>
  <c r="U279" i="14"/>
  <c r="T279" i="14"/>
  <c r="S279" i="14"/>
  <c r="R279" i="14"/>
  <c r="Q279" i="14"/>
  <c r="AD278" i="14"/>
  <c r="AC278" i="14"/>
  <c r="AB278" i="14"/>
  <c r="AA278" i="14"/>
  <c r="H219" i="14" s="1"/>
  <c r="Z278" i="14"/>
  <c r="Y278" i="14"/>
  <c r="X278" i="14"/>
  <c r="W278" i="14"/>
  <c r="V278" i="14"/>
  <c r="U278" i="14"/>
  <c r="T278" i="14"/>
  <c r="S278" i="14"/>
  <c r="R278" i="14"/>
  <c r="Q278" i="14"/>
  <c r="AD277" i="14"/>
  <c r="AC277" i="14"/>
  <c r="AB277" i="14"/>
  <c r="AA277" i="14"/>
  <c r="H218" i="14" s="1"/>
  <c r="Z277" i="14"/>
  <c r="Y277" i="14"/>
  <c r="X277" i="14"/>
  <c r="W277" i="14"/>
  <c r="V277" i="14"/>
  <c r="U277" i="14"/>
  <c r="T277" i="14"/>
  <c r="S277" i="14"/>
  <c r="R277" i="14"/>
  <c r="Q277" i="14"/>
  <c r="AD276" i="14"/>
  <c r="AC276" i="14"/>
  <c r="AB276" i="14"/>
  <c r="AA276" i="14"/>
  <c r="H217" i="14" s="1"/>
  <c r="Z276" i="14"/>
  <c r="Y276" i="14"/>
  <c r="X276" i="14"/>
  <c r="W276" i="14"/>
  <c r="V276" i="14"/>
  <c r="U276" i="14"/>
  <c r="T276" i="14"/>
  <c r="S276" i="14"/>
  <c r="R276" i="14"/>
  <c r="Q276" i="14"/>
  <c r="AD275" i="14"/>
  <c r="AC275" i="14"/>
  <c r="AA275" i="14"/>
  <c r="H216" i="14" s="1"/>
  <c r="Z275" i="14"/>
  <c r="Y275" i="14"/>
  <c r="X275" i="14"/>
  <c r="W275" i="14"/>
  <c r="V275" i="14"/>
  <c r="U275" i="14"/>
  <c r="T275" i="14"/>
  <c r="S275" i="14"/>
  <c r="R275" i="14"/>
  <c r="Q275" i="14"/>
  <c r="AD274" i="14"/>
  <c r="AC274" i="14"/>
  <c r="AB274" i="14"/>
  <c r="AA274" i="14"/>
  <c r="H215" i="14" s="1"/>
  <c r="Z274" i="14"/>
  <c r="Y274" i="14"/>
  <c r="X274" i="14"/>
  <c r="W274" i="14"/>
  <c r="V274" i="14"/>
  <c r="U274" i="14"/>
  <c r="T274" i="14"/>
  <c r="S274" i="14"/>
  <c r="R274" i="14"/>
  <c r="Q274" i="14"/>
  <c r="AD272" i="14"/>
  <c r="AC272" i="14"/>
  <c r="X272" i="14"/>
  <c r="W272" i="14"/>
  <c r="V272" i="14"/>
  <c r="Q272" i="14"/>
  <c r="AD271" i="14"/>
  <c r="AC271" i="14"/>
  <c r="AB271" i="14"/>
  <c r="AA271" i="14"/>
  <c r="H212" i="14" s="1"/>
  <c r="Z271" i="14"/>
  <c r="Y271" i="14"/>
  <c r="X271" i="14"/>
  <c r="W271" i="14"/>
  <c r="V271" i="14"/>
  <c r="U271" i="14"/>
  <c r="T271" i="14"/>
  <c r="S271" i="14"/>
  <c r="R271" i="14"/>
  <c r="Q271" i="14"/>
  <c r="AD270" i="14"/>
  <c r="AC270" i="14"/>
  <c r="AB270" i="14"/>
  <c r="AA270" i="14"/>
  <c r="H211" i="14" s="1"/>
  <c r="Z270" i="14"/>
  <c r="Y270" i="14"/>
  <c r="X270" i="14"/>
  <c r="W270" i="14"/>
  <c r="V270" i="14"/>
  <c r="U270" i="14"/>
  <c r="T270" i="14"/>
  <c r="S270" i="14"/>
  <c r="R270" i="14"/>
  <c r="Q270" i="14"/>
  <c r="AD269" i="14"/>
  <c r="AC269" i="14"/>
  <c r="AB269" i="14"/>
  <c r="AA269" i="14"/>
  <c r="H210" i="14" s="1"/>
  <c r="Z269" i="14"/>
  <c r="Y269" i="14"/>
  <c r="X269" i="14"/>
  <c r="W269" i="14"/>
  <c r="V269" i="14"/>
  <c r="U269" i="14"/>
  <c r="T269" i="14"/>
  <c r="S269" i="14"/>
  <c r="R269" i="14"/>
  <c r="Q269" i="14"/>
  <c r="AD268" i="14"/>
  <c r="AC268" i="14"/>
  <c r="AB268" i="14"/>
  <c r="AA268" i="14"/>
  <c r="H209" i="14" s="1"/>
  <c r="Z268" i="14"/>
  <c r="Y268" i="14"/>
  <c r="X268" i="14"/>
  <c r="W268" i="14"/>
  <c r="V268" i="14"/>
  <c r="U268" i="14"/>
  <c r="T268" i="14"/>
  <c r="S268" i="14"/>
  <c r="R268" i="14"/>
  <c r="Q268" i="14"/>
  <c r="AD267" i="14"/>
  <c r="AC267" i="14"/>
  <c r="AB267" i="14"/>
  <c r="AA267" i="14"/>
  <c r="H208" i="14" s="1"/>
  <c r="Z267" i="14"/>
  <c r="Y267" i="14"/>
  <c r="X267" i="14"/>
  <c r="W267" i="14"/>
  <c r="V267" i="14"/>
  <c r="U267" i="14"/>
  <c r="T267" i="14"/>
  <c r="S267" i="14"/>
  <c r="R267" i="14"/>
  <c r="AD266" i="14"/>
  <c r="AC266" i="14"/>
  <c r="AB266" i="14"/>
  <c r="AA266" i="14"/>
  <c r="H207" i="14" s="1"/>
  <c r="Z266" i="14"/>
  <c r="Y266" i="14"/>
  <c r="X266" i="14"/>
  <c r="W266" i="14"/>
  <c r="V266" i="14"/>
  <c r="U266" i="14"/>
  <c r="T266" i="14"/>
  <c r="S266" i="14"/>
  <c r="R266" i="14"/>
  <c r="AD262" i="14"/>
  <c r="AC262" i="14"/>
  <c r="AB262" i="14"/>
  <c r="AA262" i="14"/>
  <c r="Z262" i="14"/>
  <c r="Y262" i="14"/>
  <c r="X262" i="14"/>
  <c r="W262" i="14"/>
  <c r="V262" i="14"/>
  <c r="U262" i="14"/>
  <c r="T262" i="14"/>
  <c r="S262" i="14"/>
  <c r="R262" i="14"/>
  <c r="Q262" i="14"/>
  <c r="AD261" i="14"/>
  <c r="AC261" i="14"/>
  <c r="AB261" i="14"/>
  <c r="AA261" i="14"/>
  <c r="Z261" i="14"/>
  <c r="Y261" i="14"/>
  <c r="X261" i="14"/>
  <c r="W261" i="14"/>
  <c r="V261" i="14"/>
  <c r="U261" i="14"/>
  <c r="T261" i="14"/>
  <c r="S261" i="14"/>
  <c r="R261" i="14"/>
  <c r="Q261" i="14"/>
  <c r="AD260" i="14"/>
  <c r="AC260" i="14"/>
  <c r="AB260" i="14"/>
  <c r="AA260" i="14"/>
  <c r="Z260" i="14"/>
  <c r="Y260" i="14"/>
  <c r="X260" i="14"/>
  <c r="W260" i="14"/>
  <c r="V260" i="14"/>
  <c r="U260" i="14"/>
  <c r="T260" i="14"/>
  <c r="S260" i="14"/>
  <c r="R260" i="14"/>
  <c r="Q260" i="14"/>
  <c r="AD259" i="14"/>
  <c r="AC259" i="14"/>
  <c r="AB259" i="14"/>
  <c r="AA259" i="14"/>
  <c r="Z259" i="14"/>
  <c r="Y259" i="14"/>
  <c r="X259" i="14"/>
  <c r="W259" i="14"/>
  <c r="V259" i="14"/>
  <c r="U259" i="14"/>
  <c r="T259" i="14"/>
  <c r="S259" i="14"/>
  <c r="R259" i="14"/>
  <c r="Q259" i="14"/>
  <c r="AD258" i="14"/>
  <c r="AC258" i="14"/>
  <c r="AA258" i="14"/>
  <c r="Z258" i="14"/>
  <c r="Y258" i="14"/>
  <c r="X258" i="14"/>
  <c r="W258" i="14"/>
  <c r="V258" i="14"/>
  <c r="U258" i="14"/>
  <c r="T258" i="14"/>
  <c r="S258" i="14"/>
  <c r="R258" i="14"/>
  <c r="Q258" i="14"/>
  <c r="AD257" i="14"/>
  <c r="AC257" i="14"/>
  <c r="AB257" i="14"/>
  <c r="AA257" i="14"/>
  <c r="Z257" i="14"/>
  <c r="Y257" i="14"/>
  <c r="X257" i="14"/>
  <c r="W257" i="14"/>
  <c r="V257" i="14"/>
  <c r="U257" i="14"/>
  <c r="T257" i="14"/>
  <c r="S257" i="14"/>
  <c r="R257" i="14"/>
  <c r="Q257" i="14"/>
  <c r="AD255" i="14"/>
  <c r="AC255" i="14"/>
  <c r="AB255" i="14"/>
  <c r="AA255" i="14"/>
  <c r="Z255" i="14"/>
  <c r="Y255" i="14"/>
  <c r="X255" i="14"/>
  <c r="W255" i="14"/>
  <c r="V255" i="14"/>
  <c r="U255" i="14"/>
  <c r="T255" i="14"/>
  <c r="S255" i="14"/>
  <c r="Q255" i="14"/>
  <c r="AD254" i="14"/>
  <c r="AC254" i="14"/>
  <c r="AB254" i="14"/>
  <c r="AA254" i="14"/>
  <c r="Z254" i="14"/>
  <c r="Y254" i="14"/>
  <c r="X254" i="14"/>
  <c r="W254" i="14"/>
  <c r="V254" i="14"/>
  <c r="U254" i="14"/>
  <c r="T254" i="14"/>
  <c r="S254" i="14"/>
  <c r="R254" i="14"/>
  <c r="Q254" i="14"/>
  <c r="AD253" i="14"/>
  <c r="AC253" i="14"/>
  <c r="AB253" i="14"/>
  <c r="AA253" i="14"/>
  <c r="Z253" i="14"/>
  <c r="C9" i="14" s="1"/>
  <c r="Y253" i="14"/>
  <c r="X253" i="14"/>
  <c r="W253" i="14"/>
  <c r="V253" i="14"/>
  <c r="U253" i="14"/>
  <c r="T253" i="14"/>
  <c r="S253" i="14"/>
  <c r="R253" i="14"/>
  <c r="Q253" i="14"/>
  <c r="AD252" i="14"/>
  <c r="AC252" i="14"/>
  <c r="AB252" i="14"/>
  <c r="AA252" i="14"/>
  <c r="Z252" i="14"/>
  <c r="C8" i="14" s="1"/>
  <c r="Y252" i="14"/>
  <c r="X252" i="14"/>
  <c r="W252" i="14"/>
  <c r="V252" i="14"/>
  <c r="U252" i="14"/>
  <c r="T252" i="14"/>
  <c r="S252" i="14"/>
  <c r="R252" i="14"/>
  <c r="Q252" i="14"/>
  <c r="AD251" i="14"/>
  <c r="AC251" i="14"/>
  <c r="AB251" i="14"/>
  <c r="AA251" i="14"/>
  <c r="Z251" i="14"/>
  <c r="Y251" i="14"/>
  <c r="X251" i="14"/>
  <c r="W251" i="14"/>
  <c r="V251" i="14"/>
  <c r="U251" i="14"/>
  <c r="T251" i="14"/>
  <c r="S251" i="14"/>
  <c r="R251" i="14"/>
  <c r="Q251" i="14"/>
  <c r="AD250" i="14"/>
  <c r="AC250" i="14"/>
  <c r="AB250" i="14"/>
  <c r="AA250" i="14"/>
  <c r="Z250" i="14"/>
  <c r="Y250" i="14"/>
  <c r="X250" i="14"/>
  <c r="W250" i="14"/>
  <c r="V250" i="14"/>
  <c r="U250" i="14"/>
  <c r="T250" i="14"/>
  <c r="S250" i="14"/>
  <c r="R250" i="14"/>
  <c r="Q250" i="14"/>
  <c r="AD249" i="14"/>
  <c r="AC249" i="14"/>
  <c r="AB249" i="14"/>
  <c r="AA249" i="14"/>
  <c r="Z249" i="14"/>
  <c r="Y249" i="14"/>
  <c r="X249" i="14"/>
  <c r="W249" i="14"/>
  <c r="V249" i="14"/>
  <c r="U249" i="14"/>
  <c r="T249" i="14"/>
  <c r="S249" i="14"/>
  <c r="R249" i="14"/>
  <c r="Q249" i="14"/>
  <c r="D188" i="14" l="1"/>
  <c r="L107" i="14"/>
  <c r="D168" i="14"/>
  <c r="U148" i="14"/>
  <c r="Z107" i="14"/>
  <c r="R168" i="14"/>
  <c r="I27" i="14"/>
  <c r="AC87" i="14"/>
  <c r="O87" i="14"/>
  <c r="K6" i="14"/>
  <c r="Y6" i="14"/>
  <c r="D172" i="14"/>
  <c r="R172" i="14"/>
  <c r="D192" i="14"/>
  <c r="U152" i="14"/>
  <c r="Z111" i="14"/>
  <c r="L111" i="14"/>
  <c r="AC91" i="14"/>
  <c r="O91" i="14"/>
  <c r="I31" i="14"/>
  <c r="K10" i="14"/>
  <c r="Y10" i="14"/>
  <c r="T156" i="14"/>
  <c r="Q176" i="14"/>
  <c r="K115" i="14"/>
  <c r="C196" i="14"/>
  <c r="Y115" i="14"/>
  <c r="N95" i="14"/>
  <c r="C176" i="14"/>
  <c r="J14" i="14"/>
  <c r="H35" i="14"/>
  <c r="X14" i="14"/>
  <c r="AB95" i="14"/>
  <c r="N177" i="14"/>
  <c r="Y217" i="14"/>
  <c r="AE157" i="14"/>
  <c r="I237" i="14"/>
  <c r="Q157" i="14"/>
  <c r="N197" i="14"/>
  <c r="AB197" i="14"/>
  <c r="AB177" i="14"/>
  <c r="W237" i="14"/>
  <c r="K217" i="14"/>
  <c r="H116" i="14"/>
  <c r="F136" i="14"/>
  <c r="Y96" i="14"/>
  <c r="V116" i="14"/>
  <c r="K96" i="14"/>
  <c r="T136" i="14"/>
  <c r="P56" i="14"/>
  <c r="AG36" i="14"/>
  <c r="M76" i="14"/>
  <c r="U15" i="14"/>
  <c r="E36" i="14"/>
  <c r="AD56" i="14"/>
  <c r="S36" i="14"/>
  <c r="AA76" i="14"/>
  <c r="G15" i="14"/>
  <c r="R180" i="14"/>
  <c r="D200" i="14"/>
  <c r="AC99" i="14"/>
  <c r="D180" i="14"/>
  <c r="U160" i="14"/>
  <c r="Z119" i="14"/>
  <c r="O99" i="14"/>
  <c r="L119" i="14"/>
  <c r="K18" i="14"/>
  <c r="Y18" i="14"/>
  <c r="I39" i="14"/>
  <c r="Z180" i="14"/>
  <c r="L180" i="14"/>
  <c r="D139" i="14"/>
  <c r="I99" i="14"/>
  <c r="W99" i="14"/>
  <c r="AC160" i="14"/>
  <c r="T119" i="14"/>
  <c r="F119" i="14"/>
  <c r="E18" i="14"/>
  <c r="S18" i="14"/>
  <c r="C39" i="14"/>
  <c r="I209" i="14"/>
  <c r="Q28" i="14"/>
  <c r="E211" i="14"/>
  <c r="M30" i="14"/>
  <c r="Q215" i="14"/>
  <c r="L134" i="14"/>
  <c r="Y34" i="14"/>
  <c r="E216" i="14"/>
  <c r="M35" i="14"/>
  <c r="P218" i="14"/>
  <c r="K137" i="14"/>
  <c r="X37" i="14"/>
  <c r="Z199" i="14"/>
  <c r="K78" i="14"/>
  <c r="AD198" i="14"/>
  <c r="E158" i="14"/>
  <c r="O77" i="14"/>
  <c r="Z195" i="14"/>
  <c r="K74" i="14"/>
  <c r="C213" i="14"/>
  <c r="I153" i="14"/>
  <c r="S72" i="14"/>
  <c r="C211" i="14"/>
  <c r="I151" i="14"/>
  <c r="S70" i="14"/>
  <c r="AF190" i="14"/>
  <c r="G150" i="14"/>
  <c r="Q69" i="14"/>
  <c r="X189" i="14"/>
  <c r="I68" i="14"/>
  <c r="C207" i="14"/>
  <c r="I147" i="14"/>
  <c r="S66" i="14"/>
  <c r="AC220" i="14"/>
  <c r="T59" i="14"/>
  <c r="AA219" i="14"/>
  <c r="R58" i="14"/>
  <c r="G236" i="14"/>
  <c r="AF135" i="14"/>
  <c r="N55" i="14"/>
  <c r="E235" i="14"/>
  <c r="AD134" i="14"/>
  <c r="L54" i="14"/>
  <c r="G231" i="14"/>
  <c r="AF130" i="14"/>
  <c r="N50" i="14"/>
  <c r="E230" i="14"/>
  <c r="AD129" i="14"/>
  <c r="L49" i="14"/>
  <c r="AA210" i="14"/>
  <c r="R49" i="14"/>
  <c r="G227" i="14"/>
  <c r="AF126" i="14"/>
  <c r="N46" i="14"/>
  <c r="Y240" i="14"/>
  <c r="V139" i="14"/>
  <c r="AF59" i="14"/>
  <c r="W215" i="14"/>
  <c r="R134" i="14"/>
  <c r="AE34" i="14"/>
  <c r="S212" i="14"/>
  <c r="N131" i="14"/>
  <c r="AA31" i="14"/>
  <c r="O231" i="14"/>
  <c r="H50" i="14"/>
  <c r="M230" i="14"/>
  <c r="F49" i="14"/>
  <c r="K229" i="14"/>
  <c r="D48" i="14"/>
  <c r="O227" i="14"/>
  <c r="H46" i="14"/>
  <c r="Q167" i="14"/>
  <c r="C187" i="14"/>
  <c r="C167" i="14"/>
  <c r="T147" i="14"/>
  <c r="Y106" i="14"/>
  <c r="K106" i="14"/>
  <c r="N86" i="14"/>
  <c r="AB86" i="14"/>
  <c r="X5" i="14"/>
  <c r="J5" i="14"/>
  <c r="H26" i="14"/>
  <c r="E188" i="14"/>
  <c r="E168" i="14"/>
  <c r="V148" i="14"/>
  <c r="S168" i="14"/>
  <c r="AA107" i="14"/>
  <c r="AD87" i="14"/>
  <c r="L6" i="14"/>
  <c r="P87" i="14"/>
  <c r="Z6" i="14"/>
  <c r="J27" i="14"/>
  <c r="U169" i="14"/>
  <c r="R209" i="14"/>
  <c r="G169" i="14"/>
  <c r="G189" i="14"/>
  <c r="U189" i="14"/>
  <c r="AF209" i="14"/>
  <c r="P229" i="14"/>
  <c r="D209" i="14"/>
  <c r="AD229" i="14"/>
  <c r="X149" i="14"/>
  <c r="J149" i="14"/>
  <c r="AC108" i="14"/>
  <c r="M128" i="14"/>
  <c r="O108" i="14"/>
  <c r="W48" i="14"/>
  <c r="R88" i="14"/>
  <c r="L28" i="14"/>
  <c r="Z28" i="14"/>
  <c r="I48" i="14"/>
  <c r="F68" i="14"/>
  <c r="AF88" i="14"/>
  <c r="N7" i="14"/>
  <c r="AB7" i="14"/>
  <c r="D88" i="14"/>
  <c r="T68" i="14"/>
  <c r="K171" i="14"/>
  <c r="E110" i="14"/>
  <c r="AB151" i="14"/>
  <c r="Y171" i="14"/>
  <c r="S110" i="14"/>
  <c r="C130" i="14"/>
  <c r="D9" i="14"/>
  <c r="H90" i="14"/>
  <c r="V90" i="14"/>
  <c r="R9" i="14"/>
  <c r="AF9" i="14"/>
  <c r="P209" i="14"/>
  <c r="K128" i="14"/>
  <c r="X28" i="14"/>
  <c r="J209" i="14"/>
  <c r="R28" i="14"/>
  <c r="G130" i="14"/>
  <c r="T30" i="14"/>
  <c r="F211" i="14"/>
  <c r="N30" i="14"/>
  <c r="N212" i="14"/>
  <c r="I131" i="14"/>
  <c r="V31" i="14"/>
  <c r="J213" i="14"/>
  <c r="R32" i="14"/>
  <c r="H237" i="14"/>
  <c r="AG136" i="14"/>
  <c r="O56" i="14"/>
  <c r="AD217" i="14"/>
  <c r="U56" i="14"/>
  <c r="F236" i="14"/>
  <c r="AE135" i="14"/>
  <c r="M55" i="14"/>
  <c r="AB216" i="14"/>
  <c r="S55" i="14"/>
  <c r="D235" i="14"/>
  <c r="AC134" i="14"/>
  <c r="K54" i="14"/>
  <c r="H228" i="14"/>
  <c r="AG127" i="14"/>
  <c r="O47" i="14"/>
  <c r="AD208" i="14"/>
  <c r="U47" i="14"/>
  <c r="F227" i="14"/>
  <c r="AE126" i="14"/>
  <c r="M46" i="14"/>
  <c r="AB207" i="14"/>
  <c r="S46" i="14"/>
  <c r="R240" i="14"/>
  <c r="Y59" i="14"/>
  <c r="X240" i="14"/>
  <c r="U139" i="14"/>
  <c r="AE59" i="14"/>
  <c r="V238" i="14"/>
  <c r="AC57" i="14"/>
  <c r="AB238" i="14"/>
  <c r="Y137" i="14"/>
  <c r="D77" i="14"/>
  <c r="Y237" i="14"/>
  <c r="V136" i="14"/>
  <c r="AF56" i="14"/>
  <c r="Q236" i="14"/>
  <c r="X55" i="14"/>
  <c r="AC235" i="14"/>
  <c r="Z134" i="14"/>
  <c r="E74" i="14"/>
  <c r="Q233" i="14"/>
  <c r="X52" i="14"/>
  <c r="S232" i="14"/>
  <c r="Z51" i="14"/>
  <c r="Y232" i="14"/>
  <c r="V131" i="14"/>
  <c r="AF51" i="14"/>
  <c r="Q231" i="14"/>
  <c r="X50" i="14"/>
  <c r="AC230" i="14"/>
  <c r="Z129" i="14"/>
  <c r="E69" i="14"/>
  <c r="U229" i="14"/>
  <c r="AB48" i="14"/>
  <c r="AA229" i="14"/>
  <c r="X128" i="14"/>
  <c r="C68" i="14"/>
  <c r="S228" i="14"/>
  <c r="Z47" i="14"/>
  <c r="Y228" i="14"/>
  <c r="V127" i="14"/>
  <c r="AF47" i="14"/>
  <c r="Q227" i="14"/>
  <c r="X46" i="14"/>
  <c r="O240" i="14"/>
  <c r="H59" i="14"/>
  <c r="W219" i="14"/>
  <c r="R138" i="14"/>
  <c r="AE38" i="14"/>
  <c r="M239" i="14"/>
  <c r="F58" i="14"/>
  <c r="U218" i="14"/>
  <c r="P137" i="14"/>
  <c r="AC37" i="14"/>
  <c r="K238" i="14"/>
  <c r="D57" i="14"/>
  <c r="S217" i="14"/>
  <c r="N136" i="14"/>
  <c r="AA36" i="14"/>
  <c r="N236" i="14"/>
  <c r="G55" i="14"/>
  <c r="V215" i="14"/>
  <c r="Q134" i="14"/>
  <c r="AD34" i="14"/>
  <c r="L235" i="14"/>
  <c r="E54" i="14"/>
  <c r="X211" i="14"/>
  <c r="S130" i="14"/>
  <c r="AF30" i="14"/>
  <c r="N231" i="14"/>
  <c r="G50" i="14"/>
  <c r="V210" i="14"/>
  <c r="Q129" i="14"/>
  <c r="AD29" i="14"/>
  <c r="L230" i="14"/>
  <c r="E49" i="14"/>
  <c r="T209" i="14"/>
  <c r="O128" i="14"/>
  <c r="AB28" i="14"/>
  <c r="X207" i="14"/>
  <c r="S126" i="14"/>
  <c r="AF26" i="14"/>
  <c r="N227" i="14"/>
  <c r="G46" i="14"/>
  <c r="D127" i="14"/>
  <c r="Z168" i="14"/>
  <c r="AC148" i="14"/>
  <c r="T107" i="14"/>
  <c r="F107" i="14"/>
  <c r="L168" i="14"/>
  <c r="I87" i="14"/>
  <c r="C27" i="14"/>
  <c r="W87" i="14"/>
  <c r="E6" i="14"/>
  <c r="S6" i="14"/>
  <c r="J171" i="14"/>
  <c r="X171" i="14"/>
  <c r="AG231" i="14"/>
  <c r="AF110" i="14"/>
  <c r="D110" i="14"/>
  <c r="AA151" i="14"/>
  <c r="R110" i="14"/>
  <c r="G90" i="14"/>
  <c r="U90" i="14"/>
  <c r="AE9" i="14"/>
  <c r="Q9" i="14"/>
  <c r="AF235" i="14"/>
  <c r="I175" i="14"/>
  <c r="W175" i="14"/>
  <c r="F94" i="14"/>
  <c r="Q114" i="14"/>
  <c r="Z155" i="14"/>
  <c r="T94" i="14"/>
  <c r="AE114" i="14"/>
  <c r="P13" i="14"/>
  <c r="AD13" i="14"/>
  <c r="V178" i="14"/>
  <c r="H178" i="14"/>
  <c r="E97" i="14"/>
  <c r="AD117" i="14"/>
  <c r="AG97" i="14"/>
  <c r="Y158" i="14"/>
  <c r="P117" i="14"/>
  <c r="O16" i="14"/>
  <c r="S97" i="14"/>
  <c r="AC16" i="14"/>
  <c r="M208" i="14"/>
  <c r="H127" i="14"/>
  <c r="U27" i="14"/>
  <c r="Q210" i="14"/>
  <c r="L129" i="14"/>
  <c r="Y29" i="14"/>
  <c r="E213" i="14"/>
  <c r="M32" i="14"/>
  <c r="N217" i="14"/>
  <c r="I136" i="14"/>
  <c r="V36" i="14"/>
  <c r="J218" i="14"/>
  <c r="R37" i="14"/>
  <c r="F220" i="14"/>
  <c r="N39" i="14"/>
  <c r="C220" i="14"/>
  <c r="I160" i="14"/>
  <c r="S79" i="14"/>
  <c r="X198" i="14"/>
  <c r="I77" i="14"/>
  <c r="C216" i="14"/>
  <c r="I156" i="14"/>
  <c r="S75" i="14"/>
  <c r="V192" i="14"/>
  <c r="G71" i="14"/>
  <c r="V188" i="14"/>
  <c r="G67" i="14"/>
  <c r="Z228" i="14"/>
  <c r="W127" i="14"/>
  <c r="AG47" i="14"/>
  <c r="R227" i="14"/>
  <c r="Y46" i="14"/>
  <c r="X227" i="14"/>
  <c r="U126" i="14"/>
  <c r="AE46" i="14"/>
  <c r="X219" i="14"/>
  <c r="S138" i="14"/>
  <c r="AF38" i="14"/>
  <c r="N239" i="14"/>
  <c r="G58" i="14"/>
  <c r="V218" i="14"/>
  <c r="Q137" i="14"/>
  <c r="AD37" i="14"/>
  <c r="L238" i="14"/>
  <c r="E57" i="14"/>
  <c r="T217" i="14"/>
  <c r="O136" i="14"/>
  <c r="AB36" i="14"/>
  <c r="O236" i="14"/>
  <c r="H55" i="14"/>
  <c r="M235" i="14"/>
  <c r="F54" i="14"/>
  <c r="O233" i="14"/>
  <c r="H52" i="14"/>
  <c r="W210" i="14"/>
  <c r="R129" i="14"/>
  <c r="AE29" i="14"/>
  <c r="U209" i="14"/>
  <c r="P128" i="14"/>
  <c r="AC28" i="14"/>
  <c r="S208" i="14"/>
  <c r="N127" i="14"/>
  <c r="AA27" i="14"/>
  <c r="K167" i="14"/>
  <c r="S106" i="14"/>
  <c r="E106" i="14"/>
  <c r="Y167" i="14"/>
  <c r="C126" i="14"/>
  <c r="AB147" i="14"/>
  <c r="AF5" i="14"/>
  <c r="V86" i="14"/>
  <c r="H86" i="14"/>
  <c r="R5" i="14"/>
  <c r="D5" i="14"/>
  <c r="M168" i="14"/>
  <c r="AA168" i="14"/>
  <c r="G107" i="14"/>
  <c r="E127" i="14"/>
  <c r="AD148" i="14"/>
  <c r="U107" i="14"/>
  <c r="D27" i="14"/>
  <c r="X87" i="14"/>
  <c r="T6" i="14"/>
  <c r="F6" i="14"/>
  <c r="J87" i="14"/>
  <c r="AC170" i="14"/>
  <c r="W109" i="14"/>
  <c r="AF150" i="14"/>
  <c r="R150" i="14"/>
  <c r="O170" i="14"/>
  <c r="I109" i="14"/>
  <c r="F29" i="14"/>
  <c r="Z89" i="14"/>
  <c r="L89" i="14"/>
  <c r="V8" i="14"/>
  <c r="AF230" i="14"/>
  <c r="I170" i="14"/>
  <c r="W170" i="14"/>
  <c r="Q109" i="14"/>
  <c r="Z150" i="14"/>
  <c r="T89" i="14"/>
  <c r="AE109" i="14"/>
  <c r="F89" i="14"/>
  <c r="P8" i="14"/>
  <c r="AD8" i="14"/>
  <c r="C191" i="14"/>
  <c r="C171" i="14"/>
  <c r="T151" i="14"/>
  <c r="Y110" i="14"/>
  <c r="Q171" i="14"/>
  <c r="K110" i="14"/>
  <c r="AB90" i="14"/>
  <c r="N90" i="14"/>
  <c r="J9" i="14"/>
  <c r="X9" i="14"/>
  <c r="H30" i="14"/>
  <c r="E172" i="14"/>
  <c r="E192" i="14"/>
  <c r="AD91" i="14"/>
  <c r="AA111" i="14"/>
  <c r="P91" i="14"/>
  <c r="S172" i="14"/>
  <c r="V152" i="14"/>
  <c r="J31" i="14"/>
  <c r="L10" i="14"/>
  <c r="Z10" i="14"/>
  <c r="M172" i="14"/>
  <c r="E131" i="14"/>
  <c r="U111" i="14"/>
  <c r="AD152" i="14"/>
  <c r="G111" i="14"/>
  <c r="AA172" i="14"/>
  <c r="X91" i="14"/>
  <c r="T10" i="14"/>
  <c r="D31" i="14"/>
  <c r="J91" i="14"/>
  <c r="F10" i="14"/>
  <c r="H173" i="14"/>
  <c r="Y153" i="14"/>
  <c r="S92" i="14"/>
  <c r="V173" i="14"/>
  <c r="E92" i="14"/>
  <c r="AD112" i="14"/>
  <c r="P112" i="14"/>
  <c r="AG92" i="14"/>
  <c r="AC11" i="14"/>
  <c r="O11" i="14"/>
  <c r="S155" i="14"/>
  <c r="P175" i="14"/>
  <c r="AD175" i="14"/>
  <c r="AG155" i="14"/>
  <c r="M94" i="14"/>
  <c r="J114" i="14"/>
  <c r="X114" i="14"/>
  <c r="AA94" i="14"/>
  <c r="G34" i="14"/>
  <c r="I13" i="14"/>
  <c r="W13" i="14"/>
  <c r="X175" i="14"/>
  <c r="AG235" i="14"/>
  <c r="AA155" i="14"/>
  <c r="AF114" i="14"/>
  <c r="D114" i="14"/>
  <c r="U94" i="14"/>
  <c r="R114" i="14"/>
  <c r="G94" i="14"/>
  <c r="J175" i="14"/>
  <c r="Q13" i="14"/>
  <c r="AE13" i="14"/>
  <c r="C13" i="14"/>
  <c r="D176" i="14"/>
  <c r="D196" i="14"/>
  <c r="R176" i="14"/>
  <c r="L115" i="14"/>
  <c r="U156" i="14"/>
  <c r="AC95" i="14"/>
  <c r="Z115" i="14"/>
  <c r="O95" i="14"/>
  <c r="I35" i="14"/>
  <c r="Y14" i="14"/>
  <c r="K14" i="14"/>
  <c r="AA176" i="14"/>
  <c r="AD156" i="14"/>
  <c r="M176" i="14"/>
  <c r="U115" i="14"/>
  <c r="X95" i="14"/>
  <c r="G115" i="14"/>
  <c r="E135" i="14"/>
  <c r="J95" i="14"/>
  <c r="D35" i="14"/>
  <c r="T14" i="14"/>
  <c r="F14" i="14"/>
  <c r="G197" i="14"/>
  <c r="P237" i="14"/>
  <c r="U177" i="14"/>
  <c r="R217" i="14"/>
  <c r="AD237" i="14"/>
  <c r="D217" i="14"/>
  <c r="X157" i="14"/>
  <c r="AF217" i="14"/>
  <c r="M136" i="14"/>
  <c r="R96" i="14"/>
  <c r="J157" i="14"/>
  <c r="AC116" i="14"/>
  <c r="D96" i="14"/>
  <c r="U197" i="14"/>
  <c r="O116" i="14"/>
  <c r="AF96" i="14"/>
  <c r="G177" i="14"/>
  <c r="N15" i="14"/>
  <c r="Z36" i="14"/>
  <c r="I56" i="14"/>
  <c r="F76" i="14"/>
  <c r="W56" i="14"/>
  <c r="T76" i="14"/>
  <c r="L36" i="14"/>
  <c r="AB15" i="14"/>
  <c r="O178" i="14"/>
  <c r="R158" i="14"/>
  <c r="AF158" i="14"/>
  <c r="AC178" i="14"/>
  <c r="W117" i="14"/>
  <c r="Z97" i="14"/>
  <c r="I117" i="14"/>
  <c r="L97" i="14"/>
  <c r="F37" i="14"/>
  <c r="V16" i="14"/>
  <c r="AF238" i="14"/>
  <c r="Z158" i="14"/>
  <c r="W178" i="14"/>
  <c r="I178" i="14"/>
  <c r="T97" i="14"/>
  <c r="Q117" i="14"/>
  <c r="F97" i="14"/>
  <c r="AE117" i="14"/>
  <c r="AD16" i="14"/>
  <c r="P16" i="14"/>
  <c r="T159" i="14"/>
  <c r="C199" i="14"/>
  <c r="Q179" i="14"/>
  <c r="AB98" i="14"/>
  <c r="K118" i="14"/>
  <c r="N98" i="14"/>
  <c r="C179" i="14"/>
  <c r="Y118" i="14"/>
  <c r="J17" i="14"/>
  <c r="H38" i="14"/>
  <c r="X17" i="14"/>
  <c r="AB159" i="14"/>
  <c r="Y179" i="14"/>
  <c r="K179" i="14"/>
  <c r="V98" i="14"/>
  <c r="S118" i="14"/>
  <c r="E118" i="14"/>
  <c r="C138" i="14"/>
  <c r="R17" i="14"/>
  <c r="AF17" i="14"/>
  <c r="D17" i="14"/>
  <c r="H98" i="14"/>
  <c r="V160" i="14"/>
  <c r="S180" i="14"/>
  <c r="E180" i="14"/>
  <c r="E200" i="14"/>
  <c r="AA119" i="14"/>
  <c r="P99" i="14"/>
  <c r="AD99" i="14"/>
  <c r="L18" i="14"/>
  <c r="Z18" i="14"/>
  <c r="J39" i="14"/>
  <c r="M180" i="14"/>
  <c r="AD160" i="14"/>
  <c r="AA180" i="14"/>
  <c r="U119" i="14"/>
  <c r="G119" i="14"/>
  <c r="E139" i="14"/>
  <c r="J99" i="14"/>
  <c r="D39" i="14"/>
  <c r="X99" i="14"/>
  <c r="F18" i="14"/>
  <c r="T18" i="14"/>
  <c r="E207" i="14"/>
  <c r="M26" i="14"/>
  <c r="N208" i="14"/>
  <c r="I127" i="14"/>
  <c r="V27" i="14"/>
  <c r="G135" i="14"/>
  <c r="T35" i="14"/>
  <c r="F216" i="14"/>
  <c r="N35" i="14"/>
  <c r="J136" i="14"/>
  <c r="O217" i="14"/>
  <c r="W36" i="14"/>
  <c r="I217" i="14"/>
  <c r="Q36" i="14"/>
  <c r="Q218" i="14"/>
  <c r="L137" i="14"/>
  <c r="Y37" i="14"/>
  <c r="E219" i="14"/>
  <c r="M38" i="14"/>
  <c r="M220" i="14"/>
  <c r="H139" i="14"/>
  <c r="U39" i="14"/>
  <c r="G220" i="14"/>
  <c r="O39" i="14"/>
  <c r="AA200" i="14"/>
  <c r="L79" i="14"/>
  <c r="AG200" i="14"/>
  <c r="H160" i="14"/>
  <c r="R79" i="14"/>
  <c r="Y199" i="14"/>
  <c r="J78" i="14"/>
  <c r="AE199" i="14"/>
  <c r="F159" i="14"/>
  <c r="P78" i="14"/>
  <c r="W198" i="14"/>
  <c r="H77" i="14"/>
  <c r="AC198" i="14"/>
  <c r="D158" i="14"/>
  <c r="N77" i="14"/>
  <c r="AA196" i="14"/>
  <c r="L75" i="14"/>
  <c r="H156" i="14"/>
  <c r="AG196" i="14"/>
  <c r="R75" i="14"/>
  <c r="Y195" i="14"/>
  <c r="J74" i="14"/>
  <c r="F155" i="14"/>
  <c r="AE195" i="14"/>
  <c r="P74" i="14"/>
  <c r="D153" i="14"/>
  <c r="AC193" i="14"/>
  <c r="N72" i="14"/>
  <c r="AA191" i="14"/>
  <c r="L70" i="14"/>
  <c r="AG191" i="14"/>
  <c r="H151" i="14"/>
  <c r="R70" i="14"/>
  <c r="Y190" i="14"/>
  <c r="J69" i="14"/>
  <c r="AE190" i="14"/>
  <c r="F150" i="14"/>
  <c r="P69" i="14"/>
  <c r="W189" i="14"/>
  <c r="H68" i="14"/>
  <c r="AC189" i="14"/>
  <c r="D149" i="14"/>
  <c r="N68" i="14"/>
  <c r="AA187" i="14"/>
  <c r="L66" i="14"/>
  <c r="AG187" i="14"/>
  <c r="H147" i="14"/>
  <c r="R66" i="14"/>
  <c r="F240" i="14"/>
  <c r="AE139" i="14"/>
  <c r="M59" i="14"/>
  <c r="AB220" i="14"/>
  <c r="S59" i="14"/>
  <c r="D239" i="14"/>
  <c r="AC138" i="14"/>
  <c r="K58" i="14"/>
  <c r="H232" i="14"/>
  <c r="AG131" i="14"/>
  <c r="O51" i="14"/>
  <c r="AD212" i="14"/>
  <c r="U51" i="14"/>
  <c r="F231" i="14"/>
  <c r="AE130" i="14"/>
  <c r="M50" i="14"/>
  <c r="AB211" i="14"/>
  <c r="S50" i="14"/>
  <c r="AC129" i="14"/>
  <c r="D230" i="14"/>
  <c r="K49" i="14"/>
  <c r="D187" i="14"/>
  <c r="R167" i="14"/>
  <c r="Z106" i="14"/>
  <c r="L106" i="14"/>
  <c r="D167" i="14"/>
  <c r="U147" i="14"/>
  <c r="AC86" i="14"/>
  <c r="O86" i="14"/>
  <c r="I26" i="14"/>
  <c r="K5" i="14"/>
  <c r="Y5" i="14"/>
  <c r="L167" i="14"/>
  <c r="Z167" i="14"/>
  <c r="F106" i="14"/>
  <c r="D126" i="14"/>
  <c r="AC147" i="14"/>
  <c r="T106" i="14"/>
  <c r="E5" i="14"/>
  <c r="W86" i="14"/>
  <c r="S5" i="14"/>
  <c r="I86" i="14"/>
  <c r="C26" i="14"/>
  <c r="F188" i="14"/>
  <c r="W148" i="14"/>
  <c r="AB107" i="14"/>
  <c r="T168" i="14"/>
  <c r="F168" i="14"/>
  <c r="N107" i="14"/>
  <c r="Q87" i="14"/>
  <c r="AE87" i="14"/>
  <c r="M6" i="14"/>
  <c r="K27" i="14"/>
  <c r="AA6" i="14"/>
  <c r="K208" i="14"/>
  <c r="I228" i="14"/>
  <c r="Y208" i="14"/>
  <c r="AB188" i="14"/>
  <c r="AB168" i="14"/>
  <c r="W228" i="14"/>
  <c r="T127" i="14"/>
  <c r="N168" i="14"/>
  <c r="Q148" i="14"/>
  <c r="F127" i="14"/>
  <c r="V107" i="14"/>
  <c r="AE148" i="14"/>
  <c r="N188" i="14"/>
  <c r="H107" i="14"/>
  <c r="M67" i="14"/>
  <c r="G6" i="14"/>
  <c r="K87" i="14"/>
  <c r="AD47" i="14"/>
  <c r="P47" i="14"/>
  <c r="Y87" i="14"/>
  <c r="S27" i="14"/>
  <c r="E27" i="14"/>
  <c r="AG27" i="14"/>
  <c r="U6" i="14"/>
  <c r="AA67" i="14"/>
  <c r="H169" i="14"/>
  <c r="AD108" i="14"/>
  <c r="Y149" i="14"/>
  <c r="P108" i="14"/>
  <c r="V169" i="14"/>
  <c r="AG88" i="14"/>
  <c r="E88" i="14"/>
  <c r="S88" i="14"/>
  <c r="O7" i="14"/>
  <c r="AC7" i="14"/>
  <c r="AD170" i="14"/>
  <c r="P170" i="14"/>
  <c r="AG150" i="14"/>
  <c r="S150" i="14"/>
  <c r="X109" i="14"/>
  <c r="J109" i="14"/>
  <c r="M89" i="14"/>
  <c r="AA89" i="14"/>
  <c r="I8" i="14"/>
  <c r="W8" i="14"/>
  <c r="G29" i="14"/>
  <c r="X170" i="14"/>
  <c r="AG230" i="14"/>
  <c r="J170" i="14"/>
  <c r="AA150" i="14"/>
  <c r="AF109" i="14"/>
  <c r="D109" i="14"/>
  <c r="R109" i="14"/>
  <c r="G89" i="14"/>
  <c r="U89" i="14"/>
  <c r="Q8" i="14"/>
  <c r="AE8" i="14"/>
  <c r="R171" i="14"/>
  <c r="D171" i="14"/>
  <c r="D191" i="14"/>
  <c r="Z110" i="14"/>
  <c r="L110" i="14"/>
  <c r="U151" i="14"/>
  <c r="AC90" i="14"/>
  <c r="K9" i="14"/>
  <c r="I30" i="14"/>
  <c r="O90" i="14"/>
  <c r="Y9" i="14"/>
  <c r="L171" i="14"/>
  <c r="Z171" i="14"/>
  <c r="T110" i="14"/>
  <c r="AC151" i="14"/>
  <c r="F110" i="14"/>
  <c r="D130" i="14"/>
  <c r="I90" i="14"/>
  <c r="S9" i="14"/>
  <c r="W90" i="14"/>
  <c r="C30" i="14"/>
  <c r="E9" i="14"/>
  <c r="F192" i="14"/>
  <c r="T172" i="14"/>
  <c r="AB111" i="14"/>
  <c r="W152" i="14"/>
  <c r="N111" i="14"/>
  <c r="F172" i="14"/>
  <c r="Q91" i="14"/>
  <c r="AE91" i="14"/>
  <c r="K31" i="14"/>
  <c r="M10" i="14"/>
  <c r="AA10" i="14"/>
  <c r="K212" i="14"/>
  <c r="N172" i="14"/>
  <c r="N192" i="14"/>
  <c r="I232" i="14"/>
  <c r="W232" i="14"/>
  <c r="Y212" i="14"/>
  <c r="AB192" i="14"/>
  <c r="T131" i="14"/>
  <c r="F131" i="14"/>
  <c r="AE152" i="14"/>
  <c r="V111" i="14"/>
  <c r="AB172" i="14"/>
  <c r="Y91" i="14"/>
  <c r="Q152" i="14"/>
  <c r="H111" i="14"/>
  <c r="AA71" i="14"/>
  <c r="G10" i="14"/>
  <c r="P51" i="14"/>
  <c r="AD51" i="14"/>
  <c r="M71" i="14"/>
  <c r="U10" i="14"/>
  <c r="E31" i="14"/>
  <c r="S31" i="14"/>
  <c r="AG31" i="14"/>
  <c r="K91" i="14"/>
  <c r="AF233" i="14"/>
  <c r="W173" i="14"/>
  <c r="I173" i="14"/>
  <c r="Q112" i="14"/>
  <c r="T92" i="14"/>
  <c r="Z153" i="14"/>
  <c r="F92" i="14"/>
  <c r="AE112" i="14"/>
  <c r="P11" i="14"/>
  <c r="AD11" i="14"/>
  <c r="C195" i="14"/>
  <c r="C175" i="14"/>
  <c r="Q175" i="14"/>
  <c r="T155" i="14"/>
  <c r="N94" i="14"/>
  <c r="Y114" i="14"/>
  <c r="AB94" i="14"/>
  <c r="K114" i="14"/>
  <c r="J13" i="14"/>
  <c r="H34" i="14"/>
  <c r="X13" i="14"/>
  <c r="Y175" i="14"/>
  <c r="AB155" i="14"/>
  <c r="E114" i="14"/>
  <c r="K175" i="14"/>
  <c r="V94" i="14"/>
  <c r="C134" i="14"/>
  <c r="H94" i="14"/>
  <c r="S114" i="14"/>
  <c r="R13" i="14"/>
  <c r="AF13" i="14"/>
  <c r="D13" i="14"/>
  <c r="E196" i="14"/>
  <c r="S176" i="14"/>
  <c r="V156" i="14"/>
  <c r="AA115" i="14"/>
  <c r="AD95" i="14"/>
  <c r="E176" i="14"/>
  <c r="P95" i="14"/>
  <c r="J35" i="14"/>
  <c r="Z14" i="14"/>
  <c r="L14" i="14"/>
  <c r="K216" i="14"/>
  <c r="I236" i="14"/>
  <c r="AB196" i="14"/>
  <c r="Y216" i="14"/>
  <c r="N196" i="14"/>
  <c r="N176" i="14"/>
  <c r="W236" i="14"/>
  <c r="AE156" i="14"/>
  <c r="V115" i="14"/>
  <c r="T135" i="14"/>
  <c r="Q156" i="14"/>
  <c r="Y95" i="14"/>
  <c r="H115" i="14"/>
  <c r="AB176" i="14"/>
  <c r="F135" i="14"/>
  <c r="K95" i="14"/>
  <c r="U14" i="14"/>
  <c r="P55" i="14"/>
  <c r="AD55" i="14"/>
  <c r="AA75" i="14"/>
  <c r="G14" i="14"/>
  <c r="S35" i="14"/>
  <c r="AG35" i="14"/>
  <c r="M75" i="14"/>
  <c r="E35" i="14"/>
  <c r="Y157" i="14"/>
  <c r="V177" i="14"/>
  <c r="AD116" i="14"/>
  <c r="AG96" i="14"/>
  <c r="H177" i="14"/>
  <c r="P116" i="14"/>
  <c r="S96" i="14"/>
  <c r="O15" i="14"/>
  <c r="E96" i="14"/>
  <c r="AC15" i="14"/>
  <c r="AD178" i="14"/>
  <c r="P178" i="14"/>
  <c r="AG158" i="14"/>
  <c r="AA97" i="14"/>
  <c r="J117" i="14"/>
  <c r="M97" i="14"/>
  <c r="X117" i="14"/>
  <c r="S158" i="14"/>
  <c r="I16" i="14"/>
  <c r="W16" i="14"/>
  <c r="G37" i="14"/>
  <c r="X178" i="14"/>
  <c r="AG238" i="14"/>
  <c r="R117" i="14"/>
  <c r="J178" i="14"/>
  <c r="G97" i="14"/>
  <c r="AF117" i="14"/>
  <c r="D117" i="14"/>
  <c r="U97" i="14"/>
  <c r="AA158" i="14"/>
  <c r="Q16" i="14"/>
  <c r="AE16" i="14"/>
  <c r="C16" i="14"/>
  <c r="D199" i="14"/>
  <c r="U159" i="14"/>
  <c r="D179" i="14"/>
  <c r="R179" i="14"/>
  <c r="AC98" i="14"/>
  <c r="Z118" i="14"/>
  <c r="L118" i="14"/>
  <c r="O98" i="14"/>
  <c r="I38" i="14"/>
  <c r="Y17" i="14"/>
  <c r="K17" i="14"/>
  <c r="L179" i="14"/>
  <c r="I98" i="14"/>
  <c r="F118" i="14"/>
  <c r="D138" i="14"/>
  <c r="AC159" i="14"/>
  <c r="Z179" i="14"/>
  <c r="W98" i="14"/>
  <c r="T118" i="14"/>
  <c r="C38" i="14"/>
  <c r="E17" i="14"/>
  <c r="S17" i="14"/>
  <c r="W160" i="14"/>
  <c r="T180" i="14"/>
  <c r="F180" i="14"/>
  <c r="F200" i="14"/>
  <c r="N119" i="14"/>
  <c r="Q99" i="14"/>
  <c r="AE99" i="14"/>
  <c r="AB119" i="14"/>
  <c r="AA18" i="14"/>
  <c r="K39" i="14"/>
  <c r="M18" i="14"/>
  <c r="AB200" i="14"/>
  <c r="N200" i="14"/>
  <c r="I240" i="14"/>
  <c r="W240" i="14"/>
  <c r="Q160" i="14"/>
  <c r="AB180" i="14"/>
  <c r="Y220" i="14"/>
  <c r="N180" i="14"/>
  <c r="K220" i="14"/>
  <c r="AE160" i="14"/>
  <c r="V119" i="14"/>
  <c r="Y99" i="14"/>
  <c r="H119" i="14"/>
  <c r="F139" i="14"/>
  <c r="T139" i="14"/>
  <c r="K99" i="14"/>
  <c r="U18" i="14"/>
  <c r="P59" i="14"/>
  <c r="G18" i="14"/>
  <c r="AA79" i="14"/>
  <c r="AD59" i="14"/>
  <c r="S39" i="14"/>
  <c r="AG39" i="14"/>
  <c r="E39" i="14"/>
  <c r="M79" i="14"/>
  <c r="F207" i="14"/>
  <c r="N26" i="14"/>
  <c r="O208" i="14"/>
  <c r="J127" i="14"/>
  <c r="W27" i="14"/>
  <c r="I208" i="14"/>
  <c r="Q27" i="14"/>
  <c r="Q209" i="14"/>
  <c r="L128" i="14"/>
  <c r="Y28" i="14"/>
  <c r="E210" i="14"/>
  <c r="M29" i="14"/>
  <c r="M211" i="14"/>
  <c r="H130" i="14"/>
  <c r="U30" i="14"/>
  <c r="G211" i="14"/>
  <c r="O30" i="14"/>
  <c r="O212" i="14"/>
  <c r="J131" i="14"/>
  <c r="W31" i="14"/>
  <c r="I212" i="14"/>
  <c r="Q31" i="14"/>
  <c r="E215" i="14"/>
  <c r="M34" i="14"/>
  <c r="M216" i="14"/>
  <c r="H135" i="14"/>
  <c r="U35" i="14"/>
  <c r="G216" i="14"/>
  <c r="O35" i="14"/>
  <c r="P217" i="14"/>
  <c r="K136" i="14"/>
  <c r="X36" i="14"/>
  <c r="J217" i="14"/>
  <c r="R36" i="14"/>
  <c r="G138" i="14"/>
  <c r="T38" i="14"/>
  <c r="F219" i="14"/>
  <c r="N38" i="14"/>
  <c r="N220" i="14"/>
  <c r="I139" i="14"/>
  <c r="V39" i="14"/>
  <c r="Z200" i="14"/>
  <c r="K79" i="14"/>
  <c r="AF200" i="14"/>
  <c r="G160" i="14"/>
  <c r="Q79" i="14"/>
  <c r="X199" i="14"/>
  <c r="I78" i="14"/>
  <c r="AD199" i="14"/>
  <c r="E159" i="14"/>
  <c r="O78" i="14"/>
  <c r="V198" i="14"/>
  <c r="G77" i="14"/>
  <c r="I157" i="14"/>
  <c r="C217" i="14"/>
  <c r="S76" i="14"/>
  <c r="Z196" i="14"/>
  <c r="K75" i="14"/>
  <c r="G156" i="14"/>
  <c r="AF196" i="14"/>
  <c r="Q75" i="14"/>
  <c r="X195" i="14"/>
  <c r="I74" i="14"/>
  <c r="AD195" i="14"/>
  <c r="E155" i="14"/>
  <c r="O74" i="14"/>
  <c r="C212" i="14"/>
  <c r="I152" i="14"/>
  <c r="S71" i="14"/>
  <c r="Z191" i="14"/>
  <c r="K70" i="14"/>
  <c r="AF191" i="14"/>
  <c r="G151" i="14"/>
  <c r="Q70" i="14"/>
  <c r="X190" i="14"/>
  <c r="I69" i="14"/>
  <c r="AD190" i="14"/>
  <c r="E150" i="14"/>
  <c r="O69" i="14"/>
  <c r="V189" i="14"/>
  <c r="G68" i="14"/>
  <c r="C208" i="14"/>
  <c r="I148" i="14"/>
  <c r="S67" i="14"/>
  <c r="Z187" i="14"/>
  <c r="K66" i="14"/>
  <c r="AF187" i="14"/>
  <c r="G147" i="14"/>
  <c r="Q66" i="14"/>
  <c r="E240" i="14"/>
  <c r="AD139" i="14"/>
  <c r="L59" i="14"/>
  <c r="AA220" i="14"/>
  <c r="R59" i="14"/>
  <c r="AB138" i="14"/>
  <c r="J58" i="14"/>
  <c r="AE218" i="14"/>
  <c r="V57" i="14"/>
  <c r="G237" i="14"/>
  <c r="AF136" i="14"/>
  <c r="N56" i="14"/>
  <c r="AC217" i="14"/>
  <c r="T56" i="14"/>
  <c r="E236" i="14"/>
  <c r="AD135" i="14"/>
  <c r="L55" i="14"/>
  <c r="AA216" i="14"/>
  <c r="R55" i="14"/>
  <c r="AB134" i="14"/>
  <c r="J54" i="14"/>
  <c r="G232" i="14"/>
  <c r="AF131" i="14"/>
  <c r="N51" i="14"/>
  <c r="AC212" i="14"/>
  <c r="T51" i="14"/>
  <c r="E231" i="14"/>
  <c r="AD130" i="14"/>
  <c r="L50" i="14"/>
  <c r="AA211" i="14"/>
  <c r="R50" i="14"/>
  <c r="AB129" i="14"/>
  <c r="J49" i="14"/>
  <c r="AE209" i="14"/>
  <c r="V48" i="14"/>
  <c r="G228" i="14"/>
  <c r="AF127" i="14"/>
  <c r="N47" i="14"/>
  <c r="AC208" i="14"/>
  <c r="T47" i="14"/>
  <c r="E227" i="14"/>
  <c r="AD126" i="14"/>
  <c r="L46" i="14"/>
  <c r="AA207" i="14"/>
  <c r="R46" i="14"/>
  <c r="Q240" i="14"/>
  <c r="X59" i="14"/>
  <c r="AC239" i="14"/>
  <c r="Z138" i="14"/>
  <c r="E78" i="14"/>
  <c r="U238" i="14"/>
  <c r="AB57" i="14"/>
  <c r="AA238" i="14"/>
  <c r="X137" i="14"/>
  <c r="C77" i="14"/>
  <c r="S237" i="14"/>
  <c r="Z56" i="14"/>
  <c r="X237" i="14"/>
  <c r="U136" i="14"/>
  <c r="AE56" i="14"/>
  <c r="V235" i="14"/>
  <c r="AC54" i="14"/>
  <c r="AB235" i="14"/>
  <c r="Y134" i="14"/>
  <c r="D74" i="14"/>
  <c r="R232" i="14"/>
  <c r="Y51" i="14"/>
  <c r="X232" i="14"/>
  <c r="U131" i="14"/>
  <c r="AE51" i="14"/>
  <c r="V230" i="14"/>
  <c r="AC49" i="14"/>
  <c r="AB230" i="14"/>
  <c r="Y129" i="14"/>
  <c r="D69" i="14"/>
  <c r="Z229" i="14"/>
  <c r="W128" i="14"/>
  <c r="AG48" i="14"/>
  <c r="R228" i="14"/>
  <c r="Y47" i="14"/>
  <c r="X228" i="14"/>
  <c r="U127" i="14"/>
  <c r="AE47" i="14"/>
  <c r="X220" i="14"/>
  <c r="S139" i="14"/>
  <c r="AF39" i="14"/>
  <c r="N240" i="14"/>
  <c r="G59" i="14"/>
  <c r="V219" i="14"/>
  <c r="Q138" i="14"/>
  <c r="AD38" i="14"/>
  <c r="L239" i="14"/>
  <c r="E58" i="14"/>
  <c r="T218" i="14"/>
  <c r="O137" i="14"/>
  <c r="AB37" i="14"/>
  <c r="X216" i="14"/>
  <c r="S135" i="14"/>
  <c r="AF35" i="14"/>
  <c r="M236" i="14"/>
  <c r="F55" i="14"/>
  <c r="U215" i="14"/>
  <c r="P134" i="14"/>
  <c r="AC34" i="14"/>
  <c r="K235" i="14"/>
  <c r="D54" i="14"/>
  <c r="O232" i="14"/>
  <c r="H51" i="14"/>
  <c r="W211" i="14"/>
  <c r="R130" i="14"/>
  <c r="AE30" i="14"/>
  <c r="M231" i="14"/>
  <c r="F50" i="14"/>
  <c r="U210" i="14"/>
  <c r="P129" i="14"/>
  <c r="AC29" i="14"/>
  <c r="K230" i="14"/>
  <c r="D49" i="14"/>
  <c r="S209" i="14"/>
  <c r="N128" i="14"/>
  <c r="AA28" i="14"/>
  <c r="O228" i="14"/>
  <c r="H47" i="14"/>
  <c r="W207" i="14"/>
  <c r="R126" i="14"/>
  <c r="AE26" i="14"/>
  <c r="M227" i="14"/>
  <c r="F46" i="14"/>
  <c r="Z232" i="14"/>
  <c r="W131" i="14"/>
  <c r="AG51" i="14"/>
  <c r="R231" i="14"/>
  <c r="Y50" i="14"/>
  <c r="X231" i="14"/>
  <c r="U130" i="14"/>
  <c r="AE50" i="14"/>
  <c r="V229" i="14"/>
  <c r="AC48" i="14"/>
  <c r="AB229" i="14"/>
  <c r="Y128" i="14"/>
  <c r="D68" i="14"/>
  <c r="E167" i="14"/>
  <c r="E187" i="14"/>
  <c r="S167" i="14"/>
  <c r="V147" i="14"/>
  <c r="AA106" i="14"/>
  <c r="L5" i="14"/>
  <c r="P86" i="14"/>
  <c r="J26" i="14"/>
  <c r="AD86" i="14"/>
  <c r="Z5" i="14"/>
  <c r="M167" i="14"/>
  <c r="AA167" i="14"/>
  <c r="U106" i="14"/>
  <c r="AD147" i="14"/>
  <c r="E126" i="14"/>
  <c r="G106" i="14"/>
  <c r="F5" i="14"/>
  <c r="D26" i="14"/>
  <c r="X86" i="14"/>
  <c r="J86" i="14"/>
  <c r="T5" i="14"/>
  <c r="U188" i="14"/>
  <c r="AF208" i="14"/>
  <c r="P228" i="14"/>
  <c r="U168" i="14"/>
  <c r="AD228" i="14"/>
  <c r="D208" i="14"/>
  <c r="G188" i="14"/>
  <c r="G168" i="14"/>
  <c r="R208" i="14"/>
  <c r="AC107" i="14"/>
  <c r="J148" i="14"/>
  <c r="O107" i="14"/>
  <c r="M127" i="14"/>
  <c r="X148" i="14"/>
  <c r="T67" i="14"/>
  <c r="I47" i="14"/>
  <c r="R87" i="14"/>
  <c r="N6" i="14"/>
  <c r="L27" i="14"/>
  <c r="F67" i="14"/>
  <c r="Z27" i="14"/>
  <c r="D87" i="14"/>
  <c r="W47" i="14"/>
  <c r="AB6" i="14"/>
  <c r="AF87" i="14"/>
  <c r="AC169" i="14"/>
  <c r="W108" i="14"/>
  <c r="O169" i="14"/>
  <c r="I108" i="14"/>
  <c r="AF149" i="14"/>
  <c r="R149" i="14"/>
  <c r="F28" i="14"/>
  <c r="Z88" i="14"/>
  <c r="L88" i="14"/>
  <c r="V7" i="14"/>
  <c r="AF229" i="14"/>
  <c r="Q108" i="14"/>
  <c r="W169" i="14"/>
  <c r="Z149" i="14"/>
  <c r="AE108" i="14"/>
  <c r="I169" i="14"/>
  <c r="P7" i="14"/>
  <c r="F88" i="14"/>
  <c r="T88" i="14"/>
  <c r="AD7" i="14"/>
  <c r="C170" i="14"/>
  <c r="C190" i="14"/>
  <c r="Q170" i="14"/>
  <c r="T150" i="14"/>
  <c r="K109" i="14"/>
  <c r="N89" i="14"/>
  <c r="Y109" i="14"/>
  <c r="X8" i="14"/>
  <c r="AB89" i="14"/>
  <c r="H29" i="14"/>
  <c r="J8" i="14"/>
  <c r="Y170" i="14"/>
  <c r="K170" i="14"/>
  <c r="C129" i="14"/>
  <c r="S109" i="14"/>
  <c r="AB150" i="14"/>
  <c r="E109" i="14"/>
  <c r="V89" i="14"/>
  <c r="AF8" i="14"/>
  <c r="D8" i="14"/>
  <c r="R8" i="14"/>
  <c r="H89" i="14"/>
  <c r="E191" i="14"/>
  <c r="E171" i="14"/>
  <c r="S171" i="14"/>
  <c r="V151" i="14"/>
  <c r="AA110" i="14"/>
  <c r="L9" i="14"/>
  <c r="P90" i="14"/>
  <c r="AD90" i="14"/>
  <c r="Z9" i="14"/>
  <c r="J30" i="14"/>
  <c r="AA171" i="14"/>
  <c r="M171" i="14"/>
  <c r="U110" i="14"/>
  <c r="X90" i="14"/>
  <c r="G110" i="14"/>
  <c r="E130" i="14"/>
  <c r="AD151" i="14"/>
  <c r="D30" i="14"/>
  <c r="F9" i="14"/>
  <c r="T9" i="14"/>
  <c r="J90" i="14"/>
  <c r="P232" i="14"/>
  <c r="AD232" i="14"/>
  <c r="U172" i="14"/>
  <c r="D212" i="14"/>
  <c r="AF212" i="14"/>
  <c r="G192" i="14"/>
  <c r="O111" i="14"/>
  <c r="G172" i="14"/>
  <c r="X152" i="14"/>
  <c r="R212" i="14"/>
  <c r="J152" i="14"/>
  <c r="AC111" i="14"/>
  <c r="U192" i="14"/>
  <c r="M131" i="14"/>
  <c r="T71" i="14"/>
  <c r="Z31" i="14"/>
  <c r="F71" i="14"/>
  <c r="AB10" i="14"/>
  <c r="I51" i="14"/>
  <c r="W51" i="14"/>
  <c r="L31" i="14"/>
  <c r="AF91" i="14"/>
  <c r="D91" i="14"/>
  <c r="R91" i="14"/>
  <c r="N10" i="14"/>
  <c r="AC173" i="14"/>
  <c r="O173" i="14"/>
  <c r="L92" i="14"/>
  <c r="AF153" i="14"/>
  <c r="W112" i="14"/>
  <c r="R153" i="14"/>
  <c r="I112" i="14"/>
  <c r="Z92" i="14"/>
  <c r="V11" i="14"/>
  <c r="F32" i="14"/>
  <c r="AG233" i="14"/>
  <c r="X173" i="14"/>
  <c r="J173" i="14"/>
  <c r="D112" i="14"/>
  <c r="AA153" i="14"/>
  <c r="AF112" i="14"/>
  <c r="U92" i="14"/>
  <c r="R112" i="14"/>
  <c r="G92" i="14"/>
  <c r="AE11" i="14"/>
  <c r="Q11" i="14"/>
  <c r="C11" i="14"/>
  <c r="D175" i="14"/>
  <c r="D195" i="14"/>
  <c r="L114" i="14"/>
  <c r="AC94" i="14"/>
  <c r="U155" i="14"/>
  <c r="O94" i="14"/>
  <c r="Z114" i="14"/>
  <c r="R175" i="14"/>
  <c r="Y13" i="14"/>
  <c r="I34" i="14"/>
  <c r="K13" i="14"/>
  <c r="L175" i="14"/>
  <c r="AC155" i="14"/>
  <c r="Z175" i="14"/>
  <c r="D134" i="14"/>
  <c r="F114" i="14"/>
  <c r="W94" i="14"/>
  <c r="I94" i="14"/>
  <c r="T114" i="14"/>
  <c r="S13" i="14"/>
  <c r="C34" i="14"/>
  <c r="E13" i="14"/>
  <c r="T176" i="14"/>
  <c r="F196" i="14"/>
  <c r="F176" i="14"/>
  <c r="W156" i="14"/>
  <c r="N115" i="14"/>
  <c r="AB115" i="14"/>
  <c r="AE95" i="14"/>
  <c r="K35" i="14"/>
  <c r="M14" i="14"/>
  <c r="AA14" i="14"/>
  <c r="Q95" i="14"/>
  <c r="R157" i="14"/>
  <c r="AF157" i="14"/>
  <c r="Z96" i="14"/>
  <c r="W116" i="14"/>
  <c r="O177" i="14"/>
  <c r="AC177" i="14"/>
  <c r="L96" i="14"/>
  <c r="I116" i="14"/>
  <c r="V15" i="14"/>
  <c r="F36" i="14"/>
  <c r="I177" i="14"/>
  <c r="Z157" i="14"/>
  <c r="W177" i="14"/>
  <c r="AF237" i="14"/>
  <c r="AE116" i="14"/>
  <c r="F96" i="14"/>
  <c r="T96" i="14"/>
  <c r="Q116" i="14"/>
  <c r="AD15" i="14"/>
  <c r="P15" i="14"/>
  <c r="T158" i="14"/>
  <c r="Q178" i="14"/>
  <c r="C198" i="14"/>
  <c r="C178" i="14"/>
  <c r="Y117" i="14"/>
  <c r="K117" i="14"/>
  <c r="AB97" i="14"/>
  <c r="X16" i="14"/>
  <c r="H37" i="14"/>
  <c r="J16" i="14"/>
  <c r="N97" i="14"/>
  <c r="AB158" i="14"/>
  <c r="Y178" i="14"/>
  <c r="K178" i="14"/>
  <c r="S117" i="14"/>
  <c r="E117" i="14"/>
  <c r="C137" i="14"/>
  <c r="H97" i="14"/>
  <c r="V97" i="14"/>
  <c r="AF16" i="14"/>
  <c r="R16" i="14"/>
  <c r="D16" i="14"/>
  <c r="V159" i="14"/>
  <c r="S179" i="14"/>
  <c r="E179" i="14"/>
  <c r="E199" i="14"/>
  <c r="AD98" i="14"/>
  <c r="AA118" i="14"/>
  <c r="P98" i="14"/>
  <c r="J38" i="14"/>
  <c r="Z17" i="14"/>
  <c r="L17" i="14"/>
  <c r="M179" i="14"/>
  <c r="AA179" i="14"/>
  <c r="AD159" i="14"/>
  <c r="U118" i="14"/>
  <c r="X98" i="14"/>
  <c r="E138" i="14"/>
  <c r="J98" i="14"/>
  <c r="G118" i="14"/>
  <c r="F17" i="14"/>
  <c r="T17" i="14"/>
  <c r="D38" i="14"/>
  <c r="J160" i="14"/>
  <c r="G200" i="14"/>
  <c r="G180" i="14"/>
  <c r="D220" i="14"/>
  <c r="AF220" i="14"/>
  <c r="P240" i="14"/>
  <c r="U200" i="14"/>
  <c r="R220" i="14"/>
  <c r="U180" i="14"/>
  <c r="AD240" i="14"/>
  <c r="X160" i="14"/>
  <c r="AC119" i="14"/>
  <c r="R99" i="14"/>
  <c r="O119" i="14"/>
  <c r="D99" i="14"/>
  <c r="M139" i="14"/>
  <c r="AF99" i="14"/>
  <c r="L39" i="14"/>
  <c r="Z39" i="14"/>
  <c r="F79" i="14"/>
  <c r="I59" i="14"/>
  <c r="N18" i="14"/>
  <c r="W59" i="14"/>
  <c r="T79" i="14"/>
  <c r="AB18" i="14"/>
  <c r="M207" i="14"/>
  <c r="H126" i="14"/>
  <c r="U26" i="14"/>
  <c r="G207" i="14"/>
  <c r="O26" i="14"/>
  <c r="P208" i="14"/>
  <c r="K127" i="14"/>
  <c r="X27" i="14"/>
  <c r="J208" i="14"/>
  <c r="R27" i="14"/>
  <c r="G129" i="14"/>
  <c r="T29" i="14"/>
  <c r="F210" i="14"/>
  <c r="N29" i="14"/>
  <c r="N211" i="14"/>
  <c r="I130" i="14"/>
  <c r="V30" i="14"/>
  <c r="Q217" i="14"/>
  <c r="L136" i="14"/>
  <c r="Y36" i="14"/>
  <c r="E218" i="14"/>
  <c r="M37" i="14"/>
  <c r="M219" i="14"/>
  <c r="H138" i="14"/>
  <c r="U38" i="14"/>
  <c r="G219" i="14"/>
  <c r="O38" i="14"/>
  <c r="O220" i="14"/>
  <c r="J139" i="14"/>
  <c r="W39" i="14"/>
  <c r="I220" i="14"/>
  <c r="Q39" i="14"/>
  <c r="Y200" i="14"/>
  <c r="J79" i="14"/>
  <c r="AE200" i="14"/>
  <c r="F160" i="14"/>
  <c r="P79" i="14"/>
  <c r="W199" i="14"/>
  <c r="H78" i="14"/>
  <c r="AC199" i="14"/>
  <c r="D159" i="14"/>
  <c r="N78" i="14"/>
  <c r="AA197" i="14"/>
  <c r="L76" i="14"/>
  <c r="H157" i="14"/>
  <c r="AG197" i="14"/>
  <c r="R76" i="14"/>
  <c r="Y196" i="14"/>
  <c r="J75" i="14"/>
  <c r="F156" i="14"/>
  <c r="AE196" i="14"/>
  <c r="P75" i="14"/>
  <c r="W195" i="14"/>
  <c r="H74" i="14"/>
  <c r="D155" i="14"/>
  <c r="AC195" i="14"/>
  <c r="N74" i="14"/>
  <c r="AA192" i="14"/>
  <c r="L71" i="14"/>
  <c r="AG192" i="14"/>
  <c r="H152" i="14"/>
  <c r="R71" i="14"/>
  <c r="Y191" i="14"/>
  <c r="J70" i="14"/>
  <c r="AE191" i="14"/>
  <c r="F151" i="14"/>
  <c r="P70" i="14"/>
  <c r="W190" i="14"/>
  <c r="H69" i="14"/>
  <c r="AC190" i="14"/>
  <c r="D150" i="14"/>
  <c r="N69" i="14"/>
  <c r="AA188" i="14"/>
  <c r="L67" i="14"/>
  <c r="AG188" i="14"/>
  <c r="H148" i="14"/>
  <c r="R67" i="14"/>
  <c r="Y187" i="14"/>
  <c r="J66" i="14"/>
  <c r="AE187" i="14"/>
  <c r="F147" i="14"/>
  <c r="P66" i="14"/>
  <c r="AC139" i="14"/>
  <c r="D240" i="14"/>
  <c r="K59" i="14"/>
  <c r="H233" i="14"/>
  <c r="AG132" i="14"/>
  <c r="O52" i="14"/>
  <c r="F232" i="14"/>
  <c r="AE131" i="14"/>
  <c r="M51" i="14"/>
  <c r="AB212" i="14"/>
  <c r="S51" i="14"/>
  <c r="D231" i="14"/>
  <c r="AC130" i="14"/>
  <c r="K50" i="14"/>
  <c r="H229" i="14"/>
  <c r="AG128" i="14"/>
  <c r="O48" i="14"/>
  <c r="AD209" i="14"/>
  <c r="U48" i="14"/>
  <c r="F228" i="14"/>
  <c r="AE127" i="14"/>
  <c r="M47" i="14"/>
  <c r="AB208" i="14"/>
  <c r="S47" i="14"/>
  <c r="D227" i="14"/>
  <c r="AC126" i="14"/>
  <c r="K46" i="14"/>
  <c r="V239" i="14"/>
  <c r="AC58" i="14"/>
  <c r="AB239" i="14"/>
  <c r="Y138" i="14"/>
  <c r="D78" i="14"/>
  <c r="Z238" i="14"/>
  <c r="W137" i="14"/>
  <c r="AG57" i="14"/>
  <c r="Q237" i="14"/>
  <c r="X56" i="14"/>
  <c r="AC236" i="14"/>
  <c r="Z135" i="14"/>
  <c r="E75" i="14"/>
  <c r="U235" i="14"/>
  <c r="AB54" i="14"/>
  <c r="AA235" i="14"/>
  <c r="X134" i="14"/>
  <c r="C74" i="14"/>
  <c r="AC233" i="14"/>
  <c r="Z132" i="14"/>
  <c r="E72" i="14"/>
  <c r="Q232" i="14"/>
  <c r="X51" i="14"/>
  <c r="AC231" i="14"/>
  <c r="Z130" i="14"/>
  <c r="E70" i="14"/>
  <c r="U230" i="14"/>
  <c r="AB49" i="14"/>
  <c r="AA230" i="14"/>
  <c r="X129" i="14"/>
  <c r="C69" i="14"/>
  <c r="S229" i="14"/>
  <c r="Z48" i="14"/>
  <c r="Y229" i="14"/>
  <c r="V128" i="14"/>
  <c r="AF48" i="14"/>
  <c r="Q228" i="14"/>
  <c r="X47" i="14"/>
  <c r="AC227" i="14"/>
  <c r="Z126" i="14"/>
  <c r="E66" i="14"/>
  <c r="W220" i="14"/>
  <c r="R139" i="14"/>
  <c r="AE39" i="14"/>
  <c r="M240" i="14"/>
  <c r="F59" i="14"/>
  <c r="U219" i="14"/>
  <c r="P138" i="14"/>
  <c r="AC38" i="14"/>
  <c r="K239" i="14"/>
  <c r="D58" i="14"/>
  <c r="S218" i="14"/>
  <c r="N137" i="14"/>
  <c r="AA37" i="14"/>
  <c r="O237" i="14"/>
  <c r="H56" i="14"/>
  <c r="V216" i="14"/>
  <c r="Q135" i="14"/>
  <c r="AD35" i="14"/>
  <c r="L236" i="14"/>
  <c r="E55" i="14"/>
  <c r="T215" i="14"/>
  <c r="O134" i="14"/>
  <c r="AB34" i="14"/>
  <c r="X212" i="14"/>
  <c r="S131" i="14"/>
  <c r="AF31" i="14"/>
  <c r="N232" i="14"/>
  <c r="G51" i="14"/>
  <c r="V211" i="14"/>
  <c r="Q130" i="14"/>
  <c r="AD30" i="14"/>
  <c r="L231" i="14"/>
  <c r="E50" i="14"/>
  <c r="T210" i="14"/>
  <c r="O129" i="14"/>
  <c r="AB29" i="14"/>
  <c r="X208" i="14"/>
  <c r="S127" i="14"/>
  <c r="AF27" i="14"/>
  <c r="N228" i="14"/>
  <c r="G47" i="14"/>
  <c r="V207" i="14"/>
  <c r="Q126" i="14"/>
  <c r="AD26" i="14"/>
  <c r="L227" i="14"/>
  <c r="E46" i="14"/>
  <c r="G139" i="14"/>
  <c r="T39" i="14"/>
  <c r="AF199" i="14"/>
  <c r="G159" i="14"/>
  <c r="Q78" i="14"/>
  <c r="V197" i="14"/>
  <c r="G76" i="14"/>
  <c r="AF195" i="14"/>
  <c r="G155" i="14"/>
  <c r="Q74" i="14"/>
  <c r="Z190" i="14"/>
  <c r="K69" i="14"/>
  <c r="AD189" i="14"/>
  <c r="E149" i="14"/>
  <c r="O68" i="14"/>
  <c r="G240" i="14"/>
  <c r="AF139" i="14"/>
  <c r="N59" i="14"/>
  <c r="E239" i="14"/>
  <c r="AD138" i="14"/>
  <c r="L58" i="14"/>
  <c r="AB137" i="14"/>
  <c r="J57" i="14"/>
  <c r="AE217" i="14"/>
  <c r="V56" i="14"/>
  <c r="AC216" i="14"/>
  <c r="T55" i="14"/>
  <c r="AA215" i="14"/>
  <c r="R54" i="14"/>
  <c r="AE212" i="14"/>
  <c r="V51" i="14"/>
  <c r="AC211" i="14"/>
  <c r="T50" i="14"/>
  <c r="AB128" i="14"/>
  <c r="J48" i="14"/>
  <c r="AE208" i="14"/>
  <c r="V47" i="14"/>
  <c r="AC207" i="14"/>
  <c r="T46" i="14"/>
  <c r="S240" i="14"/>
  <c r="Z59" i="14"/>
  <c r="Q239" i="14"/>
  <c r="X58" i="14"/>
  <c r="AC238" i="14"/>
  <c r="Z137" i="14"/>
  <c r="E77" i="14"/>
  <c r="U237" i="14"/>
  <c r="AB56" i="14"/>
  <c r="Z237" i="14"/>
  <c r="W136" i="14"/>
  <c r="AG56" i="14"/>
  <c r="R236" i="14"/>
  <c r="Y55" i="14"/>
  <c r="X236" i="14"/>
  <c r="U135" i="14"/>
  <c r="AE55" i="14"/>
  <c r="V233" i="14"/>
  <c r="AC52" i="14"/>
  <c r="P212" i="14"/>
  <c r="K131" i="14"/>
  <c r="X31" i="14"/>
  <c r="J212" i="14"/>
  <c r="R31" i="14"/>
  <c r="G134" i="14"/>
  <c r="T34" i="14"/>
  <c r="F215" i="14"/>
  <c r="N34" i="14"/>
  <c r="N216" i="14"/>
  <c r="I135" i="14"/>
  <c r="V35" i="14"/>
  <c r="H238" i="14"/>
  <c r="AG137" i="14"/>
  <c r="O57" i="14"/>
  <c r="AD218" i="14"/>
  <c r="U57" i="14"/>
  <c r="F237" i="14"/>
  <c r="AE136" i="14"/>
  <c r="M56" i="14"/>
  <c r="AB217" i="14"/>
  <c r="S56" i="14"/>
  <c r="D236" i="14"/>
  <c r="AC135" i="14"/>
  <c r="K55" i="14"/>
  <c r="F187" i="14"/>
  <c r="F167" i="14"/>
  <c r="T167" i="14"/>
  <c r="N106" i="14"/>
  <c r="W147" i="14"/>
  <c r="AB106" i="14"/>
  <c r="AE86" i="14"/>
  <c r="M5" i="14"/>
  <c r="Q86" i="14"/>
  <c r="AA5" i="14"/>
  <c r="K26" i="14"/>
  <c r="Y207" i="14"/>
  <c r="I227" i="14"/>
  <c r="N187" i="14"/>
  <c r="AB187" i="14"/>
  <c r="K207" i="14"/>
  <c r="AB167" i="14"/>
  <c r="W227" i="14"/>
  <c r="N167" i="14"/>
  <c r="H106" i="14"/>
  <c r="AE147" i="14"/>
  <c r="T126" i="14"/>
  <c r="Q147" i="14"/>
  <c r="F126" i="14"/>
  <c r="V106" i="14"/>
  <c r="AD46" i="14"/>
  <c r="E26" i="14"/>
  <c r="G5" i="14"/>
  <c r="K86" i="14"/>
  <c r="U5" i="14"/>
  <c r="S26" i="14"/>
  <c r="Y86" i="14"/>
  <c r="AA66" i="14"/>
  <c r="P46" i="14"/>
  <c r="M66" i="14"/>
  <c r="AG26" i="14"/>
  <c r="H168" i="14"/>
  <c r="V168" i="14"/>
  <c r="Y148" i="14"/>
  <c r="AD107" i="14"/>
  <c r="P107" i="14"/>
  <c r="E87" i="14"/>
  <c r="O6" i="14"/>
  <c r="S87" i="14"/>
  <c r="AG87" i="14"/>
  <c r="AC6" i="14"/>
  <c r="P169" i="14"/>
  <c r="AD169" i="14"/>
  <c r="J108" i="14"/>
  <c r="AG149" i="14"/>
  <c r="S149" i="14"/>
  <c r="X108" i="14"/>
  <c r="M88" i="14"/>
  <c r="AA88" i="14"/>
  <c r="W7" i="14"/>
  <c r="I7" i="14"/>
  <c r="G28" i="14"/>
  <c r="J169" i="14"/>
  <c r="AG229" i="14"/>
  <c r="X169" i="14"/>
  <c r="R108" i="14"/>
  <c r="D108" i="14"/>
  <c r="AF108" i="14"/>
  <c r="AA149" i="14"/>
  <c r="G88" i="14"/>
  <c r="AE7" i="14"/>
  <c r="U88" i="14"/>
  <c r="C7" i="14"/>
  <c r="Q7" i="14"/>
  <c r="D170" i="14"/>
  <c r="R170" i="14"/>
  <c r="D190" i="14"/>
  <c r="U150" i="14"/>
  <c r="Z109" i="14"/>
  <c r="L109" i="14"/>
  <c r="AC89" i="14"/>
  <c r="O89" i="14"/>
  <c r="K8" i="14"/>
  <c r="I29" i="14"/>
  <c r="Y8" i="14"/>
  <c r="F109" i="14"/>
  <c r="L170" i="14"/>
  <c r="D129" i="14"/>
  <c r="AC150" i="14"/>
  <c r="T109" i="14"/>
  <c r="Z170" i="14"/>
  <c r="I89" i="14"/>
  <c r="E8" i="14"/>
  <c r="S8" i="14"/>
  <c r="C29" i="14"/>
  <c r="W89" i="14"/>
  <c r="T171" i="14"/>
  <c r="F191" i="14"/>
  <c r="N110" i="14"/>
  <c r="W151" i="14"/>
  <c r="F171" i="14"/>
  <c r="AB110" i="14"/>
  <c r="Q90" i="14"/>
  <c r="AE90" i="14"/>
  <c r="AA9" i="14"/>
  <c r="M9" i="14"/>
  <c r="K30" i="14"/>
  <c r="AB191" i="14"/>
  <c r="N191" i="14"/>
  <c r="W231" i="14"/>
  <c r="I231" i="14"/>
  <c r="K211" i="14"/>
  <c r="Y211" i="14"/>
  <c r="AB171" i="14"/>
  <c r="T130" i="14"/>
  <c r="H110" i="14"/>
  <c r="F130" i="14"/>
  <c r="AE151" i="14"/>
  <c r="N171" i="14"/>
  <c r="Q151" i="14"/>
  <c r="V110" i="14"/>
  <c r="AG30" i="14"/>
  <c r="K90" i="14"/>
  <c r="AA70" i="14"/>
  <c r="P50" i="14"/>
  <c r="AD50" i="14"/>
  <c r="M70" i="14"/>
  <c r="U9" i="14"/>
  <c r="E30" i="14"/>
  <c r="G9" i="14"/>
  <c r="S30" i="14"/>
  <c r="Y90" i="14"/>
  <c r="H172" i="14"/>
  <c r="Y152" i="14"/>
  <c r="AD111" i="14"/>
  <c r="V172" i="14"/>
  <c r="AG91" i="14"/>
  <c r="P111" i="14"/>
  <c r="O10" i="14"/>
  <c r="S91" i="14"/>
  <c r="AC10" i="14"/>
  <c r="E91" i="14"/>
  <c r="C193" i="14"/>
  <c r="Q173" i="14"/>
  <c r="C173" i="14"/>
  <c r="AB92" i="14"/>
  <c r="T153" i="14"/>
  <c r="K112" i="14"/>
  <c r="N92" i="14"/>
  <c r="Y112" i="14"/>
  <c r="H32" i="14"/>
  <c r="X11" i="14"/>
  <c r="J11" i="14"/>
  <c r="AB153" i="14"/>
  <c r="H92" i="14"/>
  <c r="S112" i="14"/>
  <c r="K173" i="14"/>
  <c r="Y173" i="14"/>
  <c r="V92" i="14"/>
  <c r="C132" i="14"/>
  <c r="AF11" i="14"/>
  <c r="E112" i="14"/>
  <c r="D11" i="14"/>
  <c r="R11" i="14"/>
  <c r="E195" i="14"/>
  <c r="E175" i="14"/>
  <c r="S175" i="14"/>
  <c r="P94" i="14"/>
  <c r="AA114" i="14"/>
  <c r="V155" i="14"/>
  <c r="AD94" i="14"/>
  <c r="Z13" i="14"/>
  <c r="L13" i="14"/>
  <c r="J34" i="14"/>
  <c r="AA175" i="14"/>
  <c r="M175" i="14"/>
  <c r="U114" i="14"/>
  <c r="G114" i="14"/>
  <c r="X94" i="14"/>
  <c r="E134" i="14"/>
  <c r="AD155" i="14"/>
  <c r="J94" i="14"/>
  <c r="D34" i="14"/>
  <c r="F13" i="14"/>
  <c r="T13" i="14"/>
  <c r="U196" i="14"/>
  <c r="U176" i="14"/>
  <c r="AD236" i="14"/>
  <c r="G176" i="14"/>
  <c r="D216" i="14"/>
  <c r="G196" i="14"/>
  <c r="AF216" i="14"/>
  <c r="X156" i="14"/>
  <c r="P236" i="14"/>
  <c r="J156" i="14"/>
  <c r="R216" i="14"/>
  <c r="R95" i="14"/>
  <c r="O115" i="14"/>
  <c r="AF95" i="14"/>
  <c r="M135" i="14"/>
  <c r="T75" i="14"/>
  <c r="D95" i="14"/>
  <c r="L35" i="14"/>
  <c r="Z35" i="14"/>
  <c r="AB14" i="14"/>
  <c r="F75" i="14"/>
  <c r="W55" i="14"/>
  <c r="AC115" i="14"/>
  <c r="I55" i="14"/>
  <c r="N14" i="14"/>
  <c r="AG157" i="14"/>
  <c r="S157" i="14"/>
  <c r="AA96" i="14"/>
  <c r="J116" i="14"/>
  <c r="P177" i="14"/>
  <c r="X116" i="14"/>
  <c r="AD177" i="14"/>
  <c r="M96" i="14"/>
  <c r="G36" i="14"/>
  <c r="I15" i="14"/>
  <c r="W15" i="14"/>
  <c r="X177" i="14"/>
  <c r="AF116" i="14"/>
  <c r="AG237" i="14"/>
  <c r="J177" i="14"/>
  <c r="G96" i="14"/>
  <c r="R116" i="14"/>
  <c r="AA157" i="14"/>
  <c r="U96" i="14"/>
  <c r="D116" i="14"/>
  <c r="AE15" i="14"/>
  <c r="C15" i="14"/>
  <c r="Q15" i="14"/>
  <c r="U158" i="14"/>
  <c r="D178" i="14"/>
  <c r="D198" i="14"/>
  <c r="R178" i="14"/>
  <c r="L117" i="14"/>
  <c r="O97" i="14"/>
  <c r="AC97" i="14"/>
  <c r="Z117" i="14"/>
  <c r="Y16" i="14"/>
  <c r="K16" i="14"/>
  <c r="I37" i="14"/>
  <c r="AC158" i="14"/>
  <c r="L178" i="14"/>
  <c r="Z178" i="14"/>
  <c r="I97" i="14"/>
  <c r="W97" i="14"/>
  <c r="T117" i="14"/>
  <c r="D137" i="14"/>
  <c r="F117" i="14"/>
  <c r="C37" i="14"/>
  <c r="E16" i="14"/>
  <c r="S16" i="14"/>
  <c r="F179" i="14"/>
  <c r="F199" i="14"/>
  <c r="W159" i="14"/>
  <c r="T179" i="14"/>
  <c r="Q98" i="14"/>
  <c r="AB118" i="14"/>
  <c r="N118" i="14"/>
  <c r="K38" i="14"/>
  <c r="AE98" i="14"/>
  <c r="M17" i="14"/>
  <c r="AA17" i="14"/>
  <c r="AB199" i="14"/>
  <c r="Y219" i="14"/>
  <c r="N199" i="14"/>
  <c r="W239" i="14"/>
  <c r="N179" i="14"/>
  <c r="I239" i="14"/>
  <c r="AB179" i="14"/>
  <c r="K219" i="14"/>
  <c r="Y98" i="14"/>
  <c r="V118" i="14"/>
  <c r="T138" i="14"/>
  <c r="K98" i="14"/>
  <c r="AE159" i="14"/>
  <c r="Q159" i="14"/>
  <c r="F138" i="14"/>
  <c r="H118" i="14"/>
  <c r="AD58" i="14"/>
  <c r="S38" i="14"/>
  <c r="AA78" i="14"/>
  <c r="M78" i="14"/>
  <c r="E38" i="14"/>
  <c r="P58" i="14"/>
  <c r="G17" i="14"/>
  <c r="U17" i="14"/>
  <c r="AG38" i="14"/>
  <c r="V180" i="14"/>
  <c r="Y160" i="14"/>
  <c r="H180" i="14"/>
  <c r="E99" i="14"/>
  <c r="AG99" i="14"/>
  <c r="P119" i="14"/>
  <c r="S99" i="14"/>
  <c r="AD119" i="14"/>
  <c r="AC18" i="14"/>
  <c r="O18" i="14"/>
  <c r="N207" i="14"/>
  <c r="I126" i="14"/>
  <c r="V26" i="14"/>
  <c r="Q208" i="14"/>
  <c r="L127" i="14"/>
  <c r="Y27" i="14"/>
  <c r="E209" i="14"/>
  <c r="M28" i="14"/>
  <c r="H129" i="14"/>
  <c r="M210" i="14"/>
  <c r="U29" i="14"/>
  <c r="G210" i="14"/>
  <c r="O29" i="14"/>
  <c r="O211" i="14"/>
  <c r="J130" i="14"/>
  <c r="W30" i="14"/>
  <c r="I211" i="14"/>
  <c r="Q30" i="14"/>
  <c r="L131" i="14"/>
  <c r="Q212" i="14"/>
  <c r="Y31" i="14"/>
  <c r="M215" i="14"/>
  <c r="H134" i="14"/>
  <c r="U34" i="14"/>
  <c r="G215" i="14"/>
  <c r="O34" i="14"/>
  <c r="O216" i="14"/>
  <c r="J135" i="14"/>
  <c r="W35" i="14"/>
  <c r="J216" i="14"/>
  <c r="R35" i="14"/>
  <c r="G137" i="14"/>
  <c r="T37" i="14"/>
  <c r="F218" i="14"/>
  <c r="N37" i="14"/>
  <c r="N219" i="14"/>
  <c r="I138" i="14"/>
  <c r="V38" i="14"/>
  <c r="P220" i="14"/>
  <c r="K139" i="14"/>
  <c r="X39" i="14"/>
  <c r="J220" i="14"/>
  <c r="R39" i="14"/>
  <c r="X200" i="14"/>
  <c r="I79" i="14"/>
  <c r="AD200" i="14"/>
  <c r="E160" i="14"/>
  <c r="O79" i="14"/>
  <c r="V199" i="14"/>
  <c r="G78" i="14"/>
  <c r="C218" i="14"/>
  <c r="I158" i="14"/>
  <c r="S77" i="14"/>
  <c r="Z197" i="14"/>
  <c r="K76" i="14"/>
  <c r="AF197" i="14"/>
  <c r="G157" i="14"/>
  <c r="Q76" i="14"/>
  <c r="X196" i="14"/>
  <c r="I75" i="14"/>
  <c r="AD196" i="14"/>
  <c r="E156" i="14"/>
  <c r="O75" i="14"/>
  <c r="V195" i="14"/>
  <c r="G74" i="14"/>
  <c r="Z192" i="14"/>
  <c r="K71" i="14"/>
  <c r="AF192" i="14"/>
  <c r="G152" i="14"/>
  <c r="Q71" i="14"/>
  <c r="X191" i="14"/>
  <c r="I70" i="14"/>
  <c r="AD191" i="14"/>
  <c r="E151" i="14"/>
  <c r="O70" i="14"/>
  <c r="V190" i="14"/>
  <c r="G69" i="14"/>
  <c r="C209" i="14"/>
  <c r="S68" i="14"/>
  <c r="I149" i="14"/>
  <c r="Z188" i="14"/>
  <c r="K67" i="14"/>
  <c r="AF188" i="14"/>
  <c r="G148" i="14"/>
  <c r="Q67" i="14"/>
  <c r="X187" i="14"/>
  <c r="I66" i="14"/>
  <c r="E147" i="14"/>
  <c r="AD187" i="14"/>
  <c r="O66" i="14"/>
  <c r="AB139" i="14"/>
  <c r="J59" i="14"/>
  <c r="AE219" i="14"/>
  <c r="V58" i="14"/>
  <c r="G238" i="14"/>
  <c r="AF137" i="14"/>
  <c r="N57" i="14"/>
  <c r="AC218" i="14"/>
  <c r="T57" i="14"/>
  <c r="E237" i="14"/>
  <c r="AD136" i="14"/>
  <c r="L56" i="14"/>
  <c r="AA217" i="14"/>
  <c r="R56" i="14"/>
  <c r="AB135" i="14"/>
  <c r="J55" i="14"/>
  <c r="AE215" i="14"/>
  <c r="V54" i="14"/>
  <c r="AB132" i="14"/>
  <c r="J52" i="14"/>
  <c r="E232" i="14"/>
  <c r="AD131" i="14"/>
  <c r="L51" i="14"/>
  <c r="AA212" i="14"/>
  <c r="R51" i="14"/>
  <c r="AB130" i="14"/>
  <c r="J50" i="14"/>
  <c r="AE210" i="14"/>
  <c r="V49" i="14"/>
  <c r="G229" i="14"/>
  <c r="AF128" i="14"/>
  <c r="N48" i="14"/>
  <c r="AC209" i="14"/>
  <c r="T48" i="14"/>
  <c r="E228" i="14"/>
  <c r="AD127" i="14"/>
  <c r="L47" i="14"/>
  <c r="AA208" i="14"/>
  <c r="R47" i="14"/>
  <c r="AB126" i="14"/>
  <c r="J46" i="14"/>
  <c r="AC240" i="14"/>
  <c r="Z139" i="14"/>
  <c r="E79" i="14"/>
  <c r="U239" i="14"/>
  <c r="AB58" i="14"/>
  <c r="AA239" i="14"/>
  <c r="X138" i="14"/>
  <c r="C78" i="14"/>
  <c r="S238" i="14"/>
  <c r="Z57" i="14"/>
  <c r="Y238" i="14"/>
  <c r="V137" i="14"/>
  <c r="AF57" i="14"/>
  <c r="V236" i="14"/>
  <c r="AC55" i="14"/>
  <c r="AB236" i="14"/>
  <c r="Y135" i="14"/>
  <c r="D75" i="14"/>
  <c r="Z235" i="14"/>
  <c r="W134" i="14"/>
  <c r="AG54" i="14"/>
  <c r="X233" i="14"/>
  <c r="U132" i="14"/>
  <c r="AE52" i="14"/>
  <c r="V231" i="14"/>
  <c r="AC50" i="14"/>
  <c r="AB231" i="14"/>
  <c r="Y130" i="14"/>
  <c r="D70" i="14"/>
  <c r="Z230" i="14"/>
  <c r="W129" i="14"/>
  <c r="AG49" i="14"/>
  <c r="R229" i="14"/>
  <c r="Y48" i="14"/>
  <c r="X229" i="14"/>
  <c r="U128" i="14"/>
  <c r="AE48" i="14"/>
  <c r="V227" i="14"/>
  <c r="AC46" i="14"/>
  <c r="AB227" i="14"/>
  <c r="Y126" i="14"/>
  <c r="D66" i="14"/>
  <c r="V220" i="14"/>
  <c r="Q139" i="14"/>
  <c r="AD39" i="14"/>
  <c r="L240" i="14"/>
  <c r="E59" i="14"/>
  <c r="T219" i="14"/>
  <c r="O138" i="14"/>
  <c r="AB38" i="14"/>
  <c r="X217" i="14"/>
  <c r="S136" i="14"/>
  <c r="AF36" i="14"/>
  <c r="N237" i="14"/>
  <c r="G56" i="14"/>
  <c r="U216" i="14"/>
  <c r="P135" i="14"/>
  <c r="AC35" i="14"/>
  <c r="K236" i="14"/>
  <c r="D55" i="14"/>
  <c r="S215" i="14"/>
  <c r="N134" i="14"/>
  <c r="AA34" i="14"/>
  <c r="W212" i="14"/>
  <c r="R131" i="14"/>
  <c r="AE31" i="14"/>
  <c r="M232" i="14"/>
  <c r="F51" i="14"/>
  <c r="U211" i="14"/>
  <c r="P130" i="14"/>
  <c r="AC30" i="14"/>
  <c r="K231" i="14"/>
  <c r="D50" i="14"/>
  <c r="S210" i="14"/>
  <c r="N129" i="14"/>
  <c r="AA29" i="14"/>
  <c r="O229" i="14"/>
  <c r="H48" i="14"/>
  <c r="W208" i="14"/>
  <c r="R127" i="14"/>
  <c r="AE27" i="14"/>
  <c r="M228" i="14"/>
  <c r="F47" i="14"/>
  <c r="U207" i="14"/>
  <c r="P126" i="14"/>
  <c r="AC26" i="14"/>
  <c r="K227" i="14"/>
  <c r="D46" i="14"/>
  <c r="X167" i="14"/>
  <c r="J167" i="14"/>
  <c r="AF106" i="14"/>
  <c r="R106" i="14"/>
  <c r="D106" i="14"/>
  <c r="AA147" i="14"/>
  <c r="AG227" i="14"/>
  <c r="U86" i="14"/>
  <c r="AE5" i="14"/>
  <c r="C5" i="14"/>
  <c r="G86" i="14"/>
  <c r="Q5" i="14"/>
  <c r="X110" i="14"/>
  <c r="AG151" i="14"/>
  <c r="S151" i="14"/>
  <c r="AD171" i="14"/>
  <c r="P171" i="14"/>
  <c r="J110" i="14"/>
  <c r="AA90" i="14"/>
  <c r="M90" i="14"/>
  <c r="G30" i="14"/>
  <c r="I9" i="14"/>
  <c r="W9" i="14"/>
  <c r="AF155" i="14"/>
  <c r="R155" i="14"/>
  <c r="AC175" i="14"/>
  <c r="W114" i="14"/>
  <c r="O175" i="14"/>
  <c r="Z94" i="14"/>
  <c r="L94" i="14"/>
  <c r="F34" i="14"/>
  <c r="V13" i="14"/>
  <c r="I114" i="14"/>
  <c r="AG159" i="14"/>
  <c r="S159" i="14"/>
  <c r="AA98" i="14"/>
  <c r="M98" i="14"/>
  <c r="P179" i="14"/>
  <c r="J118" i="14"/>
  <c r="AD179" i="14"/>
  <c r="X118" i="14"/>
  <c r="I17" i="14"/>
  <c r="W17" i="14"/>
  <c r="G38" i="14"/>
  <c r="O209" i="14"/>
  <c r="J128" i="14"/>
  <c r="W28" i="14"/>
  <c r="G212" i="14"/>
  <c r="O31" i="14"/>
  <c r="AF228" i="14"/>
  <c r="I168" i="14"/>
  <c r="W168" i="14"/>
  <c r="AE107" i="14"/>
  <c r="Q107" i="14"/>
  <c r="Z148" i="14"/>
  <c r="F87" i="14"/>
  <c r="P6" i="14"/>
  <c r="AD6" i="14"/>
  <c r="T87" i="14"/>
  <c r="M170" i="14"/>
  <c r="E129" i="14"/>
  <c r="AD150" i="14"/>
  <c r="U109" i="14"/>
  <c r="AA170" i="14"/>
  <c r="D29" i="14"/>
  <c r="X89" i="14"/>
  <c r="G109" i="14"/>
  <c r="J89" i="14"/>
  <c r="F8" i="14"/>
  <c r="T8" i="14"/>
  <c r="L173" i="14"/>
  <c r="Z173" i="14"/>
  <c r="AC153" i="14"/>
  <c r="W92" i="14"/>
  <c r="D132" i="14"/>
  <c r="F112" i="14"/>
  <c r="T112" i="14"/>
  <c r="I92" i="14"/>
  <c r="C32" i="14"/>
  <c r="E11" i="14"/>
  <c r="S11" i="14"/>
  <c r="P211" i="14"/>
  <c r="K130" i="14"/>
  <c r="X30" i="14"/>
  <c r="J211" i="14"/>
  <c r="R30" i="14"/>
  <c r="G132" i="14"/>
  <c r="T32" i="14"/>
  <c r="N215" i="14"/>
  <c r="I134" i="14"/>
  <c r="V34" i="14"/>
  <c r="K135" i="14"/>
  <c r="P216" i="14"/>
  <c r="X35" i="14"/>
  <c r="M218" i="14"/>
  <c r="H137" i="14"/>
  <c r="U37" i="14"/>
  <c r="O219" i="14"/>
  <c r="J138" i="14"/>
  <c r="W38" i="14"/>
  <c r="Q220" i="14"/>
  <c r="L139" i="14"/>
  <c r="Y39" i="14"/>
  <c r="W200" i="14"/>
  <c r="H79" i="14"/>
  <c r="H158" i="14"/>
  <c r="AG198" i="14"/>
  <c r="R77" i="14"/>
  <c r="F157" i="14"/>
  <c r="AE197" i="14"/>
  <c r="P76" i="14"/>
  <c r="W196" i="14"/>
  <c r="H75" i="14"/>
  <c r="Y192" i="14"/>
  <c r="J71" i="14"/>
  <c r="W191" i="14"/>
  <c r="H70" i="14"/>
  <c r="AG189" i="14"/>
  <c r="H149" i="14"/>
  <c r="R68" i="14"/>
  <c r="AE188" i="14"/>
  <c r="F148" i="14"/>
  <c r="P67" i="14"/>
  <c r="AC187" i="14"/>
  <c r="D147" i="14"/>
  <c r="N66" i="14"/>
  <c r="H239" i="14"/>
  <c r="AG138" i="14"/>
  <c r="O58" i="14"/>
  <c r="AB218" i="14"/>
  <c r="S57" i="14"/>
  <c r="H235" i="14"/>
  <c r="AG134" i="14"/>
  <c r="O54" i="14"/>
  <c r="AD215" i="14"/>
  <c r="U54" i="14"/>
  <c r="D232" i="14"/>
  <c r="AC131" i="14"/>
  <c r="K51" i="14"/>
  <c r="F229" i="14"/>
  <c r="AE128" i="14"/>
  <c r="M48" i="14"/>
  <c r="V240" i="14"/>
  <c r="AC59" i="14"/>
  <c r="AB240" i="14"/>
  <c r="Y139" i="14"/>
  <c r="D79" i="14"/>
  <c r="Z239" i="14"/>
  <c r="W138" i="14"/>
  <c r="AG58" i="14"/>
  <c r="R238" i="14"/>
  <c r="Y57" i="14"/>
  <c r="X238" i="14"/>
  <c r="U137" i="14"/>
  <c r="AE57" i="14"/>
  <c r="AC237" i="14"/>
  <c r="Z136" i="14"/>
  <c r="E76" i="14"/>
  <c r="U236" i="14"/>
  <c r="AB55" i="14"/>
  <c r="AA236" i="14"/>
  <c r="X135" i="14"/>
  <c r="C75" i="14"/>
  <c r="S235" i="14"/>
  <c r="Z54" i="14"/>
  <c r="Y235" i="14"/>
  <c r="V134" i="14"/>
  <c r="AF54" i="14"/>
  <c r="AC232" i="14"/>
  <c r="Z131" i="14"/>
  <c r="E71" i="14"/>
  <c r="U231" i="14"/>
  <c r="AB50" i="14"/>
  <c r="AA231" i="14"/>
  <c r="X130" i="14"/>
  <c r="C70" i="14"/>
  <c r="S230" i="14"/>
  <c r="Z49" i="14"/>
  <c r="Y230" i="14"/>
  <c r="V129" i="14"/>
  <c r="AF49" i="14"/>
  <c r="Q229" i="14"/>
  <c r="X48" i="14"/>
  <c r="AC228" i="14"/>
  <c r="Z127" i="14"/>
  <c r="E67" i="14"/>
  <c r="U227" i="14"/>
  <c r="AB46" i="14"/>
  <c r="AA227" i="14"/>
  <c r="X126" i="14"/>
  <c r="C66" i="14"/>
  <c r="U220" i="14"/>
  <c r="P139" i="14"/>
  <c r="AC39" i="14"/>
  <c r="K240" i="14"/>
  <c r="D59" i="14"/>
  <c r="S219" i="14"/>
  <c r="N138" i="14"/>
  <c r="AA38" i="14"/>
  <c r="O238" i="14"/>
  <c r="H57" i="14"/>
  <c r="W217" i="14"/>
  <c r="R136" i="14"/>
  <c r="AE36" i="14"/>
  <c r="M237" i="14"/>
  <c r="F56" i="14"/>
  <c r="T216" i="14"/>
  <c r="O135" i="14"/>
  <c r="AB35" i="14"/>
  <c r="X213" i="14"/>
  <c r="S132" i="14"/>
  <c r="AF32" i="14"/>
  <c r="Q131" i="14"/>
  <c r="V212" i="14"/>
  <c r="AD31" i="14"/>
  <c r="L232" i="14"/>
  <c r="E51" i="14"/>
  <c r="T211" i="14"/>
  <c r="O130" i="14"/>
  <c r="AB30" i="14"/>
  <c r="X209" i="14"/>
  <c r="S128" i="14"/>
  <c r="AF28" i="14"/>
  <c r="N229" i="14"/>
  <c r="G48" i="14"/>
  <c r="V208" i="14"/>
  <c r="Q127" i="14"/>
  <c r="AD27" i="14"/>
  <c r="L228" i="14"/>
  <c r="E47" i="14"/>
  <c r="T207" i="14"/>
  <c r="O126" i="14"/>
  <c r="AB26" i="14"/>
  <c r="AD167" i="14"/>
  <c r="P167" i="14"/>
  <c r="AG147" i="14"/>
  <c r="X106" i="14"/>
  <c r="S147" i="14"/>
  <c r="G26" i="14"/>
  <c r="W5" i="14"/>
  <c r="M86" i="14"/>
  <c r="J106" i="14"/>
  <c r="AA86" i="14"/>
  <c r="I5" i="14"/>
  <c r="F169" i="14"/>
  <c r="F189" i="14"/>
  <c r="T169" i="14"/>
  <c r="AB108" i="14"/>
  <c r="W149" i="14"/>
  <c r="AE88" i="14"/>
  <c r="AA7" i="14"/>
  <c r="Q88" i="14"/>
  <c r="K28" i="14"/>
  <c r="N108" i="14"/>
  <c r="M7" i="14"/>
  <c r="H170" i="14"/>
  <c r="Y150" i="14"/>
  <c r="P109" i="14"/>
  <c r="V170" i="14"/>
  <c r="AD109" i="14"/>
  <c r="E89" i="14"/>
  <c r="AG89" i="14"/>
  <c r="O8" i="14"/>
  <c r="S89" i="14"/>
  <c r="AC8" i="14"/>
  <c r="P233" i="14"/>
  <c r="U193" i="14"/>
  <c r="U173" i="14"/>
  <c r="AD233" i="14"/>
  <c r="R213" i="14"/>
  <c r="G193" i="14"/>
  <c r="D213" i="14"/>
  <c r="R92" i="14"/>
  <c r="D92" i="14"/>
  <c r="X153" i="14"/>
  <c r="G173" i="14"/>
  <c r="M132" i="14"/>
  <c r="AC112" i="14"/>
  <c r="AF92" i="14"/>
  <c r="AF213" i="14"/>
  <c r="J153" i="14"/>
  <c r="O112" i="14"/>
  <c r="I52" i="14"/>
  <c r="Z32" i="14"/>
  <c r="N11" i="14"/>
  <c r="AB11" i="14"/>
  <c r="F72" i="14"/>
  <c r="T72" i="14"/>
  <c r="L32" i="14"/>
  <c r="W52" i="14"/>
  <c r="F197" i="14"/>
  <c r="F177" i="14"/>
  <c r="T177" i="14"/>
  <c r="AE96" i="14"/>
  <c r="W157" i="14"/>
  <c r="Q96" i="14"/>
  <c r="N116" i="14"/>
  <c r="AB116" i="14"/>
  <c r="M15" i="14"/>
  <c r="AA15" i="14"/>
  <c r="K36" i="14"/>
  <c r="G208" i="14"/>
  <c r="O27" i="14"/>
  <c r="O168" i="14"/>
  <c r="AC168" i="14"/>
  <c r="R148" i="14"/>
  <c r="W107" i="14"/>
  <c r="L87" i="14"/>
  <c r="AF148" i="14"/>
  <c r="I107" i="14"/>
  <c r="V6" i="14"/>
  <c r="Z87" i="14"/>
  <c r="F27" i="14"/>
  <c r="K169" i="14"/>
  <c r="S108" i="14"/>
  <c r="V88" i="14"/>
  <c r="C128" i="14"/>
  <c r="Y169" i="14"/>
  <c r="AB149" i="14"/>
  <c r="AF7" i="14"/>
  <c r="H88" i="14"/>
  <c r="E108" i="14"/>
  <c r="R7" i="14"/>
  <c r="D7" i="14"/>
  <c r="AC172" i="14"/>
  <c r="AF152" i="14"/>
  <c r="W111" i="14"/>
  <c r="R152" i="14"/>
  <c r="I111" i="14"/>
  <c r="O172" i="14"/>
  <c r="F31" i="14"/>
  <c r="Z91" i="14"/>
  <c r="L91" i="14"/>
  <c r="V10" i="14"/>
  <c r="D193" i="14"/>
  <c r="R173" i="14"/>
  <c r="D173" i="14"/>
  <c r="L112" i="14"/>
  <c r="O92" i="14"/>
  <c r="U153" i="14"/>
  <c r="Z112" i="14"/>
  <c r="AC92" i="14"/>
  <c r="I32" i="14"/>
  <c r="K11" i="14"/>
  <c r="Y11" i="14"/>
  <c r="V176" i="14"/>
  <c r="H176" i="14"/>
  <c r="Y156" i="14"/>
  <c r="AD115" i="14"/>
  <c r="E95" i="14"/>
  <c r="AG95" i="14"/>
  <c r="P115" i="14"/>
  <c r="S95" i="14"/>
  <c r="AC14" i="14"/>
  <c r="O14" i="14"/>
  <c r="V158" i="14"/>
  <c r="E198" i="14"/>
  <c r="S178" i="14"/>
  <c r="E178" i="14"/>
  <c r="P97" i="14"/>
  <c r="AA117" i="14"/>
  <c r="J37" i="14"/>
  <c r="L16" i="14"/>
  <c r="Z16" i="14"/>
  <c r="AD97" i="14"/>
  <c r="E217" i="14"/>
  <c r="M36" i="14"/>
  <c r="G218" i="14"/>
  <c r="O37" i="14"/>
  <c r="I219" i="14"/>
  <c r="Q38" i="14"/>
  <c r="D160" i="14"/>
  <c r="AC200" i="14"/>
  <c r="N79" i="14"/>
  <c r="AA198" i="14"/>
  <c r="L77" i="14"/>
  <c r="Y197" i="14"/>
  <c r="J76" i="14"/>
  <c r="AC196" i="14"/>
  <c r="D156" i="14"/>
  <c r="N75" i="14"/>
  <c r="AA193" i="14"/>
  <c r="L72" i="14"/>
  <c r="AE192" i="14"/>
  <c r="F152" i="14"/>
  <c r="P71" i="14"/>
  <c r="AC191" i="14"/>
  <c r="D151" i="14"/>
  <c r="N70" i="14"/>
  <c r="AA189" i="14"/>
  <c r="L68" i="14"/>
  <c r="Y188" i="14"/>
  <c r="J67" i="14"/>
  <c r="W187" i="14"/>
  <c r="H66" i="14"/>
  <c r="AD219" i="14"/>
  <c r="U58" i="14"/>
  <c r="F238" i="14"/>
  <c r="AE137" i="14"/>
  <c r="M57" i="14"/>
  <c r="D237" i="14"/>
  <c r="AC136" i="14"/>
  <c r="K56" i="14"/>
  <c r="H230" i="14"/>
  <c r="AG129" i="14"/>
  <c r="O49" i="14"/>
  <c r="AD210" i="14"/>
  <c r="U49" i="14"/>
  <c r="AB209" i="14"/>
  <c r="S48" i="14"/>
  <c r="D228" i="14"/>
  <c r="AC127" i="14"/>
  <c r="K47" i="14"/>
  <c r="V167" i="14"/>
  <c r="H167" i="14"/>
  <c r="AD106" i="14"/>
  <c r="P106" i="14"/>
  <c r="Y147" i="14"/>
  <c r="AG86" i="14"/>
  <c r="O5" i="14"/>
  <c r="E86" i="14"/>
  <c r="AC5" i="14"/>
  <c r="S86" i="14"/>
  <c r="AD168" i="14"/>
  <c r="P168" i="14"/>
  <c r="AG148" i="14"/>
  <c r="J107" i="14"/>
  <c r="S148" i="14"/>
  <c r="X107" i="14"/>
  <c r="G27" i="14"/>
  <c r="AA87" i="14"/>
  <c r="M87" i="14"/>
  <c r="W6" i="14"/>
  <c r="I6" i="14"/>
  <c r="X168" i="14"/>
  <c r="AG228" i="14"/>
  <c r="J168" i="14"/>
  <c r="R107" i="14"/>
  <c r="D107" i="14"/>
  <c r="AA148" i="14"/>
  <c r="AF107" i="14"/>
  <c r="U87" i="14"/>
  <c r="G87" i="14"/>
  <c r="C6" i="14"/>
  <c r="AE6" i="14"/>
  <c r="Q6" i="14"/>
  <c r="D169" i="14"/>
  <c r="D189" i="14"/>
  <c r="R169" i="14"/>
  <c r="L108" i="14"/>
  <c r="U149" i="14"/>
  <c r="Z108" i="14"/>
  <c r="Y7" i="14"/>
  <c r="O88" i="14"/>
  <c r="AC88" i="14"/>
  <c r="I28" i="14"/>
  <c r="K7" i="14"/>
  <c r="L169" i="14"/>
  <c r="Z169" i="14"/>
  <c r="F108" i="14"/>
  <c r="T108" i="14"/>
  <c r="D128" i="14"/>
  <c r="AC149" i="14"/>
  <c r="W88" i="14"/>
  <c r="S7" i="14"/>
  <c r="I88" i="14"/>
  <c r="C28" i="14"/>
  <c r="E7" i="14"/>
  <c r="F190" i="14"/>
  <c r="F170" i="14"/>
  <c r="W150" i="14"/>
  <c r="AB109" i="14"/>
  <c r="T170" i="14"/>
  <c r="N109" i="14"/>
  <c r="K29" i="14"/>
  <c r="AE89" i="14"/>
  <c r="Q89" i="14"/>
  <c r="M8" i="14"/>
  <c r="AA8" i="14"/>
  <c r="I230" i="14"/>
  <c r="AB190" i="14"/>
  <c r="K210" i="14"/>
  <c r="W230" i="14"/>
  <c r="N190" i="14"/>
  <c r="Y210" i="14"/>
  <c r="AE150" i="14"/>
  <c r="Q150" i="14"/>
  <c r="V109" i="14"/>
  <c r="H109" i="14"/>
  <c r="AB170" i="14"/>
  <c r="N170" i="14"/>
  <c r="T129" i="14"/>
  <c r="F129" i="14"/>
  <c r="AD49" i="14"/>
  <c r="K89" i="14"/>
  <c r="AA69" i="14"/>
  <c r="E29" i="14"/>
  <c r="S29" i="14"/>
  <c r="Y89" i="14"/>
  <c r="G8" i="14"/>
  <c r="P49" i="14"/>
  <c r="AG29" i="14"/>
  <c r="M69" i="14"/>
  <c r="U8" i="14"/>
  <c r="V171" i="14"/>
  <c r="H171" i="14"/>
  <c r="P110" i="14"/>
  <c r="AD110" i="14"/>
  <c r="Y151" i="14"/>
  <c r="S90" i="14"/>
  <c r="E90" i="14"/>
  <c r="O9" i="14"/>
  <c r="AG90" i="14"/>
  <c r="AC9" i="14"/>
  <c r="P172" i="14"/>
  <c r="AD172" i="14"/>
  <c r="S152" i="14"/>
  <c r="X111" i="14"/>
  <c r="J111" i="14"/>
  <c r="AG152" i="14"/>
  <c r="W10" i="14"/>
  <c r="AA91" i="14"/>
  <c r="G31" i="14"/>
  <c r="M91" i="14"/>
  <c r="I10" i="14"/>
  <c r="X172" i="14"/>
  <c r="AA152" i="14"/>
  <c r="J172" i="14"/>
  <c r="D111" i="14"/>
  <c r="AF111" i="14"/>
  <c r="AG232" i="14"/>
  <c r="R111" i="14"/>
  <c r="G91" i="14"/>
  <c r="U91" i="14"/>
  <c r="C10" i="14"/>
  <c r="Q10" i="14"/>
  <c r="AE10" i="14"/>
  <c r="S173" i="14"/>
  <c r="E193" i="14"/>
  <c r="E173" i="14"/>
  <c r="V153" i="14"/>
  <c r="AD92" i="14"/>
  <c r="P92" i="14"/>
  <c r="AA112" i="14"/>
  <c r="J32" i="14"/>
  <c r="L11" i="14"/>
  <c r="Z11" i="14"/>
  <c r="M173" i="14"/>
  <c r="AA173" i="14"/>
  <c r="AD153" i="14"/>
  <c r="E132" i="14"/>
  <c r="U112" i="14"/>
  <c r="X92" i="14"/>
  <c r="J92" i="14"/>
  <c r="G112" i="14"/>
  <c r="D32" i="14"/>
  <c r="F11" i="14"/>
  <c r="T11" i="14"/>
  <c r="U195" i="14"/>
  <c r="D215" i="14"/>
  <c r="G195" i="14"/>
  <c r="AF215" i="14"/>
  <c r="P235" i="14"/>
  <c r="X155" i="14"/>
  <c r="R215" i="14"/>
  <c r="U175" i="14"/>
  <c r="AD235" i="14"/>
  <c r="O114" i="14"/>
  <c r="AF94" i="14"/>
  <c r="F74" i="14"/>
  <c r="D94" i="14"/>
  <c r="R94" i="14"/>
  <c r="G175" i="14"/>
  <c r="AC114" i="14"/>
  <c r="M134" i="14"/>
  <c r="J155" i="14"/>
  <c r="I54" i="14"/>
  <c r="W54" i="14"/>
  <c r="L34" i="14"/>
  <c r="Z34" i="14"/>
  <c r="T74" i="14"/>
  <c r="N13" i="14"/>
  <c r="AB13" i="14"/>
  <c r="AC176" i="14"/>
  <c r="AF156" i="14"/>
  <c r="R156" i="14"/>
  <c r="O176" i="14"/>
  <c r="I115" i="14"/>
  <c r="W115" i="14"/>
  <c r="Z95" i="14"/>
  <c r="L95" i="14"/>
  <c r="V14" i="14"/>
  <c r="F35" i="14"/>
  <c r="Z156" i="14"/>
  <c r="AF236" i="14"/>
  <c r="I176" i="14"/>
  <c r="AE115" i="14"/>
  <c r="Q115" i="14"/>
  <c r="W176" i="14"/>
  <c r="F95" i="14"/>
  <c r="P14" i="14"/>
  <c r="T95" i="14"/>
  <c r="AD14" i="14"/>
  <c r="D197" i="14"/>
  <c r="U157" i="14"/>
  <c r="D177" i="14"/>
  <c r="L116" i="14"/>
  <c r="O96" i="14"/>
  <c r="Z116" i="14"/>
  <c r="R177" i="14"/>
  <c r="AC96" i="14"/>
  <c r="Y15" i="14"/>
  <c r="I36" i="14"/>
  <c r="K15" i="14"/>
  <c r="L177" i="14"/>
  <c r="AC157" i="14"/>
  <c r="W96" i="14"/>
  <c r="I96" i="14"/>
  <c r="D136" i="14"/>
  <c r="Z177" i="14"/>
  <c r="F116" i="14"/>
  <c r="T116" i="14"/>
  <c r="E15" i="14"/>
  <c r="S15" i="14"/>
  <c r="C36" i="14"/>
  <c r="W158" i="14"/>
  <c r="F198" i="14"/>
  <c r="F178" i="14"/>
  <c r="T178" i="14"/>
  <c r="AE97" i="14"/>
  <c r="AB117" i="14"/>
  <c r="N117" i="14"/>
  <c r="Q97" i="14"/>
  <c r="K37" i="14"/>
  <c r="M16" i="14"/>
  <c r="AA16" i="14"/>
  <c r="Y218" i="14"/>
  <c r="W238" i="14"/>
  <c r="AE158" i="14"/>
  <c r="I238" i="14"/>
  <c r="N198" i="14"/>
  <c r="AB198" i="14"/>
  <c r="K218" i="14"/>
  <c r="AB178" i="14"/>
  <c r="K97" i="14"/>
  <c r="T137" i="14"/>
  <c r="Q158" i="14"/>
  <c r="V117" i="14"/>
  <c r="F137" i="14"/>
  <c r="Y97" i="14"/>
  <c r="H117" i="14"/>
  <c r="N178" i="14"/>
  <c r="AA77" i="14"/>
  <c r="AD57" i="14"/>
  <c r="AG37" i="14"/>
  <c r="E37" i="14"/>
  <c r="P57" i="14"/>
  <c r="U16" i="14"/>
  <c r="M77" i="14"/>
  <c r="G16" i="14"/>
  <c r="S37" i="14"/>
  <c r="V179" i="14"/>
  <c r="H179" i="14"/>
  <c r="Y159" i="14"/>
  <c r="S98" i="14"/>
  <c r="AD118" i="14"/>
  <c r="E98" i="14"/>
  <c r="AG98" i="14"/>
  <c r="P118" i="14"/>
  <c r="O17" i="14"/>
  <c r="AC17" i="14"/>
  <c r="AD180" i="14"/>
  <c r="AG160" i="14"/>
  <c r="P180" i="14"/>
  <c r="S160" i="14"/>
  <c r="X119" i="14"/>
  <c r="AA99" i="14"/>
  <c r="J119" i="14"/>
  <c r="M99" i="14"/>
  <c r="G39" i="14"/>
  <c r="I18" i="14"/>
  <c r="W18" i="14"/>
  <c r="AA160" i="14"/>
  <c r="AG240" i="14"/>
  <c r="X180" i="14"/>
  <c r="G99" i="14"/>
  <c r="D119" i="14"/>
  <c r="R119" i="14"/>
  <c r="AF119" i="14"/>
  <c r="J180" i="14"/>
  <c r="U99" i="14"/>
  <c r="Q18" i="14"/>
  <c r="AE18" i="14"/>
  <c r="C18" i="14"/>
  <c r="P207" i="14"/>
  <c r="K126" i="14"/>
  <c r="X26" i="14"/>
  <c r="J207" i="14"/>
  <c r="R26" i="14"/>
  <c r="E208" i="14"/>
  <c r="M27" i="14"/>
  <c r="M209" i="14"/>
  <c r="H128" i="14"/>
  <c r="U28" i="14"/>
  <c r="G209" i="14"/>
  <c r="O28" i="14"/>
  <c r="O210" i="14"/>
  <c r="J129" i="14"/>
  <c r="W29" i="14"/>
  <c r="I210" i="14"/>
  <c r="Q29" i="14"/>
  <c r="Q211" i="14"/>
  <c r="L130" i="14"/>
  <c r="Y30" i="14"/>
  <c r="E212" i="14"/>
  <c r="M31" i="14"/>
  <c r="Q213" i="14"/>
  <c r="L132" i="14"/>
  <c r="Y32" i="14"/>
  <c r="O215" i="14"/>
  <c r="J134" i="14"/>
  <c r="W34" i="14"/>
  <c r="I215" i="14"/>
  <c r="Q34" i="14"/>
  <c r="Q216" i="14"/>
  <c r="L135" i="14"/>
  <c r="Y35" i="14"/>
  <c r="G136" i="14"/>
  <c r="T36" i="14"/>
  <c r="F217" i="14"/>
  <c r="N36" i="14"/>
  <c r="N218" i="14"/>
  <c r="I137" i="14"/>
  <c r="V37" i="14"/>
  <c r="P219" i="14"/>
  <c r="K138" i="14"/>
  <c r="X38" i="14"/>
  <c r="J219" i="14"/>
  <c r="R38" i="14"/>
  <c r="G126" i="14"/>
  <c r="T26" i="14"/>
  <c r="V200" i="14"/>
  <c r="G79" i="14"/>
  <c r="C219" i="14"/>
  <c r="I159" i="14"/>
  <c r="S78" i="14"/>
  <c r="Z198" i="14"/>
  <c r="K77" i="14"/>
  <c r="AF198" i="14"/>
  <c r="G158" i="14"/>
  <c r="Q77" i="14"/>
  <c r="X197" i="14"/>
  <c r="I76" i="14"/>
  <c r="AD197" i="14"/>
  <c r="E157" i="14"/>
  <c r="O76" i="14"/>
  <c r="V196" i="14"/>
  <c r="G75" i="14"/>
  <c r="C215" i="14"/>
  <c r="I155" i="14"/>
  <c r="S74" i="14"/>
  <c r="V193" i="14"/>
  <c r="G72" i="14"/>
  <c r="X192" i="14"/>
  <c r="I71" i="14"/>
  <c r="AD192" i="14"/>
  <c r="E152" i="14"/>
  <c r="O71" i="14"/>
  <c r="V191" i="14"/>
  <c r="G70" i="14"/>
  <c r="C210" i="14"/>
  <c r="I150" i="14"/>
  <c r="S69" i="14"/>
  <c r="Z189" i="14"/>
  <c r="K68" i="14"/>
  <c r="AF189" i="14"/>
  <c r="G149" i="14"/>
  <c r="Q68" i="14"/>
  <c r="X188" i="14"/>
  <c r="I67" i="14"/>
  <c r="AD188" i="14"/>
  <c r="E148" i="14"/>
  <c r="O67" i="14"/>
  <c r="V187" i="14"/>
  <c r="G66" i="14"/>
  <c r="AE220" i="14"/>
  <c r="V59" i="14"/>
  <c r="G239" i="14"/>
  <c r="AF138" i="14"/>
  <c r="N58" i="14"/>
  <c r="AC219" i="14"/>
  <c r="T58" i="14"/>
  <c r="E238" i="14"/>
  <c r="AD137" i="14"/>
  <c r="L57" i="14"/>
  <c r="AA218" i="14"/>
  <c r="R57" i="14"/>
  <c r="AB136" i="14"/>
  <c r="J56" i="14"/>
  <c r="AE216" i="14"/>
  <c r="V55" i="14"/>
  <c r="G235" i="14"/>
  <c r="AF134" i="14"/>
  <c r="N54" i="14"/>
  <c r="AC215" i="14"/>
  <c r="T54" i="14"/>
  <c r="AE213" i="14"/>
  <c r="V52" i="14"/>
  <c r="AB131" i="14"/>
  <c r="J51" i="14"/>
  <c r="AE211" i="14"/>
  <c r="V50" i="14"/>
  <c r="G230" i="14"/>
  <c r="AF129" i="14"/>
  <c r="N49" i="14"/>
  <c r="AC210" i="14"/>
  <c r="T49" i="14"/>
  <c r="E229" i="14"/>
  <c r="AD128" i="14"/>
  <c r="L48" i="14"/>
  <c r="AA209" i="14"/>
  <c r="R48" i="14"/>
  <c r="AB127" i="14"/>
  <c r="J47" i="14"/>
  <c r="AE207" i="14"/>
  <c r="V46" i="14"/>
  <c r="U240" i="14"/>
  <c r="AB59" i="14"/>
  <c r="AA240" i="14"/>
  <c r="X139" i="14"/>
  <c r="C79" i="14"/>
  <c r="S239" i="14"/>
  <c r="Z58" i="14"/>
  <c r="Y239" i="14"/>
  <c r="V138" i="14"/>
  <c r="AF58" i="14"/>
  <c r="Q238" i="14"/>
  <c r="X57" i="14"/>
  <c r="AB237" i="14"/>
  <c r="Y136" i="14"/>
  <c r="D76" i="14"/>
  <c r="Z236" i="14"/>
  <c r="W135" i="14"/>
  <c r="AG55" i="14"/>
  <c r="R235" i="14"/>
  <c r="Y54" i="14"/>
  <c r="X235" i="14"/>
  <c r="U134" i="14"/>
  <c r="AE54" i="14"/>
  <c r="V232" i="14"/>
  <c r="AC51" i="14"/>
  <c r="AB232" i="14"/>
  <c r="Y131" i="14"/>
  <c r="D71" i="14"/>
  <c r="Z231" i="14"/>
  <c r="W130" i="14"/>
  <c r="AG50" i="14"/>
  <c r="R230" i="14"/>
  <c r="Y49" i="14"/>
  <c r="X230" i="14"/>
  <c r="U129" i="14"/>
  <c r="AE49" i="14"/>
  <c r="V228" i="14"/>
  <c r="AC47" i="14"/>
  <c r="AB228" i="14"/>
  <c r="Y127" i="14"/>
  <c r="D67" i="14"/>
  <c r="Z227" i="14"/>
  <c r="W126" i="14"/>
  <c r="AG46" i="14"/>
  <c r="T220" i="14"/>
  <c r="O139" i="14"/>
  <c r="AB39" i="14"/>
  <c r="X218" i="14"/>
  <c r="S137" i="14"/>
  <c r="AF37" i="14"/>
  <c r="N238" i="14"/>
  <c r="G57" i="14"/>
  <c r="V217" i="14"/>
  <c r="Q136" i="14"/>
  <c r="AD36" i="14"/>
  <c r="L237" i="14"/>
  <c r="E56" i="14"/>
  <c r="S216" i="14"/>
  <c r="N135" i="14"/>
  <c r="AA35" i="14"/>
  <c r="O235" i="14"/>
  <c r="H54" i="14"/>
  <c r="S213" i="14"/>
  <c r="N132" i="14"/>
  <c r="AA32" i="14"/>
  <c r="U212" i="14"/>
  <c r="P131" i="14"/>
  <c r="AC31" i="14"/>
  <c r="K232" i="14"/>
  <c r="D51" i="14"/>
  <c r="S211" i="14"/>
  <c r="N130" i="14"/>
  <c r="AA30" i="14"/>
  <c r="O230" i="14"/>
  <c r="H49" i="14"/>
  <c r="W209" i="14"/>
  <c r="R128" i="14"/>
  <c r="AE28" i="14"/>
  <c r="M229" i="14"/>
  <c r="F48" i="14"/>
  <c r="U208" i="14"/>
  <c r="P127" i="14"/>
  <c r="AC27" i="14"/>
  <c r="K228" i="14"/>
  <c r="D47" i="14"/>
  <c r="S207" i="14"/>
  <c r="N126" i="14"/>
  <c r="AA26" i="14"/>
  <c r="R237" i="14"/>
  <c r="Y56" i="14"/>
  <c r="W229" i="14"/>
  <c r="N169" i="14"/>
  <c r="K209" i="14"/>
  <c r="N189" i="14"/>
  <c r="AB189" i="14"/>
  <c r="I229" i="14"/>
  <c r="AB169" i="14"/>
  <c r="T128" i="14"/>
  <c r="V108" i="14"/>
  <c r="H108" i="14"/>
  <c r="F128" i="14"/>
  <c r="AE149" i="14"/>
  <c r="Y209" i="14"/>
  <c r="Q149" i="14"/>
  <c r="P48" i="14"/>
  <c r="Y88" i="14"/>
  <c r="AA68" i="14"/>
  <c r="G7" i="14"/>
  <c r="K88" i="14"/>
  <c r="AD48" i="14"/>
  <c r="AG28" i="14"/>
  <c r="M68" i="14"/>
  <c r="S28" i="14"/>
  <c r="E28" i="14"/>
  <c r="U7" i="14"/>
  <c r="Z172" i="14"/>
  <c r="L172" i="14"/>
  <c r="D131" i="14"/>
  <c r="F111" i="14"/>
  <c r="AC152" i="14"/>
  <c r="T111" i="14"/>
  <c r="C31" i="14"/>
  <c r="E10" i="14"/>
  <c r="S10" i="14"/>
  <c r="W91" i="14"/>
  <c r="I91" i="14"/>
  <c r="K176" i="14"/>
  <c r="Y176" i="14"/>
  <c r="AB156" i="14"/>
  <c r="S115" i="14"/>
  <c r="V95" i="14"/>
  <c r="E115" i="14"/>
  <c r="C135" i="14"/>
  <c r="H95" i="14"/>
  <c r="D14" i="14"/>
  <c r="R14" i="14"/>
  <c r="AF14" i="14"/>
  <c r="AG239" i="14"/>
  <c r="AA159" i="14"/>
  <c r="J179" i="14"/>
  <c r="D118" i="14"/>
  <c r="X179" i="14"/>
  <c r="R118" i="14"/>
  <c r="AF118" i="14"/>
  <c r="U98" i="14"/>
  <c r="C17" i="14"/>
  <c r="Q17" i="14"/>
  <c r="AE17" i="14"/>
  <c r="G98" i="14"/>
  <c r="M212" i="14"/>
  <c r="H131" i="14"/>
  <c r="U31" i="14"/>
  <c r="U167" i="14"/>
  <c r="R207" i="14"/>
  <c r="AD227" i="14"/>
  <c r="D207" i="14"/>
  <c r="P227" i="14"/>
  <c r="G167" i="14"/>
  <c r="G187" i="14"/>
  <c r="U187" i="14"/>
  <c r="AF207" i="14"/>
  <c r="O106" i="14"/>
  <c r="X147" i="14"/>
  <c r="M126" i="14"/>
  <c r="J147" i="14"/>
  <c r="AF86" i="14"/>
  <c r="I46" i="14"/>
  <c r="L26" i="14"/>
  <c r="W46" i="14"/>
  <c r="F66" i="14"/>
  <c r="Z26" i="14"/>
  <c r="AB5" i="14"/>
  <c r="D86" i="14"/>
  <c r="R86" i="14"/>
  <c r="AC106" i="14"/>
  <c r="N5" i="14"/>
  <c r="T66" i="14"/>
  <c r="C189" i="14"/>
  <c r="C169" i="14"/>
  <c r="Y108" i="14"/>
  <c r="K108" i="14"/>
  <c r="Q169" i="14"/>
  <c r="T149" i="14"/>
  <c r="J7" i="14"/>
  <c r="X7" i="14"/>
  <c r="N88" i="14"/>
  <c r="AB88" i="14"/>
  <c r="H28" i="14"/>
  <c r="E170" i="14"/>
  <c r="S170" i="14"/>
  <c r="AA109" i="14"/>
  <c r="V150" i="14"/>
  <c r="E190" i="14"/>
  <c r="AD89" i="14"/>
  <c r="P89" i="14"/>
  <c r="J29" i="14"/>
  <c r="L8" i="14"/>
  <c r="Z8" i="14"/>
  <c r="P231" i="14"/>
  <c r="U171" i="14"/>
  <c r="G171" i="14"/>
  <c r="AF211" i="14"/>
  <c r="J151" i="14"/>
  <c r="D211" i="14"/>
  <c r="G191" i="14"/>
  <c r="AD231" i="14"/>
  <c r="R211" i="14"/>
  <c r="U191" i="14"/>
  <c r="O110" i="14"/>
  <c r="M130" i="14"/>
  <c r="X151" i="14"/>
  <c r="AC110" i="14"/>
  <c r="R90" i="14"/>
  <c r="N9" i="14"/>
  <c r="AB9" i="14"/>
  <c r="I50" i="14"/>
  <c r="AF90" i="14"/>
  <c r="D90" i="14"/>
  <c r="Z30" i="14"/>
  <c r="F70" i="14"/>
  <c r="L30" i="14"/>
  <c r="T70" i="14"/>
  <c r="W50" i="14"/>
  <c r="I172" i="14"/>
  <c r="AF232" i="14"/>
  <c r="AE111" i="14"/>
  <c r="Z152" i="14"/>
  <c r="W172" i="14"/>
  <c r="Q111" i="14"/>
  <c r="T91" i="14"/>
  <c r="F91" i="14"/>
  <c r="P10" i="14"/>
  <c r="AD10" i="14"/>
  <c r="W155" i="14"/>
  <c r="F175" i="14"/>
  <c r="F195" i="14"/>
  <c r="T175" i="14"/>
  <c r="Q94" i="14"/>
  <c r="AB114" i="14"/>
  <c r="N114" i="14"/>
  <c r="AE94" i="14"/>
  <c r="AA13" i="14"/>
  <c r="K34" i="14"/>
  <c r="M13" i="14"/>
  <c r="AB195" i="14"/>
  <c r="I235" i="14"/>
  <c r="Y215" i="14"/>
  <c r="W235" i="14"/>
  <c r="AE155" i="14"/>
  <c r="N195" i="14"/>
  <c r="AB175" i="14"/>
  <c r="Q155" i="14"/>
  <c r="N175" i="14"/>
  <c r="H114" i="14"/>
  <c r="K215" i="14"/>
  <c r="T134" i="14"/>
  <c r="Y94" i="14"/>
  <c r="F134" i="14"/>
  <c r="V114" i="14"/>
  <c r="S34" i="14"/>
  <c r="AA74" i="14"/>
  <c r="AG34" i="14"/>
  <c r="K94" i="14"/>
  <c r="E34" i="14"/>
  <c r="G13" i="14"/>
  <c r="M74" i="14"/>
  <c r="AD54" i="14"/>
  <c r="P54" i="14"/>
  <c r="U13" i="14"/>
  <c r="T157" i="14"/>
  <c r="C197" i="14"/>
  <c r="K116" i="14"/>
  <c r="AB96" i="14"/>
  <c r="Q177" i="14"/>
  <c r="C177" i="14"/>
  <c r="N96" i="14"/>
  <c r="Y116" i="14"/>
  <c r="H36" i="14"/>
  <c r="J15" i="14"/>
  <c r="X15" i="14"/>
  <c r="K177" i="14"/>
  <c r="S116" i="14"/>
  <c r="Y177" i="14"/>
  <c r="AB157" i="14"/>
  <c r="V96" i="14"/>
  <c r="E116" i="14"/>
  <c r="C136" i="14"/>
  <c r="H96" i="14"/>
  <c r="D15" i="14"/>
  <c r="R15" i="14"/>
  <c r="AF15" i="14"/>
  <c r="AA178" i="14"/>
  <c r="AD158" i="14"/>
  <c r="G117" i="14"/>
  <c r="U117" i="14"/>
  <c r="M178" i="14"/>
  <c r="X97" i="14"/>
  <c r="E137" i="14"/>
  <c r="J97" i="14"/>
  <c r="D37" i="14"/>
  <c r="F16" i="14"/>
  <c r="T16" i="14"/>
  <c r="D219" i="14"/>
  <c r="G199" i="14"/>
  <c r="U179" i="14"/>
  <c r="R219" i="14"/>
  <c r="AD239" i="14"/>
  <c r="P239" i="14"/>
  <c r="U199" i="14"/>
  <c r="G179" i="14"/>
  <c r="AF219" i="14"/>
  <c r="J159" i="14"/>
  <c r="X159" i="14"/>
  <c r="M138" i="14"/>
  <c r="R98" i="14"/>
  <c r="O118" i="14"/>
  <c r="D98" i="14"/>
  <c r="AF98" i="14"/>
  <c r="AC118" i="14"/>
  <c r="F78" i="14"/>
  <c r="W58" i="14"/>
  <c r="L38" i="14"/>
  <c r="N17" i="14"/>
  <c r="T78" i="14"/>
  <c r="AB17" i="14"/>
  <c r="Z38" i="14"/>
  <c r="I58" i="14"/>
  <c r="AC180" i="14"/>
  <c r="R160" i="14"/>
  <c r="AF160" i="14"/>
  <c r="O180" i="14"/>
  <c r="Z99" i="14"/>
  <c r="W119" i="14"/>
  <c r="L99" i="14"/>
  <c r="I119" i="14"/>
  <c r="F39" i="14"/>
  <c r="V18" i="14"/>
  <c r="AF240" i="14"/>
  <c r="W180" i="14"/>
  <c r="I180" i="14"/>
  <c r="T99" i="14"/>
  <c r="AE119" i="14"/>
  <c r="Z160" i="14"/>
  <c r="F99" i="14"/>
  <c r="Q119" i="14"/>
  <c r="P18" i="14"/>
  <c r="AD18" i="14"/>
  <c r="O207" i="14"/>
  <c r="J126" i="14"/>
  <c r="W26" i="14"/>
  <c r="I207" i="14"/>
  <c r="Q26" i="14"/>
  <c r="G128" i="14"/>
  <c r="T28" i="14"/>
  <c r="F209" i="14"/>
  <c r="N28" i="14"/>
  <c r="I129" i="14"/>
  <c r="N210" i="14"/>
  <c r="V29" i="14"/>
  <c r="AC167" i="14"/>
  <c r="O167" i="14"/>
  <c r="AF147" i="14"/>
  <c r="R147" i="14"/>
  <c r="W106" i="14"/>
  <c r="L86" i="14"/>
  <c r="V5" i="14"/>
  <c r="I106" i="14"/>
  <c r="F26" i="14"/>
  <c r="Z86" i="14"/>
  <c r="W167" i="14"/>
  <c r="AF227" i="14"/>
  <c r="T86" i="14"/>
  <c r="I167" i="14"/>
  <c r="Q106" i="14"/>
  <c r="Z147" i="14"/>
  <c r="AE106" i="14"/>
  <c r="F86" i="14"/>
  <c r="AD5" i="14"/>
  <c r="P5" i="14"/>
  <c r="Q168" i="14"/>
  <c r="C188" i="14"/>
  <c r="K107" i="14"/>
  <c r="T148" i="14"/>
  <c r="Y107" i="14"/>
  <c r="C168" i="14"/>
  <c r="J6" i="14"/>
  <c r="AB87" i="14"/>
  <c r="X6" i="14"/>
  <c r="N87" i="14"/>
  <c r="H27" i="14"/>
  <c r="Y168" i="14"/>
  <c r="K168" i="14"/>
  <c r="C127" i="14"/>
  <c r="AB148" i="14"/>
  <c r="S107" i="14"/>
  <c r="E107" i="14"/>
  <c r="R6" i="14"/>
  <c r="AF6" i="14"/>
  <c r="V87" i="14"/>
  <c r="D6" i="14"/>
  <c r="H87" i="14"/>
  <c r="S169" i="14"/>
  <c r="E169" i="14"/>
  <c r="E189" i="14"/>
  <c r="AA108" i="14"/>
  <c r="V149" i="14"/>
  <c r="P88" i="14"/>
  <c r="AD88" i="14"/>
  <c r="J28" i="14"/>
  <c r="L7" i="14"/>
  <c r="Z7" i="14"/>
  <c r="M169" i="14"/>
  <c r="G108" i="14"/>
  <c r="AA169" i="14"/>
  <c r="E128" i="14"/>
  <c r="U108" i="14"/>
  <c r="AD149" i="14"/>
  <c r="X88" i="14"/>
  <c r="D28" i="14"/>
  <c r="J88" i="14"/>
  <c r="F7" i="14"/>
  <c r="T7" i="14"/>
  <c r="AD230" i="14"/>
  <c r="U170" i="14"/>
  <c r="G190" i="14"/>
  <c r="P230" i="14"/>
  <c r="D210" i="14"/>
  <c r="J150" i="14"/>
  <c r="AF210" i="14"/>
  <c r="X150" i="14"/>
  <c r="O109" i="14"/>
  <c r="U190" i="14"/>
  <c r="AC109" i="14"/>
  <c r="R210" i="14"/>
  <c r="G170" i="14"/>
  <c r="M129" i="14"/>
  <c r="D89" i="14"/>
  <c r="AB8" i="14"/>
  <c r="L29" i="14"/>
  <c r="AF89" i="14"/>
  <c r="W49" i="14"/>
  <c r="T69" i="14"/>
  <c r="F69" i="14"/>
  <c r="I49" i="14"/>
  <c r="R89" i="14"/>
  <c r="Z29" i="14"/>
  <c r="N8" i="14"/>
  <c r="AC171" i="14"/>
  <c r="O171" i="14"/>
  <c r="W110" i="14"/>
  <c r="R151" i="14"/>
  <c r="AF151" i="14"/>
  <c r="I110" i="14"/>
  <c r="F30" i="14"/>
  <c r="L90" i="14"/>
  <c r="V9" i="14"/>
  <c r="Z90" i="14"/>
  <c r="W171" i="14"/>
  <c r="AF231" i="14"/>
  <c r="I171" i="14"/>
  <c r="AE110" i="14"/>
  <c r="Z151" i="14"/>
  <c r="T90" i="14"/>
  <c r="Q110" i="14"/>
  <c r="F90" i="14"/>
  <c r="P9" i="14"/>
  <c r="AD9" i="14"/>
  <c r="Q172" i="14"/>
  <c r="C172" i="14"/>
  <c r="C192" i="14"/>
  <c r="AB91" i="14"/>
  <c r="Y111" i="14"/>
  <c r="T152" i="14"/>
  <c r="K111" i="14"/>
  <c r="H31" i="14"/>
  <c r="N91" i="14"/>
  <c r="J10" i="14"/>
  <c r="X10" i="14"/>
  <c r="K172" i="14"/>
  <c r="Y172" i="14"/>
  <c r="S111" i="14"/>
  <c r="E111" i="14"/>
  <c r="AB152" i="14"/>
  <c r="C131" i="14"/>
  <c r="H91" i="14"/>
  <c r="V91" i="14"/>
  <c r="R10" i="14"/>
  <c r="D10" i="14"/>
  <c r="AF10" i="14"/>
  <c r="F193" i="14"/>
  <c r="T173" i="14"/>
  <c r="AB112" i="14"/>
  <c r="AE92" i="14"/>
  <c r="W153" i="14"/>
  <c r="N112" i="14"/>
  <c r="F173" i="14"/>
  <c r="Q92" i="14"/>
  <c r="K32" i="14"/>
  <c r="M11" i="14"/>
  <c r="AA11" i="14"/>
  <c r="W233" i="14"/>
  <c r="Y213" i="14"/>
  <c r="N193" i="14"/>
  <c r="K213" i="14"/>
  <c r="I233" i="14"/>
  <c r="AB193" i="14"/>
  <c r="AB173" i="14"/>
  <c r="N173" i="14"/>
  <c r="H112" i="14"/>
  <c r="T132" i="14"/>
  <c r="AE153" i="14"/>
  <c r="K92" i="14"/>
  <c r="F132" i="14"/>
  <c r="Q153" i="14"/>
  <c r="P52" i="14"/>
  <c r="AA72" i="14"/>
  <c r="Y92" i="14"/>
  <c r="AG32" i="14"/>
  <c r="V112" i="14"/>
  <c r="S32" i="14"/>
  <c r="M72" i="14"/>
  <c r="E32" i="14"/>
  <c r="AD52" i="14"/>
  <c r="G11" i="14"/>
  <c r="U11" i="14"/>
  <c r="V175" i="14"/>
  <c r="P114" i="14"/>
  <c r="AG94" i="14"/>
  <c r="E94" i="14"/>
  <c r="H175" i="14"/>
  <c r="AD114" i="14"/>
  <c r="Y155" i="14"/>
  <c r="S94" i="14"/>
  <c r="O13" i="14"/>
  <c r="AC13" i="14"/>
  <c r="AD176" i="14"/>
  <c r="S156" i="14"/>
  <c r="P176" i="14"/>
  <c r="AG156" i="14"/>
  <c r="X115" i="14"/>
  <c r="J115" i="14"/>
  <c r="M95" i="14"/>
  <c r="AA95" i="14"/>
  <c r="G35" i="14"/>
  <c r="I14" i="14"/>
  <c r="W14" i="14"/>
  <c r="J176" i="14"/>
  <c r="AA156" i="14"/>
  <c r="AG236" i="14"/>
  <c r="X176" i="14"/>
  <c r="G95" i="14"/>
  <c r="AF115" i="14"/>
  <c r="U95" i="14"/>
  <c r="R115" i="14"/>
  <c r="D115" i="14"/>
  <c r="Q14" i="14"/>
  <c r="AE14" i="14"/>
  <c r="C14" i="14"/>
  <c r="E177" i="14"/>
  <c r="E197" i="14"/>
  <c r="S177" i="14"/>
  <c r="V157" i="14"/>
  <c r="P96" i="14"/>
  <c r="AD96" i="14"/>
  <c r="AA116" i="14"/>
  <c r="J36" i="14"/>
  <c r="Z15" i="14"/>
  <c r="L15" i="14"/>
  <c r="M177" i="14"/>
  <c r="AA177" i="14"/>
  <c r="X96" i="14"/>
  <c r="U116" i="14"/>
  <c r="E136" i="14"/>
  <c r="J96" i="14"/>
  <c r="G116" i="14"/>
  <c r="AD157" i="14"/>
  <c r="F15" i="14"/>
  <c r="D36" i="14"/>
  <c r="T15" i="14"/>
  <c r="G198" i="14"/>
  <c r="G178" i="14"/>
  <c r="P238" i="14"/>
  <c r="R218" i="14"/>
  <c r="D218" i="14"/>
  <c r="AD238" i="14"/>
  <c r="U198" i="14"/>
  <c r="AF218" i="14"/>
  <c r="X158" i="14"/>
  <c r="J158" i="14"/>
  <c r="U178" i="14"/>
  <c r="D97" i="14"/>
  <c r="AC117" i="14"/>
  <c r="AF97" i="14"/>
  <c r="M137" i="14"/>
  <c r="R97" i="14"/>
  <c r="O117" i="14"/>
  <c r="L37" i="14"/>
  <c r="W57" i="14"/>
  <c r="N16" i="14"/>
  <c r="I57" i="14"/>
  <c r="T77" i="14"/>
  <c r="F77" i="14"/>
  <c r="AB16" i="14"/>
  <c r="Z37" i="14"/>
  <c r="AC179" i="14"/>
  <c r="R159" i="14"/>
  <c r="L98" i="14"/>
  <c r="O179" i="14"/>
  <c r="AF159" i="14"/>
  <c r="I118" i="14"/>
  <c r="W118" i="14"/>
  <c r="Z98" i="14"/>
  <c r="F38" i="14"/>
  <c r="V17" i="14"/>
  <c r="I179" i="14"/>
  <c r="AF239" i="14"/>
  <c r="Z159" i="14"/>
  <c r="T98" i="14"/>
  <c r="F98" i="14"/>
  <c r="W179" i="14"/>
  <c r="AE118" i="14"/>
  <c r="Q118" i="14"/>
  <c r="AD17" i="14"/>
  <c r="P17" i="14"/>
  <c r="Q180" i="14"/>
  <c r="C200" i="14"/>
  <c r="T160" i="14"/>
  <c r="K119" i="14"/>
  <c r="C180" i="14"/>
  <c r="Y119" i="14"/>
  <c r="AB99" i="14"/>
  <c r="N99" i="14"/>
  <c r="J18" i="14"/>
  <c r="H39" i="14"/>
  <c r="X18" i="14"/>
  <c r="AB160" i="14"/>
  <c r="K180" i="14"/>
  <c r="Y180" i="14"/>
  <c r="E119" i="14"/>
  <c r="H99" i="14"/>
  <c r="S119" i="14"/>
  <c r="V99" i="14"/>
  <c r="C139" i="14"/>
  <c r="D18" i="14"/>
  <c r="R18" i="14"/>
  <c r="AF18" i="14"/>
  <c r="Q207" i="14"/>
  <c r="L126" i="14"/>
  <c r="Y26" i="14"/>
  <c r="F208" i="14"/>
  <c r="N27" i="14"/>
  <c r="N209" i="14"/>
  <c r="I128" i="14"/>
  <c r="V28" i="14"/>
  <c r="P210" i="14"/>
  <c r="K129" i="14"/>
  <c r="X29" i="14"/>
  <c r="J210" i="14"/>
  <c r="R29" i="14"/>
  <c r="G131" i="14"/>
  <c r="T31" i="14"/>
  <c r="F212" i="14"/>
  <c r="N31" i="14"/>
  <c r="P215" i="14"/>
  <c r="K134" i="14"/>
  <c r="X34" i="14"/>
  <c r="J215" i="14"/>
  <c r="R34" i="14"/>
  <c r="M217" i="14"/>
  <c r="H136" i="14"/>
  <c r="U36" i="14"/>
  <c r="G217" i="14"/>
  <c r="O36" i="14"/>
  <c r="O218" i="14"/>
  <c r="J137" i="14"/>
  <c r="W37" i="14"/>
  <c r="I218" i="14"/>
  <c r="Q37" i="14"/>
  <c r="Q219" i="14"/>
  <c r="L138" i="14"/>
  <c r="Y38" i="14"/>
  <c r="E220" i="14"/>
  <c r="M39" i="14"/>
  <c r="G127" i="14"/>
  <c r="T27" i="14"/>
  <c r="AA199" i="14"/>
  <c r="L78" i="14"/>
  <c r="H159" i="14"/>
  <c r="AG199" i="14"/>
  <c r="R78" i="14"/>
  <c r="Y198" i="14"/>
  <c r="J77" i="14"/>
  <c r="AE198" i="14"/>
  <c r="F158" i="14"/>
  <c r="P77" i="14"/>
  <c r="W197" i="14"/>
  <c r="H76" i="14"/>
  <c r="AC197" i="14"/>
  <c r="D157" i="14"/>
  <c r="N76" i="14"/>
  <c r="AA195" i="14"/>
  <c r="L74" i="14"/>
  <c r="AG195" i="14"/>
  <c r="H155" i="14"/>
  <c r="R74" i="14"/>
  <c r="W192" i="14"/>
  <c r="H71" i="14"/>
  <c r="AC192" i="14"/>
  <c r="D152" i="14"/>
  <c r="N71" i="14"/>
  <c r="AA190" i="14"/>
  <c r="L69" i="14"/>
  <c r="AG190" i="14"/>
  <c r="H150" i="14"/>
  <c r="R69" i="14"/>
  <c r="Y189" i="14"/>
  <c r="J68" i="14"/>
  <c r="AE189" i="14"/>
  <c r="F149" i="14"/>
  <c r="P68" i="14"/>
  <c r="W188" i="14"/>
  <c r="H67" i="14"/>
  <c r="AC188" i="14"/>
  <c r="D148" i="14"/>
  <c r="N67" i="14"/>
  <c r="H240" i="14"/>
  <c r="AG139" i="14"/>
  <c r="O59" i="14"/>
  <c r="AD220" i="14"/>
  <c r="U59" i="14"/>
  <c r="AE138" i="14"/>
  <c r="M58" i="14"/>
  <c r="F239" i="14"/>
  <c r="AB219" i="14"/>
  <c r="S58" i="14"/>
  <c r="D238" i="14"/>
  <c r="AC137" i="14"/>
  <c r="K57" i="14"/>
  <c r="H236" i="14"/>
  <c r="AG135" i="14"/>
  <c r="O55" i="14"/>
  <c r="AD216" i="14"/>
  <c r="U55" i="14"/>
  <c r="F235" i="14"/>
  <c r="AE134" i="14"/>
  <c r="M54" i="14"/>
  <c r="AB215" i="14"/>
  <c r="S54" i="14"/>
  <c r="H231" i="14"/>
  <c r="AG130" i="14"/>
  <c r="O50" i="14"/>
  <c r="AD211" i="14"/>
  <c r="U50" i="14"/>
  <c r="F230" i="14"/>
  <c r="AE129" i="14"/>
  <c r="M49" i="14"/>
  <c r="AB210" i="14"/>
  <c r="S49" i="14"/>
  <c r="D229" i="14"/>
  <c r="AC128" i="14"/>
  <c r="K48" i="14"/>
  <c r="H227" i="14"/>
  <c r="AG126" i="14"/>
  <c r="O46" i="14"/>
  <c r="AD207" i="14"/>
  <c r="U46" i="14"/>
  <c r="Z240" i="14"/>
  <c r="W139" i="14"/>
  <c r="AG59" i="14"/>
  <c r="R239" i="14"/>
  <c r="Y58" i="14"/>
  <c r="X239" i="14"/>
  <c r="U138" i="14"/>
  <c r="AE58" i="14"/>
  <c r="V237" i="14"/>
  <c r="AC56" i="14"/>
  <c r="AA237" i="14"/>
  <c r="X136" i="14"/>
  <c r="C76" i="14"/>
  <c r="S236" i="14"/>
  <c r="Z55" i="14"/>
  <c r="Y236" i="14"/>
  <c r="V135" i="14"/>
  <c r="AF55" i="14"/>
  <c r="Q235" i="14"/>
  <c r="X54" i="14"/>
  <c r="U232" i="14"/>
  <c r="AB51" i="14"/>
  <c r="AA232" i="14"/>
  <c r="X131" i="14"/>
  <c r="C71" i="14"/>
  <c r="S231" i="14"/>
  <c r="Z50" i="14"/>
  <c r="Y231" i="14"/>
  <c r="V130" i="14"/>
  <c r="AF50" i="14"/>
  <c r="Q230" i="14"/>
  <c r="X49" i="14"/>
  <c r="AC229" i="14"/>
  <c r="Z128" i="14"/>
  <c r="E68" i="14"/>
  <c r="U228" i="14"/>
  <c r="AB47" i="14"/>
  <c r="AA228" i="14"/>
  <c r="X127" i="14"/>
  <c r="C67" i="14"/>
  <c r="S227" i="14"/>
  <c r="Z46" i="14"/>
  <c r="Y227" i="14"/>
  <c r="V126" i="14"/>
  <c r="AF46" i="14"/>
  <c r="S220" i="14"/>
  <c r="N139" i="14"/>
  <c r="AA39" i="14"/>
  <c r="O239" i="14"/>
  <c r="H58" i="14"/>
  <c r="W218" i="14"/>
  <c r="R137" i="14"/>
  <c r="AE37" i="14"/>
  <c r="M238" i="14"/>
  <c r="F57" i="14"/>
  <c r="U217" i="14"/>
  <c r="P136" i="14"/>
  <c r="AC36" i="14"/>
  <c r="K237" i="14"/>
  <c r="D56" i="14"/>
  <c r="X215" i="14"/>
  <c r="S134" i="14"/>
  <c r="AF34" i="14"/>
  <c r="N235" i="14"/>
  <c r="G54" i="14"/>
  <c r="T212" i="14"/>
  <c r="O131" i="14"/>
  <c r="AB31" i="14"/>
  <c r="X210" i="14"/>
  <c r="S129" i="14"/>
  <c r="AF29" i="14"/>
  <c r="N230" i="14"/>
  <c r="G49" i="14"/>
  <c r="V209" i="14"/>
  <c r="Q128" i="14"/>
  <c r="AD28" i="14"/>
  <c r="L229" i="14"/>
  <c r="E48" i="14"/>
  <c r="T208" i="14"/>
  <c r="O127" i="14"/>
  <c r="AB27" i="14"/>
  <c r="AQ250" i="14"/>
  <c r="AQ249" i="14"/>
  <c r="AQ253" i="14"/>
  <c r="AQ254" i="14"/>
  <c r="AQ252" i="14"/>
  <c r="AQ251" i="14"/>
  <c r="AR249" i="14"/>
  <c r="AR250" i="14"/>
  <c r="AR251" i="14"/>
  <c r="AR252" i="14"/>
  <c r="AR253" i="14"/>
  <c r="AR254" i="14"/>
  <c r="AS254" i="14"/>
  <c r="AS253" i="14"/>
  <c r="AS252" i="14"/>
  <c r="AS251" i="14"/>
  <c r="AS249" i="14"/>
  <c r="AS250" i="14"/>
  <c r="AT253" i="14"/>
  <c r="AT254" i="14"/>
  <c r="AT249" i="14"/>
  <c r="AT251" i="14"/>
  <c r="AT252" i="14"/>
  <c r="AT250" i="14"/>
  <c r="AU250" i="14"/>
  <c r="AU249" i="14"/>
  <c r="AU253" i="14"/>
  <c r="AU252" i="14"/>
  <c r="AU254" i="14"/>
  <c r="AU251" i="14"/>
  <c r="AK250" i="14"/>
  <c r="AK251" i="14"/>
  <c r="AK254" i="14"/>
  <c r="AK252" i="14"/>
  <c r="AK249" i="14"/>
  <c r="AK253" i="14"/>
  <c r="AJ251" i="14"/>
  <c r="AJ250" i="14"/>
  <c r="AJ252" i="14"/>
  <c r="AJ254" i="14"/>
  <c r="AJ249" i="14"/>
  <c r="AJ253" i="14"/>
  <c r="AL251" i="14"/>
  <c r="AL250" i="14"/>
  <c r="AL252" i="14"/>
  <c r="AL254" i="14"/>
  <c r="AL249" i="14"/>
  <c r="AL253" i="14"/>
  <c r="AN249" i="14"/>
  <c r="AN253" i="14"/>
  <c r="AO253" i="14"/>
  <c r="AO269" i="14"/>
  <c r="AN269" i="14"/>
  <c r="AM253" i="14"/>
  <c r="AP253" i="14"/>
  <c r="AM250" i="14"/>
  <c r="AM251" i="14"/>
  <c r="AM252" i="14"/>
  <c r="AM249" i="14"/>
  <c r="AM254" i="14"/>
  <c r="AP252" i="14"/>
  <c r="AP251" i="14"/>
  <c r="AP249" i="14"/>
  <c r="AP250" i="14"/>
  <c r="AP254" i="14"/>
  <c r="AO250" i="14"/>
  <c r="AO252" i="14"/>
  <c r="AO251" i="14"/>
  <c r="AO249" i="14"/>
  <c r="AO254" i="14"/>
  <c r="AN252" i="14"/>
  <c r="AN251" i="14"/>
  <c r="AN250" i="14"/>
  <c r="AN254" i="14"/>
  <c r="AO272" i="14"/>
  <c r="AN272" i="14"/>
  <c r="AO273" i="14"/>
  <c r="AN273" i="14"/>
  <c r="AN270" i="14"/>
  <c r="AO270" i="14"/>
  <c r="AN274" i="14"/>
  <c r="AO274" i="14"/>
  <c r="AN271" i="14"/>
  <c r="AO271" i="14"/>
  <c r="AH18" i="14" l="1" a="1"/>
  <c r="AH18" i="14" s="1"/>
  <c r="AJ6" i="14" s="1"/>
  <c r="AJ229" i="14"/>
  <c r="AJ230" i="14"/>
  <c r="AJ226" i="14"/>
  <c r="AJ227" i="14"/>
  <c r="AJ228" i="14"/>
  <c r="AJ225" i="14"/>
  <c r="AJ207" i="14"/>
  <c r="AJ209" i="14"/>
  <c r="AJ210" i="14"/>
  <c r="AJ206" i="14"/>
  <c r="AJ208" i="14"/>
  <c r="AJ205" i="14"/>
  <c r="AJ190" i="14"/>
  <c r="AJ188" i="14"/>
  <c r="AJ186" i="14"/>
  <c r="AJ187" i="14"/>
  <c r="AJ189" i="14"/>
  <c r="AJ185" i="14"/>
  <c r="AJ170" i="14"/>
  <c r="AJ169" i="14"/>
  <c r="AJ167" i="14"/>
  <c r="AJ166" i="14"/>
  <c r="AJ168" i="14"/>
  <c r="AJ165" i="14"/>
  <c r="AJ148" i="14"/>
  <c r="AJ149" i="14"/>
  <c r="AJ150" i="14"/>
  <c r="AJ146" i="14"/>
  <c r="AJ147" i="14"/>
  <c r="AJ145" i="14"/>
  <c r="AJ126" i="14"/>
  <c r="AJ128" i="14"/>
  <c r="AJ129" i="14"/>
  <c r="AJ125" i="14"/>
  <c r="AJ127" i="14"/>
  <c r="AJ124" i="14"/>
  <c r="AJ108" i="14"/>
  <c r="AJ109" i="14"/>
  <c r="AJ106" i="14"/>
  <c r="AJ107" i="14"/>
  <c r="AJ105" i="14"/>
  <c r="AJ104" i="14"/>
  <c r="AJ89" i="14"/>
  <c r="AJ88" i="14"/>
  <c r="AJ86" i="14"/>
  <c r="AJ85" i="14"/>
  <c r="AJ87" i="14"/>
  <c r="AJ84" i="14"/>
  <c r="AJ67" i="14"/>
  <c r="AJ68" i="14"/>
  <c r="AJ65" i="14"/>
  <c r="AJ66" i="14"/>
  <c r="AJ69" i="14"/>
  <c r="AJ47" i="14"/>
  <c r="AJ64" i="14"/>
  <c r="AJ44" i="14"/>
  <c r="AJ45" i="14"/>
  <c r="AJ49" i="14"/>
  <c r="AJ48" i="14"/>
  <c r="AJ46" i="14"/>
  <c r="AJ29" i="14"/>
  <c r="AJ27" i="14"/>
  <c r="AJ25" i="14"/>
  <c r="AJ26" i="14"/>
  <c r="AJ28" i="14"/>
  <c r="AJ24" i="14"/>
  <c r="AJ7" i="14"/>
  <c r="AJ8" i="14"/>
  <c r="AJ4" i="14"/>
  <c r="AJ3" i="14"/>
  <c r="AK24" i="14"/>
  <c r="AK208" i="14"/>
  <c r="AK207" i="14"/>
  <c r="AK206" i="14"/>
  <c r="AK210" i="14"/>
  <c r="AK209" i="14"/>
  <c r="AK205" i="14"/>
  <c r="AK189" i="14"/>
  <c r="AK188" i="14"/>
  <c r="AK187" i="14"/>
  <c r="AK186" i="14"/>
  <c r="AK190" i="14"/>
  <c r="AK185" i="14"/>
  <c r="AK168" i="14"/>
  <c r="AK167" i="14"/>
  <c r="AK166" i="14"/>
  <c r="AK170" i="14"/>
  <c r="AK169" i="14"/>
  <c r="AK165" i="14"/>
  <c r="AK150" i="14"/>
  <c r="AK146" i="14"/>
  <c r="AK147" i="14"/>
  <c r="AK148" i="14"/>
  <c r="AK149" i="14"/>
  <c r="AK145" i="14"/>
  <c r="AK128" i="14"/>
  <c r="AK108" i="14"/>
  <c r="AK127" i="14"/>
  <c r="AK126" i="14"/>
  <c r="AK125" i="14"/>
  <c r="AK129" i="14"/>
  <c r="AK124" i="14"/>
  <c r="AK109" i="14"/>
  <c r="AK105" i="14"/>
  <c r="AK106" i="14"/>
  <c r="AK107" i="14"/>
  <c r="AK104" i="14"/>
  <c r="AK86" i="14"/>
  <c r="AK87" i="14"/>
  <c r="AK85" i="14"/>
  <c r="AK89" i="14"/>
  <c r="AK88" i="14"/>
  <c r="AK84" i="14"/>
  <c r="AK67" i="14"/>
  <c r="AK66" i="14"/>
  <c r="AK65" i="14"/>
  <c r="AK69" i="14"/>
  <c r="AK68" i="14"/>
  <c r="AK64" i="14"/>
  <c r="AK48" i="14"/>
  <c r="AK47" i="14"/>
  <c r="AK46" i="14"/>
  <c r="AK45" i="14"/>
  <c r="AK49" i="14"/>
  <c r="AK44" i="14"/>
  <c r="AK27" i="14"/>
  <c r="AK26" i="14"/>
  <c r="AK25" i="14"/>
  <c r="AK29" i="14"/>
  <c r="AK28" i="14"/>
  <c r="AL269" i="14"/>
  <c r="AJ5" i="14" l="1"/>
  <c r="AK3" i="14"/>
  <c r="AK6" i="14"/>
  <c r="AK7" i="14"/>
  <c r="AK5" i="14"/>
  <c r="AK4" i="14"/>
  <c r="AK8" i="14"/>
  <c r="AL271" i="14"/>
  <c r="AL273" i="14"/>
  <c r="AL270" i="14"/>
  <c r="AL272" i="14"/>
  <c r="AL274" i="14"/>
  <c r="AK260" i="14" l="1"/>
  <c r="AM262" i="14"/>
  <c r="AM261" i="14"/>
  <c r="AK225" i="14"/>
  <c r="AK228" i="14"/>
  <c r="AK227" i="14"/>
  <c r="AK226" i="14"/>
  <c r="AK230" i="14"/>
  <c r="AK229" i="14"/>
  <c r="AK272" i="14"/>
  <c r="AK270" i="14"/>
  <c r="AK273" i="14"/>
  <c r="AK269" i="14"/>
  <c r="AM263" i="14"/>
  <c r="AM265" i="14"/>
  <c r="AM264" i="14"/>
  <c r="AM260" i="14"/>
  <c r="AK265" i="14"/>
  <c r="AK264" i="14"/>
  <c r="AK262" i="14"/>
  <c r="AK261" i="14"/>
  <c r="AK263" i="14"/>
  <c r="AK271" i="14"/>
  <c r="AQ262" i="14"/>
  <c r="AR262" i="14" s="1"/>
  <c r="AQ271" i="14" s="1"/>
  <c r="AQ265" i="14"/>
  <c r="AR265" i="14" s="1"/>
  <c r="AQ274" i="14" s="1"/>
  <c r="AQ261" i="14"/>
  <c r="AR261" i="14" s="1"/>
  <c r="AQ270" i="14" s="1"/>
  <c r="AQ264" i="14"/>
  <c r="AR264" i="14" s="1"/>
  <c r="AQ273" i="14" s="1"/>
  <c r="AQ260" i="14"/>
  <c r="AQ263" i="14"/>
  <c r="AR263" i="14" s="1"/>
  <c r="AQ272" i="14" s="1"/>
  <c r="AK274" i="14" l="1"/>
  <c r="AM274" i="14" s="1"/>
  <c r="AU274" i="14" s="1"/>
  <c r="AN262" i="14"/>
  <c r="AM272" i="14"/>
  <c r="AU272" i="14" s="1"/>
  <c r="AN261" i="14"/>
  <c r="AN263" i="14"/>
  <c r="AM271" i="14"/>
  <c r="AU271" i="14" s="1"/>
  <c r="AM273" i="14"/>
  <c r="AU273" i="14" s="1"/>
  <c r="AN264" i="14"/>
  <c r="AN260" i="14"/>
  <c r="AM270" i="14"/>
  <c r="AU270" i="14" s="1"/>
  <c r="AR260" i="14"/>
  <c r="AQ266" i="14"/>
  <c r="AR266" i="14" l="1"/>
  <c r="AQ269" i="14"/>
  <c r="AM269" i="14" s="1"/>
  <c r="AU269" i="14" l="1"/>
  <c r="AM275" i="14"/>
</calcChain>
</file>

<file path=xl/sharedStrings.xml><?xml version="1.0" encoding="utf-8"?>
<sst xmlns="http://schemas.openxmlformats.org/spreadsheetml/2006/main" count="950" uniqueCount="122">
  <si>
    <t>JUIN</t>
  </si>
  <si>
    <t>M</t>
  </si>
  <si>
    <t>HEURES</t>
  </si>
  <si>
    <t>SOUMOULOU</t>
  </si>
  <si>
    <t>8h45-12h</t>
  </si>
  <si>
    <t>C</t>
  </si>
  <si>
    <t>14h-17h</t>
  </si>
  <si>
    <t>17h-19h</t>
  </si>
  <si>
    <t>9h-12h</t>
  </si>
  <si>
    <t>9h-12h15</t>
  </si>
  <si>
    <t>14h-17h00</t>
  </si>
  <si>
    <t>jours de congés</t>
  </si>
  <si>
    <t>17h00-19h00</t>
  </si>
  <si>
    <t>GER</t>
  </si>
  <si>
    <t xml:space="preserve">9H-12h </t>
  </si>
  <si>
    <t>14h-19h</t>
  </si>
  <si>
    <t>Congés</t>
  </si>
  <si>
    <t>JUILLET</t>
  </si>
  <si>
    <t>SEPTEMBRE</t>
  </si>
  <si>
    <t>OCTOBRE</t>
  </si>
  <si>
    <t>NOVEMBRE</t>
  </si>
  <si>
    <t>JANVIER</t>
  </si>
  <si>
    <t>MARS</t>
  </si>
  <si>
    <t>AVRIL</t>
  </si>
  <si>
    <t>MAI</t>
  </si>
  <si>
    <t>sem 1</t>
  </si>
  <si>
    <t>sem 2</t>
  </si>
  <si>
    <t>samedi travaillés</t>
  </si>
  <si>
    <t>matin</t>
  </si>
  <si>
    <t>total</t>
  </si>
  <si>
    <t>congés</t>
  </si>
  <si>
    <t>jours</t>
  </si>
  <si>
    <t>reste</t>
  </si>
  <si>
    <t>CUMUL ANNEE</t>
  </si>
  <si>
    <t>base</t>
  </si>
  <si>
    <t>DIF</t>
  </si>
  <si>
    <t>H sup</t>
  </si>
  <si>
    <t>formations</t>
  </si>
  <si>
    <t>N-1</t>
  </si>
  <si>
    <t>conges restants</t>
  </si>
  <si>
    <t>base horaire</t>
  </si>
  <si>
    <t>semaine</t>
  </si>
  <si>
    <t>année</t>
  </si>
  <si>
    <t>semaine impaire</t>
  </si>
  <si>
    <t>semaine paire</t>
  </si>
  <si>
    <t>format du planning</t>
  </si>
  <si>
    <t>numéros de planning</t>
  </si>
  <si>
    <t>initiales des ASV</t>
  </si>
  <si>
    <t>Correspondance numero de planning</t>
  </si>
  <si>
    <t>FÉVRIER</t>
  </si>
  <si>
    <t>AOÛT</t>
  </si>
  <si>
    <t>DÉCEMBRE</t>
  </si>
  <si>
    <t>Correspondance avec initiales ASV année en cours</t>
  </si>
  <si>
    <t>EN VACANCES</t>
  </si>
  <si>
    <t>normal</t>
  </si>
  <si>
    <t>Lun</t>
  </si>
  <si>
    <t>Mar</t>
  </si>
  <si>
    <t>Mer</t>
  </si>
  <si>
    <t>Jeu</t>
  </si>
  <si>
    <t>Ven</t>
  </si>
  <si>
    <t>Sam</t>
  </si>
  <si>
    <t>Dim</t>
  </si>
  <si>
    <t>Calcul jour de Pâques :</t>
  </si>
  <si>
    <t>Jours Fériés</t>
  </si>
  <si>
    <t>Nom</t>
  </si>
  <si>
    <t>Date</t>
  </si>
  <si>
    <t>Jour de l'An</t>
  </si>
  <si>
    <t>Lundi de Pâques</t>
  </si>
  <si>
    <t>Fête du travail</t>
  </si>
  <si>
    <t>Victoire des Alliés 1945</t>
  </si>
  <si>
    <t>Ascension</t>
  </si>
  <si>
    <t>Lundi de Pentecote</t>
  </si>
  <si>
    <t>Fête Nationnale</t>
  </si>
  <si>
    <t>Assomption</t>
  </si>
  <si>
    <t>Toussaint</t>
  </si>
  <si>
    <t>Armistice</t>
  </si>
  <si>
    <t>Noël</t>
  </si>
  <si>
    <t>numero de jour</t>
  </si>
  <si>
    <t>A</t>
  </si>
  <si>
    <t>G</t>
  </si>
  <si>
    <t>32</t>
  </si>
  <si>
    <t>35</t>
  </si>
  <si>
    <t>0</t>
  </si>
  <si>
    <t>Heures en fonction des conges et semaines paires/impaires</t>
  </si>
  <si>
    <t>Paire</t>
  </si>
  <si>
    <t>Impaire</t>
  </si>
  <si>
    <t>(divisé par 2 sur cette ligne car C est "numéro " ET "initiale"</t>
  </si>
  <si>
    <t>Jours travaillés dans le mois</t>
  </si>
  <si>
    <t>type</t>
  </si>
  <si>
    <t>temps</t>
  </si>
  <si>
    <t>Initiale</t>
  </si>
  <si>
    <t>Motif</t>
  </si>
  <si>
    <t>Absent</t>
  </si>
  <si>
    <t>Suppleant</t>
  </si>
  <si>
    <t>T</t>
  </si>
  <si>
    <t>de ligne (6 formules en tout)</t>
  </si>
  <si>
    <t>Pour ajouter une ligne dans les plannings modif formule decaler et modif nombre</t>
  </si>
  <si>
    <t>F</t>
  </si>
  <si>
    <t>c</t>
  </si>
  <si>
    <t>a</t>
  </si>
  <si>
    <t>g</t>
  </si>
  <si>
    <t>m</t>
  </si>
  <si>
    <t>t</t>
  </si>
  <si>
    <t>f</t>
  </si>
  <si>
    <t>9h-12h/14h-19h</t>
  </si>
  <si>
    <t>Date fin</t>
  </si>
  <si>
    <t>Date début</t>
  </si>
  <si>
    <t>après midi</t>
  </si>
  <si>
    <t>asv 1</t>
  </si>
  <si>
    <t>asv 2</t>
  </si>
  <si>
    <t>asv 3</t>
  </si>
  <si>
    <t>Ger</t>
  </si>
  <si>
    <t>début</t>
  </si>
  <si>
    <t>fin</t>
  </si>
  <si>
    <t>/</t>
  </si>
  <si>
    <t>poste associé</t>
  </si>
  <si>
    <t>Chirurgie</t>
  </si>
  <si>
    <t>Accueil</t>
  </si>
  <si>
    <t>Hospitalisation</t>
  </si>
  <si>
    <t>Tableau des horaires</t>
  </si>
  <si>
    <t>Nombres d'heures correspondantes</t>
  </si>
  <si>
    <t>Modification sur la feuille PERMISE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</si>
</sst>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d/m"/>
    <numFmt numFmtId="165" formatCode="[$-40C]General"/>
    <numFmt numFmtId="166" formatCode="&quot; &quot;#,##0.00&quot; € &quot;;&quot;-&quot;#,##0.00&quot; € &quot;;&quot; -&quot;#&quot; € &quot;;&quot; &quot;@&quot; &quot;"/>
    <numFmt numFmtId="167" formatCode="#,##0.00&quot; &quot;[$€-40C];[Red]&quot;-&quot;#,##0.00&quot; &quot;[$€-40C]"/>
    <numFmt numFmtId="168" formatCode="mmmm"/>
    <numFmt numFmtId="169" formatCode="d"/>
    <numFmt numFmtId="170" formatCode="dddd\ dd\ mmmm"/>
    <numFmt numFmtId="171" formatCode="dd/mm/yy;@"/>
    <numFmt numFmtId="172" formatCode="h:mm;@"/>
  </numFmts>
  <fonts count="60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8"/>
      <color indexed="10"/>
      <name val="Arial"/>
      <family val="2"/>
    </font>
    <font>
      <b/>
      <sz val="8"/>
      <color indexed="8"/>
      <name val="Arial Black"/>
      <family val="2"/>
    </font>
    <font>
      <b/>
      <sz val="8"/>
      <name val="Arial"/>
      <family val="2"/>
    </font>
    <font>
      <b/>
      <sz val="8"/>
      <color indexed="8"/>
      <name val="Arial"/>
      <family val="2"/>
    </font>
    <font>
      <b/>
      <sz val="8"/>
      <color theme="3" tint="-0.249977111117893"/>
      <name val="Arial"/>
      <family val="2"/>
    </font>
    <font>
      <i/>
      <sz val="8"/>
      <name val="Arial"/>
      <family val="2"/>
    </font>
    <font>
      <sz val="11"/>
      <color rgb="FF000000"/>
      <name val="Calibri"/>
      <family val="2"/>
    </font>
    <font>
      <b/>
      <sz val="8"/>
      <color theme="9" tint="-0.249977111117893"/>
      <name val="Arial"/>
      <family val="2"/>
    </font>
    <font>
      <b/>
      <sz val="8"/>
      <color rgb="FFFF0000"/>
      <name val="Arial"/>
      <family val="2"/>
    </font>
    <font>
      <b/>
      <sz val="8"/>
      <color indexed="18"/>
      <name val="Arial"/>
      <family val="2"/>
    </font>
    <font>
      <b/>
      <sz val="8"/>
      <color indexed="25"/>
      <name val="Arial"/>
      <family val="2"/>
    </font>
    <font>
      <b/>
      <sz val="8"/>
      <color indexed="14"/>
      <name val="Arial"/>
      <family val="2"/>
    </font>
    <font>
      <b/>
      <sz val="8"/>
      <color indexed="12"/>
      <name val="Arial"/>
      <family val="2"/>
    </font>
    <font>
      <b/>
      <sz val="8"/>
      <color indexed="20"/>
      <name val="Arial"/>
      <family val="2"/>
    </font>
    <font>
      <b/>
      <sz val="8"/>
      <color indexed="16"/>
      <name val="Arial"/>
      <family val="2"/>
    </font>
    <font>
      <b/>
      <sz val="8"/>
      <color rgb="FF00B050"/>
      <name val="Arial"/>
      <family val="2"/>
    </font>
    <font>
      <b/>
      <sz val="8"/>
      <color indexed="17"/>
      <name val="Arial"/>
      <family val="2"/>
    </font>
    <font>
      <b/>
      <sz val="8"/>
      <color indexed="57"/>
      <name val="Arial"/>
      <family val="2"/>
    </font>
    <font>
      <b/>
      <sz val="10"/>
      <name val="Arial"/>
      <family val="2"/>
    </font>
    <font>
      <sz val="8"/>
      <color rgb="FF7030A0"/>
      <name val="Arial"/>
      <family val="2"/>
    </font>
    <font>
      <sz val="8"/>
      <name val="Arial"/>
      <family val="2"/>
    </font>
    <font>
      <b/>
      <sz val="8"/>
      <color theme="1"/>
      <name val="Arial"/>
      <family val="2"/>
    </font>
    <font>
      <b/>
      <sz val="8"/>
      <color indexed="56"/>
      <name val="Arial"/>
      <family val="2"/>
    </font>
    <font>
      <b/>
      <sz val="8"/>
      <color theme="5" tint="-0.249977111117893"/>
      <name val="Arial"/>
      <family val="2"/>
    </font>
    <font>
      <b/>
      <sz val="8"/>
      <color rgb="FF7030A0"/>
      <name val="Arial"/>
      <family val="2"/>
    </font>
    <font>
      <b/>
      <sz val="8"/>
      <color indexed="62"/>
      <name val="Arial"/>
      <family val="2"/>
    </font>
    <font>
      <b/>
      <sz val="8"/>
      <color rgb="FFFF00FF"/>
      <name val="Arial"/>
      <family val="2"/>
    </font>
    <font>
      <b/>
      <sz val="8"/>
      <color rgb="FFFF33CC"/>
      <name val="Arial"/>
      <family val="2"/>
    </font>
    <font>
      <b/>
      <sz val="8"/>
      <color indexed="23"/>
      <name val="Arial"/>
      <family val="2"/>
    </font>
    <font>
      <b/>
      <sz val="8"/>
      <color indexed="53"/>
      <name val="Arial"/>
      <family val="2"/>
    </font>
    <font>
      <b/>
      <sz val="8"/>
      <color theme="0" tint="-0.499984740745262"/>
      <name val="Arial"/>
      <family val="2"/>
    </font>
    <font>
      <b/>
      <sz val="10"/>
      <color rgb="FF00B050"/>
      <name val="Arial"/>
      <family val="2"/>
    </font>
    <font>
      <sz val="8"/>
      <color indexed="8"/>
      <name val="Arial"/>
      <family val="2"/>
    </font>
    <font>
      <b/>
      <sz val="11"/>
      <name val="Calibri"/>
      <family val="2"/>
    </font>
    <font>
      <sz val="11"/>
      <color rgb="FFFF0000"/>
      <name val="Calibri"/>
      <family val="2"/>
    </font>
    <font>
      <b/>
      <sz val="11"/>
      <color indexed="18"/>
      <name val="Calibri"/>
      <family val="2"/>
    </font>
    <font>
      <b/>
      <sz val="11"/>
      <color indexed="53"/>
      <name val="Calibri"/>
      <family val="2"/>
    </font>
    <font>
      <b/>
      <sz val="11"/>
      <color indexed="38"/>
      <name val="Calibri"/>
      <family val="2"/>
    </font>
    <font>
      <sz val="11"/>
      <name val="Calibri"/>
      <family val="2"/>
    </font>
    <font>
      <b/>
      <i/>
      <sz val="16"/>
      <color theme="1"/>
      <name val="Arial"/>
      <family val="2"/>
    </font>
    <font>
      <sz val="11"/>
      <color theme="1"/>
      <name val="Arial"/>
      <family val="2"/>
    </font>
    <font>
      <b/>
      <i/>
      <u/>
      <sz val="11"/>
      <color theme="1"/>
      <name val="Arial"/>
      <family val="2"/>
    </font>
    <font>
      <b/>
      <sz val="11"/>
      <color rgb="FFFF0000"/>
      <name val="Calibri"/>
      <family val="2"/>
    </font>
    <font>
      <sz val="10"/>
      <name val="Calibri"/>
      <family val="2"/>
      <scheme val="minor"/>
    </font>
    <font>
      <sz val="8"/>
      <color indexed="8"/>
      <name val="Calibri"/>
      <family val="2"/>
    </font>
    <font>
      <sz val="10"/>
      <color indexed="8"/>
      <name val="Calibri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sz val="9"/>
      <color indexed="8"/>
      <name val="Calibri"/>
      <family val="2"/>
    </font>
    <font>
      <b/>
      <sz val="10"/>
      <color indexed="8"/>
      <name val="Calibri"/>
      <family val="2"/>
    </font>
    <font>
      <sz val="10"/>
      <color rgb="FF000000"/>
      <name val="Calibri"/>
      <family val="2"/>
    </font>
    <font>
      <b/>
      <sz val="8"/>
      <color rgb="FF0070C0"/>
      <name val="Arial"/>
      <family val="2"/>
    </font>
    <font>
      <b/>
      <sz val="8"/>
      <color rgb="FFFFC000"/>
      <name val="Arial"/>
      <family val="2"/>
    </font>
    <font>
      <b/>
      <sz val="8"/>
      <color theme="0" tint="-0.249977111117893"/>
      <name val="Arial"/>
      <family val="2"/>
    </font>
    <font>
      <b/>
      <sz val="16"/>
      <color indexed="8"/>
      <name val="Calibri"/>
      <family val="2"/>
    </font>
    <font>
      <b/>
      <sz val="20"/>
      <color indexed="8"/>
      <name val="Calibri"/>
      <family val="2"/>
    </font>
    <font>
      <b/>
      <sz val="22"/>
      <color indexed="8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E1F4FF"/>
        <bgColor indexed="42"/>
      </patternFill>
    </fill>
    <fill>
      <patternFill patternType="solid">
        <fgColor indexed="26"/>
        <bgColor indexed="9"/>
      </patternFill>
    </fill>
    <fill>
      <patternFill patternType="solid">
        <fgColor rgb="FFFFE2C5"/>
        <bgColor indexed="64"/>
      </patternFill>
    </fill>
    <fill>
      <patternFill patternType="solid">
        <fgColor rgb="FFFFE2C5"/>
        <bgColor indexed="47"/>
      </patternFill>
    </fill>
    <fill>
      <patternFill patternType="solid">
        <fgColor rgb="FFFFE2C5"/>
        <bgColor indexed="42"/>
      </patternFill>
    </fill>
    <fill>
      <patternFill patternType="solid">
        <fgColor rgb="FFE1FFE1"/>
        <bgColor indexed="41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CCFFCC"/>
        <bgColor indexed="27"/>
      </patternFill>
    </fill>
    <fill>
      <patternFill patternType="solid">
        <fgColor rgb="FFFFCC99"/>
        <bgColor indexed="22"/>
      </patternFill>
    </fill>
    <fill>
      <patternFill patternType="solid">
        <fgColor rgb="FFCCECFF"/>
        <bgColor indexed="22"/>
      </patternFill>
    </fill>
    <fill>
      <patternFill patternType="solid">
        <fgColor rgb="FFCCECFF"/>
        <bgColor indexed="64"/>
      </patternFill>
    </fill>
    <fill>
      <patternFill patternType="solid">
        <fgColor rgb="FFFFCC99"/>
        <bgColor indexed="64"/>
      </patternFill>
    </fill>
  </fills>
  <borders count="7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</borders>
  <cellStyleXfs count="8">
    <xf numFmtId="0" fontId="0" fillId="0" borderId="0"/>
    <xf numFmtId="165" fontId="9" fillId="0" borderId="0"/>
    <xf numFmtId="166" fontId="9" fillId="0" borderId="0"/>
    <xf numFmtId="0" fontId="42" fillId="0" borderId="0">
      <alignment horizontal="center"/>
    </xf>
    <xf numFmtId="0" fontId="42" fillId="0" borderId="0">
      <alignment horizontal="center" textRotation="90"/>
    </xf>
    <xf numFmtId="0" fontId="43" fillId="0" borderId="0"/>
    <xf numFmtId="0" fontId="44" fillId="0" borderId="0"/>
    <xf numFmtId="167" fontId="44" fillId="0" borderId="0"/>
  </cellStyleXfs>
  <cellXfs count="408">
    <xf numFmtId="0" fontId="0" fillId="0" borderId="0" xfId="0"/>
    <xf numFmtId="0" fontId="0" fillId="0" borderId="0" xfId="0" applyProtection="1"/>
    <xf numFmtId="0" fontId="0" fillId="0" borderId="1" xfId="0" applyBorder="1" applyAlignment="1" applyProtection="1">
      <alignment horizontal="center" vertical="center"/>
    </xf>
    <xf numFmtId="170" fontId="0" fillId="0" borderId="1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170" fontId="0" fillId="0" borderId="1" xfId="0" applyNumberFormat="1" applyBorder="1" applyAlignment="1" applyProtection="1">
      <alignment horizontal="center"/>
    </xf>
    <xf numFmtId="0" fontId="3" fillId="9" borderId="1" xfId="0" applyNumberFormat="1" applyFont="1" applyFill="1" applyBorder="1" applyAlignment="1" applyProtection="1">
      <alignment horizontal="center"/>
      <protection locked="0"/>
    </xf>
    <xf numFmtId="0" fontId="2" fillId="9" borderId="1" xfId="0" applyFont="1" applyFill="1" applyBorder="1" applyAlignment="1" applyProtection="1">
      <alignment horizontal="center"/>
      <protection locked="0"/>
    </xf>
    <xf numFmtId="1" fontId="5" fillId="9" borderId="1" xfId="0" applyNumberFormat="1" applyFont="1" applyFill="1" applyBorder="1" applyAlignment="1" applyProtection="1">
      <alignment horizontal="center"/>
      <protection locked="0"/>
    </xf>
    <xf numFmtId="0" fontId="5" fillId="9" borderId="1" xfId="0" applyNumberFormat="1" applyFont="1" applyFill="1" applyBorder="1" applyAlignment="1" applyProtection="1">
      <alignment horizontal="center"/>
      <protection locked="0"/>
    </xf>
    <xf numFmtId="0" fontId="0" fillId="0" borderId="1" xfId="0" applyNumberFormat="1" applyBorder="1" applyAlignment="1" applyProtection="1">
      <alignment horizontal="center"/>
    </xf>
    <xf numFmtId="168" fontId="3" fillId="0" borderId="1" xfId="0" applyNumberFormat="1" applyFont="1" applyBorder="1" applyAlignment="1" applyProtection="1">
      <alignment horizontal="center"/>
    </xf>
    <xf numFmtId="169" fontId="4" fillId="0" borderId="1" xfId="0" applyNumberFormat="1" applyFont="1" applyBorder="1" applyAlignment="1" applyProtection="1">
      <alignment horizontal="center" vertical="center"/>
    </xf>
    <xf numFmtId="0" fontId="5" fillId="0" borderId="0" xfId="0" applyFont="1" applyBorder="1" applyProtection="1"/>
    <xf numFmtId="0" fontId="5" fillId="0" borderId="0" xfId="0" applyFont="1" applyFill="1" applyBorder="1" applyProtection="1"/>
    <xf numFmtId="0" fontId="5" fillId="0" borderId="2" xfId="0" applyFont="1" applyBorder="1" applyAlignment="1" applyProtection="1"/>
    <xf numFmtId="0" fontId="5" fillId="0" borderId="1" xfId="0" applyFont="1" applyBorder="1" applyAlignment="1" applyProtection="1">
      <alignment horizontal="center"/>
    </xf>
    <xf numFmtId="0" fontId="5" fillId="0" borderId="0" xfId="0" applyFont="1" applyProtection="1"/>
    <xf numFmtId="49" fontId="5" fillId="0" borderId="0" xfId="0" applyNumberFormat="1" applyFont="1" applyProtection="1"/>
    <xf numFmtId="0" fontId="5" fillId="0" borderId="1" xfId="0" applyNumberFormat="1" applyFont="1" applyBorder="1" applyAlignment="1" applyProtection="1">
      <alignment horizontal="center"/>
    </xf>
    <xf numFmtId="1" fontId="5" fillId="0" borderId="1" xfId="0" applyNumberFormat="1" applyFont="1" applyFill="1" applyBorder="1" applyAlignment="1" applyProtection="1">
      <alignment horizontal="center" vertical="center"/>
    </xf>
    <xf numFmtId="1" fontId="5" fillId="0" borderId="0" xfId="0" applyNumberFormat="1" applyFont="1" applyFill="1" applyBorder="1" applyProtection="1"/>
    <xf numFmtId="2" fontId="3" fillId="0" borderId="2" xfId="0" applyNumberFormat="1" applyFont="1" applyBorder="1" applyProtection="1"/>
    <xf numFmtId="2" fontId="5" fillId="0" borderId="1" xfId="0" applyNumberFormat="1" applyFont="1" applyBorder="1" applyAlignment="1" applyProtection="1">
      <alignment horizontal="center"/>
    </xf>
    <xf numFmtId="164" fontId="5" fillId="0" borderId="0" xfId="0" applyNumberFormat="1" applyFont="1" applyProtection="1"/>
    <xf numFmtId="0" fontId="5" fillId="0" borderId="0" xfId="0" applyNumberFormat="1" applyFont="1" applyProtection="1"/>
    <xf numFmtId="0" fontId="5" fillId="12" borderId="1" xfId="0" applyNumberFormat="1" applyFont="1" applyFill="1" applyBorder="1" applyProtection="1"/>
    <xf numFmtId="0" fontId="3" fillId="0" borderId="0" xfId="0" applyFont="1" applyBorder="1" applyProtection="1"/>
    <xf numFmtId="0" fontId="12" fillId="0" borderId="0" xfId="0" applyFont="1" applyFill="1" applyBorder="1" applyProtection="1"/>
    <xf numFmtId="2" fontId="5" fillId="0" borderId="1" xfId="0" applyNumberFormat="1" applyFont="1" applyFill="1" applyBorder="1" applyAlignment="1" applyProtection="1">
      <alignment horizontal="center"/>
    </xf>
    <xf numFmtId="0" fontId="6" fillId="0" borderId="1" xfId="0" applyFont="1" applyBorder="1" applyAlignment="1" applyProtection="1">
      <alignment horizontal="center"/>
    </xf>
    <xf numFmtId="0" fontId="14" fillId="0" borderId="0" xfId="0" applyFont="1" applyBorder="1" applyProtection="1"/>
    <xf numFmtId="0" fontId="3" fillId="0" borderId="0" xfId="0" applyFont="1" applyFill="1" applyBorder="1" applyProtection="1"/>
    <xf numFmtId="2" fontId="5" fillId="0" borderId="0" xfId="0" applyNumberFormat="1" applyFont="1" applyProtection="1"/>
    <xf numFmtId="0" fontId="3" fillId="0" borderId="0" xfId="0" applyNumberFormat="1" applyFont="1" applyBorder="1" applyProtection="1"/>
    <xf numFmtId="0" fontId="15" fillId="0" borderId="0" xfId="0" applyFont="1" applyProtection="1"/>
    <xf numFmtId="2" fontId="5" fillId="0" borderId="1" xfId="0" applyNumberFormat="1" applyFont="1" applyBorder="1" applyProtection="1"/>
    <xf numFmtId="0" fontId="19" fillId="0" borderId="0" xfId="0" applyFont="1" applyFill="1" applyBorder="1" applyProtection="1"/>
    <xf numFmtId="164" fontId="15" fillId="0" borderId="0" xfId="0" applyNumberFormat="1" applyFont="1" applyProtection="1"/>
    <xf numFmtId="0" fontId="3" fillId="0" borderId="0" xfId="0" applyFont="1" applyProtection="1"/>
    <xf numFmtId="0" fontId="5" fillId="0" borderId="0" xfId="0" applyFont="1" applyFill="1" applyProtection="1"/>
    <xf numFmtId="2" fontId="0" fillId="0" borderId="0" xfId="0" applyNumberFormat="1" applyProtection="1"/>
    <xf numFmtId="0" fontId="3" fillId="0" borderId="6" xfId="0" applyNumberFormat="1" applyFont="1" applyBorder="1" applyAlignment="1" applyProtection="1">
      <alignment horizontal="center"/>
    </xf>
    <xf numFmtId="2" fontId="3" fillId="0" borderId="1" xfId="0" applyNumberFormat="1" applyFont="1" applyBorder="1" applyProtection="1"/>
    <xf numFmtId="164" fontId="5" fillId="0" borderId="0" xfId="0" applyNumberFormat="1" applyFont="1" applyBorder="1" applyProtection="1"/>
    <xf numFmtId="0" fontId="5" fillId="12" borderId="20" xfId="0" applyNumberFormat="1" applyFont="1" applyFill="1" applyBorder="1" applyProtection="1"/>
    <xf numFmtId="1" fontId="5" fillId="0" borderId="0" xfId="0" applyNumberFormat="1" applyFont="1" applyBorder="1" applyProtection="1"/>
    <xf numFmtId="0" fontId="19" fillId="0" borderId="0" xfId="0" applyFont="1" applyBorder="1" applyProtection="1"/>
    <xf numFmtId="0" fontId="5" fillId="0" borderId="0" xfId="0" applyNumberFormat="1" applyFont="1" applyBorder="1" applyProtection="1"/>
    <xf numFmtId="169" fontId="4" fillId="0" borderId="1" xfId="0" applyNumberFormat="1" applyFont="1" applyFill="1" applyBorder="1" applyAlignment="1" applyProtection="1">
      <alignment horizontal="center" vertical="center"/>
    </xf>
    <xf numFmtId="0" fontId="5" fillId="0" borderId="0" xfId="0" applyFont="1" applyAlignment="1" applyProtection="1">
      <alignment horizontal="left"/>
    </xf>
    <xf numFmtId="0" fontId="5" fillId="12" borderId="21" xfId="0" applyNumberFormat="1" applyFont="1" applyFill="1" applyBorder="1" applyProtection="1"/>
    <xf numFmtId="0" fontId="3" fillId="0" borderId="4" xfId="0" applyFont="1" applyFill="1" applyBorder="1" applyProtection="1"/>
    <xf numFmtId="0" fontId="3" fillId="0" borderId="0" xfId="0" applyFont="1" applyFill="1" applyBorder="1" applyAlignment="1" applyProtection="1"/>
    <xf numFmtId="0" fontId="5" fillId="0" borderId="4" xfId="0" applyFont="1" applyFill="1" applyBorder="1" applyProtection="1"/>
    <xf numFmtId="0" fontId="5" fillId="0" borderId="0" xfId="0" applyNumberFormat="1" applyFont="1" applyFill="1" applyBorder="1" applyProtection="1"/>
    <xf numFmtId="0" fontId="25" fillId="0" borderId="0" xfId="0" applyFont="1" applyFill="1" applyBorder="1" applyProtection="1"/>
    <xf numFmtId="0" fontId="13" fillId="0" borderId="0" xfId="0" applyFont="1" applyFill="1" applyBorder="1" applyProtection="1"/>
    <xf numFmtId="2" fontId="5" fillId="0" borderId="0" xfId="0" applyNumberFormat="1" applyFont="1" applyBorder="1" applyProtection="1"/>
    <xf numFmtId="0" fontId="12" fillId="0" borderId="0" xfId="0" applyFont="1" applyBorder="1" applyProtection="1"/>
    <xf numFmtId="0" fontId="26" fillId="0" borderId="0" xfId="0" applyFont="1" applyFill="1" applyBorder="1" applyProtection="1"/>
    <xf numFmtId="0" fontId="27" fillId="0" borderId="0" xfId="0" applyFont="1" applyFill="1" applyBorder="1" applyProtection="1"/>
    <xf numFmtId="0" fontId="16" fillId="0" borderId="0" xfId="0" applyFont="1" applyFill="1" applyBorder="1" applyProtection="1"/>
    <xf numFmtId="0" fontId="10" fillId="0" borderId="0" xfId="0" applyFont="1" applyFill="1" applyBorder="1" applyProtection="1"/>
    <xf numFmtId="0" fontId="3" fillId="0" borderId="0" xfId="0" applyNumberFormat="1" applyFont="1" applyFill="1" applyBorder="1" applyProtection="1"/>
    <xf numFmtId="0" fontId="4" fillId="0" borderId="0" xfId="0" applyFont="1" applyFill="1" applyBorder="1" applyProtection="1"/>
    <xf numFmtId="0" fontId="0" fillId="0" borderId="0" xfId="0" applyFill="1" applyBorder="1" applyProtection="1"/>
    <xf numFmtId="0" fontId="8" fillId="0" borderId="0" xfId="0" applyFont="1" applyFill="1" applyBorder="1" applyProtection="1"/>
    <xf numFmtId="16" fontId="5" fillId="0" borderId="0" xfId="0" applyNumberFormat="1" applyFont="1" applyFill="1" applyBorder="1" applyProtection="1"/>
    <xf numFmtId="0" fontId="7" fillId="0" borderId="0" xfId="0" applyFont="1" applyFill="1" applyBorder="1" applyProtection="1"/>
    <xf numFmtId="0" fontId="11" fillId="0" borderId="0" xfId="0" applyFont="1" applyFill="1" applyBorder="1" applyProtection="1"/>
    <xf numFmtId="0" fontId="14" fillId="0" borderId="0" xfId="0" applyFont="1" applyFill="1" applyBorder="1" applyProtection="1"/>
    <xf numFmtId="0" fontId="31" fillId="0" borderId="0" xfId="0" applyFont="1" applyFill="1" applyBorder="1" applyProtection="1"/>
    <xf numFmtId="0" fontId="5" fillId="0" borderId="0" xfId="0" applyNumberFormat="1" applyFont="1" applyFill="1" applyBorder="1" applyAlignment="1" applyProtection="1">
      <alignment horizontal="right"/>
    </xf>
    <xf numFmtId="0" fontId="18" fillId="0" borderId="0" xfId="0" applyFont="1" applyFill="1" applyBorder="1" applyProtection="1"/>
    <xf numFmtId="0" fontId="17" fillId="0" borderId="0" xfId="0" applyFont="1" applyFill="1" applyBorder="1" applyProtection="1"/>
    <xf numFmtId="0" fontId="20" fillId="0" borderId="0" xfId="0" applyFont="1" applyFill="1" applyBorder="1" applyProtection="1"/>
    <xf numFmtId="0" fontId="32" fillId="0" borderId="0" xfId="0" applyFont="1" applyFill="1" applyBorder="1" applyProtection="1"/>
    <xf numFmtId="0" fontId="33" fillId="0" borderId="0" xfId="0" applyFont="1" applyFill="1" applyBorder="1" applyProtection="1"/>
    <xf numFmtId="0" fontId="5" fillId="0" borderId="0" xfId="0" applyFont="1" applyFill="1" applyBorder="1" applyAlignment="1" applyProtection="1"/>
    <xf numFmtId="0" fontId="5" fillId="0" borderId="0" xfId="0" applyFont="1" applyFill="1" applyBorder="1" applyAlignment="1" applyProtection="1">
      <alignment horizontal="center"/>
    </xf>
    <xf numFmtId="0" fontId="21" fillId="0" borderId="0" xfId="0" applyFont="1" applyFill="1" applyBorder="1" applyAlignment="1" applyProtection="1">
      <alignment horizontal="center"/>
    </xf>
    <xf numFmtId="0" fontId="34" fillId="0" borderId="0" xfId="0" applyFont="1" applyFill="1" applyBorder="1" applyProtection="1"/>
    <xf numFmtId="169" fontId="4" fillId="0" borderId="27" xfId="0" applyNumberFormat="1" applyFont="1" applyFill="1" applyBorder="1" applyAlignment="1" applyProtection="1">
      <alignment horizontal="center" vertical="center"/>
    </xf>
    <xf numFmtId="169" fontId="4" fillId="0" borderId="0" xfId="0" applyNumberFormat="1" applyFont="1" applyFill="1" applyBorder="1" applyAlignment="1" applyProtection="1">
      <alignment horizontal="center" vertical="center"/>
    </xf>
    <xf numFmtId="1" fontId="5" fillId="0" borderId="27" xfId="0" applyNumberFormat="1" applyFont="1" applyFill="1" applyBorder="1" applyAlignment="1" applyProtection="1">
      <alignment horizontal="center" vertical="center"/>
    </xf>
    <xf numFmtId="1" fontId="5" fillId="0" borderId="0" xfId="0" applyNumberFormat="1" applyFont="1" applyFill="1" applyBorder="1" applyAlignment="1" applyProtection="1">
      <alignment horizontal="center" vertical="center"/>
    </xf>
    <xf numFmtId="1" fontId="5" fillId="0" borderId="22" xfId="0" applyNumberFormat="1" applyFont="1" applyFill="1" applyBorder="1" applyAlignment="1" applyProtection="1">
      <alignment horizontal="center" vertical="center"/>
    </xf>
    <xf numFmtId="0" fontId="5" fillId="0" borderId="0" xfId="1" applyNumberFormat="1" applyFont="1" applyProtection="1"/>
    <xf numFmtId="0" fontId="5" fillId="0" borderId="5" xfId="1" applyNumberFormat="1" applyFont="1" applyBorder="1" applyAlignment="1" applyProtection="1">
      <alignment horizontal="center"/>
    </xf>
    <xf numFmtId="0" fontId="1" fillId="0" borderId="0" xfId="1" applyNumberFormat="1" applyFont="1" applyProtection="1"/>
    <xf numFmtId="2" fontId="5" fillId="0" borderId="0" xfId="1" applyNumberFormat="1" applyFont="1" applyProtection="1"/>
    <xf numFmtId="0" fontId="5" fillId="0" borderId="5" xfId="1" applyNumberFormat="1" applyFont="1" applyBorder="1" applyProtection="1"/>
    <xf numFmtId="1" fontId="5" fillId="0" borderId="5" xfId="1" applyNumberFormat="1" applyFont="1" applyBorder="1" applyAlignment="1" applyProtection="1">
      <alignment horizontal="center"/>
    </xf>
    <xf numFmtId="0" fontId="5" fillId="0" borderId="6" xfId="1" applyNumberFormat="1" applyFont="1" applyBorder="1" applyAlignment="1" applyProtection="1">
      <alignment horizontal="center"/>
    </xf>
    <xf numFmtId="0" fontId="5" fillId="0" borderId="0" xfId="1" applyNumberFormat="1" applyFont="1" applyFill="1" applyBorder="1" applyProtection="1"/>
    <xf numFmtId="0" fontId="5" fillId="0" borderId="7" xfId="1" applyNumberFormat="1" applyFont="1" applyBorder="1" applyProtection="1"/>
    <xf numFmtId="0" fontId="5" fillId="0" borderId="6" xfId="1" applyNumberFormat="1" applyFont="1" applyBorder="1" applyProtection="1"/>
    <xf numFmtId="0" fontId="5" fillId="2" borderId="5" xfId="1" applyNumberFormat="1" applyFont="1" applyFill="1" applyBorder="1" applyProtection="1"/>
    <xf numFmtId="16" fontId="5" fillId="0" borderId="5" xfId="1" applyNumberFormat="1" applyFont="1" applyFill="1" applyBorder="1" applyProtection="1"/>
    <xf numFmtId="0" fontId="5" fillId="2" borderId="6" xfId="1" applyNumberFormat="1" applyFont="1" applyFill="1" applyBorder="1" applyAlignment="1" applyProtection="1">
      <alignment horizontal="center"/>
    </xf>
    <xf numFmtId="0" fontId="5" fillId="0" borderId="5" xfId="1" applyNumberFormat="1" applyFont="1" applyFill="1" applyBorder="1" applyProtection="1"/>
    <xf numFmtId="1" fontId="3" fillId="0" borderId="5" xfId="1" applyNumberFormat="1" applyFont="1" applyBorder="1" applyAlignment="1" applyProtection="1">
      <alignment horizontal="center"/>
    </xf>
    <xf numFmtId="0" fontId="3" fillId="0" borderId="5" xfId="1" applyNumberFormat="1" applyFont="1" applyBorder="1" applyAlignment="1" applyProtection="1">
      <alignment horizontal="center"/>
    </xf>
    <xf numFmtId="0" fontId="5" fillId="0" borderId="5" xfId="1" applyNumberFormat="1" applyFont="1" applyBorder="1" applyAlignment="1" applyProtection="1">
      <alignment horizontal="right"/>
    </xf>
    <xf numFmtId="0" fontId="37" fillId="0" borderId="0" xfId="1" applyNumberFormat="1" applyFont="1" applyProtection="1"/>
    <xf numFmtId="0" fontId="5" fillId="0" borderId="0" xfId="1" applyNumberFormat="1" applyFont="1" applyBorder="1" applyProtection="1"/>
    <xf numFmtId="1" fontId="2" fillId="0" borderId="5" xfId="1" applyNumberFormat="1" applyFont="1" applyBorder="1" applyAlignment="1" applyProtection="1">
      <alignment horizontal="center"/>
    </xf>
    <xf numFmtId="1" fontId="1" fillId="0" borderId="0" xfId="1" applyNumberFormat="1" applyFont="1" applyProtection="1"/>
    <xf numFmtId="0" fontId="5" fillId="5" borderId="5" xfId="1" applyNumberFormat="1" applyFont="1" applyFill="1" applyBorder="1" applyProtection="1"/>
    <xf numFmtId="16" fontId="5" fillId="0" borderId="5" xfId="1" applyNumberFormat="1" applyFont="1" applyBorder="1" applyProtection="1"/>
    <xf numFmtId="0" fontId="1" fillId="0" borderId="5" xfId="1" applyNumberFormat="1" applyFont="1" applyBorder="1" applyAlignment="1" applyProtection="1">
      <alignment horizontal="center"/>
    </xf>
    <xf numFmtId="0" fontId="1" fillId="0" borderId="5" xfId="1" applyNumberFormat="1" applyFont="1" applyBorder="1" applyProtection="1"/>
    <xf numFmtId="0" fontId="23" fillId="0" borderId="5" xfId="1" applyNumberFormat="1" applyFont="1" applyBorder="1" applyAlignment="1" applyProtection="1">
      <alignment horizontal="center"/>
    </xf>
    <xf numFmtId="0" fontId="23" fillId="0" borderId="6" xfId="1" applyNumberFormat="1" applyFont="1" applyBorder="1" applyAlignment="1" applyProtection="1">
      <alignment horizontal="center"/>
    </xf>
    <xf numFmtId="0" fontId="35" fillId="0" borderId="5" xfId="1" applyNumberFormat="1" applyFont="1" applyBorder="1" applyAlignment="1" applyProtection="1">
      <alignment horizontal="center"/>
    </xf>
    <xf numFmtId="0" fontId="0" fillId="0" borderId="0" xfId="1" applyNumberFormat="1" applyFont="1" applyProtection="1"/>
    <xf numFmtId="0" fontId="41" fillId="0" borderId="5" xfId="1" applyNumberFormat="1" applyFont="1" applyBorder="1" applyAlignment="1" applyProtection="1">
      <alignment horizontal="center"/>
    </xf>
    <xf numFmtId="1" fontId="41" fillId="0" borderId="5" xfId="1" applyNumberFormat="1" applyFont="1" applyBorder="1" applyAlignment="1" applyProtection="1">
      <alignment horizontal="center"/>
    </xf>
    <xf numFmtId="1" fontId="23" fillId="0" borderId="6" xfId="1" applyNumberFormat="1" applyFont="1" applyBorder="1" applyAlignment="1" applyProtection="1">
      <alignment horizontal="center"/>
    </xf>
    <xf numFmtId="1" fontId="35" fillId="0" borderId="5" xfId="1" applyNumberFormat="1" applyFont="1" applyBorder="1" applyAlignment="1" applyProtection="1">
      <alignment horizontal="center"/>
    </xf>
    <xf numFmtId="0" fontId="5" fillId="2" borderId="13" xfId="1" applyNumberFormat="1" applyFont="1" applyFill="1" applyBorder="1" applyProtection="1"/>
    <xf numFmtId="1" fontId="41" fillId="0" borderId="7" xfId="1" applyNumberFormat="1" applyFont="1" applyBorder="1" applyAlignment="1" applyProtection="1">
      <alignment horizontal="center"/>
    </xf>
    <xf numFmtId="16" fontId="5" fillId="0" borderId="6" xfId="1" applyNumberFormat="1" applyFont="1" applyFill="1" applyBorder="1" applyProtection="1"/>
    <xf numFmtId="0" fontId="0" fillId="0" borderId="1" xfId="0" applyBorder="1" applyProtection="1"/>
    <xf numFmtId="0" fontId="5" fillId="0" borderId="6" xfId="1" applyNumberFormat="1" applyFont="1" applyFill="1" applyBorder="1" applyProtection="1"/>
    <xf numFmtId="1" fontId="5" fillId="0" borderId="0" xfId="1" applyNumberFormat="1" applyFont="1" applyProtection="1"/>
    <xf numFmtId="1" fontId="41" fillId="0" borderId="0" xfId="1" applyNumberFormat="1" applyFont="1" applyAlignment="1" applyProtection="1">
      <alignment horizontal="center"/>
    </xf>
    <xf numFmtId="0" fontId="23" fillId="0" borderId="0" xfId="1" applyNumberFormat="1" applyFont="1" applyProtection="1"/>
    <xf numFmtId="1" fontId="23" fillId="0" borderId="0" xfId="1" applyNumberFormat="1" applyFont="1" applyAlignment="1" applyProtection="1">
      <alignment horizontal="center"/>
    </xf>
    <xf numFmtId="16" fontId="1" fillId="0" borderId="0" xfId="1" applyNumberFormat="1" applyFont="1" applyProtection="1"/>
    <xf numFmtId="16" fontId="5" fillId="0" borderId="6" xfId="1" applyNumberFormat="1" applyFont="1" applyBorder="1" applyProtection="1"/>
    <xf numFmtId="0" fontId="1" fillId="0" borderId="0" xfId="1" applyNumberFormat="1" applyFont="1" applyBorder="1" applyProtection="1"/>
    <xf numFmtId="2" fontId="1" fillId="0" borderId="0" xfId="1" applyNumberFormat="1" applyFont="1" applyProtection="1"/>
    <xf numFmtId="0" fontId="5" fillId="0" borderId="2" xfId="0" applyFont="1" applyBorder="1" applyAlignment="1" applyProtection="1">
      <alignment horizontal="center"/>
      <protection locked="0"/>
    </xf>
    <xf numFmtId="1" fontId="5" fillId="0" borderId="2" xfId="0" applyNumberFormat="1" applyFont="1" applyBorder="1" applyAlignment="1" applyProtection="1">
      <alignment horizontal="center"/>
      <protection locked="0"/>
    </xf>
    <xf numFmtId="0" fontId="3" fillId="8" borderId="6" xfId="1" applyNumberFormat="1" applyFont="1" applyFill="1" applyBorder="1" applyAlignment="1" applyProtection="1">
      <alignment horizontal="center"/>
    </xf>
    <xf numFmtId="0" fontId="5" fillId="0" borderId="1" xfId="1" applyNumberFormat="1" applyFont="1" applyBorder="1" applyAlignment="1" applyProtection="1">
      <alignment horizontal="center"/>
    </xf>
    <xf numFmtId="1" fontId="3" fillId="8" borderId="6" xfId="1" applyNumberFormat="1" applyFont="1" applyFill="1" applyBorder="1" applyAlignment="1" applyProtection="1">
      <alignment horizontal="center"/>
    </xf>
    <xf numFmtId="2" fontId="5" fillId="0" borderId="1" xfId="1" applyNumberFormat="1" applyFont="1" applyBorder="1" applyAlignment="1" applyProtection="1">
      <alignment horizontal="center"/>
    </xf>
    <xf numFmtId="0" fontId="5" fillId="0" borderId="28" xfId="1" applyNumberFormat="1" applyFont="1" applyBorder="1" applyAlignment="1" applyProtection="1">
      <alignment horizontal="center"/>
    </xf>
    <xf numFmtId="0" fontId="5" fillId="0" borderId="30" xfId="1" applyNumberFormat="1" applyFont="1" applyBorder="1" applyAlignment="1" applyProtection="1">
      <alignment horizontal="center"/>
    </xf>
    <xf numFmtId="0" fontId="5" fillId="0" borderId="31" xfId="1" applyNumberFormat="1" applyFont="1" applyBorder="1" applyAlignment="1" applyProtection="1">
      <alignment horizontal="center"/>
    </xf>
    <xf numFmtId="2" fontId="5" fillId="0" borderId="32" xfId="1" applyNumberFormat="1" applyFont="1" applyFill="1" applyBorder="1" applyAlignment="1" applyProtection="1">
      <alignment horizontal="center"/>
    </xf>
    <xf numFmtId="2" fontId="5" fillId="0" borderId="33" xfId="1" applyNumberFormat="1" applyFont="1" applyFill="1" applyBorder="1" applyAlignment="1" applyProtection="1">
      <alignment horizontal="center"/>
    </xf>
    <xf numFmtId="0" fontId="38" fillId="0" borderId="0" xfId="1" applyNumberFormat="1" applyFont="1" applyBorder="1" applyAlignment="1" applyProtection="1">
      <alignment horizontal="center"/>
    </xf>
    <xf numFmtId="0" fontId="39" fillId="0" borderId="0" xfId="1" applyNumberFormat="1" applyFont="1" applyBorder="1" applyAlignment="1" applyProtection="1">
      <alignment horizontal="center"/>
    </xf>
    <xf numFmtId="0" fontId="40" fillId="0" borderId="0" xfId="1" applyNumberFormat="1" applyFont="1" applyBorder="1" applyAlignment="1" applyProtection="1">
      <alignment horizontal="center"/>
    </xf>
    <xf numFmtId="0" fontId="3" fillId="0" borderId="0" xfId="1" applyNumberFormat="1" applyFont="1" applyBorder="1" applyAlignment="1" applyProtection="1">
      <alignment horizontal="center"/>
    </xf>
    <xf numFmtId="0" fontId="36" fillId="0" borderId="29" xfId="1" applyNumberFormat="1" applyFont="1" applyBorder="1" applyAlignment="1" applyProtection="1">
      <alignment horizontal="center"/>
    </xf>
    <xf numFmtId="0" fontId="5" fillId="0" borderId="34" xfId="0" applyFont="1" applyBorder="1" applyAlignment="1" applyProtection="1">
      <alignment horizontal="center"/>
    </xf>
    <xf numFmtId="0" fontId="5" fillId="0" borderId="35" xfId="0" applyFont="1" applyBorder="1" applyAlignment="1" applyProtection="1">
      <alignment horizontal="center"/>
    </xf>
    <xf numFmtId="1" fontId="5" fillId="0" borderId="0" xfId="1" applyNumberFormat="1" applyFont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0" fontId="0" fillId="0" borderId="40" xfId="0" applyBorder="1" applyAlignment="1" applyProtection="1">
      <alignment horizontal="center"/>
    </xf>
    <xf numFmtId="2" fontId="5" fillId="0" borderId="1" xfId="0" applyNumberFormat="1" applyFont="1" applyBorder="1" applyAlignment="1" applyProtection="1">
      <alignment horizontal="center"/>
      <protection locked="0"/>
    </xf>
    <xf numFmtId="16" fontId="5" fillId="0" borderId="41" xfId="0" applyNumberFormat="1" applyFont="1" applyFill="1" applyBorder="1" applyProtection="1"/>
    <xf numFmtId="0" fontId="5" fillId="0" borderId="41" xfId="0" applyNumberFormat="1" applyFont="1" applyFill="1" applyBorder="1" applyProtection="1"/>
    <xf numFmtId="0" fontId="5" fillId="0" borderId="41" xfId="0" applyNumberFormat="1" applyFont="1" applyBorder="1" applyAlignment="1" applyProtection="1">
      <alignment horizontal="right"/>
    </xf>
    <xf numFmtId="0" fontId="5" fillId="0" borderId="41" xfId="0" applyFont="1" applyFill="1" applyBorder="1" applyProtection="1"/>
    <xf numFmtId="0" fontId="5" fillId="11" borderId="41" xfId="0" applyNumberFormat="1" applyFont="1" applyFill="1" applyBorder="1" applyProtection="1"/>
    <xf numFmtId="16" fontId="5" fillId="0" borderId="41" xfId="0" applyNumberFormat="1" applyFont="1" applyBorder="1" applyProtection="1"/>
    <xf numFmtId="0" fontId="5" fillId="0" borderId="41" xfId="0" applyNumberFormat="1" applyFont="1" applyBorder="1" applyProtection="1"/>
    <xf numFmtId="0" fontId="5" fillId="10" borderId="41" xfId="0" applyNumberFormat="1" applyFont="1" applyFill="1" applyBorder="1" applyProtection="1"/>
    <xf numFmtId="0" fontId="0" fillId="0" borderId="45" xfId="0" applyFill="1" applyBorder="1" applyAlignment="1" applyProtection="1">
      <alignment horizontal="center"/>
    </xf>
    <xf numFmtId="0" fontId="48" fillId="0" borderId="45" xfId="0" applyFont="1" applyFill="1" applyBorder="1" applyAlignment="1" applyProtection="1">
      <alignment horizontal="center"/>
    </xf>
    <xf numFmtId="0" fontId="47" fillId="0" borderId="45" xfId="0" applyFont="1" applyFill="1" applyBorder="1" applyAlignment="1" applyProtection="1">
      <alignment horizontal="center"/>
    </xf>
    <xf numFmtId="164" fontId="5" fillId="0" borderId="0" xfId="0" applyNumberFormat="1" applyFont="1" applyFill="1" applyBorder="1" applyProtection="1"/>
    <xf numFmtId="171" fontId="46" fillId="0" borderId="0" xfId="0" applyNumberFormat="1" applyFont="1" applyAlignment="1" applyProtection="1">
      <alignment horizontal="center" vertical="center"/>
      <protection locked="0"/>
    </xf>
    <xf numFmtId="0" fontId="49" fillId="0" borderId="0" xfId="0" applyNumberFormat="1" applyFont="1" applyAlignment="1" applyProtection="1">
      <alignment horizontal="center" vertical="center"/>
      <protection locked="0"/>
    </xf>
    <xf numFmtId="2" fontId="46" fillId="0" borderId="0" xfId="0" applyNumberFormat="1" applyFont="1" applyBorder="1" applyAlignment="1" applyProtection="1">
      <alignment horizontal="center" vertical="center"/>
      <protection locked="0"/>
    </xf>
    <xf numFmtId="0" fontId="46" fillId="0" borderId="0" xfId="0" applyFont="1" applyBorder="1" applyAlignment="1" applyProtection="1">
      <alignment horizontal="left" vertical="center"/>
      <protection locked="0"/>
    </xf>
    <xf numFmtId="2" fontId="46" fillId="0" borderId="0" xfId="0" applyNumberFormat="1" applyFont="1" applyAlignment="1" applyProtection="1">
      <alignment horizontal="center" vertical="center"/>
      <protection locked="0"/>
    </xf>
    <xf numFmtId="0" fontId="46" fillId="0" borderId="0" xfId="0" applyFont="1" applyAlignment="1" applyProtection="1">
      <alignment horizontal="left" vertical="center"/>
      <protection locked="0"/>
    </xf>
    <xf numFmtId="171" fontId="46" fillId="0" borderId="0" xfId="0" applyNumberFormat="1" applyFont="1" applyBorder="1" applyAlignment="1" applyProtection="1">
      <alignment horizontal="center" vertical="center"/>
      <protection locked="0"/>
    </xf>
    <xf numFmtId="0" fontId="50" fillId="0" borderId="0" xfId="0" applyNumberFormat="1" applyFont="1" applyAlignment="1" applyProtection="1">
      <alignment horizontal="center"/>
      <protection locked="0"/>
    </xf>
    <xf numFmtId="1" fontId="46" fillId="0" borderId="0" xfId="0" applyNumberFormat="1" applyFont="1" applyBorder="1" applyAlignment="1" applyProtection="1">
      <alignment horizontal="left" vertical="center"/>
      <protection locked="0"/>
    </xf>
    <xf numFmtId="0" fontId="46" fillId="0" borderId="0" xfId="0" applyNumberFormat="1" applyFont="1" applyBorder="1" applyAlignment="1" applyProtection="1">
      <alignment horizontal="left" vertical="center"/>
      <protection locked="0"/>
    </xf>
    <xf numFmtId="171" fontId="46" fillId="0" borderId="0" xfId="0" applyNumberFormat="1" applyFont="1" applyFill="1" applyBorder="1" applyAlignment="1" applyProtection="1">
      <alignment horizontal="center" vertical="center"/>
      <protection locked="0"/>
    </xf>
    <xf numFmtId="2" fontId="46" fillId="0" borderId="0" xfId="0" applyNumberFormat="1" applyFont="1" applyFill="1" applyBorder="1" applyAlignment="1" applyProtection="1">
      <alignment horizontal="center" vertical="center"/>
      <protection locked="0"/>
    </xf>
    <xf numFmtId="171" fontId="47" fillId="0" borderId="0" xfId="0" applyNumberFormat="1" applyFont="1" applyFill="1" applyBorder="1" applyAlignment="1" applyProtection="1">
      <alignment horizontal="center" vertical="center"/>
      <protection locked="0"/>
    </xf>
    <xf numFmtId="0" fontId="52" fillId="0" borderId="0" xfId="0" applyFont="1" applyFill="1" applyBorder="1" applyAlignment="1" applyProtection="1">
      <alignment horizontal="center" vertical="center"/>
      <protection locked="0"/>
    </xf>
    <xf numFmtId="2" fontId="18" fillId="0" borderId="32" xfId="1" applyNumberFormat="1" applyFont="1" applyFill="1" applyBorder="1" applyAlignment="1" applyProtection="1">
      <alignment horizontal="center"/>
    </xf>
    <xf numFmtId="2" fontId="18" fillId="0" borderId="33" xfId="1" applyNumberFormat="1" applyFont="1" applyFill="1" applyBorder="1" applyAlignment="1" applyProtection="1">
      <alignment horizontal="center"/>
    </xf>
    <xf numFmtId="0" fontId="5" fillId="0" borderId="47" xfId="0" applyFont="1" applyBorder="1" applyAlignment="1" applyProtection="1">
      <alignment horizontal="center"/>
    </xf>
    <xf numFmtId="0" fontId="0" fillId="0" borderId="34" xfId="0" applyBorder="1" applyAlignment="1" applyProtection="1">
      <alignment horizontal="center"/>
    </xf>
    <xf numFmtId="0" fontId="0" fillId="0" borderId="35" xfId="0" applyBorder="1" applyAlignment="1" applyProtection="1">
      <alignment horizontal="center"/>
    </xf>
    <xf numFmtId="0" fontId="0" fillId="0" borderId="49" xfId="0" applyBorder="1" applyProtection="1"/>
    <xf numFmtId="2" fontId="54" fillId="0" borderId="32" xfId="1" applyNumberFormat="1" applyFont="1" applyFill="1" applyBorder="1" applyAlignment="1" applyProtection="1">
      <alignment horizontal="center"/>
    </xf>
    <xf numFmtId="2" fontId="54" fillId="0" borderId="33" xfId="1" applyNumberFormat="1" applyFont="1" applyFill="1" applyBorder="1" applyAlignment="1" applyProtection="1">
      <alignment horizontal="center"/>
    </xf>
    <xf numFmtId="2" fontId="54" fillId="0" borderId="48" xfId="1" applyNumberFormat="1" applyFont="1" applyFill="1" applyBorder="1" applyAlignment="1" applyProtection="1">
      <alignment horizontal="center"/>
    </xf>
    <xf numFmtId="2" fontId="18" fillId="0" borderId="48" xfId="1" applyNumberFormat="1" applyFont="1" applyFill="1" applyBorder="1" applyAlignment="1" applyProtection="1">
      <alignment horizontal="center"/>
    </xf>
    <xf numFmtId="2" fontId="5" fillId="0" borderId="48" xfId="1" applyNumberFormat="1" applyFont="1" applyFill="1" applyBorder="1" applyAlignment="1" applyProtection="1">
      <alignment horizontal="center"/>
    </xf>
    <xf numFmtId="0" fontId="5" fillId="0" borderId="1" xfId="0" applyNumberFormat="1" applyFont="1" applyBorder="1" applyAlignment="1" applyProtection="1">
      <alignment horizontal="center"/>
    </xf>
    <xf numFmtId="2" fontId="18" fillId="0" borderId="13" xfId="1" applyNumberFormat="1" applyFont="1" applyBorder="1" applyAlignment="1" applyProtection="1">
      <alignment horizontal="center"/>
    </xf>
    <xf numFmtId="2" fontId="18" fillId="0" borderId="28" xfId="1" applyNumberFormat="1" applyFont="1" applyFill="1" applyBorder="1" applyAlignment="1" applyProtection="1">
      <alignment horizontal="center"/>
    </xf>
    <xf numFmtId="2" fontId="55" fillId="0" borderId="13" xfId="1" applyNumberFormat="1" applyFont="1" applyBorder="1" applyAlignment="1" applyProtection="1">
      <alignment horizontal="center"/>
    </xf>
    <xf numFmtId="2" fontId="55" fillId="0" borderId="28" xfId="1" applyNumberFormat="1" applyFont="1" applyFill="1" applyBorder="1" applyAlignment="1" applyProtection="1">
      <alignment horizontal="center"/>
    </xf>
    <xf numFmtId="2" fontId="55" fillId="0" borderId="32" xfId="1" applyNumberFormat="1" applyFont="1" applyFill="1" applyBorder="1" applyAlignment="1" applyProtection="1">
      <alignment horizontal="center"/>
    </xf>
    <xf numFmtId="2" fontId="55" fillId="0" borderId="33" xfId="1" applyNumberFormat="1" applyFont="1" applyFill="1" applyBorder="1" applyAlignment="1" applyProtection="1">
      <alignment horizontal="center"/>
    </xf>
    <xf numFmtId="2" fontId="55" fillId="0" borderId="48" xfId="1" applyNumberFormat="1" applyFont="1" applyFill="1" applyBorder="1" applyAlignment="1" applyProtection="1">
      <alignment horizontal="center"/>
    </xf>
    <xf numFmtId="2" fontId="5" fillId="0" borderId="13" xfId="1" applyNumberFormat="1" applyFont="1" applyBorder="1" applyAlignment="1" applyProtection="1">
      <alignment horizontal="center"/>
    </xf>
    <xf numFmtId="2" fontId="5" fillId="0" borderId="28" xfId="1" applyNumberFormat="1" applyFont="1" applyFill="1" applyBorder="1" applyAlignment="1" applyProtection="1">
      <alignment horizontal="center"/>
    </xf>
    <xf numFmtId="2" fontId="54" fillId="0" borderId="13" xfId="1" applyNumberFormat="1" applyFont="1" applyBorder="1" applyAlignment="1" applyProtection="1">
      <alignment horizontal="center"/>
    </xf>
    <xf numFmtId="2" fontId="54" fillId="0" borderId="28" xfId="1" applyNumberFormat="1" applyFont="1" applyFill="1" applyBorder="1" applyAlignment="1" applyProtection="1">
      <alignment horizontal="center"/>
    </xf>
    <xf numFmtId="0" fontId="56" fillId="0" borderId="1" xfId="0" applyFont="1" applyBorder="1" applyAlignment="1" applyProtection="1">
      <alignment horizontal="center"/>
    </xf>
    <xf numFmtId="2" fontId="10" fillId="0" borderId="13" xfId="1" applyNumberFormat="1" applyFont="1" applyBorder="1" applyAlignment="1" applyProtection="1">
      <alignment horizontal="center"/>
    </xf>
    <xf numFmtId="2" fontId="10" fillId="0" borderId="28" xfId="1" applyNumberFormat="1" applyFont="1" applyFill="1" applyBorder="1" applyAlignment="1" applyProtection="1">
      <alignment horizontal="center"/>
    </xf>
    <xf numFmtId="2" fontId="10" fillId="0" borderId="32" xfId="1" applyNumberFormat="1" applyFont="1" applyFill="1" applyBorder="1" applyAlignment="1" applyProtection="1">
      <alignment horizontal="center"/>
    </xf>
    <xf numFmtId="2" fontId="10" fillId="0" borderId="33" xfId="1" applyNumberFormat="1" applyFont="1" applyFill="1" applyBorder="1" applyAlignment="1" applyProtection="1">
      <alignment horizontal="center"/>
    </xf>
    <xf numFmtId="2" fontId="10" fillId="0" borderId="48" xfId="1" applyNumberFormat="1" applyFont="1" applyFill="1" applyBorder="1" applyAlignment="1" applyProtection="1">
      <alignment horizontal="center"/>
    </xf>
    <xf numFmtId="2" fontId="33" fillId="0" borderId="13" xfId="1" applyNumberFormat="1" applyFont="1" applyBorder="1" applyAlignment="1" applyProtection="1">
      <alignment horizontal="center"/>
    </xf>
    <xf numFmtId="2" fontId="33" fillId="0" borderId="28" xfId="1" applyNumberFormat="1" applyFont="1" applyFill="1" applyBorder="1" applyAlignment="1" applyProtection="1">
      <alignment horizontal="center"/>
    </xf>
    <xf numFmtId="2" fontId="33" fillId="0" borderId="32" xfId="1" applyNumberFormat="1" applyFont="1" applyFill="1" applyBorder="1" applyAlignment="1" applyProtection="1">
      <alignment horizontal="center"/>
    </xf>
    <xf numFmtId="2" fontId="33" fillId="0" borderId="33" xfId="1" applyNumberFormat="1" applyFont="1" applyFill="1" applyBorder="1" applyAlignment="1" applyProtection="1">
      <alignment horizontal="center"/>
    </xf>
    <xf numFmtId="2" fontId="33" fillId="0" borderId="48" xfId="1" applyNumberFormat="1" applyFont="1" applyFill="1" applyBorder="1" applyAlignment="1" applyProtection="1">
      <alignment horizontal="center"/>
    </xf>
    <xf numFmtId="0" fontId="45" fillId="0" borderId="0" xfId="0" applyFont="1" applyAlignment="1" applyProtection="1">
      <alignment horizontal="center" vertical="center"/>
    </xf>
    <xf numFmtId="0" fontId="5" fillId="0" borderId="42" xfId="1" applyNumberFormat="1" applyFont="1" applyFill="1" applyBorder="1" applyAlignment="1" applyProtection="1">
      <alignment horizontal="center" vertical="center"/>
    </xf>
    <xf numFmtId="0" fontId="5" fillId="0" borderId="43" xfId="1" applyNumberFormat="1" applyFont="1" applyFill="1" applyBorder="1" applyAlignment="1" applyProtection="1">
      <alignment horizontal="center" vertical="center"/>
    </xf>
    <xf numFmtId="0" fontId="5" fillId="0" borderId="44" xfId="1" applyNumberFormat="1" applyFont="1" applyFill="1" applyBorder="1" applyAlignment="1" applyProtection="1">
      <alignment horizontal="center" vertical="center"/>
    </xf>
    <xf numFmtId="0" fontId="5" fillId="0" borderId="27" xfId="1" applyNumberFormat="1" applyFont="1" applyFill="1" applyBorder="1" applyAlignment="1" applyProtection="1">
      <alignment horizontal="center" vertical="center"/>
    </xf>
    <xf numFmtId="0" fontId="5" fillId="0" borderId="0" xfId="1" applyNumberFormat="1" applyFont="1" applyFill="1" applyBorder="1" applyAlignment="1" applyProtection="1">
      <alignment horizontal="center" vertical="center"/>
    </xf>
    <xf numFmtId="0" fontId="5" fillId="0" borderId="4" xfId="1" applyNumberFormat="1" applyFont="1" applyFill="1" applyBorder="1" applyAlignment="1" applyProtection="1">
      <alignment horizontal="center" vertical="center"/>
    </xf>
    <xf numFmtId="0" fontId="5" fillId="0" borderId="18" xfId="1" applyNumberFormat="1" applyFont="1" applyFill="1" applyBorder="1" applyAlignment="1" applyProtection="1">
      <alignment horizontal="center" vertical="center"/>
      <protection locked="0"/>
    </xf>
    <xf numFmtId="0" fontId="5" fillId="0" borderId="15" xfId="1" applyNumberFormat="1" applyFont="1" applyFill="1" applyBorder="1" applyAlignment="1" applyProtection="1">
      <alignment horizontal="center" vertical="center"/>
      <protection locked="0"/>
    </xf>
    <xf numFmtId="0" fontId="21" fillId="0" borderId="15" xfId="1" applyNumberFormat="1" applyFont="1" applyFill="1" applyBorder="1" applyAlignment="1" applyProtection="1">
      <alignment horizontal="center" vertical="center"/>
      <protection locked="0"/>
    </xf>
    <xf numFmtId="0" fontId="5" fillId="0" borderId="19" xfId="1" applyNumberFormat="1" applyFont="1" applyFill="1" applyBorder="1" applyAlignment="1" applyProtection="1">
      <alignment horizontal="center" vertical="center"/>
      <protection locked="0"/>
    </xf>
    <xf numFmtId="0" fontId="21" fillId="0" borderId="19" xfId="1" applyNumberFormat="1" applyFont="1" applyFill="1" applyBorder="1" applyAlignment="1" applyProtection="1">
      <alignment horizontal="center" vertical="center"/>
      <protection locked="0"/>
    </xf>
    <xf numFmtId="0" fontId="5" fillId="0" borderId="24" xfId="1" applyNumberFormat="1" applyFont="1" applyFill="1" applyBorder="1" applyAlignment="1" applyProtection="1">
      <alignment horizontal="center" vertical="center"/>
    </xf>
    <xf numFmtId="0" fontId="45" fillId="0" borderId="0" xfId="0" applyFont="1" applyFill="1" applyAlignment="1" applyProtection="1">
      <alignment horizontal="center" vertical="center"/>
    </xf>
    <xf numFmtId="0" fontId="5" fillId="0" borderId="0" xfId="1" applyNumberFormat="1" applyFont="1" applyFill="1" applyBorder="1" applyAlignment="1" applyProtection="1">
      <alignment horizontal="center" vertical="center"/>
      <protection locked="0"/>
    </xf>
    <xf numFmtId="1" fontId="5" fillId="0" borderId="23" xfId="0" applyNumberFormat="1" applyFont="1" applyFill="1" applyBorder="1" applyAlignment="1" applyProtection="1">
      <alignment horizontal="center" vertical="center"/>
    </xf>
    <xf numFmtId="0" fontId="5" fillId="0" borderId="5" xfId="1" applyNumberFormat="1" applyFont="1" applyBorder="1" applyAlignment="1" applyProtection="1">
      <alignment horizontal="center" vertical="center"/>
    </xf>
    <xf numFmtId="0" fontId="5" fillId="3" borderId="5" xfId="1" applyNumberFormat="1" applyFont="1" applyFill="1" applyBorder="1" applyAlignment="1" applyProtection="1">
      <alignment horizontal="center" vertical="center"/>
    </xf>
    <xf numFmtId="0" fontId="5" fillId="2" borderId="5" xfId="1" applyNumberFormat="1" applyFont="1" applyFill="1" applyBorder="1" applyAlignment="1" applyProtection="1">
      <alignment horizontal="center" vertical="center"/>
    </xf>
    <xf numFmtId="0" fontId="5" fillId="2" borderId="6" xfId="1" applyNumberFormat="1" applyFont="1" applyFill="1" applyBorder="1" applyAlignment="1" applyProtection="1">
      <alignment horizontal="center" vertical="center"/>
    </xf>
    <xf numFmtId="0" fontId="5" fillId="3" borderId="7" xfId="1" applyNumberFormat="1" applyFont="1" applyFill="1" applyBorder="1" applyAlignment="1" applyProtection="1">
      <alignment horizontal="center" vertical="center"/>
    </xf>
    <xf numFmtId="0" fontId="5" fillId="2" borderId="13" xfId="1" applyNumberFormat="1" applyFont="1" applyFill="1" applyBorder="1" applyAlignment="1" applyProtection="1">
      <alignment horizontal="center" vertical="center"/>
    </xf>
    <xf numFmtId="0" fontId="5" fillId="3" borderId="8" xfId="1" applyNumberFormat="1" applyFont="1" applyFill="1" applyBorder="1" applyAlignment="1" applyProtection="1">
      <alignment horizontal="center" vertical="center"/>
    </xf>
    <xf numFmtId="0" fontId="5" fillId="0" borderId="0" xfId="1" applyNumberFormat="1" applyFont="1" applyBorder="1" applyAlignment="1" applyProtection="1">
      <alignment horizontal="center" vertical="center"/>
    </xf>
    <xf numFmtId="0" fontId="5" fillId="0" borderId="9" xfId="1" applyNumberFormat="1" applyFont="1" applyFill="1" applyBorder="1" applyAlignment="1" applyProtection="1">
      <alignment horizontal="center" vertical="center"/>
    </xf>
    <xf numFmtId="0" fontId="41" fillId="0" borderId="0" xfId="1" applyNumberFormat="1" applyFont="1" applyAlignment="1" applyProtection="1">
      <alignment horizontal="center" vertical="center"/>
    </xf>
    <xf numFmtId="0" fontId="5" fillId="2" borderId="12" xfId="1" applyNumberFormat="1" applyFont="1" applyFill="1" applyBorder="1" applyAlignment="1" applyProtection="1">
      <alignment horizontal="center" vertical="center"/>
    </xf>
    <xf numFmtId="0" fontId="5" fillId="2" borderId="53" xfId="1" applyNumberFormat="1" applyFont="1" applyFill="1" applyBorder="1" applyAlignment="1" applyProtection="1">
      <alignment horizontal="center" vertical="center"/>
    </xf>
    <xf numFmtId="0" fontId="5" fillId="2" borderId="50" xfId="1" applyNumberFormat="1" applyFont="1" applyFill="1" applyBorder="1" applyAlignment="1" applyProtection="1">
      <alignment horizontal="center" vertical="center"/>
    </xf>
    <xf numFmtId="0" fontId="5" fillId="3" borderId="52" xfId="1" applyNumberFormat="1" applyFont="1" applyFill="1" applyBorder="1" applyAlignment="1" applyProtection="1">
      <alignment horizontal="center" vertical="center"/>
    </xf>
    <xf numFmtId="0" fontId="5" fillId="5" borderId="5" xfId="1" applyNumberFormat="1" applyFont="1" applyFill="1" applyBorder="1" applyAlignment="1" applyProtection="1">
      <alignment horizontal="center" vertical="center"/>
    </xf>
    <xf numFmtId="0" fontId="5" fillId="4" borderId="1" xfId="1" applyNumberFormat="1" applyFont="1" applyFill="1" applyBorder="1" applyAlignment="1" applyProtection="1">
      <alignment horizontal="center" vertical="center"/>
    </xf>
    <xf numFmtId="0" fontId="5" fillId="6" borderId="5" xfId="1" applyNumberFormat="1" applyFont="1" applyFill="1" applyBorder="1" applyAlignment="1" applyProtection="1">
      <alignment horizontal="center" vertical="center"/>
    </xf>
    <xf numFmtId="0" fontId="5" fillId="5" borderId="16" xfId="1" applyNumberFormat="1" applyFont="1" applyFill="1" applyBorder="1" applyAlignment="1" applyProtection="1">
      <alignment horizontal="center" vertical="center"/>
    </xf>
    <xf numFmtId="0" fontId="5" fillId="5" borderId="12" xfId="1" applyNumberFormat="1" applyFont="1" applyFill="1" applyBorder="1" applyAlignment="1" applyProtection="1">
      <alignment horizontal="center" vertical="center"/>
    </xf>
    <xf numFmtId="0" fontId="5" fillId="5" borderId="9" xfId="1" applyNumberFormat="1" applyFont="1" applyFill="1" applyBorder="1" applyAlignment="1" applyProtection="1">
      <alignment horizontal="center" vertical="center"/>
    </xf>
    <xf numFmtId="0" fontId="5" fillId="5" borderId="13" xfId="1" applyNumberFormat="1" applyFont="1" applyFill="1" applyBorder="1" applyAlignment="1" applyProtection="1">
      <alignment horizontal="center" vertical="center"/>
    </xf>
    <xf numFmtId="0" fontId="5" fillId="0" borderId="14" xfId="1" applyNumberFormat="1" applyFont="1" applyFill="1" applyBorder="1" applyAlignment="1" applyProtection="1">
      <alignment horizontal="center" vertical="center"/>
    </xf>
    <xf numFmtId="0" fontId="8" fillId="0" borderId="14" xfId="1" applyNumberFormat="1" applyFont="1" applyFill="1" applyBorder="1" applyAlignment="1" applyProtection="1">
      <alignment horizontal="center" vertical="center"/>
    </xf>
    <xf numFmtId="0" fontId="5" fillId="7" borderId="6" xfId="1" applyNumberFormat="1" applyFont="1" applyFill="1" applyBorder="1" applyAlignment="1" applyProtection="1">
      <alignment horizontal="center" vertical="center"/>
    </xf>
    <xf numFmtId="0" fontId="5" fillId="7" borderId="9" xfId="1" applyNumberFormat="1" applyFont="1" applyFill="1" applyBorder="1" applyAlignment="1" applyProtection="1">
      <alignment horizontal="center" vertical="center"/>
    </xf>
    <xf numFmtId="0" fontId="5" fillId="7" borderId="13" xfId="1" applyNumberFormat="1" applyFont="1" applyFill="1" applyBorder="1" applyAlignment="1" applyProtection="1">
      <alignment horizontal="center" vertical="center"/>
    </xf>
    <xf numFmtId="0" fontId="5" fillId="3" borderId="12" xfId="1" applyNumberFormat="1" applyFont="1" applyFill="1" applyBorder="1" applyAlignment="1" applyProtection="1">
      <alignment horizontal="center" vertical="center"/>
    </xf>
    <xf numFmtId="0" fontId="5" fillId="0" borderId="0" xfId="1" applyNumberFormat="1" applyFont="1" applyAlignment="1" applyProtection="1">
      <alignment horizontal="center" vertical="center"/>
    </xf>
    <xf numFmtId="0" fontId="5" fillId="0" borderId="0" xfId="1" applyNumberFormat="1" applyFont="1" applyFill="1" applyAlignment="1" applyProtection="1">
      <alignment horizontal="center" vertical="center"/>
    </xf>
    <xf numFmtId="0" fontId="13" fillId="0" borderId="0" xfId="1" applyNumberFormat="1" applyFont="1" applyAlignment="1" applyProtection="1">
      <alignment horizontal="center" vertical="center"/>
    </xf>
    <xf numFmtId="0" fontId="5" fillId="5" borderId="53" xfId="1" applyNumberFormat="1" applyFont="1" applyFill="1" applyBorder="1" applyAlignment="1" applyProtection="1">
      <alignment horizontal="center" vertical="center"/>
    </xf>
    <xf numFmtId="0" fontId="5" fillId="5" borderId="50" xfId="1" applyNumberFormat="1" applyFont="1" applyFill="1" applyBorder="1" applyAlignment="1" applyProtection="1">
      <alignment horizontal="center" vertical="center"/>
    </xf>
    <xf numFmtId="0" fontId="5" fillId="5" borderId="51" xfId="1" applyNumberFormat="1" applyFont="1" applyFill="1" applyBorder="1" applyAlignment="1" applyProtection="1">
      <alignment horizontal="center" vertical="center"/>
    </xf>
    <xf numFmtId="0" fontId="21" fillId="7" borderId="5" xfId="1" applyNumberFormat="1" applyFont="1" applyFill="1" applyBorder="1" applyAlignment="1" applyProtection="1">
      <alignment horizontal="center" vertical="center"/>
    </xf>
    <xf numFmtId="0" fontId="1" fillId="0" borderId="0" xfId="1" applyNumberFormat="1" applyFont="1" applyAlignment="1" applyProtection="1">
      <alignment horizontal="center" vertical="center"/>
    </xf>
    <xf numFmtId="0" fontId="5" fillId="7" borderId="5" xfId="1" applyNumberFormat="1" applyFont="1" applyFill="1" applyBorder="1" applyAlignment="1" applyProtection="1">
      <alignment horizontal="center" vertical="center"/>
    </xf>
    <xf numFmtId="0" fontId="5" fillId="2" borderId="54" xfId="1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5" fillId="0" borderId="42" xfId="0" applyFont="1" applyFill="1" applyBorder="1" applyAlignment="1" applyProtection="1">
      <alignment horizontal="center" vertical="center"/>
    </xf>
    <xf numFmtId="0" fontId="5" fillId="0" borderId="43" xfId="0" applyFont="1" applyFill="1" applyBorder="1" applyAlignment="1" applyProtection="1">
      <alignment horizontal="center" vertical="center"/>
    </xf>
    <xf numFmtId="0" fontId="0" fillId="0" borderId="43" xfId="0" applyFill="1" applyBorder="1" applyAlignment="1" applyProtection="1">
      <alignment horizontal="center" vertical="center"/>
    </xf>
    <xf numFmtId="0" fontId="7" fillId="0" borderId="43" xfId="0" applyFont="1" applyFill="1" applyBorder="1" applyAlignment="1" applyProtection="1">
      <alignment horizontal="center" vertical="center"/>
    </xf>
    <xf numFmtId="0" fontId="8" fillId="0" borderId="43" xfId="0" applyFont="1" applyFill="1" applyBorder="1" applyAlignment="1" applyProtection="1">
      <alignment horizontal="center" vertical="center"/>
    </xf>
    <xf numFmtId="0" fontId="0" fillId="0" borderId="44" xfId="0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0" fontId="14" fillId="0" borderId="0" xfId="0" applyFont="1" applyBorder="1" applyAlignment="1" applyProtection="1">
      <alignment horizontal="center" vertical="center"/>
    </xf>
    <xf numFmtId="0" fontId="17" fillId="0" borderId="0" xfId="0" applyFont="1" applyBorder="1" applyAlignment="1" applyProtection="1">
      <alignment horizontal="center" vertical="center"/>
    </xf>
    <xf numFmtId="0" fontId="19" fillId="0" borderId="0" xfId="0" applyFont="1" applyFill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5" fillId="0" borderId="0" xfId="0" applyFont="1" applyFill="1" applyAlignment="1" applyProtection="1">
      <alignment horizontal="center" vertical="center"/>
    </xf>
    <xf numFmtId="0" fontId="11" fillId="0" borderId="0" xfId="0" applyFont="1" applyAlignment="1" applyProtection="1">
      <alignment horizontal="center" vertical="center"/>
    </xf>
    <xf numFmtId="0" fontId="5" fillId="0" borderId="26" xfId="0" applyFont="1" applyFill="1" applyBorder="1" applyAlignment="1" applyProtection="1">
      <alignment horizontal="center" vertical="center"/>
    </xf>
    <xf numFmtId="0" fontId="0" fillId="0" borderId="26" xfId="0" applyFill="1" applyBorder="1" applyAlignment="1" applyProtection="1">
      <alignment horizontal="center" vertical="center"/>
    </xf>
    <xf numFmtId="0" fontId="7" fillId="0" borderId="26" xfId="0" applyFont="1" applyFill="1" applyBorder="1" applyAlignment="1" applyProtection="1">
      <alignment horizontal="center" vertical="center"/>
    </xf>
    <xf numFmtId="0" fontId="8" fillId="0" borderId="26" xfId="0" applyFont="1" applyFill="1" applyBorder="1" applyAlignment="1" applyProtection="1">
      <alignment horizontal="center" vertical="center"/>
    </xf>
    <xf numFmtId="0" fontId="0" fillId="0" borderId="24" xfId="0" applyFill="1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22" fillId="0" borderId="0" xfId="0" applyFont="1" applyFill="1" applyAlignment="1" applyProtection="1">
      <alignment horizontal="center" vertical="center"/>
    </xf>
    <xf numFmtId="0" fontId="5" fillId="0" borderId="24" xfId="0" applyFont="1" applyFill="1" applyBorder="1" applyAlignment="1" applyProtection="1">
      <alignment horizontal="center" vertical="center"/>
    </xf>
    <xf numFmtId="0" fontId="24" fillId="0" borderId="0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25" fillId="0" borderId="0" xfId="0" applyFont="1" applyFill="1" applyBorder="1" applyAlignment="1" applyProtection="1">
      <alignment horizontal="center" vertical="center"/>
    </xf>
    <xf numFmtId="0" fontId="5" fillId="0" borderId="25" xfId="0" applyFont="1" applyFill="1" applyBorder="1" applyAlignment="1" applyProtection="1">
      <alignment horizontal="center" vertical="center"/>
    </xf>
    <xf numFmtId="0" fontId="28" fillId="0" borderId="0" xfId="0" applyFont="1" applyFill="1" applyBorder="1" applyAlignment="1" applyProtection="1">
      <alignment horizontal="center" vertical="center"/>
    </xf>
    <xf numFmtId="0" fontId="29" fillId="0" borderId="0" xfId="0" applyFont="1" applyFill="1" applyBorder="1" applyAlignment="1" applyProtection="1">
      <alignment horizontal="center" vertical="center"/>
    </xf>
    <xf numFmtId="0" fontId="27" fillId="0" borderId="0" xfId="0" applyFont="1" applyFill="1" applyAlignment="1" applyProtection="1">
      <alignment horizontal="center" vertical="center"/>
    </xf>
    <xf numFmtId="0" fontId="30" fillId="0" borderId="0" xfId="0" applyFont="1" applyFill="1" applyAlignment="1" applyProtection="1">
      <alignment horizontal="center" vertical="center"/>
    </xf>
    <xf numFmtId="0" fontId="5" fillId="0" borderId="44" xfId="0" applyFont="1" applyFill="1" applyBorder="1" applyAlignment="1" applyProtection="1">
      <alignment horizontal="center" vertical="center"/>
    </xf>
    <xf numFmtId="0" fontId="5" fillId="0" borderId="19" xfId="0" applyFont="1" applyFill="1" applyBorder="1" applyAlignment="1" applyProtection="1">
      <alignment horizontal="center" vertical="center"/>
      <protection locked="0"/>
    </xf>
    <xf numFmtId="0" fontId="32" fillId="0" borderId="24" xfId="0" applyFont="1" applyFill="1" applyBorder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</xf>
    <xf numFmtId="164" fontId="5" fillId="0" borderId="0" xfId="1" applyNumberFormat="1" applyFont="1" applyFill="1" applyBorder="1" applyAlignment="1" applyProtection="1">
      <alignment horizontal="center" vertical="center"/>
    </xf>
    <xf numFmtId="0" fontId="37" fillId="0" borderId="0" xfId="1" applyNumberFormat="1" applyFont="1" applyAlignment="1" applyProtection="1">
      <alignment horizontal="center" vertical="center"/>
    </xf>
    <xf numFmtId="2" fontId="5" fillId="0" borderId="0" xfId="1" applyNumberFormat="1" applyFont="1" applyAlignment="1" applyProtection="1">
      <alignment horizontal="center" vertical="center"/>
    </xf>
    <xf numFmtId="1" fontId="5" fillId="0" borderId="0" xfId="1" applyNumberFormat="1" applyFont="1" applyAlignment="1" applyProtection="1">
      <alignment horizontal="center" vertical="center"/>
    </xf>
    <xf numFmtId="0" fontId="1" fillId="0" borderId="0" xfId="1" applyNumberFormat="1" applyFont="1" applyBorder="1" applyAlignment="1" applyProtection="1">
      <alignment horizontal="center" vertical="center"/>
    </xf>
    <xf numFmtId="0" fontId="16" fillId="0" borderId="0" xfId="1" applyNumberFormat="1" applyFont="1" applyFill="1" applyBorder="1" applyAlignment="1" applyProtection="1">
      <alignment horizontal="center" vertical="center"/>
    </xf>
    <xf numFmtId="0" fontId="19" fillId="0" borderId="4" xfId="0" applyFont="1" applyFill="1" applyBorder="1" applyProtection="1"/>
    <xf numFmtId="0" fontId="5" fillId="0" borderId="55" xfId="0" applyFont="1" applyFill="1" applyBorder="1" applyProtection="1"/>
    <xf numFmtId="0" fontId="12" fillId="0" borderId="4" xfId="0" applyFont="1" applyFill="1" applyBorder="1" applyProtection="1"/>
    <xf numFmtId="0" fontId="5" fillId="0" borderId="4" xfId="0" applyFont="1" applyBorder="1" applyProtection="1"/>
    <xf numFmtId="0" fontId="51" fillId="0" borderId="0" xfId="0" applyFont="1" applyFill="1" applyBorder="1" applyAlignment="1" applyProtection="1">
      <alignment horizontal="left" vertical="center"/>
      <protection locked="0"/>
    </xf>
    <xf numFmtId="0" fontId="47" fillId="0" borderId="50" xfId="0" applyFont="1" applyFill="1" applyBorder="1" applyAlignment="1" applyProtection="1">
      <alignment horizontal="center"/>
    </xf>
    <xf numFmtId="0" fontId="5" fillId="0" borderId="41" xfId="0" applyNumberFormat="1" applyFont="1" applyBorder="1" applyAlignment="1" applyProtection="1">
      <alignment horizontal="left"/>
    </xf>
    <xf numFmtId="0" fontId="51" fillId="0" borderId="0" xfId="0" applyFont="1" applyAlignment="1" applyProtection="1">
      <alignment horizontal="center" vertical="center"/>
    </xf>
    <xf numFmtId="0" fontId="5" fillId="0" borderId="60" xfId="0" applyNumberFormat="1" applyFont="1" applyFill="1" applyBorder="1" applyProtection="1"/>
    <xf numFmtId="16" fontId="5" fillId="0" borderId="60" xfId="0" applyNumberFormat="1" applyFont="1" applyFill="1" applyBorder="1" applyProtection="1"/>
    <xf numFmtId="0" fontId="51" fillId="0" borderId="50" xfId="0" applyFont="1" applyBorder="1" applyAlignment="1" applyProtection="1">
      <alignment horizontal="center" vertical="center"/>
    </xf>
    <xf numFmtId="172" fontId="0" fillId="0" borderId="50" xfId="0" applyNumberFormat="1" applyBorder="1" applyAlignment="1" applyProtection="1">
      <alignment horizontal="center" vertical="center"/>
    </xf>
    <xf numFmtId="16" fontId="5" fillId="0" borderId="50" xfId="0" applyNumberFormat="1" applyFont="1" applyFill="1" applyBorder="1" applyProtection="1"/>
    <xf numFmtId="0" fontId="5" fillId="0" borderId="50" xfId="0" applyNumberFormat="1" applyFont="1" applyFill="1" applyBorder="1" applyProtection="1"/>
    <xf numFmtId="0" fontId="5" fillId="0" borderId="50" xfId="0" applyNumberFormat="1" applyFont="1" applyBorder="1" applyAlignment="1" applyProtection="1">
      <alignment horizontal="left"/>
    </xf>
    <xf numFmtId="16" fontId="5" fillId="0" borderId="50" xfId="0" applyNumberFormat="1" applyFont="1" applyBorder="1" applyProtection="1"/>
    <xf numFmtId="0" fontId="5" fillId="0" borderId="50" xfId="0" applyNumberFormat="1" applyFont="1" applyBorder="1" applyProtection="1"/>
    <xf numFmtId="0" fontId="5" fillId="0" borderId="57" xfId="0" applyNumberFormat="1" applyFont="1" applyFill="1" applyBorder="1" applyProtection="1"/>
    <xf numFmtId="0" fontId="5" fillId="0" borderId="19" xfId="0" applyNumberFormat="1" applyFont="1" applyFill="1" applyBorder="1" applyProtection="1"/>
    <xf numFmtId="0" fontId="5" fillId="0" borderId="57" xfId="0" applyNumberFormat="1" applyFont="1" applyBorder="1" applyProtection="1"/>
    <xf numFmtId="0" fontId="0" fillId="0" borderId="0" xfId="0" applyBorder="1" applyProtection="1"/>
    <xf numFmtId="0" fontId="0" fillId="0" borderId="46" xfId="0" applyBorder="1" applyProtection="1"/>
    <xf numFmtId="0" fontId="51" fillId="0" borderId="65" xfId="0" applyFont="1" applyBorder="1" applyAlignment="1" applyProtection="1">
      <alignment horizontal="center" vertical="center"/>
    </xf>
    <xf numFmtId="172" fontId="0" fillId="0" borderId="65" xfId="0" applyNumberForma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64" xfId="0" applyBorder="1" applyAlignment="1" applyProtection="1">
      <alignment horizontal="center" vertical="center"/>
    </xf>
    <xf numFmtId="0" fontId="2" fillId="0" borderId="46" xfId="0" applyFont="1" applyBorder="1" applyProtection="1"/>
    <xf numFmtId="0" fontId="5" fillId="0" borderId="68" xfId="0" applyNumberFormat="1" applyFont="1" applyBorder="1" applyProtection="1"/>
    <xf numFmtId="172" fontId="0" fillId="0" borderId="68" xfId="0" applyNumberFormat="1" applyBorder="1" applyAlignment="1" applyProtection="1">
      <alignment horizontal="center" vertical="center"/>
    </xf>
    <xf numFmtId="172" fontId="0" fillId="0" borderId="69" xfId="0" applyNumberFormat="1" applyBorder="1" applyAlignment="1" applyProtection="1">
      <alignment horizontal="center" vertical="center"/>
    </xf>
    <xf numFmtId="0" fontId="58" fillId="0" borderId="0" xfId="0" applyFont="1" applyAlignment="1" applyProtection="1">
      <alignment vertical="center"/>
    </xf>
    <xf numFmtId="0" fontId="0" fillId="0" borderId="50" xfId="0" applyBorder="1" applyAlignment="1" applyProtection="1">
      <alignment horizontal="center" vertical="center"/>
    </xf>
    <xf numFmtId="0" fontId="0" fillId="0" borderId="65" xfId="0" applyBorder="1" applyAlignment="1" applyProtection="1">
      <alignment horizontal="center" vertical="center"/>
    </xf>
    <xf numFmtId="172" fontId="5" fillId="0" borderId="0" xfId="0" applyNumberFormat="1" applyFont="1" applyFill="1" applyBorder="1" applyProtection="1"/>
    <xf numFmtId="0" fontId="51" fillId="0" borderId="70" xfId="0" applyFont="1" applyBorder="1" applyAlignment="1" applyProtection="1"/>
    <xf numFmtId="0" fontId="0" fillId="0" borderId="0" xfId="0" applyBorder="1" applyAlignment="1" applyProtection="1"/>
    <xf numFmtId="0" fontId="51" fillId="0" borderId="59" xfId="0" applyFont="1" applyBorder="1" applyAlignment="1" applyProtection="1"/>
    <xf numFmtId="0" fontId="0" fillId="0" borderId="60" xfId="0" applyBorder="1" applyAlignment="1" applyProtection="1"/>
    <xf numFmtId="0" fontId="0" fillId="0" borderId="57" xfId="0" applyBorder="1" applyAlignment="1" applyProtection="1"/>
    <xf numFmtId="0" fontId="47" fillId="0" borderId="70" xfId="0" applyFont="1" applyBorder="1" applyAlignment="1" applyProtection="1"/>
    <xf numFmtId="0" fontId="47" fillId="0" borderId="0" xfId="0" applyFont="1" applyBorder="1" applyAlignment="1" applyProtection="1"/>
    <xf numFmtId="0" fontId="47" fillId="0" borderId="59" xfId="0" applyFont="1" applyBorder="1" applyAlignment="1" applyProtection="1"/>
    <xf numFmtId="0" fontId="47" fillId="0" borderId="60" xfId="0" applyFont="1" applyBorder="1" applyAlignment="1" applyProtection="1"/>
    <xf numFmtId="0" fontId="47" fillId="0" borderId="57" xfId="0" applyFont="1" applyBorder="1" applyAlignment="1" applyProtection="1"/>
    <xf numFmtId="0" fontId="3" fillId="0" borderId="10" xfId="1" applyNumberFormat="1" applyFont="1" applyBorder="1" applyAlignment="1" applyProtection="1">
      <alignment horizontal="center"/>
    </xf>
    <xf numFmtId="0" fontId="3" fillId="0" borderId="11" xfId="1" applyNumberFormat="1" applyFont="1" applyBorder="1" applyAlignment="1" applyProtection="1">
      <alignment horizontal="center"/>
    </xf>
    <xf numFmtId="1" fontId="3" fillId="0" borderId="36" xfId="0" applyNumberFormat="1" applyFont="1" applyBorder="1" applyAlignment="1" applyProtection="1">
      <alignment horizontal="center"/>
    </xf>
    <xf numFmtId="1" fontId="3" fillId="0" borderId="37" xfId="0" applyNumberFormat="1" applyFont="1" applyBorder="1" applyAlignment="1" applyProtection="1">
      <alignment horizontal="center"/>
    </xf>
    <xf numFmtId="0" fontId="3" fillId="0" borderId="38" xfId="0" applyFont="1" applyBorder="1" applyAlignment="1" applyProtection="1">
      <alignment horizontal="center" wrapText="1"/>
    </xf>
    <xf numFmtId="0" fontId="0" fillId="0" borderId="39" xfId="0" applyBorder="1" applyAlignment="1">
      <alignment wrapText="1"/>
    </xf>
    <xf numFmtId="0" fontId="0" fillId="0" borderId="18" xfId="0" applyBorder="1" applyAlignment="1">
      <alignment wrapText="1"/>
    </xf>
    <xf numFmtId="0" fontId="0" fillId="0" borderId="19" xfId="0" applyBorder="1" applyAlignment="1">
      <alignment wrapText="1"/>
    </xf>
    <xf numFmtId="0" fontId="0" fillId="0" borderId="2" xfId="0" applyBorder="1" applyAlignment="1" applyProtection="1">
      <alignment horizontal="center" wrapText="1"/>
    </xf>
    <xf numFmtId="0" fontId="0" fillId="0" borderId="3" xfId="0" applyBorder="1" applyAlignment="1" applyProtection="1">
      <alignment horizontal="center" wrapText="1"/>
    </xf>
    <xf numFmtId="0" fontId="0" fillId="0" borderId="1" xfId="0" applyBorder="1" applyAlignment="1" applyProtection="1">
      <alignment horizontal="center" wrapText="1"/>
    </xf>
    <xf numFmtId="0" fontId="5" fillId="0" borderId="10" xfId="0" applyFont="1" applyBorder="1" applyAlignment="1" applyProtection="1">
      <alignment horizontal="center"/>
    </xf>
    <xf numFmtId="0" fontId="5" fillId="0" borderId="11" xfId="0" applyFont="1" applyBorder="1" applyAlignment="1" applyProtection="1">
      <alignment horizontal="center"/>
    </xf>
    <xf numFmtId="0" fontId="3" fillId="0" borderId="2" xfId="0" applyFont="1" applyBorder="1" applyAlignment="1" applyProtection="1">
      <alignment horizontal="center"/>
    </xf>
    <xf numFmtId="0" fontId="3" fillId="0" borderId="3" xfId="0" applyFont="1" applyBorder="1" applyAlignment="1" applyProtection="1">
      <alignment horizontal="center"/>
    </xf>
    <xf numFmtId="0" fontId="2" fillId="0" borderId="4" xfId="0" applyFont="1" applyBorder="1" applyAlignment="1" applyProtection="1">
      <alignment horizontal="center" vertical="center" textRotation="90"/>
    </xf>
    <xf numFmtId="0" fontId="0" fillId="0" borderId="1" xfId="0" applyBorder="1" applyAlignment="1" applyProtection="1">
      <alignment horizontal="center"/>
    </xf>
    <xf numFmtId="0" fontId="3" fillId="0" borderId="17" xfId="0" applyFont="1" applyBorder="1" applyAlignment="1" applyProtection="1">
      <alignment horizontal="center"/>
    </xf>
    <xf numFmtId="0" fontId="5" fillId="0" borderId="1" xfId="0" applyFont="1" applyBorder="1" applyAlignment="1" applyProtection="1">
      <alignment horizontal="center" wrapText="1"/>
    </xf>
    <xf numFmtId="0" fontId="5" fillId="0" borderId="1" xfId="0" applyNumberFormat="1" applyFont="1" applyBorder="1" applyAlignment="1" applyProtection="1">
      <alignment horizontal="center"/>
    </xf>
    <xf numFmtId="0" fontId="21" fillId="0" borderId="1" xfId="0" applyFont="1" applyBorder="1" applyAlignment="1" applyProtection="1">
      <alignment horizontal="center"/>
    </xf>
    <xf numFmtId="0" fontId="5" fillId="9" borderId="1" xfId="0" applyFont="1" applyFill="1" applyBorder="1" applyAlignment="1" applyProtection="1">
      <alignment horizontal="center"/>
      <protection locked="0"/>
    </xf>
    <xf numFmtId="1" fontId="41" fillId="0" borderId="5" xfId="1" applyNumberFormat="1" applyFont="1" applyBorder="1" applyAlignment="1" applyProtection="1">
      <alignment horizontal="center"/>
    </xf>
    <xf numFmtId="0" fontId="5" fillId="0" borderId="14" xfId="1" applyNumberFormat="1" applyFont="1" applyFill="1" applyBorder="1" applyAlignment="1" applyProtection="1">
      <alignment horizontal="center" vertical="center"/>
    </xf>
    <xf numFmtId="0" fontId="2" fillId="0" borderId="46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1" fontId="5" fillId="0" borderId="0" xfId="1" applyNumberFormat="1" applyFont="1" applyBorder="1" applyAlignment="1" applyProtection="1">
      <alignment horizontal="center"/>
    </xf>
    <xf numFmtId="0" fontId="1" fillId="0" borderId="5" xfId="1" applyNumberFormat="1" applyFont="1" applyBorder="1" applyAlignment="1" applyProtection="1">
      <alignment horizontal="center"/>
    </xf>
    <xf numFmtId="0" fontId="57" fillId="13" borderId="49" xfId="0" applyFont="1" applyFill="1" applyBorder="1" applyAlignment="1" applyProtection="1">
      <alignment horizontal="center" vertical="center" textRotation="90"/>
    </xf>
    <xf numFmtId="0" fontId="57" fillId="14" borderId="49" xfId="0" applyFont="1" applyFill="1" applyBorder="1" applyAlignment="1" applyProtection="1">
      <alignment horizontal="center" vertical="center" textRotation="90"/>
    </xf>
    <xf numFmtId="0" fontId="57" fillId="14" borderId="66" xfId="0" applyFont="1" applyFill="1" applyBorder="1" applyAlignment="1" applyProtection="1">
      <alignment horizontal="center" vertical="center" textRotation="90"/>
    </xf>
    <xf numFmtId="0" fontId="0" fillId="0" borderId="50" xfId="0" applyBorder="1" applyAlignment="1" applyProtection="1">
      <alignment horizontal="center"/>
    </xf>
    <xf numFmtId="0" fontId="2" fillId="0" borderId="56" xfId="0" applyFont="1" applyBorder="1" applyAlignment="1" applyProtection="1">
      <alignment horizontal="center" vertical="center"/>
    </xf>
    <xf numFmtId="0" fontId="2" fillId="0" borderId="58" xfId="0" applyFont="1" applyBorder="1" applyAlignment="1" applyProtection="1">
      <alignment horizontal="center" vertical="center"/>
    </xf>
    <xf numFmtId="0" fontId="2" fillId="0" borderId="67" xfId="0" applyFont="1" applyBorder="1" applyAlignment="1" applyProtection="1">
      <alignment horizontal="center" vertical="center"/>
    </xf>
    <xf numFmtId="0" fontId="59" fillId="0" borderId="61" xfId="0" applyFont="1" applyBorder="1" applyAlignment="1" applyProtection="1">
      <alignment horizontal="center" vertical="center"/>
    </xf>
    <xf numFmtId="0" fontId="59" fillId="0" borderId="62" xfId="0" applyFont="1" applyBorder="1" applyAlignment="1" applyProtection="1">
      <alignment horizontal="center" vertical="center"/>
    </xf>
    <xf numFmtId="0" fontId="59" fillId="0" borderId="63" xfId="0" applyFont="1" applyBorder="1" applyAlignment="1" applyProtection="1">
      <alignment horizontal="center" vertical="center"/>
    </xf>
    <xf numFmtId="0" fontId="59" fillId="0" borderId="46" xfId="0" applyFont="1" applyBorder="1" applyAlignment="1" applyProtection="1">
      <alignment horizontal="center" vertical="center"/>
    </xf>
    <xf numFmtId="0" fontId="59" fillId="0" borderId="0" xfId="0" applyFont="1" applyBorder="1" applyAlignment="1" applyProtection="1">
      <alignment horizontal="center" vertical="center"/>
    </xf>
    <xf numFmtId="0" fontId="59" fillId="0" borderId="64" xfId="0" applyFont="1" applyBorder="1" applyAlignment="1" applyProtection="1">
      <alignment horizontal="center" vertical="center"/>
    </xf>
    <xf numFmtId="0" fontId="2" fillId="0" borderId="56" xfId="0" applyFont="1" applyBorder="1" applyAlignment="1" applyProtection="1">
      <alignment horizontal="center" vertical="center" wrapText="1"/>
    </xf>
    <xf numFmtId="0" fontId="2" fillId="0" borderId="58" xfId="0" applyFont="1" applyBorder="1" applyAlignment="1" applyProtection="1">
      <alignment horizontal="center" vertical="center" wrapText="1"/>
    </xf>
    <xf numFmtId="0" fontId="58" fillId="0" borderId="61" xfId="0" applyFont="1" applyBorder="1" applyAlignment="1" applyProtection="1">
      <alignment horizontal="center" vertical="center"/>
    </xf>
    <xf numFmtId="0" fontId="58" fillId="0" borderId="62" xfId="0" applyFont="1" applyBorder="1" applyAlignment="1" applyProtection="1">
      <alignment horizontal="center" vertical="center"/>
    </xf>
    <xf numFmtId="0" fontId="58" fillId="0" borderId="63" xfId="0" applyFont="1" applyBorder="1" applyAlignment="1" applyProtection="1">
      <alignment horizontal="center" vertical="center"/>
    </xf>
    <xf numFmtId="0" fontId="58" fillId="0" borderId="46" xfId="0" applyFont="1" applyBorder="1" applyAlignment="1" applyProtection="1">
      <alignment horizontal="center" vertical="center"/>
    </xf>
    <xf numFmtId="0" fontId="58" fillId="0" borderId="0" xfId="0" applyFont="1" applyBorder="1" applyAlignment="1" applyProtection="1">
      <alignment horizontal="center" vertical="center"/>
    </xf>
    <xf numFmtId="0" fontId="58" fillId="0" borderId="64" xfId="0" applyFont="1" applyBorder="1" applyAlignment="1" applyProtection="1">
      <alignment horizontal="center" vertical="center"/>
    </xf>
    <xf numFmtId="0" fontId="0" fillId="0" borderId="65" xfId="0" applyBorder="1" applyAlignment="1" applyProtection="1">
      <alignment horizontal="center"/>
    </xf>
    <xf numFmtId="0" fontId="0" fillId="0" borderId="50" xfId="0" applyBorder="1" applyAlignment="1" applyProtection="1">
      <alignment horizontal="center" wrapText="1"/>
    </xf>
  </cellXfs>
  <cellStyles count="8">
    <cellStyle name="Excel Built-in Currency" xfId="2"/>
    <cellStyle name="Excel Built-in Normal" xfId="1"/>
    <cellStyle name="Heading" xfId="3"/>
    <cellStyle name="Heading1" xfId="4"/>
    <cellStyle name="Normal" xfId="0" builtinId="0"/>
    <cellStyle name="Normal 2" xfId="5"/>
    <cellStyle name="Result" xfId="6"/>
    <cellStyle name="Result2" xfId="7"/>
  </cellStyles>
  <dxfs count="228">
    <dxf>
      <font>
        <color rgb="FF00B050"/>
      </font>
    </dxf>
    <dxf>
      <font>
        <color rgb="FFFF0000"/>
      </font>
    </dxf>
    <dxf>
      <font>
        <color theme="3" tint="0.39994506668294322"/>
      </font>
    </dxf>
    <dxf>
      <font>
        <color theme="9" tint="-0.24994659260841701"/>
      </font>
    </dxf>
    <dxf>
      <font>
        <color theme="1" tint="4.9989318521683403E-2"/>
      </font>
    </dxf>
    <dxf>
      <font>
        <color theme="0" tint="-0.499984740745262"/>
      </font>
    </dxf>
    <dxf>
      <font>
        <color rgb="FF00B050"/>
      </font>
    </dxf>
    <dxf>
      <font>
        <color rgb="FFFF0000"/>
      </font>
    </dxf>
    <dxf>
      <font>
        <color theme="3" tint="0.39994506668294322"/>
      </font>
    </dxf>
    <dxf>
      <font>
        <color theme="9" tint="-0.24994659260841701"/>
      </font>
    </dxf>
    <dxf>
      <font>
        <color theme="1" tint="4.9989318521683403E-2"/>
      </font>
    </dxf>
    <dxf>
      <font>
        <color theme="0" tint="-0.499984740745262"/>
      </font>
    </dxf>
    <dxf>
      <font>
        <color rgb="FF00B050"/>
      </font>
    </dxf>
    <dxf>
      <font>
        <color rgb="FFFF0000"/>
      </font>
    </dxf>
    <dxf>
      <font>
        <color theme="3" tint="0.39994506668294322"/>
      </font>
    </dxf>
    <dxf>
      <font>
        <color theme="9" tint="-0.24994659260841701"/>
      </font>
    </dxf>
    <dxf>
      <font>
        <color theme="1" tint="4.9989318521683403E-2"/>
      </font>
    </dxf>
    <dxf>
      <font>
        <color theme="0" tint="-0.499984740745262"/>
      </font>
    </dxf>
    <dxf>
      <font>
        <color rgb="FF00B050"/>
      </font>
    </dxf>
    <dxf>
      <font>
        <color rgb="FFFF0000"/>
      </font>
    </dxf>
    <dxf>
      <font>
        <color theme="3" tint="0.39994506668294322"/>
      </font>
    </dxf>
    <dxf>
      <font>
        <color theme="9" tint="-0.24994659260841701"/>
      </font>
    </dxf>
    <dxf>
      <font>
        <color theme="1" tint="4.9989318521683403E-2"/>
      </font>
    </dxf>
    <dxf>
      <font>
        <color theme="0" tint="-0.499984740745262"/>
      </font>
    </dxf>
    <dxf>
      <font>
        <color rgb="FF00B050"/>
      </font>
    </dxf>
    <dxf>
      <font>
        <color rgb="FFFF0000"/>
      </font>
    </dxf>
    <dxf>
      <font>
        <color theme="3" tint="0.39994506668294322"/>
      </font>
    </dxf>
    <dxf>
      <font>
        <color theme="9" tint="-0.24994659260841701"/>
      </font>
    </dxf>
    <dxf>
      <font>
        <color theme="1" tint="4.9989318521683403E-2"/>
      </font>
    </dxf>
    <dxf>
      <font>
        <color theme="0" tint="-0.499984740745262"/>
      </font>
    </dxf>
    <dxf>
      <font>
        <color rgb="FF00B050"/>
      </font>
    </dxf>
    <dxf>
      <font>
        <color rgb="FFFF0000"/>
      </font>
    </dxf>
    <dxf>
      <font>
        <color theme="3" tint="0.39994506668294322"/>
      </font>
    </dxf>
    <dxf>
      <font>
        <color theme="9" tint="-0.24994659260841701"/>
      </font>
    </dxf>
    <dxf>
      <font>
        <color theme="1" tint="4.9989318521683403E-2"/>
      </font>
    </dxf>
    <dxf>
      <font>
        <color theme="0" tint="-0.499984740745262"/>
      </font>
    </dxf>
    <dxf>
      <font>
        <color rgb="FF00B050"/>
      </font>
    </dxf>
    <dxf>
      <font>
        <color rgb="FFFF0000"/>
      </font>
    </dxf>
    <dxf>
      <font>
        <color theme="3" tint="0.39994506668294322"/>
      </font>
    </dxf>
    <dxf>
      <font>
        <color theme="9" tint="-0.24994659260841701"/>
      </font>
    </dxf>
    <dxf>
      <font>
        <color theme="1" tint="4.9989318521683403E-2"/>
      </font>
    </dxf>
    <dxf>
      <font>
        <color theme="0" tint="-0.499984740745262"/>
      </font>
    </dxf>
    <dxf>
      <font>
        <color rgb="FF00B050"/>
      </font>
    </dxf>
    <dxf>
      <font>
        <color rgb="FFFF0000"/>
      </font>
    </dxf>
    <dxf>
      <font>
        <color theme="3" tint="0.39994506668294322"/>
      </font>
    </dxf>
    <dxf>
      <font>
        <color theme="9" tint="-0.24994659260841701"/>
      </font>
    </dxf>
    <dxf>
      <font>
        <color theme="1" tint="4.9989318521683403E-2"/>
      </font>
    </dxf>
    <dxf>
      <font>
        <color theme="0" tint="-0.499984740745262"/>
      </font>
    </dxf>
    <dxf>
      <font>
        <color rgb="FF00B050"/>
      </font>
    </dxf>
    <dxf>
      <font>
        <color rgb="FFFF0000"/>
      </font>
    </dxf>
    <dxf>
      <font>
        <color theme="3" tint="0.39994506668294322"/>
      </font>
    </dxf>
    <dxf>
      <font>
        <color theme="9" tint="-0.24994659260841701"/>
      </font>
    </dxf>
    <dxf>
      <font>
        <color theme="1" tint="4.9989318521683403E-2"/>
      </font>
    </dxf>
    <dxf>
      <font>
        <color theme="0" tint="-0.499984740745262"/>
      </font>
    </dxf>
    <dxf>
      <font>
        <color rgb="FF00B050"/>
      </font>
    </dxf>
    <dxf>
      <font>
        <color rgb="FFFF0000"/>
      </font>
    </dxf>
    <dxf>
      <font>
        <color theme="3" tint="0.39994506668294322"/>
      </font>
    </dxf>
    <dxf>
      <font>
        <color theme="9" tint="-0.24994659260841701"/>
      </font>
    </dxf>
    <dxf>
      <font>
        <color theme="1" tint="4.9989318521683403E-2"/>
      </font>
    </dxf>
    <dxf>
      <font>
        <color theme="0" tint="-0.499984740745262"/>
      </font>
    </dxf>
    <dxf>
      <font>
        <color rgb="FF00B050"/>
      </font>
    </dxf>
    <dxf>
      <font>
        <color rgb="FFFF0000"/>
      </font>
    </dxf>
    <dxf>
      <font>
        <color theme="3" tint="0.39994506668294322"/>
      </font>
    </dxf>
    <dxf>
      <font>
        <color theme="9" tint="-0.24994659260841701"/>
      </font>
    </dxf>
    <dxf>
      <font>
        <color theme="1" tint="4.9989318521683403E-2"/>
      </font>
    </dxf>
    <dxf>
      <font>
        <color theme="0" tint="-0.499984740745262"/>
      </font>
    </dxf>
    <dxf>
      <font>
        <color rgb="FF00B050"/>
      </font>
    </dxf>
    <dxf>
      <font>
        <color rgb="FFFF0000"/>
      </font>
    </dxf>
    <dxf>
      <font>
        <color theme="3" tint="0.39994506668294322"/>
      </font>
    </dxf>
    <dxf>
      <font>
        <color theme="9" tint="-0.24994659260841701"/>
      </font>
    </dxf>
    <dxf>
      <font>
        <color theme="1" tint="4.9989318521683403E-2"/>
      </font>
    </dxf>
    <dxf>
      <font>
        <color theme="0" tint="-0.499984740745262"/>
      </font>
    </dxf>
    <dxf>
      <font>
        <color rgb="FF00B050"/>
      </font>
    </dxf>
    <dxf>
      <font>
        <color rgb="FFFF0000"/>
      </font>
    </dxf>
    <dxf>
      <font>
        <color theme="3" tint="0.39994506668294322"/>
      </font>
    </dxf>
    <dxf>
      <font>
        <color theme="9" tint="-0.24994659260841701"/>
      </font>
    </dxf>
    <dxf>
      <font>
        <color theme="1" tint="4.9989318521683403E-2"/>
      </font>
    </dxf>
    <dxf>
      <font>
        <color theme="0" tint="-0.499984740745262"/>
      </font>
    </dxf>
    <dxf>
      <font>
        <color rgb="FF00B050"/>
      </font>
    </dxf>
    <dxf>
      <font>
        <color rgb="FFFF0000"/>
      </font>
    </dxf>
    <dxf>
      <font>
        <color theme="3" tint="0.39994506668294322"/>
      </font>
    </dxf>
    <dxf>
      <font>
        <color theme="9" tint="-0.24994659260841701"/>
      </font>
    </dxf>
    <dxf>
      <font>
        <color theme="1" tint="4.9989318521683403E-2"/>
      </font>
    </dxf>
    <dxf>
      <font>
        <color theme="0" tint="-0.499984740745262"/>
      </font>
    </dxf>
    <dxf>
      <font>
        <color rgb="FF00B050"/>
      </font>
    </dxf>
    <dxf>
      <font>
        <color rgb="FFFF0000"/>
      </font>
    </dxf>
    <dxf>
      <font>
        <color theme="3" tint="0.39994506668294322"/>
      </font>
    </dxf>
    <dxf>
      <font>
        <color theme="9" tint="-0.24994659260841701"/>
      </font>
    </dxf>
    <dxf>
      <font>
        <color theme="1" tint="4.9989318521683403E-2"/>
      </font>
    </dxf>
    <dxf>
      <font>
        <color theme="0" tint="-0.499984740745262"/>
      </font>
    </dxf>
    <dxf>
      <font>
        <color rgb="FF00B050"/>
      </font>
    </dxf>
    <dxf>
      <font>
        <color rgb="FFFF0000"/>
      </font>
    </dxf>
    <dxf>
      <font>
        <color theme="3" tint="0.39994506668294322"/>
      </font>
    </dxf>
    <dxf>
      <font>
        <color theme="9" tint="-0.24994659260841701"/>
      </font>
    </dxf>
    <dxf>
      <font>
        <color theme="1" tint="4.9989318521683403E-2"/>
      </font>
    </dxf>
    <dxf>
      <font>
        <color theme="0" tint="-0.499984740745262"/>
      </font>
    </dxf>
    <dxf>
      <font>
        <color rgb="FF00B050"/>
      </font>
    </dxf>
    <dxf>
      <font>
        <color rgb="FFFF0000"/>
      </font>
    </dxf>
    <dxf>
      <font>
        <color theme="3" tint="0.39994506668294322"/>
      </font>
    </dxf>
    <dxf>
      <font>
        <color theme="9" tint="-0.24994659260841701"/>
      </font>
    </dxf>
    <dxf>
      <font>
        <color theme="1" tint="4.9989318521683403E-2"/>
      </font>
    </dxf>
    <dxf>
      <font>
        <color theme="0" tint="-0.499984740745262"/>
      </font>
    </dxf>
    <dxf>
      <font>
        <color rgb="FF00B050"/>
      </font>
    </dxf>
    <dxf>
      <font>
        <color rgb="FFFF0000"/>
      </font>
    </dxf>
    <dxf>
      <font>
        <color theme="3" tint="0.39994506668294322"/>
      </font>
    </dxf>
    <dxf>
      <font>
        <color theme="9" tint="-0.24994659260841701"/>
      </font>
    </dxf>
    <dxf>
      <font>
        <color theme="1" tint="4.9989318521683403E-2"/>
      </font>
    </dxf>
    <dxf>
      <font>
        <color theme="0" tint="-0.499984740745262"/>
      </font>
    </dxf>
    <dxf>
      <font>
        <color rgb="FF00B050"/>
      </font>
    </dxf>
    <dxf>
      <font>
        <color rgb="FFFF0000"/>
      </font>
    </dxf>
    <dxf>
      <font>
        <color theme="3" tint="0.39994506668294322"/>
      </font>
    </dxf>
    <dxf>
      <font>
        <color theme="9" tint="-0.24994659260841701"/>
      </font>
    </dxf>
    <dxf>
      <font>
        <color theme="1" tint="4.9989318521683403E-2"/>
      </font>
    </dxf>
    <dxf>
      <font>
        <color theme="0" tint="-0.499984740745262"/>
      </font>
    </dxf>
    <dxf>
      <font>
        <color rgb="FF00B050"/>
      </font>
    </dxf>
    <dxf>
      <font>
        <color rgb="FFFF0000"/>
      </font>
    </dxf>
    <dxf>
      <font>
        <color theme="3" tint="0.39994506668294322"/>
      </font>
    </dxf>
    <dxf>
      <font>
        <color theme="9" tint="-0.24994659260841701"/>
      </font>
    </dxf>
    <dxf>
      <font>
        <color theme="1" tint="4.9989318521683403E-2"/>
      </font>
    </dxf>
    <dxf>
      <font>
        <color theme="0" tint="-0.499984740745262"/>
      </font>
    </dxf>
    <dxf>
      <font>
        <color rgb="FF00B050"/>
      </font>
    </dxf>
    <dxf>
      <font>
        <color rgb="FFFF0000"/>
      </font>
    </dxf>
    <dxf>
      <font>
        <color theme="3" tint="0.39994506668294322"/>
      </font>
    </dxf>
    <dxf>
      <font>
        <color theme="9" tint="-0.24994659260841701"/>
      </font>
    </dxf>
    <dxf>
      <font>
        <color theme="1" tint="4.9989318521683403E-2"/>
      </font>
    </dxf>
    <dxf>
      <font>
        <color theme="0" tint="-0.499984740745262"/>
      </font>
    </dxf>
    <dxf>
      <font>
        <color rgb="FF00B050"/>
      </font>
    </dxf>
    <dxf>
      <font>
        <color rgb="FFFF0000"/>
      </font>
    </dxf>
    <dxf>
      <font>
        <color theme="3" tint="0.39994506668294322"/>
      </font>
    </dxf>
    <dxf>
      <font>
        <color theme="9" tint="-0.24994659260841701"/>
      </font>
    </dxf>
    <dxf>
      <font>
        <color theme="1" tint="4.9989318521683403E-2"/>
      </font>
    </dxf>
    <dxf>
      <font>
        <color theme="0" tint="-0.499984740745262"/>
      </font>
    </dxf>
    <dxf>
      <font>
        <color rgb="FF00B050"/>
      </font>
    </dxf>
    <dxf>
      <font>
        <color rgb="FFFF0000"/>
      </font>
    </dxf>
    <dxf>
      <font>
        <color theme="3" tint="0.39994506668294322"/>
      </font>
    </dxf>
    <dxf>
      <font>
        <color theme="9" tint="-0.24994659260841701"/>
      </font>
    </dxf>
    <dxf>
      <font>
        <color theme="1" tint="4.9989318521683403E-2"/>
      </font>
    </dxf>
    <dxf>
      <font>
        <color theme="0" tint="-0.499984740745262"/>
      </font>
    </dxf>
    <dxf>
      <font>
        <color theme="0"/>
      </font>
      <border>
        <left/>
        <right/>
        <top/>
        <bottom/>
        <vertical/>
        <horizontal/>
      </border>
    </dxf>
    <dxf>
      <fill>
        <patternFill>
          <bgColor rgb="FFCCEC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EC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EC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EC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EC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EC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EC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EC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EC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EC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CCEC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CCEC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</border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</border>
    </dxf>
    <dxf>
      <font>
        <color theme="1"/>
      </font>
      <fill>
        <patternFill>
          <bgColor rgb="FFCCFFCC"/>
        </patternFill>
      </fill>
      <border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CCFFCC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</border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</border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</border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</border>
    </dxf>
    <dxf>
      <font>
        <color theme="1"/>
      </font>
      <fill>
        <patternFill>
          <bgColor rgb="FFCCFFCC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</border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</border>
    </dxf>
    <dxf>
      <font>
        <color theme="1"/>
      </font>
      <fill>
        <patternFill>
          <bgColor rgb="FFCCFFCC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</border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</border>
    </dxf>
    <dxf>
      <font>
        <color theme="1"/>
      </font>
      <fill>
        <patternFill>
          <bgColor rgb="FFCCFFCC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</border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</border>
    </dxf>
    <dxf>
      <font>
        <color theme="1"/>
      </font>
      <fill>
        <patternFill>
          <bgColor rgb="FFCCFFCC"/>
        </patternFill>
      </fill>
      <border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CCFFCC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</border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</border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</border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</border>
    </dxf>
    <dxf>
      <font>
        <color theme="1"/>
      </font>
      <fill>
        <patternFill>
          <bgColor rgb="FFCCFFCC"/>
        </patternFill>
      </fill>
      <border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CCFFCC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</border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</border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</border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</border>
    </dxf>
    <dxf>
      <font>
        <color theme="1"/>
      </font>
      <fill>
        <patternFill>
          <bgColor rgb="FFCCFFCC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</border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</border>
    </dxf>
    <dxf>
      <font>
        <color theme="1"/>
      </font>
      <fill>
        <patternFill>
          <bgColor rgb="FFCCFFCC"/>
        </patternFill>
      </fill>
      <border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left style="thin">
          <color auto="1"/>
        </left>
        <vertical/>
        <horizontal/>
      </border>
    </dxf>
    <dxf>
      <border>
        <top style="thin">
          <color auto="1"/>
        </top>
        <vertical/>
        <horizontal/>
      </border>
    </dxf>
    <dxf>
      <font>
        <color rgb="FF00B050"/>
      </font>
    </dxf>
    <dxf>
      <font>
        <color rgb="FFFF0000"/>
      </font>
    </dxf>
    <dxf>
      <font>
        <color theme="3" tint="0.39994506668294322"/>
      </font>
    </dxf>
    <dxf>
      <font>
        <color theme="9" tint="-0.24994659260841701"/>
      </font>
    </dxf>
    <dxf>
      <font>
        <color theme="1" tint="4.9989318521683403E-2"/>
      </font>
    </dxf>
    <dxf>
      <font>
        <color theme="0" tint="-0.499984740745262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1"/>
      </font>
      <fill>
        <patternFill>
          <bgColor rgb="FFCCFFCC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CC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</border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</border>
    </dxf>
    <dxf>
      <font>
        <color rgb="FF00B050"/>
      </font>
    </dxf>
    <dxf>
      <font>
        <color rgb="FFFF0000"/>
      </font>
    </dxf>
    <dxf>
      <font>
        <color theme="3" tint="0.39994506668294322"/>
      </font>
    </dxf>
    <dxf>
      <font>
        <color theme="9" tint="-0.24994659260841701"/>
      </font>
    </dxf>
    <dxf>
      <font>
        <color theme="1"/>
      </font>
    </dxf>
    <dxf>
      <font>
        <color theme="0"/>
      </font>
    </dxf>
  </dxfs>
  <tableStyles count="0" defaultTableStyle="TableStyleMedium9" defaultPivotStyle="PivotStyleLight16"/>
  <colors>
    <mruColors>
      <color rgb="FFFFCC99"/>
      <color rgb="FFCCECFF"/>
      <color rgb="FF00FFFF"/>
      <color rgb="FFCCFFCC"/>
      <color rgb="FFFFFF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9525</xdr:colOff>
          <xdr:row>12</xdr:row>
          <xdr:rowOff>9525</xdr:rowOff>
        </xdr:from>
        <xdr:to>
          <xdr:col>41</xdr:col>
          <xdr:colOff>333375</xdr:colOff>
          <xdr:row>15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xmlns="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Changement d'année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39</xdr:col>
          <xdr:colOff>9525</xdr:colOff>
          <xdr:row>25</xdr:row>
          <xdr:rowOff>0</xdr:rowOff>
        </xdr:from>
        <xdr:to>
          <xdr:col>42</xdr:col>
          <xdr:colOff>923925</xdr:colOff>
          <xdr:row>28</xdr:row>
          <xdr:rowOff>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xmlns="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Heures supplémentaires / Formations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44</xdr:col>
          <xdr:colOff>9525</xdr:colOff>
          <xdr:row>25</xdr:row>
          <xdr:rowOff>9525</xdr:rowOff>
        </xdr:from>
        <xdr:to>
          <xdr:col>48</xdr:col>
          <xdr:colOff>466725</xdr:colOff>
          <xdr:row>28</xdr:row>
          <xdr:rowOff>9525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xmlns="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Absence / Remplacement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38100</xdr:colOff>
          <xdr:row>9</xdr:row>
          <xdr:rowOff>0</xdr:rowOff>
        </xdr:from>
        <xdr:to>
          <xdr:col>38</xdr:col>
          <xdr:colOff>438150</xdr:colOff>
          <xdr:row>12</xdr:row>
          <xdr:rowOff>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xmlns="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Heures supplémentaires / Formations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38100</xdr:colOff>
          <xdr:row>12</xdr:row>
          <xdr:rowOff>57150</xdr:rowOff>
        </xdr:from>
        <xdr:to>
          <xdr:col>38</xdr:col>
          <xdr:colOff>438150</xdr:colOff>
          <xdr:row>15</xdr:row>
          <xdr:rowOff>57150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xmlns="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Absence / Remplacement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38100</xdr:colOff>
          <xdr:row>30</xdr:row>
          <xdr:rowOff>0</xdr:rowOff>
        </xdr:from>
        <xdr:to>
          <xdr:col>38</xdr:col>
          <xdr:colOff>438150</xdr:colOff>
          <xdr:row>33</xdr:row>
          <xdr:rowOff>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xmlns="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Heures supplémentaires / Formations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38100</xdr:colOff>
          <xdr:row>50</xdr:row>
          <xdr:rowOff>0</xdr:rowOff>
        </xdr:from>
        <xdr:to>
          <xdr:col>38</xdr:col>
          <xdr:colOff>438150</xdr:colOff>
          <xdr:row>53</xdr:row>
          <xdr:rowOff>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xmlns="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Heures supplémentaires / Formations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38100</xdr:colOff>
          <xdr:row>70</xdr:row>
          <xdr:rowOff>0</xdr:rowOff>
        </xdr:from>
        <xdr:to>
          <xdr:col>38</xdr:col>
          <xdr:colOff>438150</xdr:colOff>
          <xdr:row>73</xdr:row>
          <xdr:rowOff>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xmlns="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Heures supplémentaires / Formations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38100</xdr:colOff>
          <xdr:row>90</xdr:row>
          <xdr:rowOff>0</xdr:rowOff>
        </xdr:from>
        <xdr:to>
          <xdr:col>38</xdr:col>
          <xdr:colOff>438150</xdr:colOff>
          <xdr:row>93</xdr:row>
          <xdr:rowOff>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xmlns="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Heures supplémentaires / Formations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38100</xdr:colOff>
          <xdr:row>110</xdr:row>
          <xdr:rowOff>0</xdr:rowOff>
        </xdr:from>
        <xdr:to>
          <xdr:col>38</xdr:col>
          <xdr:colOff>438150</xdr:colOff>
          <xdr:row>113</xdr:row>
          <xdr:rowOff>0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xmlns="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Heures supplémentaires / Formations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38100</xdr:colOff>
          <xdr:row>130</xdr:row>
          <xdr:rowOff>0</xdr:rowOff>
        </xdr:from>
        <xdr:to>
          <xdr:col>38</xdr:col>
          <xdr:colOff>438150</xdr:colOff>
          <xdr:row>133</xdr:row>
          <xdr:rowOff>0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xmlns="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Heures supplémentaires / Formations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38100</xdr:colOff>
          <xdr:row>151</xdr:row>
          <xdr:rowOff>0</xdr:rowOff>
        </xdr:from>
        <xdr:to>
          <xdr:col>38</xdr:col>
          <xdr:colOff>438150</xdr:colOff>
          <xdr:row>154</xdr:row>
          <xdr:rowOff>0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xmlns="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Heures supplémentaires / Formations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38100</xdr:colOff>
          <xdr:row>171</xdr:row>
          <xdr:rowOff>0</xdr:rowOff>
        </xdr:from>
        <xdr:to>
          <xdr:col>38</xdr:col>
          <xdr:colOff>438150</xdr:colOff>
          <xdr:row>174</xdr:row>
          <xdr:rowOff>0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xmlns="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Heures supplémentaires / Formations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38100</xdr:colOff>
          <xdr:row>191</xdr:row>
          <xdr:rowOff>0</xdr:rowOff>
        </xdr:from>
        <xdr:to>
          <xdr:col>38</xdr:col>
          <xdr:colOff>438150</xdr:colOff>
          <xdr:row>194</xdr:row>
          <xdr:rowOff>0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xmlns="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Heures supplémentaires / Formations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38100</xdr:colOff>
          <xdr:row>211</xdr:row>
          <xdr:rowOff>0</xdr:rowOff>
        </xdr:from>
        <xdr:to>
          <xdr:col>38</xdr:col>
          <xdr:colOff>438150</xdr:colOff>
          <xdr:row>214</xdr:row>
          <xdr:rowOff>0</xdr:rowOff>
        </xdr:to>
        <xdr:sp macro="" textlink="">
          <xdr:nvSpPr>
            <xdr:cNvPr id="1049" name="Button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xmlns="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Heures supplémentaires / Formations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38100</xdr:colOff>
          <xdr:row>231</xdr:row>
          <xdr:rowOff>0</xdr:rowOff>
        </xdr:from>
        <xdr:to>
          <xdr:col>38</xdr:col>
          <xdr:colOff>438150</xdr:colOff>
          <xdr:row>234</xdr:row>
          <xdr:rowOff>0</xdr:rowOff>
        </xdr:to>
        <xdr:sp macro="" textlink="">
          <xdr:nvSpPr>
            <xdr:cNvPr id="1050" name="Button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xmlns="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Heures supplémentaires / Formations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38100</xdr:colOff>
          <xdr:row>33</xdr:row>
          <xdr:rowOff>57150</xdr:rowOff>
        </xdr:from>
        <xdr:to>
          <xdr:col>38</xdr:col>
          <xdr:colOff>438150</xdr:colOff>
          <xdr:row>36</xdr:row>
          <xdr:rowOff>57150</xdr:rowOff>
        </xdr:to>
        <xdr:sp macro="" textlink="">
          <xdr:nvSpPr>
            <xdr:cNvPr id="1051" name="Button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xmlns="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Absence / Remplacement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38100</xdr:colOff>
          <xdr:row>53</xdr:row>
          <xdr:rowOff>57150</xdr:rowOff>
        </xdr:from>
        <xdr:to>
          <xdr:col>38</xdr:col>
          <xdr:colOff>438150</xdr:colOff>
          <xdr:row>56</xdr:row>
          <xdr:rowOff>57150</xdr:rowOff>
        </xdr:to>
        <xdr:sp macro="" textlink="">
          <xdr:nvSpPr>
            <xdr:cNvPr id="1052" name="Button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xmlns="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Absence / Remplacement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38100</xdr:colOff>
          <xdr:row>73</xdr:row>
          <xdr:rowOff>57150</xdr:rowOff>
        </xdr:from>
        <xdr:to>
          <xdr:col>38</xdr:col>
          <xdr:colOff>438150</xdr:colOff>
          <xdr:row>76</xdr:row>
          <xdr:rowOff>57150</xdr:rowOff>
        </xdr:to>
        <xdr:sp macro="" textlink="">
          <xdr:nvSpPr>
            <xdr:cNvPr id="1053" name="Button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xmlns="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Absence / Remplacement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38100</xdr:colOff>
          <xdr:row>93</xdr:row>
          <xdr:rowOff>57150</xdr:rowOff>
        </xdr:from>
        <xdr:to>
          <xdr:col>38</xdr:col>
          <xdr:colOff>438150</xdr:colOff>
          <xdr:row>96</xdr:row>
          <xdr:rowOff>57150</xdr:rowOff>
        </xdr:to>
        <xdr:sp macro="" textlink="">
          <xdr:nvSpPr>
            <xdr:cNvPr id="1054" name="Button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xmlns="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Absence / Remplacement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38100</xdr:colOff>
          <xdr:row>113</xdr:row>
          <xdr:rowOff>57150</xdr:rowOff>
        </xdr:from>
        <xdr:to>
          <xdr:col>38</xdr:col>
          <xdr:colOff>438150</xdr:colOff>
          <xdr:row>116</xdr:row>
          <xdr:rowOff>57150</xdr:rowOff>
        </xdr:to>
        <xdr:sp macro="" textlink="">
          <xdr:nvSpPr>
            <xdr:cNvPr id="1055" name="Button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xmlns="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Absence / Remplacement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38100</xdr:colOff>
          <xdr:row>133</xdr:row>
          <xdr:rowOff>57150</xdr:rowOff>
        </xdr:from>
        <xdr:to>
          <xdr:col>38</xdr:col>
          <xdr:colOff>438150</xdr:colOff>
          <xdr:row>136</xdr:row>
          <xdr:rowOff>57150</xdr:rowOff>
        </xdr:to>
        <xdr:sp macro="" textlink="">
          <xdr:nvSpPr>
            <xdr:cNvPr id="1056" name="Button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xmlns="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Absence / Remplacement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38100</xdr:colOff>
          <xdr:row>154</xdr:row>
          <xdr:rowOff>57150</xdr:rowOff>
        </xdr:from>
        <xdr:to>
          <xdr:col>38</xdr:col>
          <xdr:colOff>438150</xdr:colOff>
          <xdr:row>157</xdr:row>
          <xdr:rowOff>57150</xdr:rowOff>
        </xdr:to>
        <xdr:sp macro="" textlink="">
          <xdr:nvSpPr>
            <xdr:cNvPr id="1057" name="Button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xmlns="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Absence / Remplacement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38100</xdr:colOff>
          <xdr:row>174</xdr:row>
          <xdr:rowOff>57150</xdr:rowOff>
        </xdr:from>
        <xdr:to>
          <xdr:col>38</xdr:col>
          <xdr:colOff>438150</xdr:colOff>
          <xdr:row>177</xdr:row>
          <xdr:rowOff>57150</xdr:rowOff>
        </xdr:to>
        <xdr:sp macro="" textlink="">
          <xdr:nvSpPr>
            <xdr:cNvPr id="1058" name="Button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xmlns="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Absence / Remplacement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38100</xdr:colOff>
          <xdr:row>194</xdr:row>
          <xdr:rowOff>57150</xdr:rowOff>
        </xdr:from>
        <xdr:to>
          <xdr:col>38</xdr:col>
          <xdr:colOff>438150</xdr:colOff>
          <xdr:row>197</xdr:row>
          <xdr:rowOff>57150</xdr:rowOff>
        </xdr:to>
        <xdr:sp macro="" textlink="">
          <xdr:nvSpPr>
            <xdr:cNvPr id="1059" name="Button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xmlns="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Absence / Remplacement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38100</xdr:colOff>
          <xdr:row>214</xdr:row>
          <xdr:rowOff>57150</xdr:rowOff>
        </xdr:from>
        <xdr:to>
          <xdr:col>38</xdr:col>
          <xdr:colOff>438150</xdr:colOff>
          <xdr:row>217</xdr:row>
          <xdr:rowOff>57150</xdr:rowOff>
        </xdr:to>
        <xdr:sp macro="" textlink="">
          <xdr:nvSpPr>
            <xdr:cNvPr id="1060" name="Button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xmlns="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Absence / Remplacement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38100</xdr:colOff>
          <xdr:row>234</xdr:row>
          <xdr:rowOff>57150</xdr:rowOff>
        </xdr:from>
        <xdr:to>
          <xdr:col>38</xdr:col>
          <xdr:colOff>438150</xdr:colOff>
          <xdr:row>237</xdr:row>
          <xdr:rowOff>57150</xdr:rowOff>
        </xdr:to>
        <xdr:sp macro="" textlink="">
          <xdr:nvSpPr>
            <xdr:cNvPr id="1061" name="Button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xmlns="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Absence / Remplacement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18</xdr:row>
          <xdr:rowOff>0</xdr:rowOff>
        </xdr:from>
        <xdr:to>
          <xdr:col>41</xdr:col>
          <xdr:colOff>447675</xdr:colOff>
          <xdr:row>21</xdr:row>
          <xdr:rowOff>9525</xdr:rowOff>
        </xdr:to>
        <xdr:sp macro="" textlink="">
          <xdr:nvSpPr>
            <xdr:cNvPr id="1066" name="bouton_verrouillage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xmlns="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21</xdr:row>
          <xdr:rowOff>19050</xdr:rowOff>
        </xdr:from>
        <xdr:to>
          <xdr:col>41</xdr:col>
          <xdr:colOff>447675</xdr:colOff>
          <xdr:row>23</xdr:row>
          <xdr:rowOff>142875</xdr:rowOff>
        </xdr:to>
        <xdr:sp macro="" textlink="">
          <xdr:nvSpPr>
            <xdr:cNvPr id="1068" name="bouton_deverrouillage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xmlns="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6.xml"/><Relationship Id="rId18" Type="http://schemas.openxmlformats.org/officeDocument/2006/relationships/ctrlProp" Target="../ctrlProps/ctrlProp11.xml"/><Relationship Id="rId26" Type="http://schemas.openxmlformats.org/officeDocument/2006/relationships/ctrlProp" Target="../ctrlProps/ctrlProp19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4.xml"/><Relationship Id="rId34" Type="http://schemas.openxmlformats.org/officeDocument/2006/relationships/ctrlProp" Target="../ctrlProps/ctrlProp27.xml"/><Relationship Id="rId7" Type="http://schemas.openxmlformats.org/officeDocument/2006/relationships/image" Target="../media/image2.emf"/><Relationship Id="rId12" Type="http://schemas.openxmlformats.org/officeDocument/2006/relationships/ctrlProp" Target="../ctrlProps/ctrlProp5.xml"/><Relationship Id="rId17" Type="http://schemas.openxmlformats.org/officeDocument/2006/relationships/ctrlProp" Target="../ctrlProps/ctrlProp10.xml"/><Relationship Id="rId25" Type="http://schemas.openxmlformats.org/officeDocument/2006/relationships/ctrlProp" Target="../ctrlProps/ctrlProp18.xml"/><Relationship Id="rId33" Type="http://schemas.openxmlformats.org/officeDocument/2006/relationships/ctrlProp" Target="../ctrlProps/ctrlProp26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9.xml"/><Relationship Id="rId20" Type="http://schemas.openxmlformats.org/officeDocument/2006/relationships/ctrlProp" Target="../ctrlProps/ctrlProp13.xml"/><Relationship Id="rId29" Type="http://schemas.openxmlformats.org/officeDocument/2006/relationships/ctrlProp" Target="../ctrlProps/ctrlProp2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4.xml"/><Relationship Id="rId24" Type="http://schemas.openxmlformats.org/officeDocument/2006/relationships/ctrlProp" Target="../ctrlProps/ctrlProp17.xml"/><Relationship Id="rId32" Type="http://schemas.openxmlformats.org/officeDocument/2006/relationships/ctrlProp" Target="../ctrlProps/ctrlProp25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8.xml"/><Relationship Id="rId23" Type="http://schemas.openxmlformats.org/officeDocument/2006/relationships/ctrlProp" Target="../ctrlProps/ctrlProp16.xml"/><Relationship Id="rId28" Type="http://schemas.openxmlformats.org/officeDocument/2006/relationships/ctrlProp" Target="../ctrlProps/ctrlProp21.xml"/><Relationship Id="rId10" Type="http://schemas.openxmlformats.org/officeDocument/2006/relationships/ctrlProp" Target="../ctrlProps/ctrlProp3.xml"/><Relationship Id="rId19" Type="http://schemas.openxmlformats.org/officeDocument/2006/relationships/ctrlProp" Target="../ctrlProps/ctrlProp12.xml"/><Relationship Id="rId31" Type="http://schemas.openxmlformats.org/officeDocument/2006/relationships/ctrlProp" Target="../ctrlProps/ctrlProp24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Relationship Id="rId14" Type="http://schemas.openxmlformats.org/officeDocument/2006/relationships/ctrlProp" Target="../ctrlProps/ctrlProp7.xml"/><Relationship Id="rId22" Type="http://schemas.openxmlformats.org/officeDocument/2006/relationships/ctrlProp" Target="../ctrlProps/ctrlProp15.xml"/><Relationship Id="rId27" Type="http://schemas.openxmlformats.org/officeDocument/2006/relationships/ctrlProp" Target="../ctrlProps/ctrlProp20.xml"/><Relationship Id="rId30" Type="http://schemas.openxmlformats.org/officeDocument/2006/relationships/ctrlProp" Target="../ctrlProps/ctrlProp23.xml"/><Relationship Id="rId8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F365"/>
  <sheetViews>
    <sheetView tabSelected="1" workbookViewId="0"/>
  </sheetViews>
  <sheetFormatPr baseColWidth="10" defaultRowHeight="15" x14ac:dyDescent="0.25"/>
  <cols>
    <col min="1" max="1" width="4.42578125" style="1" customWidth="1"/>
    <col min="2" max="2" width="13" style="1" customWidth="1"/>
    <col min="3" max="33" width="4.140625" style="1" customWidth="1"/>
    <col min="34" max="34" width="7.140625" style="1" customWidth="1"/>
    <col min="35" max="38" width="7.5703125" style="1" customWidth="1"/>
    <col min="39" max="39" width="7.140625" style="1" customWidth="1"/>
    <col min="40" max="40" width="8.7109375" style="1" customWidth="1"/>
    <col min="41" max="41" width="8.85546875" style="1" customWidth="1"/>
    <col min="42" max="42" width="7.140625" style="1" customWidth="1"/>
    <col min="43" max="43" width="14.28515625" style="1" customWidth="1"/>
    <col min="44" max="44" width="7.140625" style="1" customWidth="1"/>
    <col min="45" max="46" width="9.5703125" style="1" customWidth="1"/>
    <col min="47" max="47" width="7.140625" style="1" customWidth="1"/>
    <col min="48" max="48" width="15.7109375" style="1" customWidth="1"/>
    <col min="49" max="51" width="7.140625" style="1" customWidth="1"/>
    <col min="52" max="52" width="10.85546875" style="1" customWidth="1"/>
    <col min="53" max="54" width="7" style="1" customWidth="1"/>
    <col min="55" max="55" width="4.5703125" style="1" bestFit="1" customWidth="1"/>
    <col min="56" max="57" width="22.85546875" style="1" customWidth="1"/>
    <col min="58" max="60" width="11.42578125" style="1" customWidth="1"/>
    <col min="61" max="61" width="4.5703125" style="1" bestFit="1" customWidth="1"/>
    <col min="62" max="62" width="9.5703125" style="1" customWidth="1"/>
    <col min="63" max="63" width="10.28515625" style="1" customWidth="1"/>
    <col min="64" max="79" width="5.7109375" style="1" customWidth="1"/>
    <col min="80" max="83" width="4.5703125" style="1" bestFit="1" customWidth="1"/>
    <col min="84" max="16384" width="11.42578125" style="1"/>
  </cols>
  <sheetData>
    <row r="1" spans="1:79" ht="15" customHeight="1" x14ac:dyDescent="0.25">
      <c r="B1" s="7">
        <v>2022</v>
      </c>
      <c r="C1" s="216" t="str">
        <f t="shared" ref="C1:AF1" si="0">IF(ISEVEN(_xlfn.ISOWEEKNUM(DATE(Saisir_Année,VLOOKUP($B2,correspondance_mois,2,FALSE),C3))),"2",IF(ISODD(_xlfn.ISOWEEKNUM(DATE(Saisir_Année,VLOOKUP($B2,correspondance_mois,2,FALSE),C3))),"1","ERREUR"))</f>
        <v>2</v>
      </c>
      <c r="D1" s="216" t="str">
        <f t="shared" si="0"/>
        <v>2</v>
      </c>
      <c r="E1" s="216" t="str">
        <f t="shared" si="0"/>
        <v>2</v>
      </c>
      <c r="F1" s="216" t="str">
        <f t="shared" si="0"/>
        <v>2</v>
      </c>
      <c r="G1" s="216" t="str">
        <f t="shared" si="0"/>
        <v>2</v>
      </c>
      <c r="H1" s="216" t="str">
        <f t="shared" si="0"/>
        <v>1</v>
      </c>
      <c r="I1" s="216" t="str">
        <f t="shared" si="0"/>
        <v>1</v>
      </c>
      <c r="J1" s="216" t="str">
        <f t="shared" si="0"/>
        <v>1</v>
      </c>
      <c r="K1" s="216" t="str">
        <f t="shared" si="0"/>
        <v>1</v>
      </c>
      <c r="L1" s="216" t="str">
        <f t="shared" si="0"/>
        <v>1</v>
      </c>
      <c r="M1" s="216" t="str">
        <f t="shared" si="0"/>
        <v>1</v>
      </c>
      <c r="N1" s="216" t="str">
        <f t="shared" si="0"/>
        <v>1</v>
      </c>
      <c r="O1" s="216" t="str">
        <f t="shared" si="0"/>
        <v>2</v>
      </c>
      <c r="P1" s="216" t="str">
        <f t="shared" si="0"/>
        <v>2</v>
      </c>
      <c r="Q1" s="216" t="str">
        <f t="shared" si="0"/>
        <v>2</v>
      </c>
      <c r="R1" s="216" t="str">
        <f t="shared" si="0"/>
        <v>2</v>
      </c>
      <c r="S1" s="216" t="str">
        <f t="shared" si="0"/>
        <v>2</v>
      </c>
      <c r="T1" s="216" t="str">
        <f t="shared" si="0"/>
        <v>2</v>
      </c>
      <c r="U1" s="216" t="str">
        <f t="shared" si="0"/>
        <v>2</v>
      </c>
      <c r="V1" s="216" t="str">
        <f t="shared" si="0"/>
        <v>1</v>
      </c>
      <c r="W1" s="216" t="str">
        <f t="shared" si="0"/>
        <v>1</v>
      </c>
      <c r="X1" s="216" t="str">
        <f t="shared" si="0"/>
        <v>1</v>
      </c>
      <c r="Y1" s="216" t="str">
        <f t="shared" si="0"/>
        <v>1</v>
      </c>
      <c r="Z1" s="216" t="str">
        <f t="shared" si="0"/>
        <v>1</v>
      </c>
      <c r="AA1" s="216" t="str">
        <f t="shared" si="0"/>
        <v>1</v>
      </c>
      <c r="AB1" s="216" t="str">
        <f t="shared" si="0"/>
        <v>1</v>
      </c>
      <c r="AC1" s="216" t="str">
        <f t="shared" si="0"/>
        <v>2</v>
      </c>
      <c r="AD1" s="216" t="str">
        <f t="shared" si="0"/>
        <v>2</v>
      </c>
      <c r="AE1" s="216" t="str">
        <f t="shared" si="0"/>
        <v>2</v>
      </c>
      <c r="AF1" s="216" t="str">
        <f t="shared" si="0"/>
        <v>2</v>
      </c>
      <c r="AG1" s="269"/>
      <c r="AK1" s="361" t="s">
        <v>87</v>
      </c>
      <c r="AL1" s="362"/>
      <c r="AM1" s="375" t="s">
        <v>48</v>
      </c>
      <c r="AN1" s="375"/>
      <c r="AO1" s="375"/>
      <c r="AR1" s="373" t="s">
        <v>40</v>
      </c>
      <c r="AS1" s="373"/>
      <c r="AT1" s="373"/>
      <c r="AZ1" s="10">
        <v>1</v>
      </c>
      <c r="BA1" s="4" t="s">
        <v>55</v>
      </c>
      <c r="BD1" s="4" t="s">
        <v>62</v>
      </c>
      <c r="BE1" s="5">
        <f>ROUND(DATE(Saisir_Année,4,MOD(234-11*MOD(Saisir_Année,19),30))/7,0)*7-6</f>
        <v>44668</v>
      </c>
      <c r="BF1" s="1">
        <f>Saisir_Année</f>
        <v>2022</v>
      </c>
      <c r="BH1" s="392" t="s">
        <v>119</v>
      </c>
      <c r="BI1" s="393"/>
      <c r="BJ1" s="393"/>
      <c r="BK1" s="393"/>
      <c r="BL1" s="393"/>
      <c r="BM1" s="393"/>
      <c r="BN1" s="393"/>
      <c r="BO1" s="393"/>
      <c r="BP1" s="393"/>
      <c r="BQ1" s="393"/>
      <c r="BR1" s="393"/>
      <c r="BS1" s="393"/>
      <c r="BT1" s="393"/>
      <c r="BU1" s="393"/>
      <c r="BV1" s="393"/>
      <c r="BW1" s="393"/>
      <c r="BX1" s="393"/>
      <c r="BY1" s="394"/>
    </row>
    <row r="2" spans="1:79" ht="12.75" customHeight="1" x14ac:dyDescent="0.25">
      <c r="B2" s="11" t="s">
        <v>0</v>
      </c>
      <c r="C2" s="12" t="str">
        <f t="shared" ref="C2:AF2" si="1">VLOOKUP(WEEKDAY(DATE(Saisir_Année,VLOOKUP($B2,correspondance_mois,2,FALSE),C3),2),correspondance_semaine,2,FALSE)</f>
        <v>Mer</v>
      </c>
      <c r="D2" s="12" t="str">
        <f t="shared" si="1"/>
        <v>Jeu</v>
      </c>
      <c r="E2" s="12" t="str">
        <f t="shared" si="1"/>
        <v>Ven</v>
      </c>
      <c r="F2" s="12" t="str">
        <f t="shared" si="1"/>
        <v>Sam</v>
      </c>
      <c r="G2" s="12" t="str">
        <f t="shared" si="1"/>
        <v>Dim</v>
      </c>
      <c r="H2" s="12" t="str">
        <f t="shared" si="1"/>
        <v>Lun</v>
      </c>
      <c r="I2" s="12" t="str">
        <f t="shared" si="1"/>
        <v>Mar</v>
      </c>
      <c r="J2" s="12" t="str">
        <f t="shared" si="1"/>
        <v>Mer</v>
      </c>
      <c r="K2" s="12" t="str">
        <f t="shared" si="1"/>
        <v>Jeu</v>
      </c>
      <c r="L2" s="12" t="str">
        <f t="shared" si="1"/>
        <v>Ven</v>
      </c>
      <c r="M2" s="12" t="str">
        <f t="shared" si="1"/>
        <v>Sam</v>
      </c>
      <c r="N2" s="12" t="str">
        <f t="shared" si="1"/>
        <v>Dim</v>
      </c>
      <c r="O2" s="12" t="str">
        <f t="shared" si="1"/>
        <v>Lun</v>
      </c>
      <c r="P2" s="12" t="str">
        <f t="shared" si="1"/>
        <v>Mar</v>
      </c>
      <c r="Q2" s="12" t="str">
        <f t="shared" si="1"/>
        <v>Mer</v>
      </c>
      <c r="R2" s="12" t="str">
        <f t="shared" si="1"/>
        <v>Jeu</v>
      </c>
      <c r="S2" s="12" t="str">
        <f t="shared" si="1"/>
        <v>Ven</v>
      </c>
      <c r="T2" s="12" t="str">
        <f t="shared" si="1"/>
        <v>Sam</v>
      </c>
      <c r="U2" s="12" t="str">
        <f t="shared" si="1"/>
        <v>Dim</v>
      </c>
      <c r="V2" s="12" t="str">
        <f t="shared" si="1"/>
        <v>Lun</v>
      </c>
      <c r="W2" s="12" t="str">
        <f t="shared" si="1"/>
        <v>Mar</v>
      </c>
      <c r="X2" s="12" t="str">
        <f t="shared" si="1"/>
        <v>Mer</v>
      </c>
      <c r="Y2" s="12" t="str">
        <f t="shared" si="1"/>
        <v>Jeu</v>
      </c>
      <c r="Z2" s="12" t="str">
        <f t="shared" si="1"/>
        <v>Ven</v>
      </c>
      <c r="AA2" s="12" t="str">
        <f t="shared" si="1"/>
        <v>Sam</v>
      </c>
      <c r="AB2" s="12" t="str">
        <f t="shared" si="1"/>
        <v>Dim</v>
      </c>
      <c r="AC2" s="12" t="str">
        <f t="shared" si="1"/>
        <v>Lun</v>
      </c>
      <c r="AD2" s="12" t="str">
        <f t="shared" si="1"/>
        <v>Mar</v>
      </c>
      <c r="AE2" s="12" t="str">
        <f t="shared" si="1"/>
        <v>Mer</v>
      </c>
      <c r="AF2" s="12" t="str">
        <f t="shared" si="1"/>
        <v>Jeu</v>
      </c>
      <c r="AG2" s="270"/>
      <c r="AH2" s="14"/>
      <c r="AI2" s="370" t="s">
        <v>2</v>
      </c>
      <c r="AJ2" s="374"/>
      <c r="AK2" s="363"/>
      <c r="AL2" s="364"/>
      <c r="AM2" s="375"/>
      <c r="AN2" s="375"/>
      <c r="AO2" s="375"/>
      <c r="AR2" s="15"/>
      <c r="AS2" s="16" t="s">
        <v>42</v>
      </c>
      <c r="AT2" s="16" t="s">
        <v>41</v>
      </c>
      <c r="AU2" s="17"/>
      <c r="AV2" s="17"/>
      <c r="AW2" s="17"/>
      <c r="AX2" s="17"/>
      <c r="AY2" s="18"/>
      <c r="AZ2" s="19">
        <v>2</v>
      </c>
      <c r="BA2" s="4" t="s">
        <v>56</v>
      </c>
      <c r="BD2" s="4" t="s">
        <v>62</v>
      </c>
      <c r="BE2" s="5">
        <f>ROUND(DATE(Saisir_Année+1,4,MOD(234-11*MOD(Saisir_Année+1,19),30))/7,0)*7-6</f>
        <v>45025</v>
      </c>
      <c r="BF2" s="1">
        <f>Saisir_Année+1</f>
        <v>2023</v>
      </c>
      <c r="BH2" s="395"/>
      <c r="BI2" s="396"/>
      <c r="BJ2" s="396"/>
      <c r="BK2" s="396"/>
      <c r="BL2" s="396"/>
      <c r="BM2" s="396"/>
      <c r="BN2" s="396"/>
      <c r="BO2" s="396"/>
      <c r="BP2" s="396"/>
      <c r="BQ2" s="396"/>
      <c r="BR2" s="396"/>
      <c r="BS2" s="396"/>
      <c r="BT2" s="396"/>
      <c r="BU2" s="396"/>
      <c r="BV2" s="396"/>
      <c r="BW2" s="396"/>
      <c r="BX2" s="396"/>
      <c r="BY2" s="397"/>
      <c r="BZ2" s="320"/>
      <c r="CA2" s="320"/>
    </row>
    <row r="3" spans="1:79" ht="12.75" customHeight="1" x14ac:dyDescent="0.25">
      <c r="C3" s="20">
        <v>1</v>
      </c>
      <c r="D3" s="20">
        <v>2</v>
      </c>
      <c r="E3" s="20">
        <v>3</v>
      </c>
      <c r="F3" s="20">
        <v>4</v>
      </c>
      <c r="G3" s="20">
        <v>5</v>
      </c>
      <c r="H3" s="20">
        <v>6</v>
      </c>
      <c r="I3" s="20">
        <v>7</v>
      </c>
      <c r="J3" s="20">
        <v>8</v>
      </c>
      <c r="K3" s="20">
        <v>9</v>
      </c>
      <c r="L3" s="20">
        <v>10</v>
      </c>
      <c r="M3" s="20">
        <v>11</v>
      </c>
      <c r="N3" s="20">
        <v>12</v>
      </c>
      <c r="O3" s="20">
        <v>13</v>
      </c>
      <c r="P3" s="20">
        <v>14</v>
      </c>
      <c r="Q3" s="20">
        <v>15</v>
      </c>
      <c r="R3" s="20">
        <v>16</v>
      </c>
      <c r="S3" s="20">
        <v>17</v>
      </c>
      <c r="T3" s="20">
        <v>18</v>
      </c>
      <c r="U3" s="20">
        <v>19</v>
      </c>
      <c r="V3" s="20">
        <v>20</v>
      </c>
      <c r="W3" s="20">
        <v>21</v>
      </c>
      <c r="X3" s="20">
        <v>22</v>
      </c>
      <c r="Y3" s="20">
        <v>23</v>
      </c>
      <c r="Z3" s="20">
        <v>24</v>
      </c>
      <c r="AA3" s="20">
        <v>25</v>
      </c>
      <c r="AB3" s="20">
        <v>26</v>
      </c>
      <c r="AC3" s="20">
        <v>27</v>
      </c>
      <c r="AD3" s="20">
        <v>28</v>
      </c>
      <c r="AE3" s="20">
        <v>29</v>
      </c>
      <c r="AF3" s="20">
        <v>30</v>
      </c>
      <c r="AG3" s="86"/>
      <c r="AH3" s="14"/>
      <c r="AI3" s="6" t="s">
        <v>78</v>
      </c>
      <c r="AJ3" s="22">
        <f t="shared" ref="AJ3:AJ8" ca="1" si="2">COUNTIF(C$5:AH$5,IF(format_planning="numéros de planning",VLOOKUP(AI3,correspondance_numero_planning,5,FALSE),AI3))*3.25+COUNTIF(C$6:AH$6,IF(format_planning="numéros de planning",VLOOKUP(AI3,correspondance_numero_planning,5,FALSE),AI3))*3+COUNTIF(C$7:AH$7,IF(format_planning="numéros de planning",VLOOKUP(AI3,correspondance_numero_planning,5,FALSE),AI3))*2+COUNTIF(C$8:AH$8,IF(format_planning="numéros de planning",VLOOKUP(AI3,correspondance_numero_planning,5,FALSE),AI3))*3+COUNTIF(C$9:AH$9,IF(format_planning="numéros de planning",VLOOKUP(AI3,correspondance_numero_planning,5,FALSE),AI3))*3.25+COUNTIF(C$10:AH$10,IF(format_planning="numéros de planning",VLOOKUP(AI3,correspondance_numero_planning,5,FALSE),AI3))*3+COUNTIF(C$11:AH$11,IF(format_planning="numéros de planning",VLOOKUP(AI3,correspondance_numero_planning,5,FALSE),AI3))*2+COUNTIF(C$12:AH$12,IF(format_planning="numéros de planning",VLOOKUP(AI3,correspondance_numero_planning,5,FALSE),AI3))*8+COUNTIF(C$14:AH$14,IF(format_planning="numéros de planning",VLOOKUP(AI3,correspondance_numero_planning,5,FALSE),AI3))*3+COUNTIF(C$15:AH$15,IF(format_planning="numéros de planning",VLOOKUP(AI3,correspondance_numero_planning,5,FALSE),AI3))*3+COUNTIF(C$16:AH$16,IF(format_planning="numéros de planning",VLOOKUP(AI3,correspondance_numero_planning,5,FALSE),AI3))*3+COUNTIF(C$17:AH$17,IF(format_planning="numéros de planning",VLOOKUP(AI3,correspondance_numero_planning,5,FALSE),AI3))*2+COUNTIF(C$18:AH$18,IF(format_planning="numéros de planning",VLOOKUP(AI3,correspondance_numero_planning,5,FALSE),AI3))*5</f>
        <v>134</v>
      </c>
      <c r="AK3" s="359">
        <f ca="1">COUNTIF($C$5:$AF$5,IF(format_planning="initiales des ASV",AI3,AM3))+COUNTIF($C$8:$AF$8,IF(format_planning="initiales des ASV",AI3,AM3))+COUNTIF($C$9:$AF$9,IF(format_planning="initiales des ASV",AI3,AM3))+COUNTIF($C$12:$AF$12,IF(format_planning="initiales des ASV",AI3,AM3))+COUNTIF($C$14:$AF$14,IF(format_planning="initiales des ASV",AI3,AM3))+COUNTIF($C$15:$AF$15,IF(format_planning="initiales des ASV",AI3,AM3))</f>
        <v>19</v>
      </c>
      <c r="AL3" s="360"/>
      <c r="AM3" s="376">
        <v>1</v>
      </c>
      <c r="AN3" s="376"/>
      <c r="AO3" s="376"/>
      <c r="AR3" s="193" t="str">
        <f>IF(format_planning="numéros de planning",$AM$3,$AI$3)</f>
        <v>A</v>
      </c>
      <c r="AS3" s="23">
        <f>1607*AT3/35</f>
        <v>1469.2571428571428</v>
      </c>
      <c r="AT3" s="8" t="s">
        <v>80</v>
      </c>
      <c r="AU3" s="24"/>
      <c r="AV3" s="24"/>
      <c r="AW3" s="24"/>
      <c r="AX3" s="24"/>
      <c r="AY3" s="25"/>
      <c r="AZ3" s="19">
        <v>3</v>
      </c>
      <c r="BA3" s="4" t="s">
        <v>57</v>
      </c>
      <c r="BH3" s="334"/>
      <c r="BI3" s="333"/>
      <c r="BJ3" s="407" t="s">
        <v>115</v>
      </c>
      <c r="BK3" s="333"/>
      <c r="BL3" s="388" t="s">
        <v>55</v>
      </c>
      <c r="BM3" s="388"/>
      <c r="BN3" s="388" t="s">
        <v>56</v>
      </c>
      <c r="BO3" s="388"/>
      <c r="BP3" s="388" t="s">
        <v>57</v>
      </c>
      <c r="BQ3" s="388"/>
      <c r="BR3" s="388" t="s">
        <v>58</v>
      </c>
      <c r="BS3" s="388"/>
      <c r="BT3" s="388" t="s">
        <v>59</v>
      </c>
      <c r="BU3" s="388"/>
      <c r="BV3" s="388" t="s">
        <v>60</v>
      </c>
      <c r="BW3" s="388"/>
      <c r="BX3" s="388" t="s">
        <v>61</v>
      </c>
      <c r="BY3" s="406"/>
    </row>
    <row r="4" spans="1:79" ht="12.75" customHeight="1" x14ac:dyDescent="0.25">
      <c r="B4" s="26" t="s">
        <v>3</v>
      </c>
      <c r="C4" s="271"/>
      <c r="D4" s="272"/>
      <c r="E4" s="272"/>
      <c r="F4" s="272"/>
      <c r="G4" s="272"/>
      <c r="H4" s="272"/>
      <c r="I4" s="272"/>
      <c r="J4" s="272"/>
      <c r="K4" s="273"/>
      <c r="L4" s="272"/>
      <c r="M4" s="272"/>
      <c r="N4" s="274"/>
      <c r="O4" s="272"/>
      <c r="P4" s="272"/>
      <c r="Q4" s="272"/>
      <c r="R4" s="273"/>
      <c r="S4" s="272"/>
      <c r="T4" s="272"/>
      <c r="U4" s="272"/>
      <c r="V4" s="272"/>
      <c r="W4" s="275"/>
      <c r="X4" s="272"/>
      <c r="Y4" s="273"/>
      <c r="Z4" s="272"/>
      <c r="AA4" s="272"/>
      <c r="AB4" s="272"/>
      <c r="AC4" s="272"/>
      <c r="AD4" s="272"/>
      <c r="AE4" s="272"/>
      <c r="AF4" s="276"/>
      <c r="AG4" s="277"/>
      <c r="AH4" s="14"/>
      <c r="AI4" s="6" t="s">
        <v>1</v>
      </c>
      <c r="AJ4" s="22">
        <f t="shared" ca="1" si="2"/>
        <v>151.75</v>
      </c>
      <c r="AK4" s="359">
        <f t="shared" ref="AK4:AK8" ca="1" si="3">COUNTIF($C$5:$AF$5,IF(format_planning="initiales des ASV",AI4,AM4))+COUNTIF($C$8:$AF$8,IF(format_planning="initiales des ASV",AI4,AM4))+COUNTIF($C$9:$AF$9,IF(format_planning="initiales des ASV",AI4,AM4))+COUNTIF($C$12:$AF$12,IF(format_planning="initiales des ASV",AI4,AM4))+COUNTIF($C$14:$AF$14,IF(format_planning="initiales des ASV",AI4,AM4))+COUNTIF($C$15:$AF$15,IF(format_planning="initiales des ASV",AI4,AM4))</f>
        <v>19</v>
      </c>
      <c r="AL4" s="360"/>
      <c r="AM4" s="376">
        <v>2</v>
      </c>
      <c r="AN4" s="376"/>
      <c r="AO4" s="376"/>
      <c r="AR4" s="193" t="str">
        <f>IF(format_planning="numéros de planning",$AM$4,$AI$4)</f>
        <v>M</v>
      </c>
      <c r="AS4" s="23">
        <f>1607*AT4/35</f>
        <v>1469.2571428571428</v>
      </c>
      <c r="AT4" s="8" t="s">
        <v>80</v>
      </c>
      <c r="AU4" s="17"/>
      <c r="AZ4" s="10">
        <v>4</v>
      </c>
      <c r="BA4" s="4" t="s">
        <v>58</v>
      </c>
      <c r="BD4" s="365" t="s">
        <v>63</v>
      </c>
      <c r="BE4" s="366"/>
      <c r="BF4" s="367" t="s">
        <v>77</v>
      </c>
      <c r="BH4" s="334"/>
      <c r="BI4" s="333"/>
      <c r="BJ4" s="407"/>
      <c r="BK4" s="331"/>
      <c r="BL4" s="323" t="s">
        <v>112</v>
      </c>
      <c r="BM4" s="323" t="s">
        <v>113</v>
      </c>
      <c r="BN4" s="323" t="s">
        <v>112</v>
      </c>
      <c r="BO4" s="323" t="s">
        <v>113</v>
      </c>
      <c r="BP4" s="323" t="s">
        <v>112</v>
      </c>
      <c r="BQ4" s="323" t="s">
        <v>113</v>
      </c>
      <c r="BR4" s="323" t="s">
        <v>112</v>
      </c>
      <c r="BS4" s="323" t="s">
        <v>113</v>
      </c>
      <c r="BT4" s="323" t="s">
        <v>112</v>
      </c>
      <c r="BU4" s="323" t="s">
        <v>113</v>
      </c>
      <c r="BV4" s="323" t="s">
        <v>112</v>
      </c>
      <c r="BW4" s="323" t="s">
        <v>113</v>
      </c>
      <c r="BX4" s="323" t="s">
        <v>112</v>
      </c>
      <c r="BY4" s="335" t="s">
        <v>113</v>
      </c>
    </row>
    <row r="5" spans="1:79" ht="12.75" customHeight="1" x14ac:dyDescent="0.25">
      <c r="A5" s="352" t="s">
        <v>108</v>
      </c>
      <c r="B5" s="156" t="s">
        <v>28</v>
      </c>
      <c r="C5" s="217" t="str">
        <f t="shared" ref="C5:L18" ca="1" si="4">IF(SUMPRODUCT((($AS$31:$AS$245&lt;=DATE(Saisir_Année,VLOOKUP($B$2,correspondance_mois,2,FALSE),C$3))*1)*(($AT$31:$AT$245&gt;=DATE(Saisir_Année,VLOOKUP($B$2,correspondance_mois,2,FALSE),C$3))*1)*($AU$31:$AU$245=IF(ISERROR(VLOOKUP(DATE(Saisir_Année,VLOOKUP($B$2,correspondance_mois,2,FALSE),C$3),jours_ferie,2,FALSE)),IF(ISBLANK(INDEX(OFFSET(IF(format_planning="numéros de planning",$C$249,$Q$249),ROW(INDEX($A:$A,MATCH(IF(C$19="","normal",C$19),$A:$A,0),1))-ROW($C$249)+1,IF(ISODD(C$1),0,7),14,7),ROW($B5)-ROW($B$4),MATCH(C$2,$C$246:$I$246,0),1)),"",INDEX(OFFSET(IF(format_planning="numéros de planning",$C$249,$Q$249),ROW(INDEX($A:$A,MATCH(IF(C$19="","normal",C$19),$A:$A,0),1))-ROW($C$249)+1,IF(ISODD(C$1),0,7),14,7),ROW($B5)-ROW($B$4),MATCH(C$2,$C$246:$I$246,0),1)),"")))&gt;0,INDEX($AS$31:$AV$245,SUMPRODUCT((($AS$31:$AS$245&lt;=DATE(Saisir_Année,VLOOKUP($B$2,correspondance_mois,2,FALSE),C$3))*1)*(($AT$31:$AT$245&gt;=DATE(Saisir_Année,VLOOKUP($B$2,correspondance_mois,2,FALSE),C$3))*1)*($AU$31:$AU$245=IF(ISERROR(VLOOKUP(DATE(Saisir_Année,VLOOKUP($B$2,correspondance_mois,2,FALSE),C$3),jours_ferie,2,FALSE)),IF(ISBLANK(INDEX(OFFSET(IF(format_planning="numéros de planning",$C$249,$Q$249),ROW(INDEX($A:$A,MATCH(IF(C$19="","normal",C$19),$A:$A,0),1))-ROW($C$249)+1,IF(ISODD(C$1),0,7),14,7),ROW($B5)-ROW($B$4),MATCH(C$2,$C$246:$I$246,0),1)),"",INDEX(OFFSET(IF(format_planning="numéros de planning",$C$249,$Q$249),ROW(INDEX($A:$A,MATCH(IF(C$19="","normal",C$19),$A:$A,0),1))-ROW($C$249)+1,IF(ISODD(C$1),0,7),14,7),ROW($B5)-ROW($B$4),MATCH(C$2,$C$246:$I$246,0),1)),""))*ROW($AS$31:$AS$245))-30,4,1),IF(ISERROR(VLOOKUP(DATE(Saisir_Année,VLOOKUP($B$2,correspondance_mois,2,FALSE),C$3),jours_ferie,2,FALSE)),IF(ISBLANK(INDEX(OFFSET(IF(format_planning="numéros de planning",$C$249,$Q$249),ROW(INDEX($A:$A,MATCH(IF(C$19="","normal",C$19),$A:$A,0),1))-ROW($C$249)+1,IF(ISODD(C$1),0,7),14,7),ROW($B5)-ROW($B$4),MATCH(C$2,$C$246:$I$246,0),1)),"",INDEX(OFFSET(IF(format_planning="numéros de planning",$C$249,$Q$249),ROW(INDEX($A:$A,MATCH(IF(C$19="","normal",C$19),$A:$A,0),1))-ROW($C$249)+1,IF(ISODD(C$1),0,7),14,7),ROW($B5)-ROW($B$4),MATCH(C$2,$C$246:$I$246,0),1)),""))</f>
        <v>A</v>
      </c>
      <c r="D5" s="218" t="str">
        <f t="shared" ca="1" si="4"/>
        <v>M</v>
      </c>
      <c r="E5" s="218" t="str">
        <f t="shared" ca="1" si="4"/>
        <v>T</v>
      </c>
      <c r="F5" s="218" t="str">
        <f t="shared" ca="1" si="4"/>
        <v>G</v>
      </c>
      <c r="G5" s="218" t="str">
        <f t="shared" ca="1" si="4"/>
        <v/>
      </c>
      <c r="H5" s="218" t="str">
        <f t="shared" ca="1" si="4"/>
        <v/>
      </c>
      <c r="I5" s="218" t="str">
        <f t="shared" ca="1" si="4"/>
        <v>G</v>
      </c>
      <c r="J5" s="218" t="str">
        <f t="shared" ca="1" si="4"/>
        <v>T</v>
      </c>
      <c r="K5" s="218" t="str">
        <f t="shared" ca="1" si="4"/>
        <v>T</v>
      </c>
      <c r="L5" s="218" t="str">
        <f t="shared" ca="1" si="4"/>
        <v>M</v>
      </c>
      <c r="M5" s="218" t="str">
        <f t="shared" ref="M5:V18" ca="1" si="5">IF(SUMPRODUCT((($AS$31:$AS$245&lt;=DATE(Saisir_Année,VLOOKUP($B$2,correspondance_mois,2,FALSE),M$3))*1)*(($AT$31:$AT$245&gt;=DATE(Saisir_Année,VLOOKUP($B$2,correspondance_mois,2,FALSE),M$3))*1)*($AU$31:$AU$245=IF(ISERROR(VLOOKUP(DATE(Saisir_Année,VLOOKUP($B$2,correspondance_mois,2,FALSE),M$3),jours_ferie,2,FALSE)),IF(ISBLANK(INDEX(OFFSET(IF(format_planning="numéros de planning",$C$249,$Q$249),ROW(INDEX($A:$A,MATCH(IF(M$19="","normal",M$19),$A:$A,0),1))-ROW($C$249)+1,IF(ISODD(M$1),0,7),14,7),ROW($B5)-ROW($B$4),MATCH(M$2,$C$246:$I$246,0),1)),"",INDEX(OFFSET(IF(format_planning="numéros de planning",$C$249,$Q$249),ROW(INDEX($A:$A,MATCH(IF(M$19="","normal",M$19),$A:$A,0),1))-ROW($C$249)+1,IF(ISODD(M$1),0,7),14,7),ROW($B5)-ROW($B$4),MATCH(M$2,$C$246:$I$246,0),1)),"")))&gt;0,INDEX($AS$31:$AV$245,SUMPRODUCT((($AS$31:$AS$245&lt;=DATE(Saisir_Année,VLOOKUP($B$2,correspondance_mois,2,FALSE),M$3))*1)*(($AT$31:$AT$245&gt;=DATE(Saisir_Année,VLOOKUP($B$2,correspondance_mois,2,FALSE),M$3))*1)*($AU$31:$AU$245=IF(ISERROR(VLOOKUP(DATE(Saisir_Année,VLOOKUP($B$2,correspondance_mois,2,FALSE),M$3),jours_ferie,2,FALSE)),IF(ISBLANK(INDEX(OFFSET(IF(format_planning="numéros de planning",$C$249,$Q$249),ROW(INDEX($A:$A,MATCH(IF(M$19="","normal",M$19),$A:$A,0),1))-ROW($C$249)+1,IF(ISODD(M$1),0,7),14,7),ROW($B5)-ROW($B$4),MATCH(M$2,$C$246:$I$246,0),1)),"",INDEX(OFFSET(IF(format_planning="numéros de planning",$C$249,$Q$249),ROW(INDEX($A:$A,MATCH(IF(M$19="","normal",M$19),$A:$A,0),1))-ROW($C$249)+1,IF(ISODD(M$1),0,7),14,7),ROW($B5)-ROW($B$4),MATCH(M$2,$C$246:$I$246,0),1)),""))*ROW($AS$31:$AS$245))-30,4,1),IF(ISERROR(VLOOKUP(DATE(Saisir_Année,VLOOKUP($B$2,correspondance_mois,2,FALSE),M$3),jours_ferie,2,FALSE)),IF(ISBLANK(INDEX(OFFSET(IF(format_planning="numéros de planning",$C$249,$Q$249),ROW(INDEX($A:$A,MATCH(IF(M$19="","normal",M$19),$A:$A,0),1))-ROW($C$249)+1,IF(ISODD(M$1),0,7),14,7),ROW($B5)-ROW($B$4),MATCH(M$2,$C$246:$I$246,0),1)),"",INDEX(OFFSET(IF(format_planning="numéros de planning",$C$249,$Q$249),ROW(INDEX($A:$A,MATCH(IF(M$19="","normal",M$19),$A:$A,0),1))-ROW($C$249)+1,IF(ISODD(M$1),0,7),14,7),ROW($B5)-ROW($B$4),MATCH(M$2,$C$246:$I$246,0),1)),""))</f>
        <v>M</v>
      </c>
      <c r="N5" s="218" t="str">
        <f t="shared" ca="1" si="5"/>
        <v/>
      </c>
      <c r="O5" s="218" t="str">
        <f t="shared" ca="1" si="5"/>
        <v>T</v>
      </c>
      <c r="P5" s="218" t="str">
        <f t="shared" ca="1" si="5"/>
        <v>M</v>
      </c>
      <c r="Q5" s="218" t="str">
        <f t="shared" ca="1" si="5"/>
        <v>A</v>
      </c>
      <c r="R5" s="218" t="str">
        <f t="shared" ca="1" si="5"/>
        <v>M</v>
      </c>
      <c r="S5" s="218" t="str">
        <f t="shared" ca="1" si="5"/>
        <v>T</v>
      </c>
      <c r="T5" s="218" t="str">
        <f t="shared" ca="1" si="5"/>
        <v>G</v>
      </c>
      <c r="U5" s="218" t="str">
        <f t="shared" ca="1" si="5"/>
        <v/>
      </c>
      <c r="V5" s="218" t="str">
        <f t="shared" ca="1" si="5"/>
        <v>M</v>
      </c>
      <c r="W5" s="218" t="str">
        <f t="shared" ref="W5:AF18" ca="1" si="6">IF(SUMPRODUCT((($AS$31:$AS$245&lt;=DATE(Saisir_Année,VLOOKUP($B$2,correspondance_mois,2,FALSE),W$3))*1)*(($AT$31:$AT$245&gt;=DATE(Saisir_Année,VLOOKUP($B$2,correspondance_mois,2,FALSE),W$3))*1)*($AU$31:$AU$245=IF(ISERROR(VLOOKUP(DATE(Saisir_Année,VLOOKUP($B$2,correspondance_mois,2,FALSE),W$3),jours_ferie,2,FALSE)),IF(ISBLANK(INDEX(OFFSET(IF(format_planning="numéros de planning",$C$249,$Q$249),ROW(INDEX($A:$A,MATCH(IF(W$19="","normal",W$19),$A:$A,0),1))-ROW($C$249)+1,IF(ISODD(W$1),0,7),14,7),ROW($B5)-ROW($B$4),MATCH(W$2,$C$246:$I$246,0),1)),"",INDEX(OFFSET(IF(format_planning="numéros de planning",$C$249,$Q$249),ROW(INDEX($A:$A,MATCH(IF(W$19="","normal",W$19),$A:$A,0),1))-ROW($C$249)+1,IF(ISODD(W$1),0,7),14,7),ROW($B5)-ROW($B$4),MATCH(W$2,$C$246:$I$246,0),1)),"")))&gt;0,INDEX($AS$31:$AV$245,SUMPRODUCT((($AS$31:$AS$245&lt;=DATE(Saisir_Année,VLOOKUP($B$2,correspondance_mois,2,FALSE),W$3))*1)*(($AT$31:$AT$245&gt;=DATE(Saisir_Année,VLOOKUP($B$2,correspondance_mois,2,FALSE),W$3))*1)*($AU$31:$AU$245=IF(ISERROR(VLOOKUP(DATE(Saisir_Année,VLOOKUP($B$2,correspondance_mois,2,FALSE),W$3),jours_ferie,2,FALSE)),IF(ISBLANK(INDEX(OFFSET(IF(format_planning="numéros de planning",$C$249,$Q$249),ROW(INDEX($A:$A,MATCH(IF(W$19="","normal",W$19),$A:$A,0),1))-ROW($C$249)+1,IF(ISODD(W$1),0,7),14,7),ROW($B5)-ROW($B$4),MATCH(W$2,$C$246:$I$246,0),1)),"",INDEX(OFFSET(IF(format_planning="numéros de planning",$C$249,$Q$249),ROW(INDEX($A:$A,MATCH(IF(W$19="","normal",W$19),$A:$A,0),1))-ROW($C$249)+1,IF(ISODD(W$1),0,7),14,7),ROW($B5)-ROW($B$4),MATCH(W$2,$C$246:$I$246,0),1)),""))*ROW($AS$31:$AS$245))-30,4,1),IF(ISERROR(VLOOKUP(DATE(Saisir_Année,VLOOKUP($B$2,correspondance_mois,2,FALSE),W$3),jours_ferie,2,FALSE)),IF(ISBLANK(INDEX(OFFSET(IF(format_planning="numéros de planning",$C$249,$Q$249),ROW(INDEX($A:$A,MATCH(IF(W$19="","normal",W$19),$A:$A,0),1))-ROW($C$249)+1,IF(ISODD(W$1),0,7),14,7),ROW($B5)-ROW($B$4),MATCH(W$2,$C$246:$I$246,0),1)),"",INDEX(OFFSET(IF(format_planning="numéros de planning",$C$249,$Q$249),ROW(INDEX($A:$A,MATCH(IF(W$19="","normal",W$19),$A:$A,0),1))-ROW($C$249)+1,IF(ISODD(W$1),0,7),14,7),ROW($B5)-ROW($B$4),MATCH(W$2,$C$246:$I$246,0),1)),""))</f>
        <v>G</v>
      </c>
      <c r="X5" s="218" t="str">
        <f t="shared" ca="1" si="6"/>
        <v>T</v>
      </c>
      <c r="Y5" s="218" t="str">
        <f t="shared" ca="1" si="6"/>
        <v>T</v>
      </c>
      <c r="Z5" s="218" t="str">
        <f t="shared" ca="1" si="6"/>
        <v>M</v>
      </c>
      <c r="AA5" s="218" t="str">
        <f t="shared" ca="1" si="6"/>
        <v>M</v>
      </c>
      <c r="AB5" s="218" t="str">
        <f t="shared" ca="1" si="6"/>
        <v/>
      </c>
      <c r="AC5" s="218" t="str">
        <f t="shared" ca="1" si="6"/>
        <v>T</v>
      </c>
      <c r="AD5" s="218" t="str">
        <f t="shared" ca="1" si="6"/>
        <v>M</v>
      </c>
      <c r="AE5" s="218" t="str">
        <f t="shared" ca="1" si="6"/>
        <v>A</v>
      </c>
      <c r="AF5" s="219" t="str">
        <f t="shared" ca="1" si="6"/>
        <v>M</v>
      </c>
      <c r="AG5" s="278"/>
      <c r="AH5" s="28"/>
      <c r="AI5" s="6" t="s">
        <v>79</v>
      </c>
      <c r="AJ5" s="22">
        <f t="shared" ca="1" si="2"/>
        <v>118.5</v>
      </c>
      <c r="AK5" s="359">
        <f t="shared" ca="1" si="3"/>
        <v>15</v>
      </c>
      <c r="AL5" s="360"/>
      <c r="AM5" s="376">
        <v>3</v>
      </c>
      <c r="AN5" s="376"/>
      <c r="AO5" s="376"/>
      <c r="AR5" s="193" t="str">
        <f>IF(format_planning="numéros de planning",$AM$5,$AI$5)</f>
        <v>G</v>
      </c>
      <c r="AS5" s="23">
        <f>1607*AT5/35</f>
        <v>1469.2571428571428</v>
      </c>
      <c r="AT5" s="8" t="s">
        <v>80</v>
      </c>
      <c r="AU5" s="17"/>
      <c r="AZ5" s="10">
        <v>5</v>
      </c>
      <c r="BA5" s="4" t="s">
        <v>59</v>
      </c>
      <c r="BD5" s="2" t="s">
        <v>64</v>
      </c>
      <c r="BE5" s="2" t="s">
        <v>65</v>
      </c>
      <c r="BF5" s="367"/>
      <c r="BH5" s="385" t="s">
        <v>3</v>
      </c>
      <c r="BI5" s="347" t="s">
        <v>108</v>
      </c>
      <c r="BJ5" s="389" t="s">
        <v>117</v>
      </c>
      <c r="BK5" s="322" t="s">
        <v>28</v>
      </c>
      <c r="BL5" s="324">
        <v>0.36458333333333331</v>
      </c>
      <c r="BM5" s="324">
        <v>0.5</v>
      </c>
      <c r="BN5" s="324">
        <v>0.36458333333333331</v>
      </c>
      <c r="BO5" s="324">
        <v>0.5</v>
      </c>
      <c r="BP5" s="324">
        <v>0.36458333333333331</v>
      </c>
      <c r="BQ5" s="324">
        <v>0.5</v>
      </c>
      <c r="BR5" s="324">
        <v>0.36458333333333331</v>
      </c>
      <c r="BS5" s="324">
        <v>0.5</v>
      </c>
      <c r="BT5" s="324">
        <v>0.36458333333333331</v>
      </c>
      <c r="BU5" s="324">
        <v>0.5</v>
      </c>
      <c r="BV5" s="324">
        <v>0.36458333333333331</v>
      </c>
      <c r="BW5" s="324">
        <v>0.5</v>
      </c>
      <c r="BX5" s="324" t="s">
        <v>114</v>
      </c>
      <c r="BY5" s="336" t="s">
        <v>114</v>
      </c>
    </row>
    <row r="6" spans="1:79" ht="12.75" customHeight="1" x14ac:dyDescent="0.25">
      <c r="A6" s="352" t="s">
        <v>108</v>
      </c>
      <c r="B6" s="157" t="s">
        <v>107</v>
      </c>
      <c r="C6" s="220" t="str">
        <f t="shared" ca="1" si="4"/>
        <v>A</v>
      </c>
      <c r="D6" s="221" t="str">
        <f t="shared" ca="1" si="4"/>
        <v>M</v>
      </c>
      <c r="E6" s="221" t="str">
        <f t="shared" ca="1" si="4"/>
        <v>T</v>
      </c>
      <c r="F6" s="221" t="str">
        <f t="shared" ca="1" si="4"/>
        <v>G</v>
      </c>
      <c r="G6" s="221" t="str">
        <f t="shared" ca="1" si="4"/>
        <v/>
      </c>
      <c r="H6" s="221" t="str">
        <f t="shared" ca="1" si="4"/>
        <v/>
      </c>
      <c r="I6" s="221" t="str">
        <f t="shared" ca="1" si="4"/>
        <v>G</v>
      </c>
      <c r="J6" s="221" t="str">
        <f t="shared" ca="1" si="4"/>
        <v>T</v>
      </c>
      <c r="K6" s="221" t="str">
        <f t="shared" ca="1" si="4"/>
        <v>T</v>
      </c>
      <c r="L6" s="221" t="str">
        <f t="shared" ca="1" si="4"/>
        <v>M</v>
      </c>
      <c r="M6" s="221" t="str">
        <f t="shared" ca="1" si="5"/>
        <v>M</v>
      </c>
      <c r="N6" s="221" t="str">
        <f t="shared" ca="1" si="5"/>
        <v/>
      </c>
      <c r="O6" s="221" t="str">
        <f t="shared" ca="1" si="5"/>
        <v>T</v>
      </c>
      <c r="P6" s="221" t="str">
        <f t="shared" ca="1" si="5"/>
        <v>M</v>
      </c>
      <c r="Q6" s="221" t="str">
        <f t="shared" ca="1" si="5"/>
        <v>A</v>
      </c>
      <c r="R6" s="221" t="str">
        <f t="shared" ca="1" si="5"/>
        <v>M</v>
      </c>
      <c r="S6" s="221" t="str">
        <f t="shared" ca="1" si="5"/>
        <v>T</v>
      </c>
      <c r="T6" s="221" t="str">
        <f t="shared" ca="1" si="5"/>
        <v>G</v>
      </c>
      <c r="U6" s="221" t="str">
        <f t="shared" ca="1" si="5"/>
        <v/>
      </c>
      <c r="V6" s="221" t="str">
        <f t="shared" ca="1" si="5"/>
        <v>M</v>
      </c>
      <c r="W6" s="221" t="str">
        <f t="shared" ca="1" si="6"/>
        <v>G</v>
      </c>
      <c r="X6" s="221" t="str">
        <f t="shared" ca="1" si="6"/>
        <v>T</v>
      </c>
      <c r="Y6" s="221" t="str">
        <f t="shared" ca="1" si="6"/>
        <v>T</v>
      </c>
      <c r="Z6" s="221" t="str">
        <f t="shared" ca="1" si="6"/>
        <v>M</v>
      </c>
      <c r="AA6" s="221" t="str">
        <f t="shared" ca="1" si="6"/>
        <v>M</v>
      </c>
      <c r="AB6" s="221" t="str">
        <f t="shared" ca="1" si="6"/>
        <v/>
      </c>
      <c r="AC6" s="221" t="str">
        <f t="shared" ca="1" si="6"/>
        <v>T</v>
      </c>
      <c r="AD6" s="221" t="str">
        <f t="shared" ca="1" si="6"/>
        <v>M</v>
      </c>
      <c r="AE6" s="221" t="str">
        <f t="shared" ca="1" si="6"/>
        <v>A</v>
      </c>
      <c r="AF6" s="222" t="str">
        <f t="shared" ca="1" si="6"/>
        <v>M</v>
      </c>
      <c r="AG6" s="278"/>
      <c r="AH6" s="28"/>
      <c r="AI6" s="9" t="s">
        <v>94</v>
      </c>
      <c r="AJ6" s="22">
        <f t="shared" ca="1" si="2"/>
        <v>145.25</v>
      </c>
      <c r="AK6" s="359">
        <f t="shared" ca="1" si="3"/>
        <v>19</v>
      </c>
      <c r="AL6" s="360"/>
      <c r="AM6" s="376">
        <v>4</v>
      </c>
      <c r="AN6" s="376"/>
      <c r="AO6" s="376"/>
      <c r="AR6" s="193" t="str">
        <f>IF(format_planning="numéros de planning",$AM$6,$AI$6)</f>
        <v>T</v>
      </c>
      <c r="AS6" s="29">
        <f>1607*AT6/35</f>
        <v>1469.2571428571428</v>
      </c>
      <c r="AT6" s="8" t="s">
        <v>80</v>
      </c>
      <c r="AU6" s="17"/>
      <c r="AZ6" s="10">
        <v>6</v>
      </c>
      <c r="BA6" s="4" t="s">
        <v>60</v>
      </c>
      <c r="BC6" s="372">
        <f>Saisir_Année</f>
        <v>2022</v>
      </c>
      <c r="BD6" s="2" t="s">
        <v>66</v>
      </c>
      <c r="BE6" s="3">
        <f>DATE(Saisir_Année,1,1)</f>
        <v>44562</v>
      </c>
      <c r="BF6" s="2">
        <f>WEEKDAY(BE6,2)</f>
        <v>6</v>
      </c>
      <c r="BH6" s="385"/>
      <c r="BI6" s="347" t="s">
        <v>108</v>
      </c>
      <c r="BJ6" s="390"/>
      <c r="BK6" s="321" t="s">
        <v>107</v>
      </c>
      <c r="BL6" s="324">
        <v>0.58333333333333337</v>
      </c>
      <c r="BM6" s="324">
        <v>0.79166666666666663</v>
      </c>
      <c r="BN6" s="324">
        <v>0.58333333333333337</v>
      </c>
      <c r="BO6" s="324">
        <v>0.79166666666666663</v>
      </c>
      <c r="BP6" s="324">
        <v>0.58333333333333337</v>
      </c>
      <c r="BQ6" s="324">
        <v>0.79166666666666663</v>
      </c>
      <c r="BR6" s="324">
        <v>0.58333333333333337</v>
      </c>
      <c r="BS6" s="324">
        <v>0.79166666666666663</v>
      </c>
      <c r="BT6" s="324">
        <v>0.58333333333333337</v>
      </c>
      <c r="BU6" s="324">
        <v>0.79166666666666663</v>
      </c>
      <c r="BV6" s="324">
        <v>0.58333333333333337</v>
      </c>
      <c r="BW6" s="324">
        <v>0.70833333333333337</v>
      </c>
      <c r="BX6" s="324" t="s">
        <v>114</v>
      </c>
      <c r="BY6" s="336" t="s">
        <v>114</v>
      </c>
    </row>
    <row r="7" spans="1:79" ht="12.75" customHeight="1" x14ac:dyDescent="0.25">
      <c r="A7" s="353"/>
      <c r="B7" s="157"/>
      <c r="C7" s="220" t="str">
        <f t="shared" ca="1" si="4"/>
        <v>A</v>
      </c>
      <c r="D7" s="221" t="str">
        <f t="shared" ca="1" si="4"/>
        <v>M</v>
      </c>
      <c r="E7" s="221" t="str">
        <f t="shared" ca="1" si="4"/>
        <v>T</v>
      </c>
      <c r="F7" s="221" t="str">
        <f t="shared" ca="1" si="4"/>
        <v/>
      </c>
      <c r="G7" s="221" t="str">
        <f t="shared" ca="1" si="4"/>
        <v/>
      </c>
      <c r="H7" s="221" t="str">
        <f t="shared" ca="1" si="4"/>
        <v/>
      </c>
      <c r="I7" s="221" t="str">
        <f t="shared" ca="1" si="4"/>
        <v>G</v>
      </c>
      <c r="J7" s="221" t="str">
        <f t="shared" ca="1" si="4"/>
        <v>T</v>
      </c>
      <c r="K7" s="221" t="str">
        <f t="shared" ca="1" si="4"/>
        <v>T</v>
      </c>
      <c r="L7" s="221" t="str">
        <f t="shared" ca="1" si="4"/>
        <v>M</v>
      </c>
      <c r="M7" s="221" t="str">
        <f t="shared" ca="1" si="5"/>
        <v/>
      </c>
      <c r="N7" s="221" t="str">
        <f t="shared" ca="1" si="5"/>
        <v/>
      </c>
      <c r="O7" s="221" t="str">
        <f t="shared" ca="1" si="5"/>
        <v>T</v>
      </c>
      <c r="P7" s="221" t="str">
        <f t="shared" ca="1" si="5"/>
        <v>M</v>
      </c>
      <c r="Q7" s="221" t="str">
        <f t="shared" ca="1" si="5"/>
        <v>A</v>
      </c>
      <c r="R7" s="221" t="str">
        <f t="shared" ca="1" si="5"/>
        <v>M</v>
      </c>
      <c r="S7" s="221" t="str">
        <f t="shared" ca="1" si="5"/>
        <v>T</v>
      </c>
      <c r="T7" s="221" t="str">
        <f t="shared" ca="1" si="5"/>
        <v/>
      </c>
      <c r="U7" s="221" t="str">
        <f t="shared" ca="1" si="5"/>
        <v/>
      </c>
      <c r="V7" s="221" t="str">
        <f t="shared" ca="1" si="5"/>
        <v>M</v>
      </c>
      <c r="W7" s="221" t="str">
        <f t="shared" ca="1" si="6"/>
        <v>G</v>
      </c>
      <c r="X7" s="221" t="str">
        <f t="shared" ca="1" si="6"/>
        <v>T</v>
      </c>
      <c r="Y7" s="221" t="str">
        <f t="shared" ca="1" si="6"/>
        <v>T</v>
      </c>
      <c r="Z7" s="221" t="str">
        <f t="shared" ca="1" si="6"/>
        <v>M</v>
      </c>
      <c r="AA7" s="221" t="str">
        <f t="shared" ca="1" si="6"/>
        <v/>
      </c>
      <c r="AB7" s="221" t="str">
        <f t="shared" ca="1" si="6"/>
        <v/>
      </c>
      <c r="AC7" s="221" t="str">
        <f t="shared" ca="1" si="6"/>
        <v>T</v>
      </c>
      <c r="AD7" s="221" t="str">
        <f t="shared" ca="1" si="6"/>
        <v>M</v>
      </c>
      <c r="AE7" s="221" t="str">
        <f t="shared" ca="1" si="6"/>
        <v>A</v>
      </c>
      <c r="AF7" s="222" t="str">
        <f t="shared" ca="1" si="6"/>
        <v>M</v>
      </c>
      <c r="AG7" s="278"/>
      <c r="AH7" s="28"/>
      <c r="AI7" s="6" t="s">
        <v>5</v>
      </c>
      <c r="AJ7" s="22">
        <f t="shared" ca="1" si="2"/>
        <v>131</v>
      </c>
      <c r="AK7" s="359">
        <f t="shared" ca="1" si="3"/>
        <v>20</v>
      </c>
      <c r="AL7" s="360"/>
      <c r="AM7" s="376" t="s">
        <v>5</v>
      </c>
      <c r="AN7" s="376"/>
      <c r="AO7" s="376"/>
      <c r="AR7" s="193" t="str">
        <f>IF(format_planning="numéros de planning",$AM$7,$AI$7)</f>
        <v>C</v>
      </c>
      <c r="AS7" s="23">
        <v>1561</v>
      </c>
      <c r="AT7" s="8" t="s">
        <v>81</v>
      </c>
      <c r="AU7" s="17"/>
      <c r="AZ7" s="10">
        <v>7</v>
      </c>
      <c r="BA7" s="4" t="s">
        <v>61</v>
      </c>
      <c r="BC7" s="372"/>
      <c r="BD7" s="2" t="s">
        <v>67</v>
      </c>
      <c r="BE7" s="3">
        <f>Paques+1</f>
        <v>44669</v>
      </c>
      <c r="BF7" s="2">
        <f t="shared" ref="BF7:BF16" si="7">WEEKDAY(BE7,2)</f>
        <v>1</v>
      </c>
      <c r="BH7" s="385"/>
      <c r="BI7" s="348"/>
      <c r="BJ7" s="333"/>
      <c r="BK7" s="330"/>
      <c r="BL7" s="337"/>
      <c r="BM7" s="337"/>
      <c r="BN7" s="337"/>
      <c r="BO7" s="337"/>
      <c r="BP7" s="337"/>
      <c r="BQ7" s="337"/>
      <c r="BR7" s="337"/>
      <c r="BS7" s="337"/>
      <c r="BT7" s="337"/>
      <c r="BU7" s="337"/>
      <c r="BV7" s="337"/>
      <c r="BW7" s="337"/>
      <c r="BX7" s="337"/>
      <c r="BY7" s="338"/>
    </row>
    <row r="8" spans="1:79" ht="12.75" customHeight="1" x14ac:dyDescent="0.25">
      <c r="A8" s="354" t="s">
        <v>109</v>
      </c>
      <c r="B8" s="156" t="s">
        <v>28</v>
      </c>
      <c r="C8" s="220" t="str">
        <f t="shared" ca="1" si="4"/>
        <v/>
      </c>
      <c r="D8" s="221" t="str">
        <f t="shared" ca="1" si="4"/>
        <v/>
      </c>
      <c r="E8" s="221" t="str">
        <f t="shared" ca="1" si="4"/>
        <v/>
      </c>
      <c r="F8" s="221" t="str">
        <f t="shared" ca="1" si="4"/>
        <v>T</v>
      </c>
      <c r="G8" s="221" t="str">
        <f t="shared" ca="1" si="4"/>
        <v/>
      </c>
      <c r="H8" s="221" t="str">
        <f t="shared" ca="1" si="4"/>
        <v/>
      </c>
      <c r="I8" s="221" t="str">
        <f t="shared" ca="1" si="4"/>
        <v/>
      </c>
      <c r="J8" s="221" t="str">
        <f t="shared" ca="1" si="4"/>
        <v/>
      </c>
      <c r="K8" s="221" t="str">
        <f t="shared" ca="1" si="4"/>
        <v/>
      </c>
      <c r="L8" s="221" t="str">
        <f t="shared" ca="1" si="4"/>
        <v/>
      </c>
      <c r="M8" s="221" t="str">
        <f t="shared" ca="1" si="5"/>
        <v>A</v>
      </c>
      <c r="N8" s="221" t="str">
        <f t="shared" ca="1" si="5"/>
        <v/>
      </c>
      <c r="O8" s="221" t="str">
        <f t="shared" ca="1" si="5"/>
        <v/>
      </c>
      <c r="P8" s="221" t="str">
        <f t="shared" ca="1" si="5"/>
        <v/>
      </c>
      <c r="Q8" s="221" t="str">
        <f t="shared" ca="1" si="5"/>
        <v/>
      </c>
      <c r="R8" s="221" t="str">
        <f t="shared" ca="1" si="5"/>
        <v/>
      </c>
      <c r="S8" s="221" t="str">
        <f t="shared" ca="1" si="5"/>
        <v/>
      </c>
      <c r="T8" s="221" t="str">
        <f t="shared" ca="1" si="5"/>
        <v>T</v>
      </c>
      <c r="U8" s="221" t="str">
        <f t="shared" ca="1" si="5"/>
        <v/>
      </c>
      <c r="V8" s="221" t="str">
        <f t="shared" ca="1" si="5"/>
        <v/>
      </c>
      <c r="W8" s="221" t="str">
        <f t="shared" ca="1" si="6"/>
        <v/>
      </c>
      <c r="X8" s="221" t="str">
        <f t="shared" ca="1" si="6"/>
        <v/>
      </c>
      <c r="Y8" s="221" t="str">
        <f t="shared" ca="1" si="6"/>
        <v/>
      </c>
      <c r="Z8" s="221" t="str">
        <f t="shared" ca="1" si="6"/>
        <v/>
      </c>
      <c r="AA8" s="221" t="str">
        <f t="shared" ca="1" si="6"/>
        <v>A</v>
      </c>
      <c r="AB8" s="221" t="str">
        <f t="shared" ca="1" si="6"/>
        <v/>
      </c>
      <c r="AC8" s="221" t="str">
        <f t="shared" ca="1" si="6"/>
        <v/>
      </c>
      <c r="AD8" s="221" t="str">
        <f t="shared" ca="1" si="6"/>
        <v/>
      </c>
      <c r="AE8" s="221" t="str">
        <f t="shared" ca="1" si="6"/>
        <v/>
      </c>
      <c r="AF8" s="221" t="str">
        <f t="shared" ca="1" si="6"/>
        <v/>
      </c>
      <c r="AG8" s="270"/>
      <c r="AH8" s="14"/>
      <c r="AI8" s="6" t="s">
        <v>97</v>
      </c>
      <c r="AJ8" s="22">
        <f t="shared" ca="1" si="2"/>
        <v>114</v>
      </c>
      <c r="AK8" s="359">
        <f t="shared" ca="1" si="3"/>
        <v>16</v>
      </c>
      <c r="AL8" s="360"/>
      <c r="AM8" s="376">
        <v>5</v>
      </c>
      <c r="AN8" s="376"/>
      <c r="AO8" s="376"/>
      <c r="AR8" s="193" t="str">
        <f>IF(format_planning="numéros de planning",$AM$8,$AI$8)</f>
        <v>F</v>
      </c>
      <c r="AS8" s="30">
        <f>1607*AT8/35</f>
        <v>0</v>
      </c>
      <c r="AT8" s="8" t="s">
        <v>82</v>
      </c>
      <c r="AU8" s="17"/>
      <c r="BC8" s="372"/>
      <c r="BD8" s="2" t="s">
        <v>68</v>
      </c>
      <c r="BE8" s="3">
        <f>DATE(Saisir_Année,5,1)</f>
        <v>44682</v>
      </c>
      <c r="BF8" s="2">
        <f t="shared" si="7"/>
        <v>7</v>
      </c>
      <c r="BH8" s="385"/>
      <c r="BI8" s="349" t="s">
        <v>109</v>
      </c>
      <c r="BJ8" s="389" t="s">
        <v>116</v>
      </c>
      <c r="BK8" s="325" t="s">
        <v>28</v>
      </c>
      <c r="BL8" s="324">
        <v>0.375</v>
      </c>
      <c r="BM8" s="324">
        <v>0.51041666666666663</v>
      </c>
      <c r="BN8" s="324">
        <v>0.375</v>
      </c>
      <c r="BO8" s="324">
        <v>0.51041666666666663</v>
      </c>
      <c r="BP8" s="324">
        <v>0.375</v>
      </c>
      <c r="BQ8" s="324">
        <v>0.51041666666666663</v>
      </c>
      <c r="BR8" s="324">
        <v>0.375</v>
      </c>
      <c r="BS8" s="324">
        <v>0.51041666666666663</v>
      </c>
      <c r="BT8" s="324">
        <v>0.375</v>
      </c>
      <c r="BU8" s="324">
        <v>0.51041666666666663</v>
      </c>
      <c r="BV8" s="324">
        <v>0.375</v>
      </c>
      <c r="BW8" s="324">
        <v>0.51041666666666663</v>
      </c>
      <c r="BX8" s="324" t="s">
        <v>114</v>
      </c>
      <c r="BY8" s="336" t="s">
        <v>114</v>
      </c>
    </row>
    <row r="9" spans="1:79" ht="12.75" customHeight="1" x14ac:dyDescent="0.25">
      <c r="A9" s="354" t="s">
        <v>109</v>
      </c>
      <c r="B9" s="157" t="s">
        <v>107</v>
      </c>
      <c r="C9" s="220" t="str">
        <f t="shared" ca="1" si="4"/>
        <v>M</v>
      </c>
      <c r="D9" s="221" t="str">
        <f t="shared" ca="1" si="4"/>
        <v>T</v>
      </c>
      <c r="E9" s="221" t="str">
        <f t="shared" ca="1" si="4"/>
        <v>G</v>
      </c>
      <c r="F9" s="221" t="str">
        <f t="shared" ca="1" si="4"/>
        <v/>
      </c>
      <c r="G9" s="221" t="str">
        <f t="shared" ca="1" si="4"/>
        <v/>
      </c>
      <c r="H9" s="221" t="str">
        <f t="shared" ca="1" si="4"/>
        <v/>
      </c>
      <c r="I9" s="221" t="str">
        <f t="shared" ca="1" si="4"/>
        <v>A</v>
      </c>
      <c r="J9" s="221" t="str">
        <f t="shared" ca="1" si="4"/>
        <v>A</v>
      </c>
      <c r="K9" s="221" t="str">
        <f t="shared" ca="1" si="4"/>
        <v>M</v>
      </c>
      <c r="L9" s="221" t="str">
        <f t="shared" ca="1" si="4"/>
        <v>T</v>
      </c>
      <c r="M9" s="221" t="str">
        <f t="shared" ca="1" si="5"/>
        <v/>
      </c>
      <c r="N9" s="221" t="str">
        <f t="shared" ca="1" si="5"/>
        <v/>
      </c>
      <c r="O9" s="221" t="str">
        <f t="shared" ca="1" si="5"/>
        <v>G</v>
      </c>
      <c r="P9" s="221" t="str">
        <f t="shared" ca="1" si="5"/>
        <v>G</v>
      </c>
      <c r="Q9" s="221" t="str">
        <f t="shared" ca="1" si="5"/>
        <v>M</v>
      </c>
      <c r="R9" s="221" t="str">
        <f t="shared" ca="1" si="5"/>
        <v>T</v>
      </c>
      <c r="S9" s="221" t="str">
        <f t="shared" ca="1" si="5"/>
        <v>G</v>
      </c>
      <c r="T9" s="221" t="str">
        <f t="shared" ca="1" si="5"/>
        <v/>
      </c>
      <c r="U9" s="221" t="str">
        <f t="shared" ca="1" si="5"/>
        <v/>
      </c>
      <c r="V9" s="221" t="str">
        <f t="shared" ca="1" si="5"/>
        <v>A</v>
      </c>
      <c r="W9" s="221" t="str">
        <f t="shared" ca="1" si="6"/>
        <v>A</v>
      </c>
      <c r="X9" s="221" t="str">
        <f t="shared" ca="1" si="6"/>
        <v>A</v>
      </c>
      <c r="Y9" s="221" t="str">
        <f t="shared" ca="1" si="6"/>
        <v>M</v>
      </c>
      <c r="Z9" s="221" t="str">
        <f t="shared" ca="1" si="6"/>
        <v>T</v>
      </c>
      <c r="AA9" s="221" t="str">
        <f t="shared" ca="1" si="6"/>
        <v/>
      </c>
      <c r="AB9" s="221" t="str">
        <f t="shared" ca="1" si="6"/>
        <v/>
      </c>
      <c r="AC9" s="221" t="str">
        <f t="shared" ca="1" si="6"/>
        <v>G</v>
      </c>
      <c r="AD9" s="221" t="str">
        <f t="shared" ca="1" si="6"/>
        <v>G</v>
      </c>
      <c r="AE9" s="221" t="str">
        <f t="shared" ca="1" si="6"/>
        <v>M</v>
      </c>
      <c r="AF9" s="222" t="str">
        <f t="shared" ca="1" si="6"/>
        <v>T</v>
      </c>
      <c r="AG9" s="279"/>
      <c r="AH9" s="32"/>
      <c r="AI9" s="17"/>
      <c r="AJ9" s="33"/>
      <c r="AK9" s="33"/>
      <c r="AL9" s="33"/>
      <c r="AM9" s="34"/>
      <c r="AN9" s="34"/>
      <c r="AO9" s="17"/>
      <c r="AP9" s="17"/>
      <c r="AQ9" s="17"/>
      <c r="AR9" s="17"/>
      <c r="AS9" s="17"/>
      <c r="AT9" s="35"/>
      <c r="AU9" s="35"/>
      <c r="AZ9" s="4" t="s">
        <v>21</v>
      </c>
      <c r="BA9" s="4">
        <v>1</v>
      </c>
      <c r="BC9" s="372"/>
      <c r="BD9" s="2" t="s">
        <v>69</v>
      </c>
      <c r="BE9" s="3">
        <f>DATE(Saisir_Année,5,8)</f>
        <v>44689</v>
      </c>
      <c r="BF9" s="2">
        <f t="shared" si="7"/>
        <v>7</v>
      </c>
      <c r="BH9" s="385"/>
      <c r="BI9" s="349" t="s">
        <v>109</v>
      </c>
      <c r="BJ9" s="390"/>
      <c r="BK9" s="326" t="s">
        <v>107</v>
      </c>
      <c r="BL9" s="324">
        <v>0.58333333333333337</v>
      </c>
      <c r="BM9" s="324">
        <v>0.79166666666666663</v>
      </c>
      <c r="BN9" s="324">
        <v>0.58333333333333337</v>
      </c>
      <c r="BO9" s="324">
        <v>0.79166666666666663</v>
      </c>
      <c r="BP9" s="324">
        <v>0.58333333333333337</v>
      </c>
      <c r="BQ9" s="324">
        <v>0.79166666666666663</v>
      </c>
      <c r="BR9" s="324">
        <v>0.58333333333333337</v>
      </c>
      <c r="BS9" s="324">
        <v>0.79166666666666663</v>
      </c>
      <c r="BT9" s="324">
        <v>0.58333333333333337</v>
      </c>
      <c r="BU9" s="324">
        <v>0.79166666666666663</v>
      </c>
      <c r="BV9" s="324">
        <v>0.58333333333333337</v>
      </c>
      <c r="BW9" s="324">
        <v>0.70833333333333337</v>
      </c>
      <c r="BX9" s="324" t="s">
        <v>114</v>
      </c>
      <c r="BY9" s="336" t="s">
        <v>114</v>
      </c>
    </row>
    <row r="10" spans="1:79" ht="12.75" customHeight="1" x14ac:dyDescent="0.25">
      <c r="A10" s="355"/>
      <c r="B10" s="157"/>
      <c r="C10" s="220" t="str">
        <f t="shared" ca="1" si="4"/>
        <v>M</v>
      </c>
      <c r="D10" s="221" t="str">
        <f t="shared" ca="1" si="4"/>
        <v>T</v>
      </c>
      <c r="E10" s="221" t="str">
        <f t="shared" ca="1" si="4"/>
        <v>G</v>
      </c>
      <c r="F10" s="221" t="str">
        <f t="shared" ca="1" si="4"/>
        <v/>
      </c>
      <c r="G10" s="221" t="str">
        <f t="shared" ca="1" si="4"/>
        <v/>
      </c>
      <c r="H10" s="221" t="str">
        <f t="shared" ca="1" si="4"/>
        <v/>
      </c>
      <c r="I10" s="221" t="str">
        <f t="shared" ca="1" si="4"/>
        <v>A</v>
      </c>
      <c r="J10" s="221" t="str">
        <f t="shared" ca="1" si="4"/>
        <v>A</v>
      </c>
      <c r="K10" s="221" t="str">
        <f t="shared" ca="1" si="4"/>
        <v>M</v>
      </c>
      <c r="L10" s="221" t="str">
        <f t="shared" ca="1" si="4"/>
        <v>T</v>
      </c>
      <c r="M10" s="221" t="str">
        <f t="shared" ca="1" si="5"/>
        <v/>
      </c>
      <c r="N10" s="221" t="str">
        <f t="shared" ca="1" si="5"/>
        <v/>
      </c>
      <c r="O10" s="221" t="str">
        <f t="shared" ca="1" si="5"/>
        <v>G</v>
      </c>
      <c r="P10" s="221" t="str">
        <f t="shared" ca="1" si="5"/>
        <v>G</v>
      </c>
      <c r="Q10" s="221" t="str">
        <f t="shared" ca="1" si="5"/>
        <v>M</v>
      </c>
      <c r="R10" s="221" t="str">
        <f t="shared" ca="1" si="5"/>
        <v>T</v>
      </c>
      <c r="S10" s="221" t="str">
        <f t="shared" ca="1" si="5"/>
        <v>G</v>
      </c>
      <c r="T10" s="221" t="str">
        <f t="shared" ca="1" si="5"/>
        <v/>
      </c>
      <c r="U10" s="221" t="str">
        <f t="shared" ca="1" si="5"/>
        <v/>
      </c>
      <c r="V10" s="221" t="str">
        <f t="shared" ca="1" si="5"/>
        <v>A</v>
      </c>
      <c r="W10" s="221" t="str">
        <f t="shared" ca="1" si="6"/>
        <v>A</v>
      </c>
      <c r="X10" s="221" t="str">
        <f t="shared" ca="1" si="6"/>
        <v>A</v>
      </c>
      <c r="Y10" s="221" t="str">
        <f t="shared" ca="1" si="6"/>
        <v>M</v>
      </c>
      <c r="Z10" s="221" t="str">
        <f t="shared" ca="1" si="6"/>
        <v>T</v>
      </c>
      <c r="AA10" s="221" t="str">
        <f t="shared" ca="1" si="6"/>
        <v/>
      </c>
      <c r="AB10" s="221" t="str">
        <f t="shared" ca="1" si="6"/>
        <v/>
      </c>
      <c r="AC10" s="221" t="str">
        <f t="shared" ca="1" si="6"/>
        <v>G</v>
      </c>
      <c r="AD10" s="221" t="str">
        <f t="shared" ca="1" si="6"/>
        <v>G</v>
      </c>
      <c r="AE10" s="221" t="str">
        <f t="shared" ca="1" si="6"/>
        <v>M</v>
      </c>
      <c r="AF10" s="222" t="str">
        <f t="shared" ca="1" si="6"/>
        <v>T</v>
      </c>
      <c r="AG10" s="279"/>
      <c r="AH10" s="14"/>
      <c r="AI10" s="368" t="s">
        <v>11</v>
      </c>
      <c r="AJ10" s="369"/>
      <c r="AK10" s="153"/>
      <c r="AL10" s="153"/>
      <c r="AM10" s="34"/>
      <c r="AN10" s="377" t="s">
        <v>45</v>
      </c>
      <c r="AO10" s="377"/>
      <c r="AP10" s="377"/>
      <c r="AR10" s="17"/>
      <c r="AS10" s="17"/>
      <c r="AT10" s="35"/>
      <c r="AU10" s="35"/>
      <c r="AZ10" s="4" t="s">
        <v>49</v>
      </c>
      <c r="BA10" s="4">
        <v>2</v>
      </c>
      <c r="BC10" s="372"/>
      <c r="BD10" s="2" t="s">
        <v>70</v>
      </c>
      <c r="BE10" s="3">
        <f>Paques+39</f>
        <v>44707</v>
      </c>
      <c r="BF10" s="2">
        <f t="shared" si="7"/>
        <v>4</v>
      </c>
      <c r="BH10" s="385"/>
      <c r="BI10" s="350"/>
      <c r="BJ10" s="333"/>
      <c r="BK10" s="55"/>
      <c r="BL10" s="337"/>
      <c r="BM10" s="337"/>
      <c r="BN10" s="337"/>
      <c r="BO10" s="337"/>
      <c r="BP10" s="337"/>
      <c r="BQ10" s="337"/>
      <c r="BR10" s="337"/>
      <c r="BS10" s="337"/>
      <c r="BT10" s="337"/>
      <c r="BU10" s="337"/>
      <c r="BV10" s="337"/>
      <c r="BW10" s="337"/>
      <c r="BX10" s="337"/>
      <c r="BY10" s="338"/>
    </row>
    <row r="11" spans="1:79" ht="12.75" customHeight="1" x14ac:dyDescent="0.25">
      <c r="A11" s="354" t="s">
        <v>110</v>
      </c>
      <c r="B11" s="156" t="s">
        <v>28</v>
      </c>
      <c r="C11" s="220" t="str">
        <f t="shared" ca="1" si="4"/>
        <v>M</v>
      </c>
      <c r="D11" s="221" t="str">
        <f t="shared" ca="1" si="4"/>
        <v>T</v>
      </c>
      <c r="E11" s="221" t="str">
        <f t="shared" ca="1" si="4"/>
        <v>G</v>
      </c>
      <c r="F11" s="221" t="str">
        <f t="shared" ca="1" si="4"/>
        <v/>
      </c>
      <c r="G11" s="221" t="str">
        <f t="shared" ca="1" si="4"/>
        <v/>
      </c>
      <c r="H11" s="221" t="str">
        <f t="shared" ca="1" si="4"/>
        <v/>
      </c>
      <c r="I11" s="221" t="str">
        <f t="shared" ca="1" si="4"/>
        <v>A</v>
      </c>
      <c r="J11" s="221" t="str">
        <f t="shared" ca="1" si="4"/>
        <v>A</v>
      </c>
      <c r="K11" s="221" t="str">
        <f t="shared" ca="1" si="4"/>
        <v>M</v>
      </c>
      <c r="L11" s="221" t="str">
        <f t="shared" ca="1" si="4"/>
        <v>T</v>
      </c>
      <c r="M11" s="221" t="str">
        <f t="shared" ca="1" si="5"/>
        <v/>
      </c>
      <c r="N11" s="221" t="str">
        <f t="shared" ca="1" si="5"/>
        <v/>
      </c>
      <c r="O11" s="221" t="str">
        <f t="shared" ca="1" si="5"/>
        <v>G</v>
      </c>
      <c r="P11" s="221" t="str">
        <f t="shared" ca="1" si="5"/>
        <v>G</v>
      </c>
      <c r="Q11" s="221" t="str">
        <f t="shared" ca="1" si="5"/>
        <v>M</v>
      </c>
      <c r="R11" s="221" t="str">
        <f t="shared" ca="1" si="5"/>
        <v>T</v>
      </c>
      <c r="S11" s="221" t="str">
        <f t="shared" ca="1" si="5"/>
        <v>G</v>
      </c>
      <c r="T11" s="221" t="str">
        <f t="shared" ca="1" si="5"/>
        <v/>
      </c>
      <c r="U11" s="221" t="str">
        <f t="shared" ca="1" si="5"/>
        <v/>
      </c>
      <c r="V11" s="221" t="str">
        <f t="shared" ca="1" si="5"/>
        <v>A</v>
      </c>
      <c r="W11" s="221" t="str">
        <f t="shared" ca="1" si="6"/>
        <v>A</v>
      </c>
      <c r="X11" s="221" t="str">
        <f t="shared" ca="1" si="6"/>
        <v>A</v>
      </c>
      <c r="Y11" s="221" t="str">
        <f t="shared" ca="1" si="6"/>
        <v>M</v>
      </c>
      <c r="Z11" s="221" t="str">
        <f t="shared" ca="1" si="6"/>
        <v>T</v>
      </c>
      <c r="AA11" s="221" t="str">
        <f t="shared" ca="1" si="6"/>
        <v/>
      </c>
      <c r="AB11" s="221" t="str">
        <f t="shared" ca="1" si="6"/>
        <v/>
      </c>
      <c r="AC11" s="221" t="str">
        <f t="shared" ca="1" si="6"/>
        <v>G</v>
      </c>
      <c r="AD11" s="221" t="str">
        <f t="shared" ca="1" si="6"/>
        <v>G</v>
      </c>
      <c r="AE11" s="221" t="str">
        <f t="shared" ca="1" si="6"/>
        <v>M</v>
      </c>
      <c r="AF11" s="222" t="str">
        <f t="shared" ca="1" si="6"/>
        <v>T</v>
      </c>
      <c r="AG11" s="270"/>
      <c r="AH11" s="14"/>
      <c r="AI11" s="16" t="str">
        <f>IF(format_planning="numéros de planning",$AM$3,$AI$3)</f>
        <v>A</v>
      </c>
      <c r="AJ11" s="36">
        <f t="shared" ref="AJ11:AJ16" si="8">COUNTIF($C$19:$AH$19,$AI$11)</f>
        <v>0</v>
      </c>
      <c r="AK11" s="58"/>
      <c r="AL11" s="58"/>
      <c r="AM11" s="17"/>
      <c r="AN11" s="378" t="s">
        <v>47</v>
      </c>
      <c r="AO11" s="378"/>
      <c r="AP11" s="378"/>
      <c r="AR11" s="17" t="s">
        <v>96</v>
      </c>
      <c r="AS11" s="17"/>
      <c r="AT11" s="35"/>
      <c r="AU11" s="35"/>
      <c r="AZ11" s="4" t="s">
        <v>22</v>
      </c>
      <c r="BA11" s="4">
        <v>3</v>
      </c>
      <c r="BC11" s="372"/>
      <c r="BD11" s="2" t="s">
        <v>71</v>
      </c>
      <c r="BE11" s="3">
        <f>Paques+50</f>
        <v>44718</v>
      </c>
      <c r="BF11" s="2">
        <f t="shared" si="7"/>
        <v>1</v>
      </c>
      <c r="BH11" s="385"/>
      <c r="BI11" s="349" t="s">
        <v>110</v>
      </c>
      <c r="BJ11" s="398" t="s">
        <v>118</v>
      </c>
      <c r="BK11" s="325" t="s">
        <v>28</v>
      </c>
      <c r="BL11" s="324">
        <v>0.375</v>
      </c>
      <c r="BM11" s="324">
        <v>0.5</v>
      </c>
      <c r="BN11" s="324">
        <v>0.375</v>
      </c>
      <c r="BO11" s="324">
        <v>0.5</v>
      </c>
      <c r="BP11" s="324">
        <v>0.375</v>
      </c>
      <c r="BQ11" s="324">
        <v>0.5</v>
      </c>
      <c r="BR11" s="324">
        <v>0.375</v>
      </c>
      <c r="BS11" s="324">
        <v>0.5</v>
      </c>
      <c r="BT11" s="324">
        <v>0.375</v>
      </c>
      <c r="BU11" s="324">
        <v>0.5</v>
      </c>
      <c r="BV11" s="324" t="s">
        <v>114</v>
      </c>
      <c r="BW11" s="324" t="s">
        <v>114</v>
      </c>
      <c r="BX11" s="324" t="s">
        <v>114</v>
      </c>
      <c r="BY11" s="336" t="s">
        <v>114</v>
      </c>
    </row>
    <row r="12" spans="1:79" ht="12.75" customHeight="1" x14ac:dyDescent="0.25">
      <c r="A12" s="354" t="s">
        <v>110</v>
      </c>
      <c r="B12" s="157" t="s">
        <v>107</v>
      </c>
      <c r="C12" s="220" t="str">
        <f t="shared" ca="1" si="4"/>
        <v>T</v>
      </c>
      <c r="D12" s="220" t="str">
        <f t="shared" ca="1" si="4"/>
        <v>F</v>
      </c>
      <c r="E12" s="220" t="str">
        <f t="shared" ca="1" si="4"/>
        <v>M</v>
      </c>
      <c r="F12" s="220" t="str">
        <f t="shared" ca="1" si="4"/>
        <v/>
      </c>
      <c r="G12" s="220" t="str">
        <f t="shared" ca="1" si="4"/>
        <v/>
      </c>
      <c r="H12" s="220" t="str">
        <f t="shared" ca="1" si="4"/>
        <v/>
      </c>
      <c r="I12" s="220" t="str">
        <f t="shared" ca="1" si="4"/>
        <v>F</v>
      </c>
      <c r="J12" s="220" t="str">
        <f t="shared" ca="1" si="4"/>
        <v>G</v>
      </c>
      <c r="K12" s="220" t="str">
        <f t="shared" ca="1" si="4"/>
        <v>F</v>
      </c>
      <c r="L12" s="220" t="str">
        <f t="shared" ca="1" si="4"/>
        <v>A</v>
      </c>
      <c r="M12" s="220" t="str">
        <f t="shared" ca="1" si="5"/>
        <v/>
      </c>
      <c r="N12" s="220" t="str">
        <f t="shared" ca="1" si="5"/>
        <v/>
      </c>
      <c r="O12" s="220" t="str">
        <f t="shared" ca="1" si="5"/>
        <v>M</v>
      </c>
      <c r="P12" s="220" t="str">
        <f t="shared" ca="1" si="5"/>
        <v>F</v>
      </c>
      <c r="Q12" s="220" t="str">
        <f t="shared" ca="1" si="5"/>
        <v>T</v>
      </c>
      <c r="R12" s="220" t="str">
        <f t="shared" ca="1" si="5"/>
        <v>F</v>
      </c>
      <c r="S12" s="220" t="str">
        <f t="shared" ca="1" si="5"/>
        <v>M</v>
      </c>
      <c r="T12" s="220" t="str">
        <f t="shared" ca="1" si="5"/>
        <v/>
      </c>
      <c r="U12" s="220" t="str">
        <f t="shared" ca="1" si="5"/>
        <v/>
      </c>
      <c r="V12" s="220" t="str">
        <f t="shared" ca="1" si="5"/>
        <v>T</v>
      </c>
      <c r="W12" s="220" t="str">
        <f t="shared" ca="1" si="6"/>
        <v>F</v>
      </c>
      <c r="X12" s="220" t="str">
        <f t="shared" ca="1" si="6"/>
        <v>G</v>
      </c>
      <c r="Y12" s="220" t="str">
        <f t="shared" ca="1" si="6"/>
        <v>F</v>
      </c>
      <c r="Z12" s="220" t="str">
        <f t="shared" ca="1" si="6"/>
        <v>A</v>
      </c>
      <c r="AA12" s="220" t="str">
        <f t="shared" ca="1" si="6"/>
        <v/>
      </c>
      <c r="AB12" s="220" t="str">
        <f t="shared" ca="1" si="6"/>
        <v/>
      </c>
      <c r="AC12" s="220" t="str">
        <f t="shared" ca="1" si="6"/>
        <v>M</v>
      </c>
      <c r="AD12" s="220" t="str">
        <f t="shared" ca="1" si="6"/>
        <v>F</v>
      </c>
      <c r="AE12" s="220" t="str">
        <f t="shared" ca="1" si="6"/>
        <v>T</v>
      </c>
      <c r="AF12" s="220" t="str">
        <f t="shared" ca="1" si="6"/>
        <v>F</v>
      </c>
      <c r="AG12" s="270"/>
      <c r="AH12" s="28"/>
      <c r="AI12" s="16" t="str">
        <f>IF(format_planning="numéros de planning",$AM$4,$AI$4)</f>
        <v>M</v>
      </c>
      <c r="AJ12" s="36">
        <f t="shared" si="8"/>
        <v>0</v>
      </c>
      <c r="AK12" s="58"/>
      <c r="AL12" s="58"/>
      <c r="AM12" s="17"/>
      <c r="AN12" s="17"/>
      <c r="AO12" s="17"/>
      <c r="AP12" s="17"/>
      <c r="AQ12" s="17"/>
      <c r="AR12" s="17" t="s">
        <v>95</v>
      </c>
      <c r="AS12" s="17"/>
      <c r="AT12" s="35"/>
      <c r="AU12" s="35"/>
      <c r="AZ12" s="4" t="s">
        <v>23</v>
      </c>
      <c r="BA12" s="4">
        <v>4</v>
      </c>
      <c r="BC12" s="372"/>
      <c r="BD12" s="2" t="s">
        <v>72</v>
      </c>
      <c r="BE12" s="3">
        <f>DATE(Saisir_Année,7,14)</f>
        <v>44756</v>
      </c>
      <c r="BF12" s="2">
        <f t="shared" si="7"/>
        <v>4</v>
      </c>
      <c r="BH12" s="385"/>
      <c r="BI12" s="349" t="s">
        <v>110</v>
      </c>
      <c r="BJ12" s="399"/>
      <c r="BK12" s="326" t="s">
        <v>107</v>
      </c>
      <c r="BL12" s="324">
        <v>0.58333333333333337</v>
      </c>
      <c r="BM12" s="324">
        <v>0.79166666666666663</v>
      </c>
      <c r="BN12" s="324">
        <v>0.58333333333333337</v>
      </c>
      <c r="BO12" s="324">
        <v>0.79166666666666663</v>
      </c>
      <c r="BP12" s="324">
        <v>0.58333333333333337</v>
      </c>
      <c r="BQ12" s="324">
        <v>0.79166666666666663</v>
      </c>
      <c r="BR12" s="324">
        <v>0.58333333333333337</v>
      </c>
      <c r="BS12" s="324">
        <v>0.79166666666666663</v>
      </c>
      <c r="BT12" s="324">
        <v>0.58333333333333337</v>
      </c>
      <c r="BU12" s="324">
        <v>0.79166666666666663</v>
      </c>
      <c r="BV12" s="324" t="s">
        <v>114</v>
      </c>
      <c r="BW12" s="324" t="s">
        <v>114</v>
      </c>
      <c r="BX12" s="324" t="s">
        <v>114</v>
      </c>
      <c r="BY12" s="336" t="s">
        <v>114</v>
      </c>
    </row>
    <row r="13" spans="1:79" ht="12.75" customHeight="1" x14ac:dyDescent="0.25">
      <c r="A13" s="356"/>
      <c r="B13" s="160" t="s">
        <v>13</v>
      </c>
      <c r="C13" s="220" t="str">
        <f t="shared" ca="1" si="4"/>
        <v/>
      </c>
      <c r="D13" s="221" t="str">
        <f t="shared" ca="1" si="4"/>
        <v/>
      </c>
      <c r="E13" s="221" t="str">
        <f t="shared" ca="1" si="4"/>
        <v/>
      </c>
      <c r="F13" s="221" t="str">
        <f t="shared" ca="1" si="4"/>
        <v/>
      </c>
      <c r="G13" s="221" t="str">
        <f t="shared" ca="1" si="4"/>
        <v/>
      </c>
      <c r="H13" s="221" t="str">
        <f t="shared" ca="1" si="4"/>
        <v/>
      </c>
      <c r="I13" s="221" t="str">
        <f t="shared" ca="1" si="4"/>
        <v/>
      </c>
      <c r="J13" s="221" t="str">
        <f t="shared" ca="1" si="4"/>
        <v/>
      </c>
      <c r="K13" s="221" t="str">
        <f t="shared" ca="1" si="4"/>
        <v/>
      </c>
      <c r="L13" s="221" t="str">
        <f t="shared" ca="1" si="4"/>
        <v/>
      </c>
      <c r="M13" s="221" t="str">
        <f t="shared" ca="1" si="5"/>
        <v/>
      </c>
      <c r="N13" s="221" t="str">
        <f t="shared" ca="1" si="5"/>
        <v/>
      </c>
      <c r="O13" s="221" t="str">
        <f t="shared" ca="1" si="5"/>
        <v/>
      </c>
      <c r="P13" s="221" t="str">
        <f t="shared" ca="1" si="5"/>
        <v/>
      </c>
      <c r="Q13" s="221" t="str">
        <f t="shared" ca="1" si="5"/>
        <v/>
      </c>
      <c r="R13" s="221" t="str">
        <f t="shared" ca="1" si="5"/>
        <v/>
      </c>
      <c r="S13" s="221" t="str">
        <f t="shared" ca="1" si="5"/>
        <v/>
      </c>
      <c r="T13" s="221" t="str">
        <f t="shared" ca="1" si="5"/>
        <v/>
      </c>
      <c r="U13" s="221" t="str">
        <f t="shared" ca="1" si="5"/>
        <v/>
      </c>
      <c r="V13" s="221" t="str">
        <f t="shared" ca="1" si="5"/>
        <v/>
      </c>
      <c r="W13" s="221" t="str">
        <f t="shared" ca="1" si="6"/>
        <v/>
      </c>
      <c r="X13" s="221" t="str">
        <f t="shared" ca="1" si="6"/>
        <v/>
      </c>
      <c r="Y13" s="221" t="str">
        <f t="shared" ca="1" si="6"/>
        <v/>
      </c>
      <c r="Z13" s="221" t="str">
        <f t="shared" ca="1" si="6"/>
        <v/>
      </c>
      <c r="AA13" s="221" t="str">
        <f t="shared" ca="1" si="6"/>
        <v/>
      </c>
      <c r="AB13" s="221" t="str">
        <f t="shared" ca="1" si="6"/>
        <v/>
      </c>
      <c r="AC13" s="221" t="str">
        <f t="shared" ca="1" si="6"/>
        <v/>
      </c>
      <c r="AD13" s="221" t="str">
        <f t="shared" ca="1" si="6"/>
        <v/>
      </c>
      <c r="AE13" s="221" t="str">
        <f t="shared" ca="1" si="6"/>
        <v/>
      </c>
      <c r="AF13" s="221" t="str">
        <f t="shared" ca="1" si="6"/>
        <v/>
      </c>
      <c r="AG13" s="270"/>
      <c r="AH13" s="14"/>
      <c r="AI13" s="16" t="str">
        <f>IF(format_planning="numéros de planning",$AM$5,$AI$5)</f>
        <v>G</v>
      </c>
      <c r="AJ13" s="36">
        <f t="shared" si="8"/>
        <v>0</v>
      </c>
      <c r="AK13" s="58"/>
      <c r="AL13" s="58"/>
      <c r="AM13" s="17"/>
      <c r="AN13" s="17"/>
      <c r="AR13" s="17"/>
      <c r="AS13" s="17"/>
      <c r="AT13" s="35"/>
      <c r="AU13" s="35"/>
      <c r="AZ13" s="4" t="s">
        <v>24</v>
      </c>
      <c r="BA13" s="4">
        <v>5</v>
      </c>
      <c r="BC13" s="372"/>
      <c r="BD13" s="2" t="s">
        <v>73</v>
      </c>
      <c r="BE13" s="3">
        <f>DATE(Saisir_Année,8,15)</f>
        <v>44788</v>
      </c>
      <c r="BF13" s="2">
        <f t="shared" si="7"/>
        <v>1</v>
      </c>
      <c r="BH13" s="339"/>
      <c r="BI13" s="351"/>
      <c r="BJ13" s="333"/>
      <c r="BK13" s="55"/>
      <c r="BL13" s="337"/>
      <c r="BM13" s="337"/>
      <c r="BN13" s="337"/>
      <c r="BO13" s="337"/>
      <c r="BP13" s="337"/>
      <c r="BQ13" s="337"/>
      <c r="BR13" s="337"/>
      <c r="BS13" s="337"/>
      <c r="BT13" s="337"/>
      <c r="BU13" s="337"/>
      <c r="BV13" s="337"/>
      <c r="BW13" s="337"/>
      <c r="BX13" s="337"/>
      <c r="BY13" s="338"/>
    </row>
    <row r="14" spans="1:79" ht="12.75" customHeight="1" x14ac:dyDescent="0.25">
      <c r="A14" s="352" t="s">
        <v>108</v>
      </c>
      <c r="B14" s="319" t="s">
        <v>28</v>
      </c>
      <c r="C14" s="220" t="str">
        <f t="shared" ca="1" si="4"/>
        <v>C</v>
      </c>
      <c r="D14" s="221" t="str">
        <f t="shared" ca="1" si="4"/>
        <v/>
      </c>
      <c r="E14" s="221" t="str">
        <f t="shared" ca="1" si="4"/>
        <v>A</v>
      </c>
      <c r="F14" s="221" t="str">
        <f t="shared" ca="1" si="4"/>
        <v/>
      </c>
      <c r="G14" s="221" t="str">
        <f t="shared" ca="1" si="4"/>
        <v/>
      </c>
      <c r="H14" s="221" t="str">
        <f t="shared" ca="1" si="4"/>
        <v/>
      </c>
      <c r="I14" s="221" t="str">
        <f t="shared" ca="1" si="4"/>
        <v/>
      </c>
      <c r="J14" s="221" t="str">
        <f t="shared" ca="1" si="4"/>
        <v>F</v>
      </c>
      <c r="K14" s="221" t="str">
        <f t="shared" ca="1" si="4"/>
        <v/>
      </c>
      <c r="L14" s="221" t="str">
        <f t="shared" ca="1" si="4"/>
        <v>C</v>
      </c>
      <c r="M14" s="221" t="str">
        <f t="shared" ca="1" si="5"/>
        <v/>
      </c>
      <c r="N14" s="221" t="str">
        <f t="shared" ca="1" si="5"/>
        <v/>
      </c>
      <c r="O14" s="221" t="str">
        <f t="shared" ca="1" si="5"/>
        <v>C</v>
      </c>
      <c r="P14" s="221" t="str">
        <f t="shared" ca="1" si="5"/>
        <v/>
      </c>
      <c r="Q14" s="221" t="str">
        <f t="shared" ca="1" si="5"/>
        <v>C</v>
      </c>
      <c r="R14" s="221" t="str">
        <f t="shared" ca="1" si="5"/>
        <v/>
      </c>
      <c r="S14" s="221" t="str">
        <f t="shared" ca="1" si="5"/>
        <v>A</v>
      </c>
      <c r="T14" s="221" t="str">
        <f t="shared" ca="1" si="5"/>
        <v/>
      </c>
      <c r="U14" s="221" t="str">
        <f t="shared" ca="1" si="5"/>
        <v/>
      </c>
      <c r="V14" s="221" t="str">
        <f t="shared" ca="1" si="5"/>
        <v>C</v>
      </c>
      <c r="W14" s="221" t="str">
        <f t="shared" ca="1" si="6"/>
        <v/>
      </c>
      <c r="X14" s="221" t="str">
        <f t="shared" ca="1" si="6"/>
        <v>F</v>
      </c>
      <c r="Y14" s="221" t="str">
        <f t="shared" ca="1" si="6"/>
        <v/>
      </c>
      <c r="Z14" s="221" t="str">
        <f t="shared" ca="1" si="6"/>
        <v>C</v>
      </c>
      <c r="AA14" s="221" t="str">
        <f t="shared" ca="1" si="6"/>
        <v/>
      </c>
      <c r="AB14" s="221" t="str">
        <f t="shared" ca="1" si="6"/>
        <v/>
      </c>
      <c r="AC14" s="221" t="str">
        <f t="shared" ca="1" si="6"/>
        <v>C</v>
      </c>
      <c r="AD14" s="221" t="str">
        <f t="shared" ca="1" si="6"/>
        <v/>
      </c>
      <c r="AE14" s="221" t="str">
        <f t="shared" ca="1" si="6"/>
        <v>C</v>
      </c>
      <c r="AF14" s="221" t="str">
        <f t="shared" ca="1" si="6"/>
        <v/>
      </c>
      <c r="AG14" s="280"/>
      <c r="AH14" s="37"/>
      <c r="AI14" s="16" t="str">
        <f>IF(format_planning="numéros de planning",$AM$6,$AI$6)</f>
        <v>T</v>
      </c>
      <c r="AJ14" s="36">
        <f t="shared" si="8"/>
        <v>0</v>
      </c>
      <c r="AK14" s="58"/>
      <c r="AL14" s="58"/>
      <c r="AM14" s="17"/>
      <c r="AN14" s="13"/>
      <c r="AR14" s="17"/>
      <c r="AS14" s="17"/>
      <c r="AT14" s="38"/>
      <c r="AU14" s="38"/>
      <c r="AZ14" s="4" t="s">
        <v>0</v>
      </c>
      <c r="BA14" s="4">
        <v>6</v>
      </c>
      <c r="BC14" s="372"/>
      <c r="BD14" s="2" t="s">
        <v>74</v>
      </c>
      <c r="BE14" s="3">
        <f>DATE(Saisir_Année,11,1)</f>
        <v>44866</v>
      </c>
      <c r="BF14" s="2">
        <f t="shared" si="7"/>
        <v>2</v>
      </c>
      <c r="BH14" s="386" t="s">
        <v>111</v>
      </c>
      <c r="BI14" s="347" t="s">
        <v>108</v>
      </c>
      <c r="BJ14" s="389" t="s">
        <v>117</v>
      </c>
      <c r="BK14" s="327" t="s">
        <v>28</v>
      </c>
      <c r="BL14" s="324">
        <v>0.375</v>
      </c>
      <c r="BM14" s="324">
        <v>0.5</v>
      </c>
      <c r="BN14" s="324">
        <v>0.375</v>
      </c>
      <c r="BO14" s="324">
        <v>0.5</v>
      </c>
      <c r="BP14" s="324">
        <v>0.375</v>
      </c>
      <c r="BQ14" s="324">
        <v>0.5</v>
      </c>
      <c r="BR14" s="324">
        <v>0.375</v>
      </c>
      <c r="BS14" s="324">
        <v>0.5</v>
      </c>
      <c r="BT14" s="324">
        <v>0.375</v>
      </c>
      <c r="BU14" s="324">
        <v>0.5</v>
      </c>
      <c r="BV14" s="324">
        <v>0.375</v>
      </c>
      <c r="BW14" s="324">
        <v>0.5</v>
      </c>
      <c r="BX14" s="324" t="s">
        <v>114</v>
      </c>
      <c r="BY14" s="336" t="s">
        <v>114</v>
      </c>
    </row>
    <row r="15" spans="1:79" ht="12.75" customHeight="1" x14ac:dyDescent="0.25">
      <c r="A15" s="352" t="s">
        <v>108</v>
      </c>
      <c r="B15" s="161" t="s">
        <v>107</v>
      </c>
      <c r="C15" s="220" t="str">
        <f t="shared" ca="1" si="4"/>
        <v>F</v>
      </c>
      <c r="D15" s="221" t="str">
        <f t="shared" ca="1" si="4"/>
        <v>A</v>
      </c>
      <c r="E15" s="221" t="str">
        <f t="shared" ca="1" si="4"/>
        <v>C</v>
      </c>
      <c r="F15" s="221" t="str">
        <f t="shared" ca="1" si="4"/>
        <v>C</v>
      </c>
      <c r="G15" s="221" t="str">
        <f t="shared" ca="1" si="4"/>
        <v/>
      </c>
      <c r="H15" s="221" t="str">
        <f t="shared" ca="1" si="4"/>
        <v/>
      </c>
      <c r="I15" s="221" t="str">
        <f t="shared" ca="1" si="4"/>
        <v>C</v>
      </c>
      <c r="J15" s="221" t="str">
        <f t="shared" ca="1" si="4"/>
        <v>C</v>
      </c>
      <c r="K15" s="221" t="str">
        <f t="shared" ca="1" si="4"/>
        <v>C</v>
      </c>
      <c r="L15" s="221" t="str">
        <f t="shared" ca="1" si="4"/>
        <v>G</v>
      </c>
      <c r="M15" s="221" t="str">
        <f t="shared" ca="1" si="5"/>
        <v>F</v>
      </c>
      <c r="N15" s="221" t="str">
        <f t="shared" ca="1" si="5"/>
        <v/>
      </c>
      <c r="O15" s="221" t="str">
        <f t="shared" ca="1" si="5"/>
        <v>A</v>
      </c>
      <c r="P15" s="221" t="str">
        <f t="shared" ca="1" si="5"/>
        <v>C</v>
      </c>
      <c r="Q15" s="221" t="str">
        <f t="shared" ca="1" si="5"/>
        <v>F</v>
      </c>
      <c r="R15" s="221" t="str">
        <f t="shared" ca="1" si="5"/>
        <v>A</v>
      </c>
      <c r="S15" s="221" t="str">
        <f t="shared" ca="1" si="5"/>
        <v>C</v>
      </c>
      <c r="T15" s="221" t="str">
        <f t="shared" ca="1" si="5"/>
        <v>C</v>
      </c>
      <c r="U15" s="221" t="str">
        <f t="shared" ca="1" si="5"/>
        <v/>
      </c>
      <c r="V15" s="221" t="str">
        <f t="shared" ca="1" si="5"/>
        <v>G</v>
      </c>
      <c r="W15" s="221" t="str">
        <f t="shared" ca="1" si="6"/>
        <v>C</v>
      </c>
      <c r="X15" s="221" t="str">
        <f t="shared" ca="1" si="6"/>
        <v>C</v>
      </c>
      <c r="Y15" s="221" t="str">
        <f t="shared" ca="1" si="6"/>
        <v>C</v>
      </c>
      <c r="Z15" s="221" t="str">
        <f t="shared" ca="1" si="6"/>
        <v>G</v>
      </c>
      <c r="AA15" s="221" t="str">
        <f t="shared" ca="1" si="6"/>
        <v>F</v>
      </c>
      <c r="AB15" s="221" t="str">
        <f t="shared" ca="1" si="6"/>
        <v/>
      </c>
      <c r="AC15" s="221" t="str">
        <f t="shared" ca="1" si="6"/>
        <v>A</v>
      </c>
      <c r="AD15" s="221" t="str">
        <f t="shared" ca="1" si="6"/>
        <v>C</v>
      </c>
      <c r="AE15" s="221" t="str">
        <f t="shared" ca="1" si="6"/>
        <v>F</v>
      </c>
      <c r="AF15" s="222" t="str">
        <f t="shared" ca="1" si="6"/>
        <v>A</v>
      </c>
      <c r="AG15" s="281"/>
      <c r="AH15" s="37"/>
      <c r="AI15" s="16" t="str">
        <f>IF(format_planning="numéros de planning",$AM$7,$AI$7)</f>
        <v>C</v>
      </c>
      <c r="AJ15" s="36">
        <f t="shared" si="8"/>
        <v>0</v>
      </c>
      <c r="AK15" s="58"/>
      <c r="AL15" s="58"/>
      <c r="AM15" s="17"/>
      <c r="AN15" s="13"/>
      <c r="AO15" s="17"/>
      <c r="AP15" s="17"/>
      <c r="AQ15" s="17"/>
      <c r="AR15" s="17"/>
      <c r="AS15" s="17"/>
      <c r="AT15" s="39"/>
      <c r="AU15" s="35"/>
      <c r="AZ15" s="4" t="s">
        <v>17</v>
      </c>
      <c r="BA15" s="4">
        <v>7</v>
      </c>
      <c r="BC15" s="372"/>
      <c r="BD15" s="2" t="s">
        <v>75</v>
      </c>
      <c r="BE15" s="3">
        <f>DATE(Saisir_Année,11,11)</f>
        <v>44876</v>
      </c>
      <c r="BF15" s="2">
        <f t="shared" si="7"/>
        <v>5</v>
      </c>
      <c r="BH15" s="386"/>
      <c r="BI15" s="347" t="s">
        <v>108</v>
      </c>
      <c r="BJ15" s="390"/>
      <c r="BK15" s="328" t="s">
        <v>107</v>
      </c>
      <c r="BL15" s="324">
        <v>0.58333333333333337</v>
      </c>
      <c r="BM15" s="324">
        <v>0.79166666666666663</v>
      </c>
      <c r="BN15" s="324">
        <v>0.58333333333333337</v>
      </c>
      <c r="BO15" s="324">
        <v>0.79166666666666663</v>
      </c>
      <c r="BP15" s="324">
        <v>0.58333333333333337</v>
      </c>
      <c r="BQ15" s="324">
        <v>0.79166666666666663</v>
      </c>
      <c r="BR15" s="324">
        <v>0.58333333333333337</v>
      </c>
      <c r="BS15" s="324">
        <v>0.79166666666666663</v>
      </c>
      <c r="BT15" s="324">
        <v>0.58333333333333337</v>
      </c>
      <c r="BU15" s="324">
        <v>0.79166666666666663</v>
      </c>
      <c r="BV15" s="324">
        <v>0.58333333333333337</v>
      </c>
      <c r="BW15" s="324">
        <v>0.70833333333333337</v>
      </c>
      <c r="BX15" s="324" t="s">
        <v>114</v>
      </c>
      <c r="BY15" s="336" t="s">
        <v>114</v>
      </c>
    </row>
    <row r="16" spans="1:79" ht="12.75" customHeight="1" x14ac:dyDescent="0.25">
      <c r="A16" s="353"/>
      <c r="B16" s="162"/>
      <c r="C16" s="220" t="str">
        <f t="shared" ca="1" si="4"/>
        <v>F</v>
      </c>
      <c r="D16" s="221" t="str">
        <f t="shared" ca="1" si="4"/>
        <v>A</v>
      </c>
      <c r="E16" s="221" t="str">
        <f t="shared" ca="1" si="4"/>
        <v>C</v>
      </c>
      <c r="F16" s="221" t="str">
        <f t="shared" ca="1" si="4"/>
        <v>C</v>
      </c>
      <c r="G16" s="221" t="str">
        <f t="shared" ca="1" si="4"/>
        <v/>
      </c>
      <c r="H16" s="221" t="str">
        <f t="shared" ca="1" si="4"/>
        <v/>
      </c>
      <c r="I16" s="221" t="str">
        <f t="shared" ca="1" si="4"/>
        <v>C</v>
      </c>
      <c r="J16" s="221" t="str">
        <f t="shared" ca="1" si="4"/>
        <v>C</v>
      </c>
      <c r="K16" s="221" t="str">
        <f t="shared" ca="1" si="4"/>
        <v>C</v>
      </c>
      <c r="L16" s="221" t="str">
        <f t="shared" ca="1" si="4"/>
        <v>G</v>
      </c>
      <c r="M16" s="221" t="str">
        <f t="shared" ca="1" si="5"/>
        <v>F</v>
      </c>
      <c r="N16" s="221" t="str">
        <f t="shared" ca="1" si="5"/>
        <v/>
      </c>
      <c r="O16" s="221" t="str">
        <f t="shared" ca="1" si="5"/>
        <v>A</v>
      </c>
      <c r="P16" s="221" t="str">
        <f t="shared" ca="1" si="5"/>
        <v>C</v>
      </c>
      <c r="Q16" s="221" t="str">
        <f t="shared" ca="1" si="5"/>
        <v>F</v>
      </c>
      <c r="R16" s="221" t="str">
        <f t="shared" ca="1" si="5"/>
        <v>A</v>
      </c>
      <c r="S16" s="221" t="str">
        <f t="shared" ca="1" si="5"/>
        <v>C</v>
      </c>
      <c r="T16" s="221" t="str">
        <f t="shared" ca="1" si="5"/>
        <v>C</v>
      </c>
      <c r="U16" s="221" t="str">
        <f t="shared" ca="1" si="5"/>
        <v/>
      </c>
      <c r="V16" s="221" t="str">
        <f t="shared" ca="1" si="5"/>
        <v>G</v>
      </c>
      <c r="W16" s="221" t="str">
        <f t="shared" ca="1" si="6"/>
        <v>C</v>
      </c>
      <c r="X16" s="221" t="str">
        <f t="shared" ca="1" si="6"/>
        <v>C</v>
      </c>
      <c r="Y16" s="221" t="str">
        <f t="shared" ca="1" si="6"/>
        <v>C</v>
      </c>
      <c r="Z16" s="221" t="str">
        <f t="shared" ca="1" si="6"/>
        <v>G</v>
      </c>
      <c r="AA16" s="221" t="str">
        <f t="shared" ca="1" si="6"/>
        <v>F</v>
      </c>
      <c r="AB16" s="221" t="str">
        <f t="shared" ca="1" si="6"/>
        <v/>
      </c>
      <c r="AC16" s="221" t="str">
        <f t="shared" ca="1" si="6"/>
        <v>A</v>
      </c>
      <c r="AD16" s="221" t="str">
        <f t="shared" ca="1" si="6"/>
        <v>C</v>
      </c>
      <c r="AE16" s="221" t="str">
        <f t="shared" ca="1" si="6"/>
        <v>F</v>
      </c>
      <c r="AF16" s="222" t="str">
        <f t="shared" ca="1" si="6"/>
        <v>A</v>
      </c>
      <c r="AG16" s="281"/>
      <c r="AH16" s="37"/>
      <c r="AI16" s="16" t="str">
        <f>IF(format_planning="numéros de planning",$AM$8,$AI$8)</f>
        <v>F</v>
      </c>
      <c r="AJ16" s="36">
        <f t="shared" si="8"/>
        <v>0</v>
      </c>
      <c r="AK16" s="58"/>
      <c r="AL16" s="58"/>
      <c r="AM16" s="17"/>
      <c r="AN16" s="17"/>
      <c r="AO16" s="17"/>
      <c r="AP16" s="17"/>
      <c r="AQ16" s="17"/>
      <c r="AR16" s="17"/>
      <c r="AS16" s="17"/>
      <c r="AT16" s="39"/>
      <c r="AU16" s="35"/>
      <c r="AZ16" s="4" t="s">
        <v>50</v>
      </c>
      <c r="BA16" s="4">
        <v>8</v>
      </c>
      <c r="BC16" s="372"/>
      <c r="BD16" s="2" t="s">
        <v>76</v>
      </c>
      <c r="BE16" s="3">
        <f>DATE(Saisir_Année,12,25)</f>
        <v>44920</v>
      </c>
      <c r="BF16" s="2">
        <f t="shared" si="7"/>
        <v>7</v>
      </c>
      <c r="BH16" s="386"/>
      <c r="BI16" s="348"/>
      <c r="BJ16" s="333"/>
      <c r="BK16" s="332"/>
      <c r="BL16" s="337"/>
      <c r="BM16" s="337"/>
      <c r="BN16" s="337"/>
      <c r="BO16" s="337"/>
      <c r="BP16" s="337"/>
      <c r="BQ16" s="337"/>
      <c r="BR16" s="337"/>
      <c r="BS16" s="337"/>
      <c r="BT16" s="337"/>
      <c r="BU16" s="337"/>
      <c r="BV16" s="337"/>
      <c r="BW16" s="337"/>
      <c r="BX16" s="337"/>
      <c r="BY16" s="338"/>
    </row>
    <row r="17" spans="1:77" ht="12.75" customHeight="1" x14ac:dyDescent="0.25">
      <c r="A17" s="354" t="s">
        <v>109</v>
      </c>
      <c r="B17" s="162" t="s">
        <v>28</v>
      </c>
      <c r="C17" s="220" t="str">
        <f t="shared" ca="1" si="4"/>
        <v>F</v>
      </c>
      <c r="D17" s="221" t="str">
        <f t="shared" ca="1" si="4"/>
        <v>A</v>
      </c>
      <c r="E17" s="221" t="str">
        <f t="shared" ca="1" si="4"/>
        <v>C</v>
      </c>
      <c r="F17" s="221" t="str">
        <f t="shared" ca="1" si="4"/>
        <v/>
      </c>
      <c r="G17" s="221" t="str">
        <f t="shared" ca="1" si="4"/>
        <v/>
      </c>
      <c r="H17" s="221" t="str">
        <f t="shared" ca="1" si="4"/>
        <v/>
      </c>
      <c r="I17" s="221" t="str">
        <f t="shared" ca="1" si="4"/>
        <v>C</v>
      </c>
      <c r="J17" s="221" t="str">
        <f t="shared" ca="1" si="4"/>
        <v>C</v>
      </c>
      <c r="K17" s="221" t="str">
        <f t="shared" ca="1" si="4"/>
        <v>C</v>
      </c>
      <c r="L17" s="221" t="str">
        <f t="shared" ca="1" si="4"/>
        <v>G</v>
      </c>
      <c r="M17" s="221" t="str">
        <f t="shared" ca="1" si="5"/>
        <v/>
      </c>
      <c r="N17" s="221" t="str">
        <f t="shared" ca="1" si="5"/>
        <v/>
      </c>
      <c r="O17" s="221" t="str">
        <f t="shared" ca="1" si="5"/>
        <v>A</v>
      </c>
      <c r="P17" s="221" t="str">
        <f t="shared" ca="1" si="5"/>
        <v>C</v>
      </c>
      <c r="Q17" s="221" t="str">
        <f t="shared" ca="1" si="5"/>
        <v>F</v>
      </c>
      <c r="R17" s="221" t="str">
        <f t="shared" ca="1" si="5"/>
        <v>A</v>
      </c>
      <c r="S17" s="221" t="str">
        <f t="shared" ca="1" si="5"/>
        <v>C</v>
      </c>
      <c r="T17" s="221" t="str">
        <f t="shared" ca="1" si="5"/>
        <v/>
      </c>
      <c r="U17" s="221" t="str">
        <f t="shared" ca="1" si="5"/>
        <v/>
      </c>
      <c r="V17" s="221" t="str">
        <f t="shared" ca="1" si="5"/>
        <v>G</v>
      </c>
      <c r="W17" s="221" t="str">
        <f t="shared" ca="1" si="6"/>
        <v>C</v>
      </c>
      <c r="X17" s="221" t="str">
        <f t="shared" ca="1" si="6"/>
        <v>C</v>
      </c>
      <c r="Y17" s="221" t="str">
        <f t="shared" ca="1" si="6"/>
        <v>C</v>
      </c>
      <c r="Z17" s="221" t="str">
        <f t="shared" ca="1" si="6"/>
        <v>G</v>
      </c>
      <c r="AA17" s="221" t="str">
        <f t="shared" ca="1" si="6"/>
        <v/>
      </c>
      <c r="AB17" s="221" t="str">
        <f t="shared" ca="1" si="6"/>
        <v/>
      </c>
      <c r="AC17" s="221" t="str">
        <f t="shared" ca="1" si="6"/>
        <v>A</v>
      </c>
      <c r="AD17" s="221" t="str">
        <f t="shared" ca="1" si="6"/>
        <v>C</v>
      </c>
      <c r="AE17" s="221" t="str">
        <f t="shared" ca="1" si="6"/>
        <v>F</v>
      </c>
      <c r="AF17" s="222" t="str">
        <f t="shared" ca="1" si="6"/>
        <v>A</v>
      </c>
      <c r="AG17" s="281"/>
      <c r="AH17" s="14"/>
      <c r="AI17" s="17"/>
      <c r="AJ17" s="33"/>
      <c r="AK17" s="33"/>
      <c r="AL17" s="33"/>
      <c r="AM17" s="17"/>
      <c r="AN17" s="40"/>
      <c r="AO17" s="40"/>
      <c r="AP17" s="40"/>
      <c r="AQ17" s="17"/>
      <c r="AR17" s="17"/>
      <c r="AS17" s="17"/>
      <c r="AT17" s="35"/>
      <c r="AU17" s="35"/>
      <c r="AZ17" s="4" t="s">
        <v>18</v>
      </c>
      <c r="BA17" s="4">
        <v>9</v>
      </c>
      <c r="BC17" s="372">
        <f>Saisir_Année+1</f>
        <v>2023</v>
      </c>
      <c r="BD17" s="2" t="s">
        <v>66</v>
      </c>
      <c r="BE17" s="3">
        <f>DATE(Saisir_Année+1,1,1)</f>
        <v>44927</v>
      </c>
      <c r="BF17" s="2">
        <f>WEEKDAY(BE17,2)</f>
        <v>7</v>
      </c>
      <c r="BH17" s="386"/>
      <c r="BI17" s="349" t="s">
        <v>109</v>
      </c>
      <c r="BJ17" s="389" t="s">
        <v>116</v>
      </c>
      <c r="BK17" s="329" t="s">
        <v>28</v>
      </c>
      <c r="BL17" s="324">
        <v>0.375</v>
      </c>
      <c r="BM17" s="324">
        <v>0.5</v>
      </c>
      <c r="BN17" s="324" t="s">
        <v>114</v>
      </c>
      <c r="BO17" s="324" t="s">
        <v>114</v>
      </c>
      <c r="BP17" s="324">
        <v>0.375</v>
      </c>
      <c r="BQ17" s="324">
        <v>0.5</v>
      </c>
      <c r="BR17" s="324" t="s">
        <v>114</v>
      </c>
      <c r="BS17" s="324" t="s">
        <v>114</v>
      </c>
      <c r="BT17" s="324">
        <v>0.375</v>
      </c>
      <c r="BU17" s="324">
        <v>0.5</v>
      </c>
      <c r="BV17" s="324" t="s">
        <v>114</v>
      </c>
      <c r="BW17" s="324" t="s">
        <v>114</v>
      </c>
      <c r="BX17" s="324" t="s">
        <v>114</v>
      </c>
      <c r="BY17" s="336" t="s">
        <v>114</v>
      </c>
    </row>
    <row r="18" spans="1:77" ht="12.75" customHeight="1" thickBot="1" x14ac:dyDescent="0.3">
      <c r="A18" s="354" t="s">
        <v>109</v>
      </c>
      <c r="B18" s="162" t="s">
        <v>107</v>
      </c>
      <c r="C18" s="220" t="str">
        <f t="shared" ca="1" si="4"/>
        <v/>
      </c>
      <c r="D18" s="221" t="str">
        <f t="shared" ca="1" si="4"/>
        <v/>
      </c>
      <c r="E18" s="221" t="str">
        <f t="shared" ca="1" si="4"/>
        <v/>
      </c>
      <c r="F18" s="222" t="str">
        <f t="shared" ca="1" si="4"/>
        <v/>
      </c>
      <c r="G18" s="220" t="str">
        <f t="shared" ca="1" si="4"/>
        <v/>
      </c>
      <c r="H18" s="220" t="str">
        <f t="shared" ca="1" si="4"/>
        <v/>
      </c>
      <c r="I18" s="220" t="str">
        <f t="shared" ca="1" si="4"/>
        <v/>
      </c>
      <c r="J18" s="221" t="str">
        <f t="shared" ca="1" si="4"/>
        <v/>
      </c>
      <c r="K18" s="221" t="str">
        <f t="shared" ca="1" si="4"/>
        <v/>
      </c>
      <c r="L18" s="221" t="str">
        <f t="shared" ca="1" si="4"/>
        <v/>
      </c>
      <c r="M18" s="222" t="str">
        <f t="shared" ca="1" si="5"/>
        <v/>
      </c>
      <c r="N18" s="220" t="str">
        <f t="shared" ca="1" si="5"/>
        <v/>
      </c>
      <c r="O18" s="220" t="str">
        <f t="shared" ca="1" si="5"/>
        <v>C</v>
      </c>
      <c r="P18" s="220" t="str">
        <f t="shared" ca="1" si="5"/>
        <v/>
      </c>
      <c r="Q18" s="221" t="str">
        <f t="shared" ca="1" si="5"/>
        <v/>
      </c>
      <c r="R18" s="221" t="str">
        <f t="shared" ca="1" si="5"/>
        <v/>
      </c>
      <c r="S18" s="221" t="str">
        <f t="shared" ca="1" si="5"/>
        <v/>
      </c>
      <c r="T18" s="222" t="str">
        <f t="shared" ca="1" si="5"/>
        <v/>
      </c>
      <c r="U18" s="220" t="str">
        <f t="shared" ca="1" si="5"/>
        <v/>
      </c>
      <c r="V18" s="220" t="str">
        <f t="shared" ca="1" si="5"/>
        <v>C</v>
      </c>
      <c r="W18" s="220" t="str">
        <f t="shared" ca="1" si="6"/>
        <v/>
      </c>
      <c r="X18" s="221" t="str">
        <f t="shared" ca="1" si="6"/>
        <v/>
      </c>
      <c r="Y18" s="221" t="str">
        <f t="shared" ca="1" si="6"/>
        <v/>
      </c>
      <c r="Z18" s="221" t="str">
        <f t="shared" ca="1" si="6"/>
        <v/>
      </c>
      <c r="AA18" s="222" t="str">
        <f t="shared" ca="1" si="6"/>
        <v/>
      </c>
      <c r="AB18" s="220" t="str">
        <f t="shared" ca="1" si="6"/>
        <v/>
      </c>
      <c r="AC18" s="220" t="str">
        <f t="shared" ca="1" si="6"/>
        <v>C</v>
      </c>
      <c r="AD18" s="220" t="str">
        <f t="shared" ca="1" si="6"/>
        <v/>
      </c>
      <c r="AE18" s="221" t="str">
        <f t="shared" ca="1" si="6"/>
        <v/>
      </c>
      <c r="AF18" s="221" t="str">
        <f t="shared" ca="1" si="6"/>
        <v/>
      </c>
      <c r="AG18" s="281"/>
      <c r="AH18" s="14" t="e">
        <f t="array" aca="1" ref="AH18" ca="1">SUM(SUMPRODUCT((($C$5:$AF$7="A")*($A$4:$A$18=$A5)*($C$2:$AF$2=A$5))*INDEX($BH$22:$BR$36,MATCH(1,($BI$22:$BI$36=$A5)*($BK$22:$BK$36=$B5),0),MATCH(C$2,$BH$22:$BR$22,0))))</f>
        <v>#N/A</v>
      </c>
      <c r="AI18" s="17"/>
      <c r="AJ18" s="33"/>
      <c r="AK18" s="33"/>
      <c r="AL18" s="33"/>
      <c r="AM18" s="17"/>
      <c r="AN18" s="40"/>
      <c r="AO18" s="40"/>
      <c r="AP18" s="40"/>
      <c r="AQ18" s="17"/>
      <c r="AR18" s="17"/>
      <c r="AS18" s="17"/>
      <c r="AT18" s="35"/>
      <c r="AU18" s="35"/>
      <c r="AZ18" s="4" t="s">
        <v>19</v>
      </c>
      <c r="BA18" s="4">
        <v>10</v>
      </c>
      <c r="BC18" s="372"/>
      <c r="BD18" s="2" t="s">
        <v>67</v>
      </c>
      <c r="BE18" s="3">
        <f>Paques2+1</f>
        <v>45026</v>
      </c>
      <c r="BF18" s="2">
        <f t="shared" ref="BF18:BF27" si="9">WEEKDAY(BE18,2)</f>
        <v>1</v>
      </c>
      <c r="BH18" s="387"/>
      <c r="BI18" s="349" t="s">
        <v>109</v>
      </c>
      <c r="BJ18" s="391"/>
      <c r="BK18" s="340" t="s">
        <v>107</v>
      </c>
      <c r="BL18" s="341">
        <v>0.58333333333333337</v>
      </c>
      <c r="BM18" s="341">
        <v>0.79166666666666663</v>
      </c>
      <c r="BN18" s="341" t="s">
        <v>114</v>
      </c>
      <c r="BO18" s="341" t="s">
        <v>114</v>
      </c>
      <c r="BP18" s="341">
        <v>0.58333333333333337</v>
      </c>
      <c r="BQ18" s="341">
        <v>0.79166666666666663</v>
      </c>
      <c r="BR18" s="341" t="s">
        <v>114</v>
      </c>
      <c r="BS18" s="341" t="s">
        <v>114</v>
      </c>
      <c r="BT18" s="341">
        <v>0.58333333333333337</v>
      </c>
      <c r="BU18" s="341">
        <v>0.79166666666666663</v>
      </c>
      <c r="BV18" s="341" t="s">
        <v>114</v>
      </c>
      <c r="BW18" s="341" t="s">
        <v>114</v>
      </c>
      <c r="BX18" s="341" t="s">
        <v>114</v>
      </c>
      <c r="BY18" s="342" t="s">
        <v>114</v>
      </c>
    </row>
    <row r="19" spans="1:77" ht="12.75" customHeight="1" thickBot="1" x14ac:dyDescent="0.3">
      <c r="B19" s="163" t="s">
        <v>16</v>
      </c>
      <c r="C19" s="223"/>
      <c r="D19" s="224"/>
      <c r="E19" s="224"/>
      <c r="F19" s="224"/>
      <c r="G19" s="224"/>
      <c r="H19" s="224"/>
      <c r="I19" s="224"/>
      <c r="J19" s="224"/>
      <c r="K19" s="224"/>
      <c r="L19" s="224"/>
      <c r="M19" s="224"/>
      <c r="N19" s="225"/>
      <c r="O19" s="224"/>
      <c r="P19" s="224"/>
      <c r="Q19" s="224"/>
      <c r="R19" s="224"/>
      <c r="S19" s="224"/>
      <c r="T19" s="224"/>
      <c r="U19" s="224"/>
      <c r="V19" s="224"/>
      <c r="W19" s="224"/>
      <c r="X19" s="224"/>
      <c r="Y19" s="224"/>
      <c r="Z19" s="224"/>
      <c r="AA19" s="224"/>
      <c r="AB19" s="225"/>
      <c r="AC19" s="224"/>
      <c r="AD19" s="224"/>
      <c r="AE19" s="224"/>
      <c r="AF19" s="226"/>
      <c r="AG19" s="277"/>
      <c r="AH19" s="346">
        <f t="array" ref="AH19">INDEX($BH$22:$BR$36,MATCH(1,($BI$22:$BI$36=$A5)*($BK$22:$BK$36=$B5),0),MATCH(C$2,$BH$22:$BR$22,0))</f>
        <v>0.13541666666666669</v>
      </c>
      <c r="AI19" s="17"/>
      <c r="AJ19" s="33"/>
      <c r="AK19" s="33"/>
      <c r="AL19" s="33"/>
      <c r="AM19" s="17"/>
      <c r="AN19" s="40"/>
      <c r="AO19" s="40"/>
      <c r="AP19" s="40"/>
      <c r="AQ19" s="17"/>
      <c r="AR19" s="17"/>
      <c r="AS19" s="17"/>
      <c r="AT19" s="35"/>
      <c r="AU19" s="35"/>
      <c r="AY19" s="35"/>
      <c r="AZ19" s="4" t="s">
        <v>20</v>
      </c>
      <c r="BA19" s="4">
        <v>11</v>
      </c>
      <c r="BC19" s="372"/>
      <c r="BD19" s="2" t="s">
        <v>68</v>
      </c>
      <c r="BE19" s="3">
        <f>DATE(Saisir_Année+1,5,1)</f>
        <v>45047</v>
      </c>
      <c r="BF19" s="2">
        <f t="shared" si="9"/>
        <v>1</v>
      </c>
    </row>
    <row r="20" spans="1:77" ht="12.75" customHeight="1" x14ac:dyDescent="0.25">
      <c r="B20" s="25"/>
      <c r="C20" s="282"/>
      <c r="D20" s="282"/>
      <c r="E20" s="282"/>
      <c r="F20" s="282"/>
      <c r="G20" s="282"/>
      <c r="H20" s="283"/>
      <c r="I20" s="283"/>
      <c r="J20" s="282"/>
      <c r="K20" s="282"/>
      <c r="L20" s="282"/>
      <c r="M20" s="282"/>
      <c r="N20" s="282"/>
      <c r="O20" s="283"/>
      <c r="P20" s="282"/>
      <c r="Q20" s="282"/>
      <c r="R20" s="282"/>
      <c r="S20" s="284"/>
      <c r="T20" s="282"/>
      <c r="U20" s="282"/>
      <c r="V20" s="283"/>
      <c r="W20" s="282"/>
      <c r="X20" s="283"/>
      <c r="Y20" s="282"/>
      <c r="Z20" s="282"/>
      <c r="AA20" s="282"/>
      <c r="AB20" s="282"/>
      <c r="AC20" s="283"/>
      <c r="AD20" s="282"/>
      <c r="AE20" s="282"/>
      <c r="AF20" s="282"/>
      <c r="AG20" s="282"/>
      <c r="AH20" s="17"/>
      <c r="AJ20" s="41"/>
      <c r="AK20" s="41"/>
      <c r="AL20" s="41"/>
      <c r="AM20" s="17"/>
      <c r="AN20" s="40"/>
      <c r="AO20" s="40"/>
      <c r="AP20" s="40"/>
      <c r="AQ20" s="17"/>
      <c r="AR20" s="17"/>
      <c r="AS20" s="17"/>
      <c r="AT20" s="17"/>
      <c r="AU20" s="17"/>
      <c r="AV20" s="17"/>
      <c r="AW20" s="17"/>
      <c r="AX20" s="17"/>
      <c r="AY20" s="35"/>
      <c r="AZ20" s="4" t="s">
        <v>51</v>
      </c>
      <c r="BA20" s="4">
        <v>12</v>
      </c>
      <c r="BC20" s="372"/>
      <c r="BD20" s="2" t="s">
        <v>69</v>
      </c>
      <c r="BE20" s="3">
        <f>DATE(Saisir_Année+1,5,8)</f>
        <v>45054</v>
      </c>
      <c r="BF20" s="2">
        <f t="shared" si="9"/>
        <v>1</v>
      </c>
      <c r="BH20" s="400" t="s">
        <v>120</v>
      </c>
      <c r="BI20" s="401"/>
      <c r="BJ20" s="401"/>
      <c r="BK20" s="401"/>
      <c r="BL20" s="401"/>
      <c r="BM20" s="401"/>
      <c r="BN20" s="401"/>
      <c r="BO20" s="401"/>
      <c r="BP20" s="401"/>
      <c r="BQ20" s="401"/>
      <c r="BR20" s="402"/>
      <c r="BS20" s="343"/>
      <c r="BT20" s="343"/>
      <c r="BU20" s="343"/>
      <c r="BV20" s="343"/>
      <c r="BW20" s="343"/>
      <c r="BX20" s="343"/>
      <c r="BY20" s="343"/>
    </row>
    <row r="21" spans="1:77" ht="12.75" customHeight="1" x14ac:dyDescent="0.25">
      <c r="B21" s="25"/>
      <c r="C21" s="282"/>
      <c r="D21" s="282"/>
      <c r="E21" s="282"/>
      <c r="F21" s="282"/>
      <c r="G21" s="282"/>
      <c r="H21" s="283"/>
      <c r="I21" s="283"/>
      <c r="J21" s="282"/>
      <c r="K21" s="282"/>
      <c r="L21" s="282"/>
      <c r="M21" s="282"/>
      <c r="N21" s="282"/>
      <c r="O21" s="283"/>
      <c r="P21" s="282"/>
      <c r="Q21" s="282"/>
      <c r="R21" s="282"/>
      <c r="S21" s="284"/>
      <c r="T21" s="282"/>
      <c r="U21" s="282"/>
      <c r="V21" s="283"/>
      <c r="W21" s="282"/>
      <c r="X21" s="283"/>
      <c r="Y21" s="282"/>
      <c r="Z21" s="282"/>
      <c r="AA21" s="282"/>
      <c r="AB21" s="282"/>
      <c r="AC21" s="283"/>
      <c r="AD21" s="282"/>
      <c r="AE21" s="282"/>
      <c r="AF21" s="282"/>
      <c r="AG21" s="282"/>
      <c r="AH21" s="17"/>
      <c r="AJ21" s="41"/>
      <c r="AK21" s="41"/>
      <c r="AL21" s="41"/>
      <c r="AM21" s="17"/>
      <c r="AN21" s="40"/>
      <c r="AO21" s="40"/>
      <c r="AP21" s="40"/>
      <c r="AQ21" s="17"/>
      <c r="AR21" s="17"/>
      <c r="AS21" s="17"/>
      <c r="AT21" s="17"/>
      <c r="AU21" s="17"/>
      <c r="AV21" s="17"/>
      <c r="AW21" s="17"/>
      <c r="AX21" s="17"/>
      <c r="AY21" s="35"/>
      <c r="BC21" s="372"/>
      <c r="BD21" s="2" t="s">
        <v>70</v>
      </c>
      <c r="BE21" s="3">
        <f>Paques2+39</f>
        <v>45064</v>
      </c>
      <c r="BF21" s="2">
        <f t="shared" si="9"/>
        <v>4</v>
      </c>
      <c r="BH21" s="403"/>
      <c r="BI21" s="404"/>
      <c r="BJ21" s="404"/>
      <c r="BK21" s="404"/>
      <c r="BL21" s="404"/>
      <c r="BM21" s="404"/>
      <c r="BN21" s="404"/>
      <c r="BO21" s="404"/>
      <c r="BP21" s="404"/>
      <c r="BQ21" s="404"/>
      <c r="BR21" s="405"/>
      <c r="BS21" s="343"/>
      <c r="BT21" s="343"/>
      <c r="BU21" s="343"/>
      <c r="BV21" s="343"/>
      <c r="BW21" s="343"/>
      <c r="BX21" s="343"/>
      <c r="BY21" s="343"/>
    </row>
    <row r="22" spans="1:77" ht="12.75" customHeight="1" x14ac:dyDescent="0.25">
      <c r="B22" s="25"/>
      <c r="C22" s="216" t="str">
        <f t="shared" ref="C22:AG22" si="10">IF(ISEVEN(_xlfn.ISOWEEKNUM(DATE(Saisir_Année,VLOOKUP($B23,correspondance_mois,2,FALSE),C24))),"2",IF(ISODD(_xlfn.ISOWEEKNUM(DATE(Saisir_Année,VLOOKUP($B23,correspondance_mois,2,FALSE),C24))),"1","ERREUR"))</f>
        <v>2</v>
      </c>
      <c r="D22" s="216" t="str">
        <f t="shared" si="10"/>
        <v>2</v>
      </c>
      <c r="E22" s="216" t="str">
        <f t="shared" si="10"/>
        <v>2</v>
      </c>
      <c r="F22" s="216" t="str">
        <f t="shared" si="10"/>
        <v>1</v>
      </c>
      <c r="G22" s="216" t="str">
        <f t="shared" si="10"/>
        <v>1</v>
      </c>
      <c r="H22" s="216" t="str">
        <f t="shared" si="10"/>
        <v>1</v>
      </c>
      <c r="I22" s="216" t="str">
        <f t="shared" si="10"/>
        <v>1</v>
      </c>
      <c r="J22" s="216" t="str">
        <f t="shared" si="10"/>
        <v>1</v>
      </c>
      <c r="K22" s="216" t="str">
        <f t="shared" si="10"/>
        <v>1</v>
      </c>
      <c r="L22" s="216" t="str">
        <f t="shared" si="10"/>
        <v>1</v>
      </c>
      <c r="M22" s="216" t="str">
        <f t="shared" si="10"/>
        <v>2</v>
      </c>
      <c r="N22" s="216" t="str">
        <f t="shared" si="10"/>
        <v>2</v>
      </c>
      <c r="O22" s="216" t="str">
        <f t="shared" si="10"/>
        <v>2</v>
      </c>
      <c r="P22" s="216" t="str">
        <f t="shared" si="10"/>
        <v>2</v>
      </c>
      <c r="Q22" s="216" t="str">
        <f t="shared" si="10"/>
        <v>2</v>
      </c>
      <c r="R22" s="216" t="str">
        <f t="shared" si="10"/>
        <v>2</v>
      </c>
      <c r="S22" s="216" t="str">
        <f t="shared" si="10"/>
        <v>2</v>
      </c>
      <c r="T22" s="216" t="str">
        <f t="shared" si="10"/>
        <v>1</v>
      </c>
      <c r="U22" s="216" t="str">
        <f t="shared" si="10"/>
        <v>1</v>
      </c>
      <c r="V22" s="216" t="str">
        <f t="shared" si="10"/>
        <v>1</v>
      </c>
      <c r="W22" s="216" t="str">
        <f t="shared" si="10"/>
        <v>1</v>
      </c>
      <c r="X22" s="216" t="str">
        <f t="shared" si="10"/>
        <v>1</v>
      </c>
      <c r="Y22" s="216" t="str">
        <f t="shared" si="10"/>
        <v>1</v>
      </c>
      <c r="Z22" s="216" t="str">
        <f t="shared" si="10"/>
        <v>1</v>
      </c>
      <c r="AA22" s="216" t="str">
        <f t="shared" si="10"/>
        <v>2</v>
      </c>
      <c r="AB22" s="216" t="str">
        <f t="shared" si="10"/>
        <v>2</v>
      </c>
      <c r="AC22" s="216" t="str">
        <f t="shared" si="10"/>
        <v>2</v>
      </c>
      <c r="AD22" s="216" t="str">
        <f t="shared" si="10"/>
        <v>2</v>
      </c>
      <c r="AE22" s="216" t="str">
        <f t="shared" si="10"/>
        <v>2</v>
      </c>
      <c r="AF22" s="216" t="str">
        <f t="shared" si="10"/>
        <v>2</v>
      </c>
      <c r="AG22" s="216" t="str">
        <f t="shared" si="10"/>
        <v>2</v>
      </c>
      <c r="AH22" s="17"/>
      <c r="AJ22" s="41"/>
      <c r="AK22" s="361" t="s">
        <v>87</v>
      </c>
      <c r="AL22" s="362"/>
      <c r="AM22" s="17"/>
      <c r="AN22" s="40"/>
      <c r="AO22" s="40"/>
      <c r="AP22" s="40"/>
      <c r="AQ22" s="17"/>
      <c r="AR22" s="17"/>
      <c r="AS22" s="17"/>
      <c r="AT22" s="17"/>
      <c r="AU22" s="17"/>
      <c r="AV22" s="17"/>
      <c r="AW22" s="17"/>
      <c r="AX22" s="35"/>
      <c r="BC22" s="372"/>
      <c r="BD22" s="2" t="s">
        <v>71</v>
      </c>
      <c r="BE22" s="3">
        <f>Paques2+50</f>
        <v>45075</v>
      </c>
      <c r="BF22" s="2">
        <f t="shared" si="9"/>
        <v>1</v>
      </c>
      <c r="BH22" s="334"/>
      <c r="BI22" s="333"/>
      <c r="BJ22" s="333"/>
      <c r="BK22" s="333"/>
      <c r="BL22" s="344" t="s">
        <v>55</v>
      </c>
      <c r="BM22" s="344" t="s">
        <v>56</v>
      </c>
      <c r="BN22" s="344" t="s">
        <v>57</v>
      </c>
      <c r="BO22" s="344" t="s">
        <v>58</v>
      </c>
      <c r="BP22" s="344" t="s">
        <v>59</v>
      </c>
      <c r="BQ22" s="344" t="s">
        <v>60</v>
      </c>
      <c r="BR22" s="345" t="s">
        <v>61</v>
      </c>
    </row>
    <row r="23" spans="1:77" ht="12.75" customHeight="1" x14ac:dyDescent="0.25">
      <c r="B23" s="42" t="s">
        <v>17</v>
      </c>
      <c r="C23" s="12" t="str">
        <f>VLOOKUP(WEEKDAY(DATE(Saisir_Année,VLOOKUP($B23,correspondance_mois,2,FALSE),C24),2),correspondance_semaine,2,FALSE)</f>
        <v>Ven</v>
      </c>
      <c r="D23" s="12" t="str">
        <f t="shared" ref="D23:AF23" si="11">VLOOKUP(WEEKDAY(DATE(Saisir_Année,VLOOKUP($B23,correspondance_mois,2,FALSE),D24),2),correspondance_semaine,2,FALSE)</f>
        <v>Sam</v>
      </c>
      <c r="E23" s="12" t="str">
        <f t="shared" si="11"/>
        <v>Dim</v>
      </c>
      <c r="F23" s="12" t="str">
        <f t="shared" si="11"/>
        <v>Lun</v>
      </c>
      <c r="G23" s="12" t="str">
        <f t="shared" si="11"/>
        <v>Mar</v>
      </c>
      <c r="H23" s="12" t="str">
        <f t="shared" si="11"/>
        <v>Mer</v>
      </c>
      <c r="I23" s="12" t="str">
        <f t="shared" si="11"/>
        <v>Jeu</v>
      </c>
      <c r="J23" s="12" t="str">
        <f t="shared" si="11"/>
        <v>Ven</v>
      </c>
      <c r="K23" s="12" t="str">
        <f t="shared" si="11"/>
        <v>Sam</v>
      </c>
      <c r="L23" s="12" t="str">
        <f t="shared" si="11"/>
        <v>Dim</v>
      </c>
      <c r="M23" s="12" t="str">
        <f t="shared" si="11"/>
        <v>Lun</v>
      </c>
      <c r="N23" s="12" t="str">
        <f t="shared" si="11"/>
        <v>Mar</v>
      </c>
      <c r="O23" s="12" t="str">
        <f t="shared" si="11"/>
        <v>Mer</v>
      </c>
      <c r="P23" s="12" t="str">
        <f t="shared" si="11"/>
        <v>Jeu</v>
      </c>
      <c r="Q23" s="12" t="str">
        <f t="shared" si="11"/>
        <v>Ven</v>
      </c>
      <c r="R23" s="12" t="str">
        <f t="shared" si="11"/>
        <v>Sam</v>
      </c>
      <c r="S23" s="12" t="str">
        <f t="shared" si="11"/>
        <v>Dim</v>
      </c>
      <c r="T23" s="12" t="str">
        <f t="shared" si="11"/>
        <v>Lun</v>
      </c>
      <c r="U23" s="12" t="str">
        <f t="shared" si="11"/>
        <v>Mar</v>
      </c>
      <c r="V23" s="12" t="str">
        <f t="shared" si="11"/>
        <v>Mer</v>
      </c>
      <c r="W23" s="12" t="str">
        <f t="shared" si="11"/>
        <v>Jeu</v>
      </c>
      <c r="X23" s="12" t="str">
        <f t="shared" si="11"/>
        <v>Ven</v>
      </c>
      <c r="Y23" s="12" t="str">
        <f t="shared" si="11"/>
        <v>Sam</v>
      </c>
      <c r="Z23" s="12" t="str">
        <f t="shared" si="11"/>
        <v>Dim</v>
      </c>
      <c r="AA23" s="12" t="str">
        <f t="shared" si="11"/>
        <v>Lun</v>
      </c>
      <c r="AB23" s="12" t="str">
        <f t="shared" si="11"/>
        <v>Mar</v>
      </c>
      <c r="AC23" s="12" t="str">
        <f t="shared" si="11"/>
        <v>Mer</v>
      </c>
      <c r="AD23" s="12" t="str">
        <f t="shared" si="11"/>
        <v>Jeu</v>
      </c>
      <c r="AE23" s="12" t="str">
        <f t="shared" si="11"/>
        <v>Ven</v>
      </c>
      <c r="AF23" s="12" t="str">
        <f t="shared" si="11"/>
        <v>Sam</v>
      </c>
      <c r="AG23" s="12" t="str">
        <f>VLOOKUP(WEEKDAY(DATE(Saisir_Année,VLOOKUP($B23,correspondance_mois,2,FALSE),AG24),2),correspondance_semaine,2,FALSE)</f>
        <v>Dim</v>
      </c>
      <c r="AH23" s="14"/>
      <c r="AI23" s="370" t="s">
        <v>2</v>
      </c>
      <c r="AJ23" s="371"/>
      <c r="AK23" s="363"/>
      <c r="AL23" s="364"/>
      <c r="AM23" s="13"/>
      <c r="AN23" s="14"/>
      <c r="AO23" s="14"/>
      <c r="AP23" s="14"/>
      <c r="AQ23" s="13" t="s">
        <v>121</v>
      </c>
      <c r="AR23" s="13"/>
      <c r="AS23" s="17"/>
      <c r="AT23" s="13"/>
      <c r="AU23" s="17"/>
      <c r="AV23" s="35"/>
      <c r="BC23" s="372"/>
      <c r="BD23" s="2" t="s">
        <v>72</v>
      </c>
      <c r="BE23" s="3">
        <f>DATE(Saisir_Année+1,7,14)</f>
        <v>45121</v>
      </c>
      <c r="BF23" s="2">
        <f t="shared" si="9"/>
        <v>5</v>
      </c>
      <c r="BH23" s="385" t="s">
        <v>3</v>
      </c>
      <c r="BI23" s="347" t="s">
        <v>108</v>
      </c>
      <c r="BJ23" s="389" t="s">
        <v>117</v>
      </c>
      <c r="BK23" s="322" t="s">
        <v>28</v>
      </c>
      <c r="BL23" s="324">
        <f>IF(ISERROR(OR($BM5,$BL5)),0,$BM5-$BL5)</f>
        <v>0.13541666666666669</v>
      </c>
      <c r="BM23" s="324">
        <f>IF(ISERROR(OR($BO5,$BN5)),0,$BO5-$BN5)</f>
        <v>0.13541666666666669</v>
      </c>
      <c r="BN23" s="324">
        <f>IF(ISERROR(OR($BP5,$BQ5)),0,$BQ5-$BP5)</f>
        <v>0.13541666666666669</v>
      </c>
      <c r="BO23" s="324">
        <f>IF(ISERROR(OR($BR5,$BS5)),0,$BS5-$BR5)</f>
        <v>0.13541666666666669</v>
      </c>
      <c r="BP23" s="324">
        <f>IF(ISERROR(OR($BT5,$BU5)),0,$BU5-$BT5)</f>
        <v>0.13541666666666669</v>
      </c>
      <c r="BQ23" s="324">
        <f>IF(ISERROR(OR($BV5,$BW5)),0,$BW5-$BV5)</f>
        <v>0.13541666666666669</v>
      </c>
      <c r="BR23" s="336">
        <f>IF(ISERROR(OR($BX5,$BY5)),0,$BY5-$BX5)</f>
        <v>0</v>
      </c>
    </row>
    <row r="24" spans="1:77" ht="12.75" customHeight="1" x14ac:dyDescent="0.25">
      <c r="C24" s="20">
        <v>1</v>
      </c>
      <c r="D24" s="20">
        <v>2</v>
      </c>
      <c r="E24" s="20">
        <v>3</v>
      </c>
      <c r="F24" s="20">
        <v>4</v>
      </c>
      <c r="G24" s="20">
        <v>5</v>
      </c>
      <c r="H24" s="20">
        <v>6</v>
      </c>
      <c r="I24" s="20">
        <v>7</v>
      </c>
      <c r="J24" s="20">
        <v>8</v>
      </c>
      <c r="K24" s="20">
        <v>9</v>
      </c>
      <c r="L24" s="20">
        <v>10</v>
      </c>
      <c r="M24" s="20">
        <v>11</v>
      </c>
      <c r="N24" s="20">
        <v>12</v>
      </c>
      <c r="O24" s="20">
        <v>13</v>
      </c>
      <c r="P24" s="20">
        <v>14</v>
      </c>
      <c r="Q24" s="20">
        <v>15</v>
      </c>
      <c r="R24" s="20">
        <v>16</v>
      </c>
      <c r="S24" s="20">
        <v>17</v>
      </c>
      <c r="T24" s="20">
        <v>18</v>
      </c>
      <c r="U24" s="20">
        <v>19</v>
      </c>
      <c r="V24" s="20">
        <v>20</v>
      </c>
      <c r="W24" s="20">
        <v>21</v>
      </c>
      <c r="X24" s="20">
        <v>22</v>
      </c>
      <c r="Y24" s="20">
        <v>23</v>
      </c>
      <c r="Z24" s="20">
        <v>24</v>
      </c>
      <c r="AA24" s="20">
        <v>25</v>
      </c>
      <c r="AB24" s="20">
        <v>26</v>
      </c>
      <c r="AC24" s="20">
        <v>27</v>
      </c>
      <c r="AD24" s="20">
        <v>28</v>
      </c>
      <c r="AE24" s="20">
        <v>29</v>
      </c>
      <c r="AF24" s="20">
        <v>30</v>
      </c>
      <c r="AG24" s="20">
        <v>31</v>
      </c>
      <c r="AH24" s="14"/>
      <c r="AI24" s="16" t="str">
        <f>IF(format_planning="numéros de planning",$AM$3,$AI$3)</f>
        <v>A</v>
      </c>
      <c r="AJ24" s="43">
        <f ca="1">COUNTIF($C$26:$AH$26,$AI24)*3.25+COUNTIF($C$27:$AH$27,$AI24)*3+COUNTIF($C$28:$AH$28,$AI24)*2+COUNTIF($C$29:$AH$29,$AI24)*3+COUNTIF($C$30:$AH$30,$AI24)*3.25+COUNTIF($C$31:$AH$31,$AI24)*3+COUNTIF($C$32:$AH$32,$AI24)*2+COUNTIF($C$33:$AH$33,$AI24)*8+COUNTIF($C$35:$AH$35,$AI24)*3+COUNTIF($C$36:$AH$36,$AI24)*3+COUNTIF($C$37:$AH$37,$AI24)*3+COUNTIF($C$38:$AH$38,$AI24)*2+COUNTIF($C$39:$AH$39,$AI24)*5</f>
        <v>102</v>
      </c>
      <c r="AK24" s="359">
        <f ca="1">COUNTIF($C$26:$AG$26,AI24)+COUNTIF($C$29:$AG$29,AI24)+COUNTIF($C$30:$AG$30,AI24)+COUNTIF($C$33:$AG$33,AI24)+COUNTIF($C$35:$AG$35,AI24)+COUNTIF($C$36:$AG$36,AI24)</f>
        <v>15</v>
      </c>
      <c r="AL24" s="360"/>
      <c r="AM24" s="44"/>
      <c r="AN24" s="167"/>
      <c r="AO24" s="167"/>
      <c r="AP24" s="167"/>
      <c r="AQ24" s="44"/>
      <c r="AR24" s="44"/>
      <c r="AS24" s="24"/>
      <c r="AT24" s="44"/>
      <c r="AU24" s="39"/>
      <c r="BC24" s="372"/>
      <c r="BD24" s="2" t="s">
        <v>73</v>
      </c>
      <c r="BE24" s="3">
        <f>DATE(Saisir_Année+1,8,15)</f>
        <v>45153</v>
      </c>
      <c r="BF24" s="2">
        <f t="shared" si="9"/>
        <v>2</v>
      </c>
      <c r="BH24" s="385"/>
      <c r="BI24" s="347" t="s">
        <v>108</v>
      </c>
      <c r="BJ24" s="390"/>
      <c r="BK24" s="321" t="s">
        <v>107</v>
      </c>
      <c r="BL24" s="324">
        <f>IF(ISERROR(OR($BM6,$BL6)),0,$BM6-$BL6)</f>
        <v>0.20833333333333326</v>
      </c>
      <c r="BM24" s="324">
        <f>IF(ISERROR(OR($BO6,$BN6)),0,$BO6-$BN6)</f>
        <v>0.20833333333333326</v>
      </c>
      <c r="BN24" s="324">
        <f>IF(ISERROR(OR($BP6,$BQ6)),0,$BQ6-$BP6)</f>
        <v>0.20833333333333326</v>
      </c>
      <c r="BO24" s="324">
        <f>IF(ISERROR(OR($BR6,$BS6)),0,$BS6-$BR6)</f>
        <v>0.20833333333333326</v>
      </c>
      <c r="BP24" s="324">
        <f>IF(ISERROR(OR($BT6,$BU6)),0,$BU6-$BT6)</f>
        <v>0.20833333333333326</v>
      </c>
      <c r="BQ24" s="324">
        <f>IF(ISERROR(OR($BV6,$BW6)),0,$BW6-$BV6)</f>
        <v>0.125</v>
      </c>
      <c r="BR24" s="336">
        <f>IF(ISERROR(OR($BX6,$BY6)),0,$BY6-$BX6)</f>
        <v>0</v>
      </c>
    </row>
    <row r="25" spans="1:77" ht="12.75" customHeight="1" x14ac:dyDescent="0.25">
      <c r="B25" s="45" t="s">
        <v>3</v>
      </c>
      <c r="C25" s="285"/>
      <c r="D25" s="285"/>
      <c r="E25" s="285"/>
      <c r="F25" s="285"/>
      <c r="G25" s="285"/>
      <c r="H25" s="285"/>
      <c r="I25" s="285"/>
      <c r="J25" s="285"/>
      <c r="K25" s="286"/>
      <c r="L25" s="285"/>
      <c r="M25" s="285"/>
      <c r="N25" s="287"/>
      <c r="O25" s="285"/>
      <c r="P25" s="285"/>
      <c r="Q25" s="285"/>
      <c r="R25" s="286"/>
      <c r="S25" s="285"/>
      <c r="T25" s="285"/>
      <c r="U25" s="285"/>
      <c r="V25" s="285"/>
      <c r="W25" s="288"/>
      <c r="X25" s="285"/>
      <c r="Y25" s="286"/>
      <c r="Z25" s="285"/>
      <c r="AA25" s="285"/>
      <c r="AB25" s="285"/>
      <c r="AC25" s="285"/>
      <c r="AD25" s="285"/>
      <c r="AE25" s="285"/>
      <c r="AF25" s="286"/>
      <c r="AG25" s="289"/>
      <c r="AH25" s="14"/>
      <c r="AI25" s="16" t="str">
        <f>IF(format_planning="numéros de planning",$AM$4,$AI$4)</f>
        <v>M</v>
      </c>
      <c r="AJ25" s="43">
        <f t="shared" ref="AJ25:AJ29" ca="1" si="12">COUNTIF($C$26:$AH$26,$AI25)*3.25+COUNTIF($C$27:$AH$27,$AI25)*3+COUNTIF($C$28:$AH$28,$AI25)*2+COUNTIF($C$29:$AH$29,$AI25)*3+COUNTIF($C$30:$AH$30,$AI25)*3.25+COUNTIF($C$31:$AH$31,$AI25)*3+COUNTIF($C$32:$AH$32,$AI25)*2+COUNTIF($C$33:$AH$33,$AI25)*8+COUNTIF($C$35:$AH$35,$AI25)*3+COUNTIF($C$36:$AH$36,$AI25)*3+COUNTIF($C$37:$AH$37,$AI25)*3+COUNTIF($C$38:$AH$38,$AI25)*2+COUNTIF($C$39:$AH$39,$AI25)*5</f>
        <v>154.25</v>
      </c>
      <c r="AK25" s="359">
        <f t="shared" ref="AK25:AK29" ca="1" si="13">COUNTIF($C$26:$AG$26,AI25)+COUNTIF($C$29:$AG$29,AI25)+COUNTIF($C$30:$AG$30,AI25)+COUNTIF($C$33:$AG$33,AI25)+COUNTIF($C$35:$AG$35,AI25)+COUNTIF($C$36:$AG$36,AI25)</f>
        <v>20</v>
      </c>
      <c r="AL25" s="360"/>
      <c r="AM25" s="13"/>
      <c r="AU25" s="35"/>
      <c r="BC25" s="372"/>
      <c r="BD25" s="2" t="s">
        <v>74</v>
      </c>
      <c r="BE25" s="3">
        <f>DATE(Saisir_Année+1,11,1)</f>
        <v>45231</v>
      </c>
      <c r="BF25" s="2">
        <f t="shared" si="9"/>
        <v>3</v>
      </c>
      <c r="BH25" s="385"/>
      <c r="BI25" s="348"/>
      <c r="BJ25" s="333"/>
      <c r="BK25" s="330"/>
      <c r="BL25" s="337"/>
      <c r="BM25" s="337"/>
      <c r="BN25" s="337"/>
      <c r="BO25" s="337"/>
      <c r="BP25" s="337"/>
      <c r="BQ25" s="337"/>
      <c r="BR25" s="338"/>
    </row>
    <row r="26" spans="1:77" ht="12.75" customHeight="1" x14ac:dyDescent="0.25">
      <c r="B26" s="156" t="s">
        <v>4</v>
      </c>
      <c r="C26" s="217" t="str">
        <f t="shared" ref="C26:L39" ca="1" si="14">IF(SUMPRODUCT((($AS$31:$AS$245&lt;=DATE(Saisir_Année,VLOOKUP($B$23,correspondance_mois,2,FALSE), C$24))*1)*(($AT$31:$AT$245&gt;=DATE(Saisir_Année,VLOOKUP($B$23,correspondance_mois,2,FALSE), C$24))*1)*($AU$31:$AU$245=IF(ISERROR(VLOOKUP(DATE(Saisir_Année,VLOOKUP($B$23,correspondance_mois,2,FALSE), C$24),jours_ferie,2,FALSE)),IF(ISBLANK(INDEX(OFFSET(IF(format_planning="numéros de planning",$C$249,$Q$249),ROW(INDEX($A:$A,MATCH(IF(C$40="","normal", C$40),$A:$A,0),1))-ROW($C$249)+1,IF(ISODD(C$22),0,7),14,7),ROW($B26)-ROW($B$25),MATCH(C$23,$C$246:$I$246,0),1)),"",INDEX(OFFSET(IF(format_planning="numéros de planning",$C$249,$Q$249),ROW(INDEX($A:$A,MATCH(IF(C$40="","normal", C$40),$A:$A,0),1))-ROW($C$249)+1,IF(ISODD(C$22),0,7),14,7),ROW($B26)-ROW($B$25),MATCH(C$23,$C$246:$I$246,0),1)),"")))&gt;0,INDEX($AS$31:$AW$245,SUMPRODUCT((($AS$31:$AS$245&lt;=DATE(Saisir_Année,VLOOKUP($B$23,correspondance_mois,2,FALSE), C$24))*1)*(($AT$31:$AT$245&gt;=DATE(Saisir_Année,VLOOKUP($B$23,correspondance_mois,2,FALSE), C$24))*1)*($AU$31:$AU$245=IF(ISERROR(VLOOKUP(DATE(Saisir_Année,VLOOKUP($B$23,correspondance_mois,2,FALSE), C$24),jours_ferie,2,FALSE)),IF(ISBLANK(INDEX(OFFSET(IF(format_planning="numéros de planning",$C$249,$Q$249),ROW(INDEX($A:$A,MATCH(IF(C$40="","normal", C$40),$A:$A,0),1))-ROW($C$249)+1,IF(ISODD(C$22),0,7),14,7),ROW($B26)-ROW($B$25),MATCH(C$23,$C$246:$I$246,0),1)),"",INDEX(OFFSET(IF(format_planning="numéros de planning",$C$249,$Q$249),ROW(INDEX($A:$A,MATCH(IF(C$40="","normal", C$40),$A:$A,0),1))-ROW($C$249)+1,IF(ISODD(C$22),0,7),14,7),ROW($B26)-ROW($B$25),MATCH(C$23,$C$246:$I$246,0),1)),""))*ROW($AS$31:$AS$245))-30,4,1),IF(ISERROR(VLOOKUP(DATE(Saisir_Année,VLOOKUP($B$23,correspondance_mois,2,FALSE), C$24),jours_ferie,2,FALSE)),IF(ISBLANK(INDEX(OFFSET(IF(format_planning="numéros de planning",$C$249,$Q$249),ROW(INDEX($A:$A,MATCH(IF(C$40="","normal", C$40),$A:$A,0),1))-ROW($C$249)+1,IF(ISODD(C$22),0,7),14,7),ROW($B26)-ROW($B$25),MATCH(C$23,$C$246:$I$246,0),1)),"",INDEX(OFFSET(IF(format_planning="numéros de planning",$C$249,$Q$249),ROW(INDEX($A:$A,MATCH(IF(C$40="","normal", C$40),$A:$A,0),1))-ROW($C$249)+1,IF(ISODD(C$22),0,7),14,7),ROW($B26)-ROW($B$25),MATCH(C$23,$C$246:$I$246,0),1)),""))</f>
        <v>T</v>
      </c>
      <c r="D26" s="218" t="str">
        <f t="shared" ca="1" si="14"/>
        <v>G</v>
      </c>
      <c r="E26" s="218" t="str">
        <f t="shared" ca="1" si="14"/>
        <v/>
      </c>
      <c r="F26" s="218" t="str">
        <f t="shared" ca="1" si="14"/>
        <v>M</v>
      </c>
      <c r="G26" s="218" t="str">
        <f t="shared" ca="1" si="14"/>
        <v>G</v>
      </c>
      <c r="H26" s="218" t="str">
        <f t="shared" ca="1" si="14"/>
        <v>T</v>
      </c>
      <c r="I26" s="218" t="str">
        <f t="shared" ca="1" si="14"/>
        <v>T</v>
      </c>
      <c r="J26" s="218" t="str">
        <f t="shared" ca="1" si="14"/>
        <v>M</v>
      </c>
      <c r="K26" s="218" t="str">
        <f t="shared" ca="1" si="14"/>
        <v>M</v>
      </c>
      <c r="L26" s="218" t="str">
        <f t="shared" ca="1" si="14"/>
        <v/>
      </c>
      <c r="M26" s="218" t="str">
        <f t="shared" ref="M26:V39" ca="1" si="15">IF(SUMPRODUCT((($AS$31:$AS$245&lt;=DATE(Saisir_Année,VLOOKUP($B$23,correspondance_mois,2,FALSE), M$24))*1)*(($AT$31:$AT$245&gt;=DATE(Saisir_Année,VLOOKUP($B$23,correspondance_mois,2,FALSE), M$24))*1)*($AU$31:$AU$245=IF(ISERROR(VLOOKUP(DATE(Saisir_Année,VLOOKUP($B$23,correspondance_mois,2,FALSE), M$24),jours_ferie,2,FALSE)),IF(ISBLANK(INDEX(OFFSET(IF(format_planning="numéros de planning",$C$249,$Q$249),ROW(INDEX($A:$A,MATCH(IF(M$40="","normal", M$40),$A:$A,0),1))-ROW($C$249)+1,IF(ISODD(M$22),0,7),14,7),ROW($B26)-ROW($B$25),MATCH(M$23,$C$246:$I$246,0),1)),"",INDEX(OFFSET(IF(format_planning="numéros de planning",$C$249,$Q$249),ROW(INDEX($A:$A,MATCH(IF(M$40="","normal", M$40),$A:$A,0),1))-ROW($C$249)+1,IF(ISODD(M$22),0,7),14,7),ROW($B26)-ROW($B$25),MATCH(M$23,$C$246:$I$246,0),1)),"")))&gt;0,INDEX($AS$31:$AW$245,SUMPRODUCT((($AS$31:$AS$245&lt;=DATE(Saisir_Année,VLOOKUP($B$23,correspondance_mois,2,FALSE), M$24))*1)*(($AT$31:$AT$245&gt;=DATE(Saisir_Année,VLOOKUP($B$23,correspondance_mois,2,FALSE), M$24))*1)*($AU$31:$AU$245=IF(ISERROR(VLOOKUP(DATE(Saisir_Année,VLOOKUP($B$23,correspondance_mois,2,FALSE), M$24),jours_ferie,2,FALSE)),IF(ISBLANK(INDEX(OFFSET(IF(format_planning="numéros de planning",$C$249,$Q$249),ROW(INDEX($A:$A,MATCH(IF(M$40="","normal", M$40),$A:$A,0),1))-ROW($C$249)+1,IF(ISODD(M$22),0,7),14,7),ROW($B26)-ROW($B$25),MATCH(M$23,$C$246:$I$246,0),1)),"",INDEX(OFFSET(IF(format_planning="numéros de planning",$C$249,$Q$249),ROW(INDEX($A:$A,MATCH(IF(M$40="","normal", M$40),$A:$A,0),1))-ROW($C$249)+1,IF(ISODD(M$22),0,7),14,7),ROW($B26)-ROW($B$25),MATCH(M$23,$C$246:$I$246,0),1)),""))*ROW($AS$31:$AS$245))-30,4,1),IF(ISERROR(VLOOKUP(DATE(Saisir_Année,VLOOKUP($B$23,correspondance_mois,2,FALSE), M$24),jours_ferie,2,FALSE)),IF(ISBLANK(INDEX(OFFSET(IF(format_planning="numéros de planning",$C$249,$Q$249),ROW(INDEX($A:$A,MATCH(IF(M$40="","normal", M$40),$A:$A,0),1))-ROW($C$249)+1,IF(ISODD(M$22),0,7),14,7),ROW($B26)-ROW($B$25),MATCH(M$23,$C$246:$I$246,0),1)),"",INDEX(OFFSET(IF(format_planning="numéros de planning",$C$249,$Q$249),ROW(INDEX($A:$A,MATCH(IF(M$40="","normal", M$40),$A:$A,0),1))-ROW($C$249)+1,IF(ISODD(M$22),0,7),14,7),ROW($B26)-ROW($B$25),MATCH(M$23,$C$246:$I$246,0),1)),""))</f>
        <v>T</v>
      </c>
      <c r="N26" s="218" t="str">
        <f t="shared" ca="1" si="15"/>
        <v>M</v>
      </c>
      <c r="O26" s="218" t="str">
        <f t="shared" ca="1" si="15"/>
        <v>A</v>
      </c>
      <c r="P26" s="218" t="str">
        <f t="shared" ca="1" si="15"/>
        <v/>
      </c>
      <c r="Q26" s="218" t="str">
        <f t="shared" ca="1" si="15"/>
        <v>T</v>
      </c>
      <c r="R26" s="218" t="str">
        <f t="shared" ca="1" si="15"/>
        <v>G</v>
      </c>
      <c r="S26" s="218" t="str">
        <f t="shared" ca="1" si="15"/>
        <v/>
      </c>
      <c r="T26" s="218" t="str">
        <f t="shared" ca="1" si="15"/>
        <v>M</v>
      </c>
      <c r="U26" s="218" t="str">
        <f t="shared" ca="1" si="15"/>
        <v>G</v>
      </c>
      <c r="V26" s="218" t="str">
        <f t="shared" ca="1" si="15"/>
        <v>T</v>
      </c>
      <c r="W26" s="218" t="str">
        <f t="shared" ref="W26:AG39" ca="1" si="16">IF(SUMPRODUCT((($AS$31:$AS$245&lt;=DATE(Saisir_Année,VLOOKUP($B$23,correspondance_mois,2,FALSE), W$24))*1)*(($AT$31:$AT$245&gt;=DATE(Saisir_Année,VLOOKUP($B$23,correspondance_mois,2,FALSE), W$24))*1)*($AU$31:$AU$245=IF(ISERROR(VLOOKUP(DATE(Saisir_Année,VLOOKUP($B$23,correspondance_mois,2,FALSE), W$24),jours_ferie,2,FALSE)),IF(ISBLANK(INDEX(OFFSET(IF(format_planning="numéros de planning",$C$249,$Q$249),ROW(INDEX($A:$A,MATCH(IF(W$40="","normal", W$40),$A:$A,0),1))-ROW($C$249)+1,IF(ISODD(W$22),0,7),14,7),ROW($B26)-ROW($B$25),MATCH(W$23,$C$246:$I$246,0),1)),"",INDEX(OFFSET(IF(format_planning="numéros de planning",$C$249,$Q$249),ROW(INDEX($A:$A,MATCH(IF(W$40="","normal", W$40),$A:$A,0),1))-ROW($C$249)+1,IF(ISODD(W$22),0,7),14,7),ROW($B26)-ROW($B$25),MATCH(W$23,$C$246:$I$246,0),1)),"")))&gt;0,INDEX($AS$31:$AW$245,SUMPRODUCT((($AS$31:$AS$245&lt;=DATE(Saisir_Année,VLOOKUP($B$23,correspondance_mois,2,FALSE), W$24))*1)*(($AT$31:$AT$245&gt;=DATE(Saisir_Année,VLOOKUP($B$23,correspondance_mois,2,FALSE), W$24))*1)*($AU$31:$AU$245=IF(ISERROR(VLOOKUP(DATE(Saisir_Année,VLOOKUP($B$23,correspondance_mois,2,FALSE), W$24),jours_ferie,2,FALSE)),IF(ISBLANK(INDEX(OFFSET(IF(format_planning="numéros de planning",$C$249,$Q$249),ROW(INDEX($A:$A,MATCH(IF(W$40="","normal", W$40),$A:$A,0),1))-ROW($C$249)+1,IF(ISODD(W$22),0,7),14,7),ROW($B26)-ROW($B$25),MATCH(W$23,$C$246:$I$246,0),1)),"",INDEX(OFFSET(IF(format_planning="numéros de planning",$C$249,$Q$249),ROW(INDEX($A:$A,MATCH(IF(W$40="","normal", W$40),$A:$A,0),1))-ROW($C$249)+1,IF(ISODD(W$22),0,7),14,7),ROW($B26)-ROW($B$25),MATCH(W$23,$C$246:$I$246,0),1)),""))*ROW($AS$31:$AS$245))-30,4,1),IF(ISERROR(VLOOKUP(DATE(Saisir_Année,VLOOKUP($B$23,correspondance_mois,2,FALSE), W$24),jours_ferie,2,FALSE)),IF(ISBLANK(INDEX(OFFSET(IF(format_planning="numéros de planning",$C$249,$Q$249),ROW(INDEX($A:$A,MATCH(IF(W$40="","normal", W$40),$A:$A,0),1))-ROW($C$249)+1,IF(ISODD(W$22),0,7),14,7),ROW($B26)-ROW($B$25),MATCH(W$23,$C$246:$I$246,0),1)),"",INDEX(OFFSET(IF(format_planning="numéros de planning",$C$249,$Q$249),ROW(INDEX($A:$A,MATCH(IF(W$40="","normal", W$40),$A:$A,0),1))-ROW($C$249)+1,IF(ISODD(W$22),0,7),14,7),ROW($B26)-ROW($B$25),MATCH(W$23,$C$246:$I$246,0),1)),""))</f>
        <v>T</v>
      </c>
      <c r="X26" s="218" t="str">
        <f t="shared" ca="1" si="16"/>
        <v>A</v>
      </c>
      <c r="Y26" s="218" t="str">
        <f t="shared" ca="1" si="16"/>
        <v>M</v>
      </c>
      <c r="Z26" s="218" t="str">
        <f t="shared" ca="1" si="16"/>
        <v/>
      </c>
      <c r="AA26" s="218" t="str">
        <f t="shared" ca="1" si="16"/>
        <v>T</v>
      </c>
      <c r="AB26" s="218" t="str">
        <f t="shared" ca="1" si="16"/>
        <v>G</v>
      </c>
      <c r="AC26" s="218" t="str">
        <f t="shared" ca="1" si="16"/>
        <v>M</v>
      </c>
      <c r="AD26" s="218" t="str">
        <f t="shared" ca="1" si="16"/>
        <v>M</v>
      </c>
      <c r="AE26" s="218" t="str">
        <f t="shared" ca="1" si="16"/>
        <v>T</v>
      </c>
      <c r="AF26" s="218" t="str">
        <f t="shared" ca="1" si="16"/>
        <v>G</v>
      </c>
      <c r="AG26" s="219" t="str">
        <f t="shared" ca="1" si="16"/>
        <v/>
      </c>
      <c r="AH26" s="28"/>
      <c r="AI26" s="16" t="str">
        <f>IF(format_planning="numéros de planning",$AM$5,$AI$5)</f>
        <v>G</v>
      </c>
      <c r="AJ26" s="43">
        <f t="shared" ca="1" si="12"/>
        <v>162.75</v>
      </c>
      <c r="AK26" s="359">
        <f t="shared" ca="1" si="13"/>
        <v>22</v>
      </c>
      <c r="AL26" s="360"/>
      <c r="AM26" s="34"/>
      <c r="AU26" s="35"/>
      <c r="BC26" s="372"/>
      <c r="BD26" s="2" t="s">
        <v>75</v>
      </c>
      <c r="BE26" s="3">
        <f>DATE(Saisir_Année+1,11,11)</f>
        <v>45241</v>
      </c>
      <c r="BF26" s="2">
        <f t="shared" si="9"/>
        <v>6</v>
      </c>
      <c r="BH26" s="385"/>
      <c r="BI26" s="349" t="s">
        <v>109</v>
      </c>
      <c r="BJ26" s="389" t="s">
        <v>116</v>
      </c>
      <c r="BK26" s="325" t="s">
        <v>28</v>
      </c>
      <c r="BL26" s="324">
        <f>IF(ISERROR(OR($BM8,$BL8)),0,$BM8-$BL8)</f>
        <v>0.13541666666666663</v>
      </c>
      <c r="BM26" s="324">
        <f>IF(ISERROR(OR($BO8,$BN8)),0,$BO8-$BN8)</f>
        <v>0.13541666666666663</v>
      </c>
      <c r="BN26" s="324">
        <f>IF(ISERROR(OR($BP8,$BQ8)),0,$BQ8-$BP8)</f>
        <v>0.13541666666666663</v>
      </c>
      <c r="BO26" s="324">
        <f>IF(ISERROR(OR($BR8,$BS8)),0,$BS8-$BR8)</f>
        <v>0.13541666666666663</v>
      </c>
      <c r="BP26" s="324">
        <f>IF(ISERROR(OR($BT8,$BU8)),0,$BU8-$BT8)</f>
        <v>0.13541666666666663</v>
      </c>
      <c r="BQ26" s="324">
        <f>IF(ISERROR(OR($BV8,$BW8)),0,$BW8-$BV8)</f>
        <v>0.13541666666666663</v>
      </c>
      <c r="BR26" s="336">
        <f>IF(ISERROR(OR($BX8,$BY8)),0,$BY8-$BX8)</f>
        <v>0</v>
      </c>
    </row>
    <row r="27" spans="1:77" ht="12.75" customHeight="1" x14ac:dyDescent="0.25">
      <c r="B27" s="157" t="s">
        <v>6</v>
      </c>
      <c r="C27" s="220" t="str">
        <f t="shared" ca="1" si="14"/>
        <v>T</v>
      </c>
      <c r="D27" s="221" t="str">
        <f t="shared" ca="1" si="14"/>
        <v>G</v>
      </c>
      <c r="E27" s="221" t="str">
        <f t="shared" ca="1" si="14"/>
        <v/>
      </c>
      <c r="F27" s="221" t="str">
        <f t="shared" ca="1" si="14"/>
        <v>M</v>
      </c>
      <c r="G27" s="221" t="str">
        <f t="shared" ca="1" si="14"/>
        <v>G</v>
      </c>
      <c r="H27" s="221" t="str">
        <f t="shared" ca="1" si="14"/>
        <v>T</v>
      </c>
      <c r="I27" s="221" t="str">
        <f t="shared" ca="1" si="14"/>
        <v>T</v>
      </c>
      <c r="J27" s="221" t="str">
        <f t="shared" ca="1" si="14"/>
        <v>M</v>
      </c>
      <c r="K27" s="221" t="str">
        <f t="shared" ca="1" si="14"/>
        <v>M</v>
      </c>
      <c r="L27" s="221" t="str">
        <f t="shared" ca="1" si="14"/>
        <v/>
      </c>
      <c r="M27" s="221" t="str">
        <f t="shared" ca="1" si="15"/>
        <v>T</v>
      </c>
      <c r="N27" s="221" t="str">
        <f t="shared" ca="1" si="15"/>
        <v>M</v>
      </c>
      <c r="O27" s="221" t="str">
        <f t="shared" ca="1" si="15"/>
        <v>A</v>
      </c>
      <c r="P27" s="221" t="str">
        <f t="shared" ca="1" si="15"/>
        <v/>
      </c>
      <c r="Q27" s="221" t="str">
        <f t="shared" ca="1" si="15"/>
        <v>T</v>
      </c>
      <c r="R27" s="221" t="str">
        <f t="shared" ca="1" si="15"/>
        <v>G</v>
      </c>
      <c r="S27" s="221" t="str">
        <f t="shared" ca="1" si="15"/>
        <v/>
      </c>
      <c r="T27" s="221" t="str">
        <f t="shared" ca="1" si="15"/>
        <v>M</v>
      </c>
      <c r="U27" s="221" t="str">
        <f t="shared" ca="1" si="15"/>
        <v>G</v>
      </c>
      <c r="V27" s="221" t="str">
        <f t="shared" ca="1" si="15"/>
        <v>T</v>
      </c>
      <c r="W27" s="221" t="str">
        <f t="shared" ca="1" si="16"/>
        <v>T</v>
      </c>
      <c r="X27" s="221" t="str">
        <f t="shared" ca="1" si="16"/>
        <v>A</v>
      </c>
      <c r="Y27" s="221" t="str">
        <f t="shared" ca="1" si="16"/>
        <v>M</v>
      </c>
      <c r="Z27" s="221" t="str">
        <f t="shared" ca="1" si="16"/>
        <v/>
      </c>
      <c r="AA27" s="221" t="str">
        <f t="shared" ca="1" si="16"/>
        <v>T</v>
      </c>
      <c r="AB27" s="221" t="str">
        <f t="shared" ca="1" si="16"/>
        <v>G</v>
      </c>
      <c r="AC27" s="221" t="str">
        <f t="shared" ca="1" si="16"/>
        <v>M</v>
      </c>
      <c r="AD27" s="221" t="str">
        <f t="shared" ca="1" si="16"/>
        <v>M</v>
      </c>
      <c r="AE27" s="221" t="str">
        <f t="shared" ca="1" si="16"/>
        <v>T</v>
      </c>
      <c r="AF27" s="221" t="str">
        <f t="shared" ca="1" si="16"/>
        <v>G</v>
      </c>
      <c r="AG27" s="222" t="str">
        <f t="shared" ca="1" si="16"/>
        <v/>
      </c>
      <c r="AH27" s="28"/>
      <c r="AI27" s="16" t="str">
        <f>IF(format_planning="numéros de planning",$AM$6,$AI$6)</f>
        <v>T</v>
      </c>
      <c r="AJ27" s="43">
        <f t="shared" ca="1" si="12"/>
        <v>151</v>
      </c>
      <c r="AK27" s="359">
        <f t="shared" ca="1" si="13"/>
        <v>20</v>
      </c>
      <c r="AL27" s="360"/>
      <c r="AM27" s="34"/>
      <c r="AU27" s="35"/>
      <c r="BC27" s="372"/>
      <c r="BD27" s="2" t="s">
        <v>76</v>
      </c>
      <c r="BE27" s="3">
        <f>DATE(Saisir_Année+1,12,25)</f>
        <v>45285</v>
      </c>
      <c r="BF27" s="2">
        <f t="shared" si="9"/>
        <v>1</v>
      </c>
      <c r="BH27" s="385"/>
      <c r="BI27" s="349" t="s">
        <v>109</v>
      </c>
      <c r="BJ27" s="390"/>
      <c r="BK27" s="326" t="s">
        <v>107</v>
      </c>
      <c r="BL27" s="324">
        <f>IF(ISERROR(OR($BM9,$BL9)),0,$BM9-$BL9)</f>
        <v>0.20833333333333326</v>
      </c>
      <c r="BM27" s="324">
        <f>IF(ISERROR(OR($BO9,$BN9)),0,$BO9-$BN9)</f>
        <v>0.20833333333333326</v>
      </c>
      <c r="BN27" s="324">
        <f>IF(ISERROR(OR($BP9,$BQ9)),0,$BQ9-$BP9)</f>
        <v>0.20833333333333326</v>
      </c>
      <c r="BO27" s="324">
        <f>IF(ISERROR(OR($BR9,$BS9)),0,$BS9-$BR9)</f>
        <v>0.20833333333333326</v>
      </c>
      <c r="BP27" s="324">
        <f>IF(ISERROR(OR($BT9,$BU9)),0,$BU9-$BT9)</f>
        <v>0.20833333333333326</v>
      </c>
      <c r="BQ27" s="324">
        <f>IF(ISERROR(OR($BV9,$BW9)),0,$BW9-$BV9)</f>
        <v>0.125</v>
      </c>
      <c r="BR27" s="336">
        <f>IF(ISERROR(OR($BX9,$BY9)),0,$BY9-$BX9)</f>
        <v>0</v>
      </c>
    </row>
    <row r="28" spans="1:77" ht="12.75" customHeight="1" x14ac:dyDescent="0.25">
      <c r="B28" s="157" t="s">
        <v>7</v>
      </c>
      <c r="C28" s="220" t="str">
        <f t="shared" ca="1" si="14"/>
        <v>T</v>
      </c>
      <c r="D28" s="221" t="str">
        <f t="shared" ca="1" si="14"/>
        <v/>
      </c>
      <c r="E28" s="221" t="str">
        <f t="shared" ca="1" si="14"/>
        <v/>
      </c>
      <c r="F28" s="221" t="str">
        <f t="shared" ca="1" si="14"/>
        <v>M</v>
      </c>
      <c r="G28" s="221" t="str">
        <f t="shared" ca="1" si="14"/>
        <v>G</v>
      </c>
      <c r="H28" s="221" t="str">
        <f t="shared" ca="1" si="14"/>
        <v>T</v>
      </c>
      <c r="I28" s="221" t="str">
        <f t="shared" ca="1" si="14"/>
        <v>T</v>
      </c>
      <c r="J28" s="221" t="str">
        <f t="shared" ca="1" si="14"/>
        <v>M</v>
      </c>
      <c r="K28" s="221" t="str">
        <f t="shared" ca="1" si="14"/>
        <v/>
      </c>
      <c r="L28" s="221" t="str">
        <f t="shared" ca="1" si="14"/>
        <v/>
      </c>
      <c r="M28" s="221" t="str">
        <f t="shared" ca="1" si="15"/>
        <v>T</v>
      </c>
      <c r="N28" s="221" t="str">
        <f t="shared" ca="1" si="15"/>
        <v>M</v>
      </c>
      <c r="O28" s="221" t="str">
        <f t="shared" ca="1" si="15"/>
        <v>A</v>
      </c>
      <c r="P28" s="221" t="str">
        <f t="shared" ca="1" si="15"/>
        <v/>
      </c>
      <c r="Q28" s="221" t="str">
        <f t="shared" ca="1" si="15"/>
        <v>T</v>
      </c>
      <c r="R28" s="221" t="str">
        <f t="shared" ca="1" si="15"/>
        <v/>
      </c>
      <c r="S28" s="221" t="str">
        <f t="shared" ca="1" si="15"/>
        <v/>
      </c>
      <c r="T28" s="221" t="str">
        <f t="shared" ca="1" si="15"/>
        <v>M</v>
      </c>
      <c r="U28" s="221" t="str">
        <f t="shared" ca="1" si="15"/>
        <v>G</v>
      </c>
      <c r="V28" s="221" t="str">
        <f t="shared" ca="1" si="15"/>
        <v>T</v>
      </c>
      <c r="W28" s="221" t="str">
        <f t="shared" ca="1" si="16"/>
        <v>T</v>
      </c>
      <c r="X28" s="221" t="str">
        <f t="shared" ca="1" si="16"/>
        <v>A</v>
      </c>
      <c r="Y28" s="221" t="str">
        <f t="shared" ca="1" si="16"/>
        <v/>
      </c>
      <c r="Z28" s="221" t="str">
        <f t="shared" ca="1" si="16"/>
        <v/>
      </c>
      <c r="AA28" s="221" t="str">
        <f t="shared" ca="1" si="16"/>
        <v>T</v>
      </c>
      <c r="AB28" s="221" t="str">
        <f t="shared" ca="1" si="16"/>
        <v>G</v>
      </c>
      <c r="AC28" s="221" t="str">
        <f t="shared" ca="1" si="16"/>
        <v>M</v>
      </c>
      <c r="AD28" s="221" t="str">
        <f t="shared" ca="1" si="16"/>
        <v>M</v>
      </c>
      <c r="AE28" s="221" t="str">
        <f t="shared" ca="1" si="16"/>
        <v>T</v>
      </c>
      <c r="AF28" s="221" t="str">
        <f t="shared" ca="1" si="16"/>
        <v/>
      </c>
      <c r="AG28" s="222" t="str">
        <f t="shared" ca="1" si="16"/>
        <v/>
      </c>
      <c r="AH28" s="28"/>
      <c r="AI28" s="16" t="str">
        <f>IF(format_planning="numéros de planning",$AM$7,$AI$7)</f>
        <v>C</v>
      </c>
      <c r="AJ28" s="43">
        <f t="shared" ca="1" si="12"/>
        <v>82</v>
      </c>
      <c r="AK28" s="359">
        <f t="shared" ca="1" si="13"/>
        <v>12</v>
      </c>
      <c r="AL28" s="360"/>
      <c r="AM28" s="34"/>
      <c r="AU28" s="35"/>
      <c r="BH28" s="385"/>
      <c r="BI28" s="350"/>
      <c r="BJ28" s="333"/>
      <c r="BK28" s="55"/>
      <c r="BL28" s="337"/>
      <c r="BM28" s="337"/>
      <c r="BN28" s="337"/>
      <c r="BO28" s="337"/>
      <c r="BP28" s="337"/>
      <c r="BQ28" s="337"/>
      <c r="BR28" s="338"/>
    </row>
    <row r="29" spans="1:77" ht="12.75" customHeight="1" x14ac:dyDescent="0.25">
      <c r="B29" s="158" t="s">
        <v>8</v>
      </c>
      <c r="C29" s="220" t="str">
        <f t="shared" ca="1" si="14"/>
        <v/>
      </c>
      <c r="D29" s="221" t="str">
        <f t="shared" ca="1" si="14"/>
        <v>T</v>
      </c>
      <c r="E29" s="221" t="str">
        <f t="shared" ca="1" si="14"/>
        <v/>
      </c>
      <c r="F29" s="221" t="str">
        <f t="shared" ca="1" si="14"/>
        <v/>
      </c>
      <c r="G29" s="221" t="str">
        <f t="shared" ca="1" si="14"/>
        <v/>
      </c>
      <c r="H29" s="221" t="str">
        <f t="shared" ca="1" si="14"/>
        <v/>
      </c>
      <c r="I29" s="221" t="str">
        <f t="shared" ca="1" si="14"/>
        <v/>
      </c>
      <c r="J29" s="221" t="str">
        <f t="shared" ca="1" si="14"/>
        <v/>
      </c>
      <c r="K29" s="221" t="str">
        <f t="shared" ca="1" si="14"/>
        <v>A</v>
      </c>
      <c r="L29" s="221" t="str">
        <f t="shared" ca="1" si="14"/>
        <v/>
      </c>
      <c r="M29" s="221" t="str">
        <f t="shared" ca="1" si="15"/>
        <v/>
      </c>
      <c r="N29" s="221" t="str">
        <f t="shared" ca="1" si="15"/>
        <v/>
      </c>
      <c r="O29" s="221" t="str">
        <f t="shared" ca="1" si="15"/>
        <v/>
      </c>
      <c r="P29" s="221" t="str">
        <f t="shared" ca="1" si="15"/>
        <v/>
      </c>
      <c r="Q29" s="221" t="str">
        <f t="shared" ca="1" si="15"/>
        <v/>
      </c>
      <c r="R29" s="221" t="str">
        <f t="shared" ca="1" si="15"/>
        <v>M</v>
      </c>
      <c r="S29" s="221" t="str">
        <f t="shared" ca="1" si="15"/>
        <v/>
      </c>
      <c r="T29" s="221" t="str">
        <f t="shared" ca="1" si="15"/>
        <v/>
      </c>
      <c r="U29" s="221" t="str">
        <f t="shared" ca="1" si="15"/>
        <v/>
      </c>
      <c r="V29" s="221" t="str">
        <f t="shared" ca="1" si="15"/>
        <v/>
      </c>
      <c r="W29" s="221" t="str">
        <f t="shared" ca="1" si="16"/>
        <v/>
      </c>
      <c r="X29" s="221" t="str">
        <f t="shared" ca="1" si="16"/>
        <v/>
      </c>
      <c r="Y29" s="221" t="str">
        <f t="shared" ca="1" si="16"/>
        <v>A</v>
      </c>
      <c r="Z29" s="221" t="str">
        <f t="shared" ca="1" si="16"/>
        <v/>
      </c>
      <c r="AA29" s="221" t="str">
        <f t="shared" ca="1" si="16"/>
        <v/>
      </c>
      <c r="AB29" s="221" t="str">
        <f t="shared" ca="1" si="16"/>
        <v/>
      </c>
      <c r="AC29" s="221" t="str">
        <f t="shared" ca="1" si="16"/>
        <v/>
      </c>
      <c r="AD29" s="221" t="str">
        <f t="shared" ca="1" si="16"/>
        <v/>
      </c>
      <c r="AE29" s="221" t="str">
        <f t="shared" ca="1" si="16"/>
        <v/>
      </c>
      <c r="AF29" s="221" t="str">
        <f t="shared" ca="1" si="16"/>
        <v>T</v>
      </c>
      <c r="AG29" s="222" t="str">
        <f t="shared" ca="1" si="16"/>
        <v/>
      </c>
      <c r="AH29" s="14"/>
      <c r="AI29" s="16" t="str">
        <f>IF(format_planning="numéros de planning",$AM$8,$AI$8)</f>
        <v>F</v>
      </c>
      <c r="AJ29" s="43">
        <f t="shared" ca="1" si="12"/>
        <v>93.25</v>
      </c>
      <c r="AK29" s="359">
        <f t="shared" ca="1" si="13"/>
        <v>14</v>
      </c>
      <c r="AL29" s="360"/>
      <c r="AM29" s="34"/>
      <c r="BH29" s="385"/>
      <c r="BI29" s="349" t="s">
        <v>110</v>
      </c>
      <c r="BJ29" s="398" t="s">
        <v>118</v>
      </c>
      <c r="BK29" s="325" t="s">
        <v>28</v>
      </c>
      <c r="BL29" s="324">
        <f>IF(ISERROR(OR($BM11,$BL11)),0,$BM11-$BL11)</f>
        <v>0.125</v>
      </c>
      <c r="BM29" s="324">
        <f>IF(ISERROR(OR($BO11,$BN11)),0,$BO11-$BN11)</f>
        <v>0.125</v>
      </c>
      <c r="BN29" s="324">
        <f>IF(ISERROR(OR($BP11,$BQ11)),0,$BQ11-$BP11)</f>
        <v>0.125</v>
      </c>
      <c r="BO29" s="324">
        <f>IF(ISERROR(OR($BR11,$BS11)),0,$BS11-$BR11)</f>
        <v>0.125</v>
      </c>
      <c r="BP29" s="324">
        <f>IF(ISERROR(OR($BT11,$BU11)),0,$BU11-$BT11)</f>
        <v>0.125</v>
      </c>
      <c r="BQ29" s="324">
        <f>IF(ISERROR(OR($BV11,$BW11)),0,$BW11-$BV11)</f>
        <v>0</v>
      </c>
      <c r="BR29" s="336">
        <f>IF(ISERROR(OR($BX11,$BY11)),0,$BY11-$BX11)</f>
        <v>0</v>
      </c>
    </row>
    <row r="30" spans="1:77" ht="12.75" customHeight="1" x14ac:dyDescent="0.25">
      <c r="B30" s="157" t="s">
        <v>9</v>
      </c>
      <c r="C30" s="220" t="str">
        <f t="shared" ca="1" si="14"/>
        <v>G</v>
      </c>
      <c r="D30" s="221" t="str">
        <f t="shared" ca="1" si="14"/>
        <v/>
      </c>
      <c r="E30" s="221" t="str">
        <f t="shared" ca="1" si="14"/>
        <v/>
      </c>
      <c r="F30" s="221" t="str">
        <f t="shared" ca="1" si="14"/>
        <v>A</v>
      </c>
      <c r="G30" s="221" t="str">
        <f t="shared" ca="1" si="14"/>
        <v>A</v>
      </c>
      <c r="H30" s="221" t="str">
        <f t="shared" ca="1" si="14"/>
        <v>A</v>
      </c>
      <c r="I30" s="221" t="str">
        <f t="shared" ca="1" si="14"/>
        <v>M</v>
      </c>
      <c r="J30" s="221" t="str">
        <f t="shared" ca="1" si="14"/>
        <v>T</v>
      </c>
      <c r="K30" s="221" t="str">
        <f t="shared" ca="1" si="14"/>
        <v/>
      </c>
      <c r="L30" s="221" t="str">
        <f t="shared" ca="1" si="14"/>
        <v/>
      </c>
      <c r="M30" s="221" t="str">
        <f t="shared" ca="1" si="15"/>
        <v>G</v>
      </c>
      <c r="N30" s="221" t="str">
        <f t="shared" ca="1" si="15"/>
        <v>G</v>
      </c>
      <c r="O30" s="221" t="str">
        <f t="shared" ca="1" si="15"/>
        <v>M</v>
      </c>
      <c r="P30" s="221" t="str">
        <f t="shared" ca="1" si="15"/>
        <v/>
      </c>
      <c r="Q30" s="221" t="str">
        <f t="shared" ca="1" si="15"/>
        <v>G</v>
      </c>
      <c r="R30" s="221" t="str">
        <f t="shared" ca="1" si="15"/>
        <v/>
      </c>
      <c r="S30" s="221" t="str">
        <f t="shared" ca="1" si="15"/>
        <v/>
      </c>
      <c r="T30" s="221" t="str">
        <f t="shared" ca="1" si="15"/>
        <v>A</v>
      </c>
      <c r="U30" s="221" t="str">
        <f t="shared" ca="1" si="15"/>
        <v>A</v>
      </c>
      <c r="V30" s="221" t="str">
        <f t="shared" ca="1" si="15"/>
        <v>A</v>
      </c>
      <c r="W30" s="221" t="str">
        <f t="shared" ca="1" si="16"/>
        <v>M</v>
      </c>
      <c r="X30" s="221" t="str">
        <f t="shared" ca="1" si="16"/>
        <v>T</v>
      </c>
      <c r="Y30" s="221" t="str">
        <f t="shared" ca="1" si="16"/>
        <v/>
      </c>
      <c r="Z30" s="221" t="str">
        <f t="shared" ca="1" si="16"/>
        <v/>
      </c>
      <c r="AA30" s="221" t="str">
        <f t="shared" ca="1" si="16"/>
        <v>M</v>
      </c>
      <c r="AB30" s="221" t="str">
        <f t="shared" ca="1" si="16"/>
        <v>F</v>
      </c>
      <c r="AC30" s="221" t="str">
        <f t="shared" ca="1" si="16"/>
        <v>G</v>
      </c>
      <c r="AD30" s="221" t="str">
        <f t="shared" ca="1" si="16"/>
        <v>T</v>
      </c>
      <c r="AE30" s="221" t="str">
        <f t="shared" ca="1" si="16"/>
        <v>M</v>
      </c>
      <c r="AF30" s="221" t="str">
        <f t="shared" ca="1" si="16"/>
        <v/>
      </c>
      <c r="AG30" s="222" t="str">
        <f t="shared" ca="1" si="16"/>
        <v/>
      </c>
      <c r="AH30" s="32"/>
      <c r="AI30" s="17"/>
      <c r="AJ30" s="33"/>
      <c r="AK30" s="33"/>
      <c r="AL30" s="33"/>
      <c r="AM30" s="34"/>
      <c r="AN30" s="154" t="s">
        <v>65</v>
      </c>
      <c r="AO30" s="154" t="s">
        <v>90</v>
      </c>
      <c r="AP30" s="154" t="s">
        <v>89</v>
      </c>
      <c r="AQ30" s="154" t="s">
        <v>88</v>
      </c>
      <c r="AS30" s="166" t="s">
        <v>106</v>
      </c>
      <c r="AT30" s="318" t="s">
        <v>105</v>
      </c>
      <c r="AU30" s="165" t="s">
        <v>92</v>
      </c>
      <c r="AV30" s="166" t="s">
        <v>93</v>
      </c>
      <c r="AW30" s="164" t="s">
        <v>91</v>
      </c>
      <c r="BH30" s="385"/>
      <c r="BI30" s="349" t="s">
        <v>110</v>
      </c>
      <c r="BJ30" s="399"/>
      <c r="BK30" s="326" t="s">
        <v>107</v>
      </c>
      <c r="BL30" s="324">
        <f>IF(ISERROR(OR($BM12,$BL12)),0,$BM12-$BL12)</f>
        <v>0.20833333333333326</v>
      </c>
      <c r="BM30" s="324">
        <f>IF(ISERROR(OR($BO12,$BN12)),0,$BO12-$BN12)</f>
        <v>0.20833333333333326</v>
      </c>
      <c r="BN30" s="324">
        <f>IF(ISERROR(OR($BP12,$BQ12)),0,$BQ12-$BP12)</f>
        <v>0.20833333333333326</v>
      </c>
      <c r="BO30" s="324">
        <f>IF(ISERROR(OR($BR12,$BS12)),0,$BS12-$BR12)</f>
        <v>0.20833333333333326</v>
      </c>
      <c r="BP30" s="324">
        <f>IF(ISERROR(OR($BT12,$BU12)),0,$BU12-$BT12)</f>
        <v>0.20833333333333326</v>
      </c>
      <c r="BQ30" s="324">
        <f>IF(ISERROR(OR($BV12,$BW12)),0,$BW12-$BV12)</f>
        <v>0</v>
      </c>
      <c r="BR30" s="336">
        <f>IF(ISERROR(OR($BX12,$BY12)),0,$BY12-$BX12)</f>
        <v>0</v>
      </c>
    </row>
    <row r="31" spans="1:77" ht="12.75" customHeight="1" x14ac:dyDescent="0.25">
      <c r="B31" s="157" t="s">
        <v>10</v>
      </c>
      <c r="C31" s="220" t="str">
        <f t="shared" ca="1" si="14"/>
        <v>G</v>
      </c>
      <c r="D31" s="221" t="str">
        <f t="shared" ca="1" si="14"/>
        <v/>
      </c>
      <c r="E31" s="221" t="str">
        <f t="shared" ca="1" si="14"/>
        <v/>
      </c>
      <c r="F31" s="221" t="str">
        <f t="shared" ca="1" si="14"/>
        <v>A</v>
      </c>
      <c r="G31" s="221" t="str">
        <f t="shared" ca="1" si="14"/>
        <v>A</v>
      </c>
      <c r="H31" s="221" t="str">
        <f t="shared" ca="1" si="14"/>
        <v>A</v>
      </c>
      <c r="I31" s="221" t="str">
        <f t="shared" ca="1" si="14"/>
        <v>M</v>
      </c>
      <c r="J31" s="221" t="str">
        <f t="shared" ca="1" si="14"/>
        <v>T</v>
      </c>
      <c r="K31" s="221" t="str">
        <f t="shared" ca="1" si="14"/>
        <v/>
      </c>
      <c r="L31" s="221" t="str">
        <f t="shared" ca="1" si="14"/>
        <v/>
      </c>
      <c r="M31" s="221" t="str">
        <f t="shared" ca="1" si="15"/>
        <v>G</v>
      </c>
      <c r="N31" s="221" t="str">
        <f t="shared" ca="1" si="15"/>
        <v>G</v>
      </c>
      <c r="O31" s="221" t="str">
        <f t="shared" ca="1" si="15"/>
        <v>M</v>
      </c>
      <c r="P31" s="221" t="str">
        <f t="shared" ca="1" si="15"/>
        <v/>
      </c>
      <c r="Q31" s="221" t="str">
        <f t="shared" ca="1" si="15"/>
        <v>G</v>
      </c>
      <c r="R31" s="221" t="str">
        <f t="shared" ca="1" si="15"/>
        <v/>
      </c>
      <c r="S31" s="221" t="str">
        <f t="shared" ca="1" si="15"/>
        <v/>
      </c>
      <c r="T31" s="221" t="str">
        <f t="shared" ca="1" si="15"/>
        <v>A</v>
      </c>
      <c r="U31" s="221" t="str">
        <f t="shared" ca="1" si="15"/>
        <v>A</v>
      </c>
      <c r="V31" s="221" t="str">
        <f t="shared" ca="1" si="15"/>
        <v>A</v>
      </c>
      <c r="W31" s="221" t="str">
        <f t="shared" ca="1" si="16"/>
        <v>M</v>
      </c>
      <c r="X31" s="221" t="str">
        <f t="shared" ca="1" si="16"/>
        <v>T</v>
      </c>
      <c r="Y31" s="221" t="str">
        <f t="shared" ca="1" si="16"/>
        <v/>
      </c>
      <c r="Z31" s="221" t="str">
        <f t="shared" ca="1" si="16"/>
        <v/>
      </c>
      <c r="AA31" s="221" t="str">
        <f t="shared" ca="1" si="16"/>
        <v>M</v>
      </c>
      <c r="AB31" s="221" t="str">
        <f t="shared" ca="1" si="16"/>
        <v>F</v>
      </c>
      <c r="AC31" s="221" t="str">
        <f t="shared" ca="1" si="16"/>
        <v>G</v>
      </c>
      <c r="AD31" s="221" t="str">
        <f t="shared" ca="1" si="16"/>
        <v>T</v>
      </c>
      <c r="AE31" s="221" t="str">
        <f t="shared" ca="1" si="16"/>
        <v>M</v>
      </c>
      <c r="AF31" s="221" t="str">
        <f t="shared" ca="1" si="16"/>
        <v/>
      </c>
      <c r="AG31" s="222" t="str">
        <f t="shared" ca="1" si="16"/>
        <v/>
      </c>
      <c r="AH31" s="14"/>
      <c r="AI31" s="368" t="s">
        <v>11</v>
      </c>
      <c r="AJ31" s="369"/>
      <c r="AK31" s="153"/>
      <c r="AL31" s="153"/>
      <c r="AM31" s="34"/>
      <c r="AN31" s="168"/>
      <c r="AO31" s="169"/>
      <c r="AP31" s="170"/>
      <c r="AQ31" s="171"/>
      <c r="AS31" s="180"/>
      <c r="AT31" s="180"/>
      <c r="AU31" s="181"/>
      <c r="AV31" s="181"/>
      <c r="AW31" s="317"/>
      <c r="AX31" s="39"/>
      <c r="AY31" s="35"/>
      <c r="BH31" s="339"/>
      <c r="BI31" s="351"/>
      <c r="BJ31" s="333"/>
      <c r="BK31" s="55"/>
      <c r="BL31" s="337"/>
      <c r="BM31" s="337"/>
      <c r="BN31" s="337"/>
      <c r="BO31" s="337"/>
      <c r="BP31" s="337"/>
      <c r="BQ31" s="337"/>
      <c r="BR31" s="338"/>
    </row>
    <row r="32" spans="1:77" ht="12.75" customHeight="1" x14ac:dyDescent="0.25">
      <c r="B32" s="159" t="s">
        <v>12</v>
      </c>
      <c r="C32" s="220" t="str">
        <f t="shared" ca="1" si="14"/>
        <v>G</v>
      </c>
      <c r="D32" s="221" t="str">
        <f t="shared" ca="1" si="14"/>
        <v/>
      </c>
      <c r="E32" s="221" t="str">
        <f t="shared" ca="1" si="14"/>
        <v/>
      </c>
      <c r="F32" s="221" t="str">
        <f t="shared" ca="1" si="14"/>
        <v>A</v>
      </c>
      <c r="G32" s="221" t="str">
        <f t="shared" ca="1" si="14"/>
        <v>A</v>
      </c>
      <c r="H32" s="221" t="str">
        <f t="shared" ca="1" si="14"/>
        <v>A</v>
      </c>
      <c r="I32" s="221" t="str">
        <f t="shared" ca="1" si="14"/>
        <v>M</v>
      </c>
      <c r="J32" s="221" t="str">
        <f t="shared" ca="1" si="14"/>
        <v>T</v>
      </c>
      <c r="K32" s="221" t="str">
        <f t="shared" ca="1" si="14"/>
        <v/>
      </c>
      <c r="L32" s="221" t="str">
        <f t="shared" ca="1" si="14"/>
        <v/>
      </c>
      <c r="M32" s="221" t="str">
        <f t="shared" ca="1" si="15"/>
        <v>G</v>
      </c>
      <c r="N32" s="221" t="str">
        <f t="shared" ca="1" si="15"/>
        <v>G</v>
      </c>
      <c r="O32" s="221" t="str">
        <f t="shared" ca="1" si="15"/>
        <v>M</v>
      </c>
      <c r="P32" s="221" t="str">
        <f t="shared" ca="1" si="15"/>
        <v/>
      </c>
      <c r="Q32" s="221" t="str">
        <f t="shared" ca="1" si="15"/>
        <v>G</v>
      </c>
      <c r="R32" s="221" t="str">
        <f t="shared" ca="1" si="15"/>
        <v/>
      </c>
      <c r="S32" s="221" t="str">
        <f t="shared" ca="1" si="15"/>
        <v/>
      </c>
      <c r="T32" s="221" t="str">
        <f t="shared" ca="1" si="15"/>
        <v>A</v>
      </c>
      <c r="U32" s="221" t="str">
        <f t="shared" ca="1" si="15"/>
        <v>A</v>
      </c>
      <c r="V32" s="221" t="str">
        <f t="shared" ca="1" si="15"/>
        <v>A</v>
      </c>
      <c r="W32" s="221" t="str">
        <f t="shared" ca="1" si="16"/>
        <v>M</v>
      </c>
      <c r="X32" s="221" t="str">
        <f t="shared" ca="1" si="16"/>
        <v>T</v>
      </c>
      <c r="Y32" s="221" t="str">
        <f t="shared" ca="1" si="16"/>
        <v/>
      </c>
      <c r="Z32" s="221" t="str">
        <f t="shared" ca="1" si="16"/>
        <v/>
      </c>
      <c r="AA32" s="221" t="str">
        <f t="shared" ca="1" si="16"/>
        <v>M</v>
      </c>
      <c r="AB32" s="221" t="str">
        <f t="shared" ca="1" si="16"/>
        <v>F</v>
      </c>
      <c r="AC32" s="221" t="str">
        <f t="shared" ca="1" si="16"/>
        <v>G</v>
      </c>
      <c r="AD32" s="221" t="str">
        <f t="shared" ca="1" si="16"/>
        <v>T</v>
      </c>
      <c r="AE32" s="221" t="str">
        <f t="shared" ca="1" si="16"/>
        <v>M</v>
      </c>
      <c r="AF32" s="221" t="str">
        <f t="shared" ca="1" si="16"/>
        <v/>
      </c>
      <c r="AG32" s="222" t="str">
        <f t="shared" ca="1" si="16"/>
        <v/>
      </c>
      <c r="AH32" s="14"/>
      <c r="AI32" s="16" t="str">
        <f>IF(format_planning="numéros de planning",$AM$3,$AI$3)</f>
        <v>A</v>
      </c>
      <c r="AJ32" s="36">
        <f>COUNTIF($C$40:$AH$40,$AI32)</f>
        <v>6</v>
      </c>
      <c r="AK32" s="58"/>
      <c r="AL32" s="58"/>
      <c r="AM32" s="31"/>
      <c r="AN32" s="168"/>
      <c r="AO32" s="169"/>
      <c r="AP32" s="170"/>
      <c r="AQ32" s="171"/>
      <c r="AR32" s="31"/>
      <c r="AS32" s="180"/>
      <c r="AT32" s="180"/>
      <c r="AU32" s="181"/>
      <c r="AV32" s="181"/>
      <c r="AW32" s="317"/>
      <c r="AX32" s="35"/>
      <c r="AY32" s="35"/>
      <c r="BH32" s="386" t="s">
        <v>111</v>
      </c>
      <c r="BI32" s="347" t="s">
        <v>108</v>
      </c>
      <c r="BJ32" s="389" t="s">
        <v>117</v>
      </c>
      <c r="BK32" s="327" t="s">
        <v>28</v>
      </c>
      <c r="BL32" s="324">
        <f>IF(ISERROR(OR($BM14,$BL14)),0,$BM14-$BL14)</f>
        <v>0.125</v>
      </c>
      <c r="BM32" s="324">
        <f>IF(ISERROR(OR($BO14,$BN14)),0,$BO14-$BN14)</f>
        <v>0.125</v>
      </c>
      <c r="BN32" s="324">
        <f>IF(ISERROR(OR($BP14,$BQ14)),0,$BQ14-$BP14)</f>
        <v>0.125</v>
      </c>
      <c r="BO32" s="324">
        <f>IF(ISERROR(OR($BR14,$BS14)),0,$BS14-$BR14)</f>
        <v>0.125</v>
      </c>
      <c r="BP32" s="324">
        <f>IF(ISERROR(OR($BT14,$BU14)),0,$BU14-$BT14)</f>
        <v>0.125</v>
      </c>
      <c r="BQ32" s="324">
        <f>IF(ISERROR(OR($BV14,$BW14)),0,$BW14-$BV14)</f>
        <v>0.125</v>
      </c>
      <c r="BR32" s="336">
        <f>IF(ISERROR(OR($BX14,$BY14)),0,$BY14-$BX14)</f>
        <v>0</v>
      </c>
    </row>
    <row r="33" spans="2:70" ht="12.75" customHeight="1" x14ac:dyDescent="0.25">
      <c r="B33" s="89" t="s">
        <v>104</v>
      </c>
      <c r="C33" s="220" t="str">
        <f t="shared" ca="1" si="14"/>
        <v>M</v>
      </c>
      <c r="D33" s="220" t="str">
        <f t="shared" ca="1" si="14"/>
        <v/>
      </c>
      <c r="E33" s="220" t="str">
        <f t="shared" ca="1" si="14"/>
        <v/>
      </c>
      <c r="F33" s="220" t="str">
        <f t="shared" ca="1" si="14"/>
        <v>T</v>
      </c>
      <c r="G33" s="220" t="str">
        <f t="shared" ca="1" si="14"/>
        <v>F</v>
      </c>
      <c r="H33" s="220" t="str">
        <f t="shared" ca="1" si="14"/>
        <v>G</v>
      </c>
      <c r="I33" s="220" t="str">
        <f t="shared" ca="1" si="14"/>
        <v>F</v>
      </c>
      <c r="J33" s="220" t="str">
        <f t="shared" ca="1" si="14"/>
        <v>A</v>
      </c>
      <c r="K33" s="220" t="str">
        <f t="shared" ca="1" si="14"/>
        <v/>
      </c>
      <c r="L33" s="220" t="str">
        <f t="shared" ca="1" si="14"/>
        <v/>
      </c>
      <c r="M33" s="220" t="str">
        <f t="shared" ca="1" si="15"/>
        <v>M</v>
      </c>
      <c r="N33" s="220" t="str">
        <f t="shared" ca="1" si="15"/>
        <v/>
      </c>
      <c r="O33" s="220" t="str">
        <f t="shared" ca="1" si="15"/>
        <v>T</v>
      </c>
      <c r="P33" s="220" t="str">
        <f t="shared" ca="1" si="15"/>
        <v/>
      </c>
      <c r="Q33" s="220" t="str">
        <f t="shared" ca="1" si="15"/>
        <v>M</v>
      </c>
      <c r="R33" s="220" t="str">
        <f t="shared" ca="1" si="15"/>
        <v/>
      </c>
      <c r="S33" s="220" t="str">
        <f t="shared" ca="1" si="15"/>
        <v/>
      </c>
      <c r="T33" s="220" t="str">
        <f t="shared" ca="1" si="15"/>
        <v>T</v>
      </c>
      <c r="U33" s="220" t="str">
        <f t="shared" ca="1" si="15"/>
        <v/>
      </c>
      <c r="V33" s="220" t="str">
        <f t="shared" ca="1" si="15"/>
        <v>G</v>
      </c>
      <c r="W33" s="220" t="str">
        <f t="shared" ca="1" si="16"/>
        <v/>
      </c>
      <c r="X33" s="220" t="str">
        <f t="shared" ca="1" si="16"/>
        <v>M</v>
      </c>
      <c r="Y33" s="220" t="str">
        <f t="shared" ca="1" si="16"/>
        <v/>
      </c>
      <c r="Z33" s="220" t="str">
        <f t="shared" ca="1" si="16"/>
        <v/>
      </c>
      <c r="AA33" s="220" t="str">
        <f t="shared" ca="1" si="16"/>
        <v>G</v>
      </c>
      <c r="AB33" s="220" t="str">
        <f t="shared" ca="1" si="16"/>
        <v>M</v>
      </c>
      <c r="AC33" s="220" t="str">
        <f t="shared" ca="1" si="16"/>
        <v/>
      </c>
      <c r="AD33" s="220" t="str">
        <f t="shared" ca="1" si="16"/>
        <v>F</v>
      </c>
      <c r="AE33" s="220" t="str">
        <f t="shared" ca="1" si="16"/>
        <v/>
      </c>
      <c r="AF33" s="220" t="str">
        <f t="shared" ca="1" si="16"/>
        <v/>
      </c>
      <c r="AG33" s="220" t="str">
        <f t="shared" ca="1" si="16"/>
        <v/>
      </c>
      <c r="AH33" s="28"/>
      <c r="AI33" s="16" t="str">
        <f>IF(format_planning="numéros de planning",$AM$4,$AI$4)</f>
        <v>M</v>
      </c>
      <c r="AJ33" s="36">
        <f t="shared" ref="AJ33:AJ37" si="17">COUNTIF($C$40:$AH$40,$AI33)</f>
        <v>0</v>
      </c>
      <c r="AK33" s="58"/>
      <c r="AL33" s="58"/>
      <c r="AM33" s="13"/>
      <c r="AN33" s="168"/>
      <c r="AO33" s="169"/>
      <c r="AP33" s="172"/>
      <c r="AQ33" s="173"/>
      <c r="AR33" s="46"/>
      <c r="AS33" s="180"/>
      <c r="AT33" s="180"/>
      <c r="AU33" s="181"/>
      <c r="AV33" s="181"/>
      <c r="AW33" s="317"/>
      <c r="AX33" s="35"/>
      <c r="AY33" s="35"/>
      <c r="BH33" s="386"/>
      <c r="BI33" s="347" t="s">
        <v>108</v>
      </c>
      <c r="BJ33" s="390"/>
      <c r="BK33" s="328" t="s">
        <v>107</v>
      </c>
      <c r="BL33" s="324">
        <f>IF(ISERROR(OR($BM15,$BL15)),0,$BM15-$BL15)</f>
        <v>0.20833333333333326</v>
      </c>
      <c r="BM33" s="324">
        <f>IF(ISERROR(OR($BO15,$BN15)),0,$BO15-$BN15)</f>
        <v>0.20833333333333326</v>
      </c>
      <c r="BN33" s="324">
        <f>IF(ISERROR(OR($BP15,$BQ15)),0,$BQ15-$BP15)</f>
        <v>0.20833333333333326</v>
      </c>
      <c r="BO33" s="324">
        <f>IF(ISERROR(OR($BR15,$BS15)),0,$BS15-$BR15)</f>
        <v>0.20833333333333326</v>
      </c>
      <c r="BP33" s="324">
        <f>IF(ISERROR(OR($BT15,$BU15)),0,$BU15-$BT15)</f>
        <v>0.20833333333333326</v>
      </c>
      <c r="BQ33" s="324">
        <f>IF(ISERROR(OR($BV15,$BW15)),0,$BW15-$BV15)</f>
        <v>0.125</v>
      </c>
      <c r="BR33" s="336">
        <f>IF(ISERROR(OR($BX15,$BY15)),0,$BY15-$BX15)</f>
        <v>0</v>
      </c>
    </row>
    <row r="34" spans="2:70" ht="12.75" customHeight="1" x14ac:dyDescent="0.25">
      <c r="B34" s="160" t="s">
        <v>13</v>
      </c>
      <c r="C34" s="220" t="str">
        <f t="shared" ca="1" si="14"/>
        <v/>
      </c>
      <c r="D34" s="221" t="str">
        <f t="shared" ca="1" si="14"/>
        <v/>
      </c>
      <c r="E34" s="221" t="str">
        <f t="shared" ca="1" si="14"/>
        <v/>
      </c>
      <c r="F34" s="221" t="str">
        <f t="shared" ca="1" si="14"/>
        <v/>
      </c>
      <c r="G34" s="221" t="str">
        <f t="shared" ca="1" si="14"/>
        <v/>
      </c>
      <c r="H34" s="221" t="str">
        <f t="shared" ca="1" si="14"/>
        <v/>
      </c>
      <c r="I34" s="221" t="str">
        <f t="shared" ca="1" si="14"/>
        <v/>
      </c>
      <c r="J34" s="221" t="str">
        <f t="shared" ca="1" si="14"/>
        <v/>
      </c>
      <c r="K34" s="221" t="str">
        <f t="shared" ca="1" si="14"/>
        <v/>
      </c>
      <c r="L34" s="221" t="str">
        <f t="shared" ca="1" si="14"/>
        <v/>
      </c>
      <c r="M34" s="221" t="str">
        <f t="shared" ca="1" si="15"/>
        <v/>
      </c>
      <c r="N34" s="221" t="str">
        <f t="shared" ca="1" si="15"/>
        <v/>
      </c>
      <c r="O34" s="221" t="str">
        <f t="shared" ca="1" si="15"/>
        <v/>
      </c>
      <c r="P34" s="221" t="str">
        <f t="shared" ca="1" si="15"/>
        <v/>
      </c>
      <c r="Q34" s="221" t="str">
        <f t="shared" ca="1" si="15"/>
        <v/>
      </c>
      <c r="R34" s="221" t="str">
        <f t="shared" ca="1" si="15"/>
        <v/>
      </c>
      <c r="S34" s="221" t="str">
        <f t="shared" ca="1" si="15"/>
        <v/>
      </c>
      <c r="T34" s="221" t="str">
        <f t="shared" ca="1" si="15"/>
        <v/>
      </c>
      <c r="U34" s="221" t="str">
        <f t="shared" ca="1" si="15"/>
        <v/>
      </c>
      <c r="V34" s="221" t="str">
        <f t="shared" ca="1" si="15"/>
        <v/>
      </c>
      <c r="W34" s="221" t="str">
        <f t="shared" ca="1" si="16"/>
        <v/>
      </c>
      <c r="X34" s="221" t="str">
        <f t="shared" ca="1" si="16"/>
        <v/>
      </c>
      <c r="Y34" s="221" t="str">
        <f t="shared" ca="1" si="16"/>
        <v/>
      </c>
      <c r="Z34" s="221" t="str">
        <f t="shared" ca="1" si="16"/>
        <v/>
      </c>
      <c r="AA34" s="221" t="str">
        <f t="shared" ca="1" si="16"/>
        <v/>
      </c>
      <c r="AB34" s="221" t="str">
        <f t="shared" ca="1" si="16"/>
        <v/>
      </c>
      <c r="AC34" s="221" t="str">
        <f t="shared" ca="1" si="16"/>
        <v/>
      </c>
      <c r="AD34" s="221" t="str">
        <f t="shared" ca="1" si="16"/>
        <v/>
      </c>
      <c r="AE34" s="221" t="str">
        <f t="shared" ca="1" si="16"/>
        <v/>
      </c>
      <c r="AF34" s="221" t="str">
        <f t="shared" ca="1" si="16"/>
        <v/>
      </c>
      <c r="AG34" s="222" t="str">
        <f t="shared" ca="1" si="16"/>
        <v/>
      </c>
      <c r="AH34" s="14"/>
      <c r="AI34" s="16" t="str">
        <f>IF(format_planning="numéros de planning",$AM$5,$AI$5)</f>
        <v>G</v>
      </c>
      <c r="AJ34" s="36">
        <f t="shared" si="17"/>
        <v>0</v>
      </c>
      <c r="AK34" s="58"/>
      <c r="AL34" s="58"/>
      <c r="AM34" s="13"/>
      <c r="AN34" s="168"/>
      <c r="AO34" s="169"/>
      <c r="AP34" s="170"/>
      <c r="AQ34" s="171"/>
      <c r="AR34" s="13"/>
      <c r="AS34" s="180"/>
      <c r="AT34" s="180"/>
      <c r="AU34" s="181"/>
      <c r="AV34" s="181"/>
      <c r="AW34" s="317"/>
      <c r="AX34" s="35"/>
      <c r="AY34" s="35"/>
      <c r="BH34" s="386"/>
      <c r="BI34" s="348"/>
      <c r="BJ34" s="333"/>
      <c r="BK34" s="332"/>
      <c r="BL34" s="337"/>
      <c r="BM34" s="337"/>
      <c r="BN34" s="337"/>
      <c r="BO34" s="337"/>
      <c r="BP34" s="337"/>
      <c r="BQ34" s="337"/>
      <c r="BR34" s="338"/>
    </row>
    <row r="35" spans="2:70" ht="12.75" customHeight="1" x14ac:dyDescent="0.25">
      <c r="B35" s="158" t="s">
        <v>14</v>
      </c>
      <c r="C35" s="220" t="str">
        <f t="shared" ca="1" si="14"/>
        <v>A</v>
      </c>
      <c r="D35" s="221" t="str">
        <f t="shared" ca="1" si="14"/>
        <v/>
      </c>
      <c r="E35" s="221" t="str">
        <f t="shared" ca="1" si="14"/>
        <v/>
      </c>
      <c r="F35" s="221" t="str">
        <f t="shared" ca="1" si="14"/>
        <v>C</v>
      </c>
      <c r="G35" s="221" t="str">
        <f t="shared" ca="1" si="14"/>
        <v/>
      </c>
      <c r="H35" s="221" t="str">
        <f t="shared" ca="1" si="14"/>
        <v>F</v>
      </c>
      <c r="I35" s="221" t="str">
        <f t="shared" ca="1" si="14"/>
        <v/>
      </c>
      <c r="J35" s="221" t="str">
        <f t="shared" ca="1" si="14"/>
        <v>C</v>
      </c>
      <c r="K35" s="221" t="str">
        <f t="shared" ca="1" si="14"/>
        <v/>
      </c>
      <c r="L35" s="221" t="str">
        <f t="shared" ca="1" si="14"/>
        <v/>
      </c>
      <c r="M35" s="221" t="str">
        <f t="shared" ca="1" si="15"/>
        <v>F</v>
      </c>
      <c r="N35" s="221" t="str">
        <f t="shared" ca="1" si="15"/>
        <v/>
      </c>
      <c r="O35" s="221" t="str">
        <f t="shared" ca="1" si="15"/>
        <v>G</v>
      </c>
      <c r="P35" s="221" t="str">
        <f t="shared" ca="1" si="15"/>
        <v/>
      </c>
      <c r="Q35" s="221" t="str">
        <f t="shared" ca="1" si="15"/>
        <v>A</v>
      </c>
      <c r="R35" s="221" t="str">
        <f t="shared" ca="1" si="15"/>
        <v/>
      </c>
      <c r="S35" s="221" t="str">
        <f t="shared" ca="1" si="15"/>
        <v/>
      </c>
      <c r="T35" s="221" t="str">
        <f t="shared" ca="1" si="15"/>
        <v>F</v>
      </c>
      <c r="U35" s="221" t="str">
        <f t="shared" ca="1" si="15"/>
        <v/>
      </c>
      <c r="V35" s="221" t="str">
        <f t="shared" ca="1" si="15"/>
        <v>F</v>
      </c>
      <c r="W35" s="221" t="str">
        <f t="shared" ca="1" si="16"/>
        <v/>
      </c>
      <c r="X35" s="221" t="str">
        <f t="shared" ca="1" si="16"/>
        <v>F</v>
      </c>
      <c r="Y35" s="221" t="str">
        <f t="shared" ca="1" si="16"/>
        <v/>
      </c>
      <c r="Z35" s="221" t="str">
        <f t="shared" ca="1" si="16"/>
        <v/>
      </c>
      <c r="AA35" s="221" t="str">
        <f t="shared" ca="1" si="16"/>
        <v>C</v>
      </c>
      <c r="AB35" s="221" t="str">
        <f t="shared" ca="1" si="16"/>
        <v/>
      </c>
      <c r="AC35" s="221" t="str">
        <f t="shared" ca="1" si="16"/>
        <v>C</v>
      </c>
      <c r="AD35" s="221" t="str">
        <f t="shared" ca="1" si="16"/>
        <v/>
      </c>
      <c r="AE35" s="221" t="str">
        <f t="shared" ca="1" si="16"/>
        <v>G</v>
      </c>
      <c r="AF35" s="221" t="str">
        <f t="shared" ca="1" si="16"/>
        <v/>
      </c>
      <c r="AG35" s="222" t="str">
        <f t="shared" ca="1" si="16"/>
        <v/>
      </c>
      <c r="AH35" s="37"/>
      <c r="AI35" s="16" t="str">
        <f>IF(format_planning="numéros de planning",$AM$6,$AI$6)</f>
        <v>T</v>
      </c>
      <c r="AJ35" s="36">
        <f t="shared" si="17"/>
        <v>0</v>
      </c>
      <c r="AK35" s="58"/>
      <c r="AL35" s="58"/>
      <c r="AM35" s="47"/>
      <c r="AN35" s="168"/>
      <c r="AO35" s="169"/>
      <c r="AP35" s="172"/>
      <c r="AQ35" s="171"/>
      <c r="AR35" s="47"/>
      <c r="AS35" s="180"/>
      <c r="AT35" s="180"/>
      <c r="AU35" s="181"/>
      <c r="AV35" s="181"/>
      <c r="AW35" s="317"/>
      <c r="AX35" s="35"/>
      <c r="AY35" s="35"/>
      <c r="BH35" s="386"/>
      <c r="BI35" s="349" t="s">
        <v>109</v>
      </c>
      <c r="BJ35" s="389" t="s">
        <v>116</v>
      </c>
      <c r="BK35" s="329" t="s">
        <v>28</v>
      </c>
      <c r="BL35" s="324">
        <f>IF(ISERROR(OR($BM17,$BL17)),0,$BM17-$BL17)</f>
        <v>0.125</v>
      </c>
      <c r="BM35" s="324">
        <f>IF(ISERROR(OR($BO17,$BN17)),0,$BO17-$BN17)</f>
        <v>0</v>
      </c>
      <c r="BN35" s="324">
        <f>IF(ISERROR(OR($BP17,$BQ17)),0,$BQ17-$BP17)</f>
        <v>0.125</v>
      </c>
      <c r="BO35" s="324">
        <f>IF(ISERROR(OR($BR17,$BS17)),0,$BS17-$BR17)</f>
        <v>0</v>
      </c>
      <c r="BP35" s="324">
        <f>IF(ISERROR(OR($BT17,$BU17)),0,$BU17-$BT17)</f>
        <v>0.125</v>
      </c>
      <c r="BQ35" s="324">
        <f>IF(ISERROR(OR($BV17,$BW17)),0,$BW17-$BV17)</f>
        <v>0</v>
      </c>
      <c r="BR35" s="336">
        <f>IF(ISERROR(OR($BX17,$BY17)),0,$BY17-$BX17)</f>
        <v>0</v>
      </c>
    </row>
    <row r="36" spans="2:70" ht="12.75" customHeight="1" thickBot="1" x14ac:dyDescent="0.3">
      <c r="B36" s="161" t="s">
        <v>8</v>
      </c>
      <c r="C36" s="220" t="str">
        <f t="shared" ca="1" si="14"/>
        <v>C</v>
      </c>
      <c r="D36" s="221" t="str">
        <f t="shared" ca="1" si="14"/>
        <v>C</v>
      </c>
      <c r="E36" s="221" t="str">
        <f t="shared" ca="1" si="14"/>
        <v/>
      </c>
      <c r="F36" s="221" t="str">
        <f t="shared" ca="1" si="14"/>
        <v>G</v>
      </c>
      <c r="G36" s="221" t="str">
        <f t="shared" ca="1" si="14"/>
        <v>C</v>
      </c>
      <c r="H36" s="221" t="str">
        <f t="shared" ca="1" si="14"/>
        <v>C</v>
      </c>
      <c r="I36" s="221" t="str">
        <f t="shared" ca="1" si="14"/>
        <v>C</v>
      </c>
      <c r="J36" s="221" t="str">
        <f t="shared" ca="1" si="14"/>
        <v>G</v>
      </c>
      <c r="K36" s="221" t="str">
        <f t="shared" ca="1" si="14"/>
        <v>F</v>
      </c>
      <c r="L36" s="221" t="str">
        <f t="shared" ca="1" si="14"/>
        <v/>
      </c>
      <c r="M36" s="221" t="str">
        <f t="shared" ca="1" si="15"/>
        <v>A</v>
      </c>
      <c r="N36" s="221" t="str">
        <f t="shared" ca="1" si="15"/>
        <v>A</v>
      </c>
      <c r="O36" s="221" t="str">
        <f t="shared" ca="1" si="15"/>
        <v>F</v>
      </c>
      <c r="P36" s="221" t="str">
        <f t="shared" ca="1" si="15"/>
        <v/>
      </c>
      <c r="Q36" s="221" t="str">
        <f t="shared" ca="1" si="15"/>
        <v>F</v>
      </c>
      <c r="R36" s="221" t="str">
        <f t="shared" ca="1" si="15"/>
        <v>T</v>
      </c>
      <c r="S36" s="221" t="str">
        <f t="shared" ca="1" si="15"/>
        <v/>
      </c>
      <c r="T36" s="221" t="str">
        <f t="shared" ca="1" si="15"/>
        <v>G</v>
      </c>
      <c r="U36" s="221" t="str">
        <f t="shared" ca="1" si="15"/>
        <v>T</v>
      </c>
      <c r="V36" s="221" t="str">
        <f t="shared" ca="1" si="15"/>
        <v>M</v>
      </c>
      <c r="W36" s="221" t="str">
        <f t="shared" ca="1" si="16"/>
        <v>G</v>
      </c>
      <c r="X36" s="221" t="str">
        <f t="shared" ca="1" si="16"/>
        <v>G</v>
      </c>
      <c r="Y36" s="221" t="str">
        <f t="shared" ca="1" si="16"/>
        <v>F</v>
      </c>
      <c r="Z36" s="221" t="str">
        <f t="shared" ca="1" si="16"/>
        <v/>
      </c>
      <c r="AA36" s="221" t="str">
        <f t="shared" ca="1" si="16"/>
        <v>F</v>
      </c>
      <c r="AB36" s="221" t="str">
        <f t="shared" ca="1" si="16"/>
        <v>C</v>
      </c>
      <c r="AC36" s="221" t="str">
        <f t="shared" ca="1" si="16"/>
        <v>T</v>
      </c>
      <c r="AD36" s="221" t="str">
        <f t="shared" ca="1" si="16"/>
        <v>G</v>
      </c>
      <c r="AE36" s="221" t="str">
        <f t="shared" ca="1" si="16"/>
        <v>C</v>
      </c>
      <c r="AF36" s="221" t="str">
        <f t="shared" ca="1" si="16"/>
        <v>C</v>
      </c>
      <c r="AG36" s="222" t="str">
        <f t="shared" ca="1" si="16"/>
        <v/>
      </c>
      <c r="AH36" s="37"/>
      <c r="AI36" s="16" t="str">
        <f>IF(format_planning="numéros de planning",$AM$7,$AI$7)</f>
        <v>C</v>
      </c>
      <c r="AJ36" s="36">
        <f t="shared" si="17"/>
        <v>11</v>
      </c>
      <c r="AK36" s="58"/>
      <c r="AL36" s="58"/>
      <c r="AM36" s="47"/>
      <c r="AN36" s="174"/>
      <c r="AO36" s="175"/>
      <c r="AP36" s="170"/>
      <c r="AQ36" s="171"/>
      <c r="AR36" s="47"/>
      <c r="AS36" s="180"/>
      <c r="AT36" s="180"/>
      <c r="AU36" s="181"/>
      <c r="AV36" s="181"/>
      <c r="AW36" s="317"/>
      <c r="AX36" s="35"/>
      <c r="AY36" s="35"/>
      <c r="BH36" s="387"/>
      <c r="BI36" s="349" t="s">
        <v>109</v>
      </c>
      <c r="BJ36" s="391"/>
      <c r="BK36" s="340" t="s">
        <v>107</v>
      </c>
      <c r="BL36" s="341">
        <f>IF(ISERROR(OR($BM18,$BL18)),0,$BM18-$BL18)</f>
        <v>0.20833333333333326</v>
      </c>
      <c r="BM36" s="341">
        <f>IF(ISERROR(OR($BO18,$BN18)),0,$BO18-$BN18)</f>
        <v>0</v>
      </c>
      <c r="BN36" s="341">
        <f>IF(ISERROR(OR($BP18,$BQ18)),0,$BQ18-$BP18)</f>
        <v>0.20833333333333326</v>
      </c>
      <c r="BO36" s="341">
        <f>IF(ISERROR(OR($BR18,$BS18)),0,$BS18-$BR18)</f>
        <v>0</v>
      </c>
      <c r="BP36" s="341">
        <f>IF(ISERROR(OR($BT18,$BU18)),0,$BU18-$BT18)</f>
        <v>0.20833333333333326</v>
      </c>
      <c r="BQ36" s="341">
        <f>IF(ISERROR(OR($BV18,$BW18)),0,$BW18-$BV18)</f>
        <v>0</v>
      </c>
      <c r="BR36" s="342">
        <f>IF(ISERROR(OR($BX18,$BY18)),0,$BY18-$BX18)</f>
        <v>0</v>
      </c>
    </row>
    <row r="37" spans="2:70" ht="12.75" customHeight="1" x14ac:dyDescent="0.25">
      <c r="B37" s="162" t="s">
        <v>6</v>
      </c>
      <c r="C37" s="220" t="str">
        <f t="shared" ca="1" si="14"/>
        <v>C</v>
      </c>
      <c r="D37" s="221" t="str">
        <f t="shared" ca="1" si="14"/>
        <v>C</v>
      </c>
      <c r="E37" s="221" t="str">
        <f t="shared" ca="1" si="14"/>
        <v/>
      </c>
      <c r="F37" s="221" t="str">
        <f t="shared" ca="1" si="14"/>
        <v>G</v>
      </c>
      <c r="G37" s="221" t="str">
        <f t="shared" ca="1" si="14"/>
        <v>C</v>
      </c>
      <c r="H37" s="221" t="str">
        <f t="shared" ca="1" si="14"/>
        <v>C</v>
      </c>
      <c r="I37" s="221" t="str">
        <f t="shared" ca="1" si="14"/>
        <v>C</v>
      </c>
      <c r="J37" s="221" t="str">
        <f t="shared" ca="1" si="14"/>
        <v>G</v>
      </c>
      <c r="K37" s="221" t="str">
        <f t="shared" ca="1" si="14"/>
        <v>F</v>
      </c>
      <c r="L37" s="221" t="str">
        <f t="shared" ca="1" si="14"/>
        <v/>
      </c>
      <c r="M37" s="221" t="str">
        <f t="shared" ca="1" si="15"/>
        <v>A</v>
      </c>
      <c r="N37" s="221" t="str">
        <f t="shared" ca="1" si="15"/>
        <v>A</v>
      </c>
      <c r="O37" s="221" t="str">
        <f t="shared" ca="1" si="15"/>
        <v>F</v>
      </c>
      <c r="P37" s="221" t="str">
        <f t="shared" ca="1" si="15"/>
        <v/>
      </c>
      <c r="Q37" s="221" t="str">
        <f t="shared" ca="1" si="15"/>
        <v>F</v>
      </c>
      <c r="R37" s="221" t="str">
        <f t="shared" ca="1" si="15"/>
        <v>T</v>
      </c>
      <c r="S37" s="221" t="str">
        <f t="shared" ca="1" si="15"/>
        <v/>
      </c>
      <c r="T37" s="221" t="str">
        <f t="shared" ca="1" si="15"/>
        <v>G</v>
      </c>
      <c r="U37" s="221" t="str">
        <f t="shared" ca="1" si="15"/>
        <v>T</v>
      </c>
      <c r="V37" s="221" t="str">
        <f t="shared" ca="1" si="15"/>
        <v>M</v>
      </c>
      <c r="W37" s="221" t="str">
        <f t="shared" ca="1" si="16"/>
        <v>G</v>
      </c>
      <c r="X37" s="221" t="str">
        <f t="shared" ca="1" si="16"/>
        <v>G</v>
      </c>
      <c r="Y37" s="221" t="str">
        <f t="shared" ca="1" si="16"/>
        <v>F</v>
      </c>
      <c r="Z37" s="221" t="str">
        <f t="shared" ca="1" si="16"/>
        <v/>
      </c>
      <c r="AA37" s="221" t="str">
        <f t="shared" ca="1" si="16"/>
        <v>F</v>
      </c>
      <c r="AB37" s="221" t="str">
        <f t="shared" ca="1" si="16"/>
        <v>C</v>
      </c>
      <c r="AC37" s="221" t="str">
        <f t="shared" ca="1" si="16"/>
        <v>T</v>
      </c>
      <c r="AD37" s="221" t="str">
        <f t="shared" ca="1" si="16"/>
        <v>G</v>
      </c>
      <c r="AE37" s="221" t="str">
        <f t="shared" ca="1" si="16"/>
        <v>C</v>
      </c>
      <c r="AF37" s="221" t="str">
        <f t="shared" ca="1" si="16"/>
        <v>C</v>
      </c>
      <c r="AG37" s="222" t="str">
        <f t="shared" ca="1" si="16"/>
        <v/>
      </c>
      <c r="AH37" s="37"/>
      <c r="AI37" s="16" t="str">
        <f>IF(format_planning="numéros de planning",$AM$8,$AI$8)</f>
        <v>F</v>
      </c>
      <c r="AJ37" s="36">
        <f t="shared" si="17"/>
        <v>0</v>
      </c>
      <c r="AK37" s="58"/>
      <c r="AL37" s="58"/>
      <c r="AM37" s="47"/>
      <c r="AN37" s="168"/>
      <c r="AO37" s="169"/>
      <c r="AP37" s="170"/>
      <c r="AQ37" s="171"/>
      <c r="AR37" s="47"/>
      <c r="AS37" s="180"/>
      <c r="AT37" s="180"/>
      <c r="AU37" s="181"/>
      <c r="AV37" s="181"/>
      <c r="AW37" s="317"/>
      <c r="AX37" s="35"/>
      <c r="AY37" s="35"/>
      <c r="AZ37" s="17"/>
      <c r="BA37" s="17"/>
    </row>
    <row r="38" spans="2:70" ht="12.75" customHeight="1" x14ac:dyDescent="0.25">
      <c r="B38" s="162" t="s">
        <v>7</v>
      </c>
      <c r="C38" s="220" t="str">
        <f t="shared" ca="1" si="14"/>
        <v>C</v>
      </c>
      <c r="D38" s="221" t="str">
        <f t="shared" ca="1" si="14"/>
        <v/>
      </c>
      <c r="E38" s="221" t="str">
        <f t="shared" ca="1" si="14"/>
        <v/>
      </c>
      <c r="F38" s="221" t="str">
        <f t="shared" ca="1" si="14"/>
        <v>G</v>
      </c>
      <c r="G38" s="221" t="str">
        <f t="shared" ca="1" si="14"/>
        <v>C</v>
      </c>
      <c r="H38" s="221" t="str">
        <f t="shared" ca="1" si="14"/>
        <v>C</v>
      </c>
      <c r="I38" s="221" t="str">
        <f t="shared" ca="1" si="14"/>
        <v>C</v>
      </c>
      <c r="J38" s="221" t="str">
        <f t="shared" ca="1" si="14"/>
        <v>G</v>
      </c>
      <c r="K38" s="221" t="str">
        <f t="shared" ca="1" si="14"/>
        <v/>
      </c>
      <c r="L38" s="221" t="str">
        <f t="shared" ca="1" si="14"/>
        <v/>
      </c>
      <c r="M38" s="221" t="str">
        <f t="shared" ca="1" si="15"/>
        <v>A</v>
      </c>
      <c r="N38" s="221" t="str">
        <f t="shared" ca="1" si="15"/>
        <v>A</v>
      </c>
      <c r="O38" s="221" t="str">
        <f t="shared" ca="1" si="15"/>
        <v>F</v>
      </c>
      <c r="P38" s="221" t="str">
        <f t="shared" ca="1" si="15"/>
        <v/>
      </c>
      <c r="Q38" s="221" t="str">
        <f t="shared" ca="1" si="15"/>
        <v>F</v>
      </c>
      <c r="R38" s="221" t="str">
        <f t="shared" ca="1" si="15"/>
        <v/>
      </c>
      <c r="S38" s="221" t="str">
        <f t="shared" ca="1" si="15"/>
        <v/>
      </c>
      <c r="T38" s="221" t="str">
        <f t="shared" ca="1" si="15"/>
        <v>G</v>
      </c>
      <c r="U38" s="221" t="str">
        <f t="shared" ca="1" si="15"/>
        <v>T</v>
      </c>
      <c r="V38" s="221" t="str">
        <f t="shared" ca="1" si="15"/>
        <v>M</v>
      </c>
      <c r="W38" s="221" t="str">
        <f t="shared" ca="1" si="16"/>
        <v>G</v>
      </c>
      <c r="X38" s="221" t="str">
        <f t="shared" ca="1" si="16"/>
        <v>G</v>
      </c>
      <c r="Y38" s="221" t="str">
        <f t="shared" ca="1" si="16"/>
        <v/>
      </c>
      <c r="Z38" s="221" t="str">
        <f t="shared" ca="1" si="16"/>
        <v/>
      </c>
      <c r="AA38" s="221" t="str">
        <f t="shared" ca="1" si="16"/>
        <v>F</v>
      </c>
      <c r="AB38" s="221" t="str">
        <f t="shared" ca="1" si="16"/>
        <v>C</v>
      </c>
      <c r="AC38" s="221" t="str">
        <f t="shared" ca="1" si="16"/>
        <v>T</v>
      </c>
      <c r="AD38" s="221" t="str">
        <f t="shared" ca="1" si="16"/>
        <v>G</v>
      </c>
      <c r="AE38" s="221" t="str">
        <f t="shared" ca="1" si="16"/>
        <v>C</v>
      </c>
      <c r="AF38" s="221" t="str">
        <f t="shared" ca="1" si="16"/>
        <v/>
      </c>
      <c r="AG38" s="222" t="str">
        <f t="shared" ca="1" si="16"/>
        <v/>
      </c>
      <c r="AH38" s="14"/>
      <c r="AI38" s="17"/>
      <c r="AJ38" s="33"/>
      <c r="AK38" s="33"/>
      <c r="AL38" s="33"/>
      <c r="AM38" s="47"/>
      <c r="AN38" s="168"/>
      <c r="AO38" s="169"/>
      <c r="AP38" s="170"/>
      <c r="AQ38" s="171"/>
      <c r="AR38" s="47"/>
      <c r="AS38" s="180"/>
      <c r="AT38" s="180"/>
      <c r="AU38" s="181"/>
      <c r="AV38" s="181"/>
      <c r="AW38" s="317"/>
      <c r="AX38" s="17"/>
      <c r="AY38" s="17"/>
      <c r="AZ38" s="17"/>
      <c r="BA38" s="17"/>
    </row>
    <row r="39" spans="2:70" ht="12.75" customHeight="1" x14ac:dyDescent="0.25">
      <c r="B39" s="162" t="s">
        <v>15</v>
      </c>
      <c r="C39" s="220" t="str">
        <f t="shared" ca="1" si="14"/>
        <v/>
      </c>
      <c r="D39" s="222" t="str">
        <f t="shared" ca="1" si="14"/>
        <v/>
      </c>
      <c r="E39" s="220" t="str">
        <f t="shared" ca="1" si="14"/>
        <v/>
      </c>
      <c r="F39" s="220" t="str">
        <f t="shared" ca="1" si="14"/>
        <v>C</v>
      </c>
      <c r="G39" s="220" t="str">
        <f t="shared" ca="1" si="14"/>
        <v/>
      </c>
      <c r="H39" s="221" t="str">
        <f t="shared" ca="1" si="14"/>
        <v/>
      </c>
      <c r="I39" s="221" t="str">
        <f t="shared" ca="1" si="14"/>
        <v/>
      </c>
      <c r="J39" s="221" t="str">
        <f t="shared" ca="1" si="14"/>
        <v/>
      </c>
      <c r="K39" s="222" t="str">
        <f t="shared" ca="1" si="14"/>
        <v/>
      </c>
      <c r="L39" s="220" t="str">
        <f t="shared" ca="1" si="14"/>
        <v/>
      </c>
      <c r="M39" s="220" t="str">
        <f t="shared" ca="1" si="15"/>
        <v>F</v>
      </c>
      <c r="N39" s="220" t="str">
        <f t="shared" ca="1" si="15"/>
        <v/>
      </c>
      <c r="O39" s="222" t="str">
        <f t="shared" ca="1" si="15"/>
        <v/>
      </c>
      <c r="P39" s="220" t="str">
        <f t="shared" ca="1" si="15"/>
        <v/>
      </c>
      <c r="Q39" s="220" t="str">
        <f t="shared" ca="1" si="15"/>
        <v/>
      </c>
      <c r="R39" s="222" t="str">
        <f t="shared" ca="1" si="15"/>
        <v/>
      </c>
      <c r="S39" s="220" t="str">
        <f t="shared" ca="1" si="15"/>
        <v/>
      </c>
      <c r="T39" s="220" t="str">
        <f t="shared" ca="1" si="15"/>
        <v>F</v>
      </c>
      <c r="U39" s="220" t="str">
        <f t="shared" ca="1" si="15"/>
        <v/>
      </c>
      <c r="V39" s="221" t="str">
        <f t="shared" ca="1" si="15"/>
        <v/>
      </c>
      <c r="W39" s="221" t="str">
        <f t="shared" ca="1" si="16"/>
        <v/>
      </c>
      <c r="X39" s="221" t="str">
        <f t="shared" ca="1" si="16"/>
        <v/>
      </c>
      <c r="Y39" s="222" t="str">
        <f t="shared" ca="1" si="16"/>
        <v/>
      </c>
      <c r="Z39" s="220" t="str">
        <f t="shared" ca="1" si="16"/>
        <v/>
      </c>
      <c r="AA39" s="220" t="str">
        <f t="shared" ca="1" si="16"/>
        <v>C</v>
      </c>
      <c r="AB39" s="220" t="str">
        <f t="shared" ca="1" si="16"/>
        <v/>
      </c>
      <c r="AC39" s="221" t="str">
        <f t="shared" ca="1" si="16"/>
        <v/>
      </c>
      <c r="AD39" s="221" t="str">
        <f t="shared" ca="1" si="16"/>
        <v/>
      </c>
      <c r="AE39" s="221" t="str">
        <f t="shared" ca="1" si="16"/>
        <v/>
      </c>
      <c r="AF39" s="222" t="str">
        <f t="shared" ca="1" si="16"/>
        <v/>
      </c>
      <c r="AG39" s="220" t="str">
        <f t="shared" ca="1" si="16"/>
        <v/>
      </c>
      <c r="AH39" s="14"/>
      <c r="AI39" s="17"/>
      <c r="AJ39" s="33"/>
      <c r="AK39" s="33"/>
      <c r="AL39" s="33"/>
      <c r="AM39" s="47"/>
      <c r="AN39" s="168"/>
      <c r="AO39" s="169"/>
      <c r="AP39" s="170"/>
      <c r="AQ39" s="171"/>
      <c r="AR39" s="47"/>
      <c r="AS39" s="180"/>
      <c r="AT39" s="180"/>
      <c r="AU39" s="181"/>
      <c r="AV39" s="181"/>
      <c r="AW39" s="317"/>
      <c r="AX39" s="17"/>
      <c r="AY39" s="17"/>
      <c r="AZ39" s="17"/>
      <c r="BA39" s="17"/>
    </row>
    <row r="40" spans="2:70" ht="12.75" customHeight="1" x14ac:dyDescent="0.25">
      <c r="B40" s="163" t="s">
        <v>16</v>
      </c>
      <c r="C40" s="223"/>
      <c r="D40" s="224"/>
      <c r="E40" s="224"/>
      <c r="F40" s="224"/>
      <c r="G40" s="224"/>
      <c r="H40" s="224"/>
      <c r="I40" s="224"/>
      <c r="J40" s="224"/>
      <c r="K40" s="224"/>
      <c r="L40" s="224"/>
      <c r="M40" s="224" t="s">
        <v>98</v>
      </c>
      <c r="N40" s="225" t="s">
        <v>98</v>
      </c>
      <c r="O40" s="224" t="s">
        <v>98</v>
      </c>
      <c r="P40" s="224"/>
      <c r="Q40" s="224" t="s">
        <v>98</v>
      </c>
      <c r="R40" s="224" t="s">
        <v>98</v>
      </c>
      <c r="S40" s="224"/>
      <c r="T40" s="224" t="s">
        <v>98</v>
      </c>
      <c r="U40" s="224" t="s">
        <v>98</v>
      </c>
      <c r="V40" s="224" t="s">
        <v>98</v>
      </c>
      <c r="W40" s="224" t="s">
        <v>98</v>
      </c>
      <c r="X40" s="224" t="s">
        <v>98</v>
      </c>
      <c r="Y40" s="224" t="s">
        <v>98</v>
      </c>
      <c r="Z40" s="224"/>
      <c r="AA40" s="224" t="s">
        <v>99</v>
      </c>
      <c r="AB40" s="225" t="s">
        <v>99</v>
      </c>
      <c r="AC40" s="224" t="s">
        <v>99</v>
      </c>
      <c r="AD40" s="224" t="s">
        <v>99</v>
      </c>
      <c r="AE40" s="224" t="s">
        <v>99</v>
      </c>
      <c r="AF40" s="224" t="s">
        <v>99</v>
      </c>
      <c r="AG40" s="227"/>
      <c r="AH40" s="14"/>
      <c r="AI40" s="17"/>
      <c r="AJ40" s="33"/>
      <c r="AK40" s="33"/>
      <c r="AL40" s="33"/>
      <c r="AM40" s="47"/>
      <c r="AN40" s="168"/>
      <c r="AO40" s="169"/>
      <c r="AP40" s="170"/>
      <c r="AQ40" s="176"/>
      <c r="AR40" s="47"/>
      <c r="AS40" s="180"/>
      <c r="AT40" s="180"/>
      <c r="AU40" s="181"/>
      <c r="AV40" s="181"/>
      <c r="AW40" s="317"/>
      <c r="AX40" s="17"/>
      <c r="AY40" s="17"/>
      <c r="AZ40" s="17"/>
      <c r="BA40" s="17"/>
    </row>
    <row r="41" spans="2:70" ht="12.75" customHeight="1" x14ac:dyDescent="0.25">
      <c r="B41" s="48"/>
      <c r="C41" s="283"/>
      <c r="D41" s="283"/>
      <c r="E41" s="283"/>
      <c r="F41" s="283"/>
      <c r="G41" s="283"/>
      <c r="H41" s="283"/>
      <c r="I41" s="283"/>
      <c r="J41" s="283"/>
      <c r="K41" s="283"/>
      <c r="L41" s="283"/>
      <c r="M41" s="283"/>
      <c r="N41" s="283"/>
      <c r="O41" s="283"/>
      <c r="P41" s="283"/>
      <c r="Q41" s="283"/>
      <c r="R41" s="283"/>
      <c r="S41" s="283"/>
      <c r="T41" s="283"/>
      <c r="U41" s="283"/>
      <c r="V41" s="283"/>
      <c r="W41" s="283"/>
      <c r="X41" s="283"/>
      <c r="Y41" s="283"/>
      <c r="Z41" s="283"/>
      <c r="AA41" s="283"/>
      <c r="AB41" s="283"/>
      <c r="AC41" s="283"/>
      <c r="AD41" s="283"/>
      <c r="AE41" s="283"/>
      <c r="AF41" s="283"/>
      <c r="AG41" s="283"/>
      <c r="AH41" s="17"/>
      <c r="AI41" s="17"/>
      <c r="AJ41" s="33"/>
      <c r="AK41" s="33"/>
      <c r="AL41" s="33"/>
      <c r="AM41" s="17"/>
      <c r="AN41" s="168"/>
      <c r="AO41" s="169"/>
      <c r="AP41" s="172"/>
      <c r="AQ41" s="173"/>
      <c r="AR41" s="17"/>
      <c r="AS41" s="180"/>
      <c r="AT41" s="180"/>
      <c r="AU41" s="181"/>
      <c r="AV41" s="181"/>
      <c r="AW41" s="317"/>
      <c r="AX41" s="17"/>
      <c r="AY41" s="17"/>
      <c r="AZ41" s="17"/>
      <c r="BA41" s="17"/>
    </row>
    <row r="42" spans="2:70" ht="12.75" customHeight="1" x14ac:dyDescent="0.25">
      <c r="B42" s="48"/>
      <c r="C42" s="216" t="str">
        <f t="shared" ref="C42:AG42" si="18">IF(ISEVEN(_xlfn.ISOWEEKNUM(DATE(Saisir_Année,VLOOKUP($B43,correspondance_mois,2,FALSE),C44))),"2",IF(ISODD(_xlfn.ISOWEEKNUM(DATE(Saisir_Année,VLOOKUP($B43,correspondance_mois,2,FALSE),C44))),"1","ERREUR"))</f>
        <v>1</v>
      </c>
      <c r="D42" s="216" t="str">
        <f t="shared" si="18"/>
        <v>1</v>
      </c>
      <c r="E42" s="216" t="str">
        <f t="shared" si="18"/>
        <v>1</v>
      </c>
      <c r="F42" s="216" t="str">
        <f t="shared" si="18"/>
        <v>1</v>
      </c>
      <c r="G42" s="216" t="str">
        <f t="shared" si="18"/>
        <v>1</v>
      </c>
      <c r="H42" s="216" t="str">
        <f t="shared" si="18"/>
        <v>1</v>
      </c>
      <c r="I42" s="216" t="str">
        <f t="shared" si="18"/>
        <v>1</v>
      </c>
      <c r="J42" s="216" t="str">
        <f t="shared" si="18"/>
        <v>2</v>
      </c>
      <c r="K42" s="216" t="str">
        <f t="shared" si="18"/>
        <v>2</v>
      </c>
      <c r="L42" s="216" t="str">
        <f t="shared" si="18"/>
        <v>2</v>
      </c>
      <c r="M42" s="216" t="str">
        <f t="shared" si="18"/>
        <v>2</v>
      </c>
      <c r="N42" s="216" t="str">
        <f t="shared" si="18"/>
        <v>2</v>
      </c>
      <c r="O42" s="216" t="str">
        <f t="shared" si="18"/>
        <v>2</v>
      </c>
      <c r="P42" s="216" t="str">
        <f t="shared" si="18"/>
        <v>2</v>
      </c>
      <c r="Q42" s="216" t="str">
        <f t="shared" si="18"/>
        <v>1</v>
      </c>
      <c r="R42" s="216" t="str">
        <f t="shared" si="18"/>
        <v>1</v>
      </c>
      <c r="S42" s="216" t="str">
        <f t="shared" si="18"/>
        <v>1</v>
      </c>
      <c r="T42" s="216" t="str">
        <f t="shared" si="18"/>
        <v>1</v>
      </c>
      <c r="U42" s="216" t="str">
        <f t="shared" si="18"/>
        <v>1</v>
      </c>
      <c r="V42" s="216" t="str">
        <f t="shared" si="18"/>
        <v>1</v>
      </c>
      <c r="W42" s="216" t="str">
        <f t="shared" si="18"/>
        <v>1</v>
      </c>
      <c r="X42" s="216" t="str">
        <f t="shared" si="18"/>
        <v>2</v>
      </c>
      <c r="Y42" s="216" t="str">
        <f t="shared" si="18"/>
        <v>2</v>
      </c>
      <c r="Z42" s="216" t="str">
        <f t="shared" si="18"/>
        <v>2</v>
      </c>
      <c r="AA42" s="216" t="str">
        <f t="shared" si="18"/>
        <v>2</v>
      </c>
      <c r="AB42" s="216" t="str">
        <f t="shared" si="18"/>
        <v>2</v>
      </c>
      <c r="AC42" s="216" t="str">
        <f t="shared" si="18"/>
        <v>2</v>
      </c>
      <c r="AD42" s="216" t="str">
        <f t="shared" si="18"/>
        <v>2</v>
      </c>
      <c r="AE42" s="216" t="str">
        <f t="shared" si="18"/>
        <v>1</v>
      </c>
      <c r="AF42" s="216" t="str">
        <f t="shared" si="18"/>
        <v>1</v>
      </c>
      <c r="AG42" s="216" t="str">
        <f t="shared" si="18"/>
        <v>1</v>
      </c>
      <c r="AH42" s="17"/>
      <c r="AI42" s="17"/>
      <c r="AJ42" s="33"/>
      <c r="AK42" s="361" t="s">
        <v>87</v>
      </c>
      <c r="AL42" s="362"/>
      <c r="AM42" s="17"/>
      <c r="AN42" s="168"/>
      <c r="AO42" s="169"/>
      <c r="AP42" s="172"/>
      <c r="AQ42" s="173"/>
      <c r="AR42" s="17"/>
      <c r="AS42" s="180"/>
      <c r="AT42" s="180"/>
      <c r="AU42" s="181"/>
      <c r="AV42" s="181"/>
      <c r="AW42" s="317"/>
      <c r="AX42" s="17"/>
      <c r="AY42" s="17"/>
      <c r="AZ42" s="17"/>
      <c r="BA42" s="17"/>
    </row>
    <row r="43" spans="2:70" ht="12.75" customHeight="1" x14ac:dyDescent="0.25">
      <c r="B43" s="42" t="s">
        <v>50</v>
      </c>
      <c r="C43" s="49" t="str">
        <f>VLOOKUP(WEEKDAY(DATE(Saisir_Année,VLOOKUP($B43,correspondance_mois,2,FALSE),C44),2),correspondance_semaine,2,FALSE)</f>
        <v>Lun</v>
      </c>
      <c r="D43" s="49" t="str">
        <f t="shared" ref="D43:AF43" si="19">VLOOKUP(WEEKDAY(DATE(Saisir_Année,VLOOKUP($B43,correspondance_mois,2,FALSE),D44),2),correspondance_semaine,2,FALSE)</f>
        <v>Mar</v>
      </c>
      <c r="E43" s="49" t="str">
        <f t="shared" si="19"/>
        <v>Mer</v>
      </c>
      <c r="F43" s="49" t="str">
        <f t="shared" si="19"/>
        <v>Jeu</v>
      </c>
      <c r="G43" s="49" t="str">
        <f t="shared" si="19"/>
        <v>Ven</v>
      </c>
      <c r="H43" s="49" t="str">
        <f t="shared" si="19"/>
        <v>Sam</v>
      </c>
      <c r="I43" s="49" t="str">
        <f t="shared" si="19"/>
        <v>Dim</v>
      </c>
      <c r="J43" s="49" t="str">
        <f t="shared" si="19"/>
        <v>Lun</v>
      </c>
      <c r="K43" s="49" t="str">
        <f t="shared" si="19"/>
        <v>Mar</v>
      </c>
      <c r="L43" s="49" t="str">
        <f t="shared" si="19"/>
        <v>Mer</v>
      </c>
      <c r="M43" s="49" t="str">
        <f t="shared" si="19"/>
        <v>Jeu</v>
      </c>
      <c r="N43" s="49" t="str">
        <f t="shared" si="19"/>
        <v>Ven</v>
      </c>
      <c r="O43" s="49" t="str">
        <f t="shared" si="19"/>
        <v>Sam</v>
      </c>
      <c r="P43" s="49" t="str">
        <f t="shared" si="19"/>
        <v>Dim</v>
      </c>
      <c r="Q43" s="49" t="str">
        <f t="shared" si="19"/>
        <v>Lun</v>
      </c>
      <c r="R43" s="49" t="str">
        <f t="shared" si="19"/>
        <v>Mar</v>
      </c>
      <c r="S43" s="49" t="str">
        <f t="shared" si="19"/>
        <v>Mer</v>
      </c>
      <c r="T43" s="49" t="str">
        <f t="shared" si="19"/>
        <v>Jeu</v>
      </c>
      <c r="U43" s="49" t="str">
        <f t="shared" si="19"/>
        <v>Ven</v>
      </c>
      <c r="V43" s="49" t="str">
        <f t="shared" si="19"/>
        <v>Sam</v>
      </c>
      <c r="W43" s="49" t="str">
        <f t="shared" si="19"/>
        <v>Dim</v>
      </c>
      <c r="X43" s="49" t="str">
        <f t="shared" si="19"/>
        <v>Lun</v>
      </c>
      <c r="Y43" s="49" t="str">
        <f t="shared" si="19"/>
        <v>Mar</v>
      </c>
      <c r="Z43" s="49" t="str">
        <f t="shared" si="19"/>
        <v>Mer</v>
      </c>
      <c r="AA43" s="49" t="str">
        <f t="shared" si="19"/>
        <v>Jeu</v>
      </c>
      <c r="AB43" s="49" t="str">
        <f t="shared" si="19"/>
        <v>Ven</v>
      </c>
      <c r="AC43" s="49" t="str">
        <f t="shared" si="19"/>
        <v>Sam</v>
      </c>
      <c r="AD43" s="49" t="str">
        <f t="shared" si="19"/>
        <v>Dim</v>
      </c>
      <c r="AE43" s="49" t="str">
        <f t="shared" si="19"/>
        <v>Lun</v>
      </c>
      <c r="AF43" s="49" t="str">
        <f t="shared" si="19"/>
        <v>Mar</v>
      </c>
      <c r="AG43" s="49" t="str">
        <f>VLOOKUP(WEEKDAY(DATE(Saisir_Année,VLOOKUP($B43,correspondance_mois,2,FALSE),AG44),2),correspondance_semaine,2,FALSE)</f>
        <v>Mer</v>
      </c>
      <c r="AH43" s="14"/>
      <c r="AI43" s="370" t="s">
        <v>2</v>
      </c>
      <c r="AJ43" s="371"/>
      <c r="AK43" s="363"/>
      <c r="AL43" s="364"/>
      <c r="AM43" s="17"/>
      <c r="AN43" s="168"/>
      <c r="AO43" s="169"/>
      <c r="AP43" s="172"/>
      <c r="AQ43" s="173"/>
      <c r="AR43" s="17"/>
      <c r="AS43" s="180"/>
      <c r="AT43" s="180"/>
      <c r="AU43" s="181"/>
      <c r="AV43" s="181"/>
      <c r="AW43" s="317"/>
      <c r="AX43" s="17"/>
      <c r="AY43" s="17"/>
      <c r="AZ43" s="17"/>
      <c r="BA43" s="17"/>
    </row>
    <row r="44" spans="2:70" ht="12.75" customHeight="1" x14ac:dyDescent="0.25">
      <c r="C44" s="20">
        <v>1</v>
      </c>
      <c r="D44" s="20">
        <v>2</v>
      </c>
      <c r="E44" s="20">
        <v>3</v>
      </c>
      <c r="F44" s="20">
        <v>4</v>
      </c>
      <c r="G44" s="20">
        <v>5</v>
      </c>
      <c r="H44" s="20">
        <v>6</v>
      </c>
      <c r="I44" s="20">
        <v>7</v>
      </c>
      <c r="J44" s="20">
        <v>8</v>
      </c>
      <c r="K44" s="20">
        <v>9</v>
      </c>
      <c r="L44" s="20">
        <v>10</v>
      </c>
      <c r="M44" s="20">
        <v>11</v>
      </c>
      <c r="N44" s="20">
        <v>12</v>
      </c>
      <c r="O44" s="20">
        <v>13</v>
      </c>
      <c r="P44" s="20">
        <v>14</v>
      </c>
      <c r="Q44" s="20">
        <v>15</v>
      </c>
      <c r="R44" s="20">
        <v>16</v>
      </c>
      <c r="S44" s="20">
        <v>17</v>
      </c>
      <c r="T44" s="20">
        <v>18</v>
      </c>
      <c r="U44" s="20">
        <v>19</v>
      </c>
      <c r="V44" s="20">
        <v>20</v>
      </c>
      <c r="W44" s="20">
        <v>21</v>
      </c>
      <c r="X44" s="20">
        <v>22</v>
      </c>
      <c r="Y44" s="20">
        <v>23</v>
      </c>
      <c r="Z44" s="20">
        <v>24</v>
      </c>
      <c r="AA44" s="20">
        <v>25</v>
      </c>
      <c r="AB44" s="20">
        <v>26</v>
      </c>
      <c r="AC44" s="20">
        <v>27</v>
      </c>
      <c r="AD44" s="20">
        <v>28</v>
      </c>
      <c r="AE44" s="20">
        <v>29</v>
      </c>
      <c r="AF44" s="20">
        <v>30</v>
      </c>
      <c r="AG44" s="20">
        <v>31</v>
      </c>
      <c r="AH44" s="14"/>
      <c r="AI44" s="16" t="str">
        <f>IF(format_planning="numéros de planning",$AM$3,$AI$3)</f>
        <v>A</v>
      </c>
      <c r="AJ44" s="43">
        <f ca="1">COUNTIF($C$46:$AH$46,$AI44)*3.25+COUNTIF($C$47:$AH$47,$AI44)*3+COUNTIF($C$48:$AH$48,$AI44)*2+COUNTIF($C$49:$AH$49,$AI44)*3+COUNTIF($C$50:$AH$50,$AI44)*3.25+COUNTIF($C$51:$AH$51,$AI44)*3+COUNTIF($C$52:$AH$52,$AI44)*2+COUNTIF($C$53:$AH$53,$AI44)*8+COUNTIF($C$55:$AH$55,$AI44)*3+COUNTIF($C$56:$AH$56,$AI44)*3+COUNTIF($C$57:$AH$57,$AI44)*3+COUNTIF($C$58:$AH$58,$AI44)*2+COUNTIF($C$59:$AH$59,$AI44)*5</f>
        <v>131.25</v>
      </c>
      <c r="AK44" s="359">
        <f t="shared" ref="AK44:AK49" ca="1" si="20">COUNTIF($C$46:$AG$46,AI44)+COUNTIF($C$49:$AG$49,AI44)+COUNTIF($C$50:$AG$50,AI44)+COUNTIF($C$53:$AG$53,AI44)+COUNTIF($C$55:$AG$55,AI44)+COUNTIF($C$56:$AG$56,AI44)</f>
        <v>17</v>
      </c>
      <c r="AL44" s="360"/>
      <c r="AM44" s="17"/>
      <c r="AN44" s="168"/>
      <c r="AO44" s="169"/>
      <c r="AP44" s="172"/>
      <c r="AQ44" s="173"/>
      <c r="AR44" s="17"/>
      <c r="AS44" s="180"/>
      <c r="AT44" s="180"/>
      <c r="AU44" s="181"/>
      <c r="AV44" s="181"/>
      <c r="AW44" s="317"/>
      <c r="AX44" s="17"/>
      <c r="AY44" s="17"/>
      <c r="AZ44" s="17"/>
      <c r="BA44" s="17"/>
    </row>
    <row r="45" spans="2:70" ht="12.75" customHeight="1" x14ac:dyDescent="0.25">
      <c r="B45" s="45" t="s">
        <v>3</v>
      </c>
      <c r="C45" s="285"/>
      <c r="D45" s="285"/>
      <c r="E45" s="285"/>
      <c r="F45" s="285"/>
      <c r="G45" s="285"/>
      <c r="H45" s="285"/>
      <c r="I45" s="285"/>
      <c r="J45" s="285"/>
      <c r="K45" s="286"/>
      <c r="L45" s="285"/>
      <c r="M45" s="285"/>
      <c r="N45" s="287"/>
      <c r="O45" s="285"/>
      <c r="P45" s="285"/>
      <c r="Q45" s="285"/>
      <c r="R45" s="286"/>
      <c r="S45" s="285"/>
      <c r="T45" s="285"/>
      <c r="U45" s="285"/>
      <c r="V45" s="285"/>
      <c r="W45" s="288"/>
      <c r="X45" s="285"/>
      <c r="Y45" s="286"/>
      <c r="Z45" s="285"/>
      <c r="AA45" s="285"/>
      <c r="AB45" s="285"/>
      <c r="AC45" s="285"/>
      <c r="AD45" s="285"/>
      <c r="AE45" s="285"/>
      <c r="AF45" s="286"/>
      <c r="AG45" s="228"/>
      <c r="AH45" s="14"/>
      <c r="AI45" s="16" t="str">
        <f>IF(format_planning="numéros de planning",$AM$4,$AI$4)</f>
        <v>M</v>
      </c>
      <c r="AJ45" s="43">
        <f t="shared" ref="AJ45:AJ49" ca="1" si="21">COUNTIF($C$46:$AH$46,$AI45)*3.25+COUNTIF($C$47:$AH$47,$AI45)*3+COUNTIF($C$48:$AH$48,$AI45)*2+COUNTIF($C$49:$AH$49,$AI45)*3+COUNTIF($C$50:$AH$50,$AI45)*3.25+COUNTIF($C$51:$AH$51,$AI45)*3+COUNTIF($C$52:$AH$52,$AI45)*2+COUNTIF($C$53:$AH$53,$AI45)*8+COUNTIF($C$55:$AH$55,$AI45)*3+COUNTIF($C$56:$AH$56,$AI45)*3+COUNTIF($C$57:$AH$57,$AI45)*3+COUNTIF($C$58:$AH$58,$AI45)*2+COUNTIF($C$59:$AH$59,$AI45)*5</f>
        <v>104</v>
      </c>
      <c r="AK45" s="359">
        <f t="shared" ca="1" si="20"/>
        <v>14</v>
      </c>
      <c r="AL45" s="360"/>
      <c r="AM45" s="17"/>
      <c r="AN45" s="168"/>
      <c r="AO45" s="169"/>
      <c r="AP45" s="172"/>
      <c r="AQ45" s="173"/>
      <c r="AR45" s="17"/>
      <c r="AS45" s="180"/>
      <c r="AT45" s="180"/>
      <c r="AU45" s="181"/>
      <c r="AV45" s="181"/>
      <c r="AW45" s="317"/>
      <c r="AX45" s="17"/>
      <c r="AY45" s="17"/>
      <c r="AZ45" s="17"/>
      <c r="BA45" s="17"/>
    </row>
    <row r="46" spans="2:70" ht="12.75" customHeight="1" x14ac:dyDescent="0.25">
      <c r="B46" s="156" t="s">
        <v>4</v>
      </c>
      <c r="C46" s="217" t="str">
        <f t="shared" ref="C46:L59" ca="1" si="22">IF(SUMPRODUCT((($AS$31:$AS$245&lt;=DATE(Saisir_Année,VLOOKUP($B$43,correspondance_mois,2,FALSE), C$44))*1)*(($AT$31:$AT$245&gt;=DATE(Saisir_Année,VLOOKUP($B$43,correspondance_mois,2,FALSE), C$44))*1)*($AU$31:$AU$245=IF(ISERROR(VLOOKUP(DATE(Saisir_Année,VLOOKUP($B$43,correspondance_mois,2,FALSE), C$44),jours_ferie,2,FALSE)),IF(ISBLANK(INDEX(OFFSET(IF(format_planning="numéros de planning",$C$249,$Q$249),ROW(INDEX($A:$A,MATCH(IF(C$60="","normal", C$60),$A:$A,0),1))-ROW($C$249)+1,IF(ISODD(C$42),0,7),14,7),ROW($B46)-ROW($B$45),MATCH(C$43,$C$246:$I$246,0),1)),"",INDEX(OFFSET(IF(format_planning="numéros de planning",$C$249,$Q$249),ROW(INDEX($A:$A,MATCH(IF(C$60="","normal", C$60),$A:$A,0),1))-ROW($C$249)+1,IF(ISODD(C$42),0,7),14,7),ROW($B46)-ROW($B$45),MATCH(C$43,$C$246:$I$246,0),1)),"")))&gt;0,INDEX($AS$31:$AW$245,SUMPRODUCT((($AS$31:$AS$245&lt;=DATE(Saisir_Année,VLOOKUP($B$43,correspondance_mois,2,FALSE), C$44))*1)*(($AT$31:$AT$245&gt;=DATE(Saisir_Année,VLOOKUP($B$43,correspondance_mois,2,FALSE), C$44))*1)*($AU$31:$AU$245=IF(ISERROR(VLOOKUP(DATE(Saisir_Année,VLOOKUP($B$43,correspondance_mois,2,FALSE), C$44),jours_ferie,2,FALSE)),IF(ISBLANK(INDEX(OFFSET(IF(format_planning="numéros de planning",$C$249,$Q$249),ROW(INDEX($A:$A,MATCH(IF(C$60="","normal", C$60),$A:$A,0),1))-ROW($C$249)+1,IF(ISODD(C$42),0,7),14,7),ROW($B46)-ROW($B$45),MATCH(C$43,$C$246:$I$246,0),1)),"",INDEX(OFFSET(IF(format_planning="numéros de planning",$C$249,$Q$249),ROW(INDEX($A:$A,MATCH(IF(C$60="","normal", C$60),$A:$A,0),1))-ROW($C$249)+1,IF(ISODD(C$42),0,7),14,7),ROW($B46)-ROW($B$45),MATCH(C$43,$C$246:$I$246,0),1)),""))*ROW($AS$31:$AS$245))-30,4,1),IF(ISERROR(VLOOKUP(DATE(Saisir_Année,VLOOKUP($B$43,correspondance_mois,2,FALSE), C$44),jours_ferie,2,FALSE)),IF(ISBLANK(INDEX(OFFSET(IF(format_planning="numéros de planning",$C$249,$Q$249),ROW(INDEX($A:$A,MATCH(IF(C$60="","normal", C$60),$A:$A,0),1))-ROW($C$249)+1,IF(ISODD(C$42),0,7),14,7),ROW($B46)-ROW($B$45),MATCH(C$43,$C$246:$I$246,0),1)),"",INDEX(OFFSET(IF(format_planning="numéros de planning",$C$249,$Q$249),ROW(INDEX($A:$A,MATCH(IF(C$60="","normal", C$60),$A:$A,0),1))-ROW($C$249)+1,IF(ISODD(C$42),0,7),14,7),ROW($B46)-ROW($B$45),MATCH(C$43,$C$246:$I$246,0),1)),""))</f>
        <v>M</v>
      </c>
      <c r="D46" s="218" t="str">
        <f t="shared" ca="1" si="22"/>
        <v>G</v>
      </c>
      <c r="E46" s="218" t="str">
        <f t="shared" ca="1" si="22"/>
        <v>T</v>
      </c>
      <c r="F46" s="218" t="str">
        <f t="shared" ca="1" si="22"/>
        <v>T</v>
      </c>
      <c r="G46" s="218" t="str">
        <f t="shared" ca="1" si="22"/>
        <v>M</v>
      </c>
      <c r="H46" s="218" t="str">
        <f t="shared" ca="1" si="22"/>
        <v>M</v>
      </c>
      <c r="I46" s="218" t="str">
        <f t="shared" ca="1" si="22"/>
        <v/>
      </c>
      <c r="J46" s="218" t="str">
        <f t="shared" ca="1" si="22"/>
        <v>T</v>
      </c>
      <c r="K46" s="218" t="str">
        <f t="shared" ca="1" si="22"/>
        <v>M</v>
      </c>
      <c r="L46" s="218" t="str">
        <f t="shared" ca="1" si="22"/>
        <v>A</v>
      </c>
      <c r="M46" s="218" t="str">
        <f t="shared" ref="M46:V59" ca="1" si="23">IF(SUMPRODUCT((($AS$31:$AS$245&lt;=DATE(Saisir_Année,VLOOKUP($B$43,correspondance_mois,2,FALSE), M$44))*1)*(($AT$31:$AT$245&gt;=DATE(Saisir_Année,VLOOKUP($B$43,correspondance_mois,2,FALSE), M$44))*1)*($AU$31:$AU$245=IF(ISERROR(VLOOKUP(DATE(Saisir_Année,VLOOKUP($B$43,correspondance_mois,2,FALSE), M$44),jours_ferie,2,FALSE)),IF(ISBLANK(INDEX(OFFSET(IF(format_planning="numéros de planning",$C$249,$Q$249),ROW(INDEX($A:$A,MATCH(IF(M$60="","normal", M$60),$A:$A,0),1))-ROW($C$249)+1,IF(ISODD(M$42),0,7),14,7),ROW($B46)-ROW($B$45),MATCH(M$43,$C$246:$I$246,0),1)),"",INDEX(OFFSET(IF(format_planning="numéros de planning",$C$249,$Q$249),ROW(INDEX($A:$A,MATCH(IF(M$60="","normal", M$60),$A:$A,0),1))-ROW($C$249)+1,IF(ISODD(M$42),0,7),14,7),ROW($B46)-ROW($B$45),MATCH(M$43,$C$246:$I$246,0),1)),"")))&gt;0,INDEX($AS$31:$AW$245,SUMPRODUCT((($AS$31:$AS$245&lt;=DATE(Saisir_Année,VLOOKUP($B$43,correspondance_mois,2,FALSE), M$44))*1)*(($AT$31:$AT$245&gt;=DATE(Saisir_Année,VLOOKUP($B$43,correspondance_mois,2,FALSE), M$44))*1)*($AU$31:$AU$245=IF(ISERROR(VLOOKUP(DATE(Saisir_Année,VLOOKUP($B$43,correspondance_mois,2,FALSE), M$44),jours_ferie,2,FALSE)),IF(ISBLANK(INDEX(OFFSET(IF(format_planning="numéros de planning",$C$249,$Q$249),ROW(INDEX($A:$A,MATCH(IF(M$60="","normal", M$60),$A:$A,0),1))-ROW($C$249)+1,IF(ISODD(M$42),0,7),14,7),ROW($B46)-ROW($B$45),MATCH(M$43,$C$246:$I$246,0),1)),"",INDEX(OFFSET(IF(format_planning="numéros de planning",$C$249,$Q$249),ROW(INDEX($A:$A,MATCH(IF(M$60="","normal", M$60),$A:$A,0),1))-ROW($C$249)+1,IF(ISODD(M$42),0,7),14,7),ROW($B46)-ROW($B$45),MATCH(M$43,$C$246:$I$246,0),1)),""))*ROW($AS$31:$AS$245))-30,4,1),IF(ISERROR(VLOOKUP(DATE(Saisir_Année,VLOOKUP($B$43,correspondance_mois,2,FALSE), M$44),jours_ferie,2,FALSE)),IF(ISBLANK(INDEX(OFFSET(IF(format_planning="numéros de planning",$C$249,$Q$249),ROW(INDEX($A:$A,MATCH(IF(M$60="","normal", M$60),$A:$A,0),1))-ROW($C$249)+1,IF(ISODD(M$42),0,7),14,7),ROW($B46)-ROW($B$45),MATCH(M$43,$C$246:$I$246,0),1)),"",INDEX(OFFSET(IF(format_planning="numéros de planning",$C$249,$Q$249),ROW(INDEX($A:$A,MATCH(IF(M$60="","normal", M$60),$A:$A,0),1))-ROW($C$249)+1,IF(ISODD(M$42),0,7),14,7),ROW($B46)-ROW($B$45),MATCH(M$43,$C$246:$I$246,0),1)),""))</f>
        <v>M</v>
      </c>
      <c r="N46" s="218" t="str">
        <f t="shared" ca="1" si="23"/>
        <v>T</v>
      </c>
      <c r="O46" s="218" t="str">
        <f t="shared" ca="1" si="23"/>
        <v>M</v>
      </c>
      <c r="P46" s="218" t="str">
        <f t="shared" ca="1" si="23"/>
        <v/>
      </c>
      <c r="Q46" s="218" t="str">
        <f t="shared" ca="1" si="23"/>
        <v/>
      </c>
      <c r="R46" s="218" t="str">
        <f t="shared" ca="1" si="23"/>
        <v>T</v>
      </c>
      <c r="S46" s="218" t="str">
        <f t="shared" ca="1" si="23"/>
        <v>F</v>
      </c>
      <c r="T46" s="218" t="str">
        <f t="shared" ca="1" si="23"/>
        <v>T</v>
      </c>
      <c r="U46" s="218" t="str">
        <f t="shared" ca="1" si="23"/>
        <v>M</v>
      </c>
      <c r="V46" s="218" t="str">
        <f t="shared" ca="1" si="23"/>
        <v>M</v>
      </c>
      <c r="W46" s="218" t="str">
        <f t="shared" ref="W46:AG59" ca="1" si="24">IF(SUMPRODUCT((($AS$31:$AS$245&lt;=DATE(Saisir_Année,VLOOKUP($B$43,correspondance_mois,2,FALSE), W$44))*1)*(($AT$31:$AT$245&gt;=DATE(Saisir_Année,VLOOKUP($B$43,correspondance_mois,2,FALSE), W$44))*1)*($AU$31:$AU$245=IF(ISERROR(VLOOKUP(DATE(Saisir_Année,VLOOKUP($B$43,correspondance_mois,2,FALSE), W$44),jours_ferie,2,FALSE)),IF(ISBLANK(INDEX(OFFSET(IF(format_planning="numéros de planning",$C$249,$Q$249),ROW(INDEX($A:$A,MATCH(IF(W$60="","normal", W$60),$A:$A,0),1))-ROW($C$249)+1,IF(ISODD(W$42),0,7),14,7),ROW($B46)-ROW($B$45),MATCH(W$43,$C$246:$I$246,0),1)),"",INDEX(OFFSET(IF(format_planning="numéros de planning",$C$249,$Q$249),ROW(INDEX($A:$A,MATCH(IF(W$60="","normal", W$60),$A:$A,0),1))-ROW($C$249)+1,IF(ISODD(W$42),0,7),14,7),ROW($B46)-ROW($B$45),MATCH(W$43,$C$246:$I$246,0),1)),"")))&gt;0,INDEX($AS$31:$AW$245,SUMPRODUCT((($AS$31:$AS$245&lt;=DATE(Saisir_Année,VLOOKUP($B$43,correspondance_mois,2,FALSE), W$44))*1)*(($AT$31:$AT$245&gt;=DATE(Saisir_Année,VLOOKUP($B$43,correspondance_mois,2,FALSE), W$44))*1)*($AU$31:$AU$245=IF(ISERROR(VLOOKUP(DATE(Saisir_Année,VLOOKUP($B$43,correspondance_mois,2,FALSE), W$44),jours_ferie,2,FALSE)),IF(ISBLANK(INDEX(OFFSET(IF(format_planning="numéros de planning",$C$249,$Q$249),ROW(INDEX($A:$A,MATCH(IF(W$60="","normal", W$60),$A:$A,0),1))-ROW($C$249)+1,IF(ISODD(W$42),0,7),14,7),ROW($B46)-ROW($B$45),MATCH(W$43,$C$246:$I$246,0),1)),"",INDEX(OFFSET(IF(format_planning="numéros de planning",$C$249,$Q$249),ROW(INDEX($A:$A,MATCH(IF(W$60="","normal", W$60),$A:$A,0),1))-ROW($C$249)+1,IF(ISODD(W$42),0,7),14,7),ROW($B46)-ROW($B$45),MATCH(W$43,$C$246:$I$246,0),1)),""))*ROW($AS$31:$AS$245))-30,4,1),IF(ISERROR(VLOOKUP(DATE(Saisir_Année,VLOOKUP($B$43,correspondance_mois,2,FALSE), W$44),jours_ferie,2,FALSE)),IF(ISBLANK(INDEX(OFFSET(IF(format_planning="numéros de planning",$C$249,$Q$249),ROW(INDEX($A:$A,MATCH(IF(W$60="","normal", W$60),$A:$A,0),1))-ROW($C$249)+1,IF(ISODD(W$42),0,7),14,7),ROW($B46)-ROW($B$45),MATCH(W$43,$C$246:$I$246,0),1)),"",INDEX(OFFSET(IF(format_planning="numéros de planning",$C$249,$Q$249),ROW(INDEX($A:$A,MATCH(IF(W$60="","normal", W$60),$A:$A,0),1))-ROW($C$249)+1,IF(ISODD(W$42),0,7),14,7),ROW($B46)-ROW($B$45),MATCH(W$43,$C$246:$I$246,0),1)),""))</f>
        <v/>
      </c>
      <c r="X46" s="218" t="str">
        <f t="shared" ca="1" si="24"/>
        <v>T</v>
      </c>
      <c r="Y46" s="218" t="str">
        <f t="shared" ca="1" si="24"/>
        <v>A</v>
      </c>
      <c r="Z46" s="218" t="str">
        <f t="shared" ca="1" si="24"/>
        <v>A</v>
      </c>
      <c r="AA46" s="218" t="str">
        <f t="shared" ca="1" si="24"/>
        <v>G</v>
      </c>
      <c r="AB46" s="218" t="str">
        <f t="shared" ca="1" si="24"/>
        <v>T</v>
      </c>
      <c r="AC46" s="218" t="str">
        <f t="shared" ca="1" si="24"/>
        <v>G</v>
      </c>
      <c r="AD46" s="218" t="str">
        <f t="shared" ca="1" si="24"/>
        <v/>
      </c>
      <c r="AE46" s="218" t="str">
        <f t="shared" ca="1" si="24"/>
        <v>T</v>
      </c>
      <c r="AF46" s="218" t="str">
        <f t="shared" ca="1" si="24"/>
        <v>G</v>
      </c>
      <c r="AG46" s="219" t="str">
        <f t="shared" ca="1" si="24"/>
        <v>T</v>
      </c>
      <c r="AH46" s="28"/>
      <c r="AI46" s="16" t="str">
        <f>IF(format_planning="numéros de planning",$AM$5,$AI$5)</f>
        <v>G</v>
      </c>
      <c r="AJ46" s="43">
        <f t="shared" ca="1" si="21"/>
        <v>98.75</v>
      </c>
      <c r="AK46" s="359">
        <f t="shared" ca="1" si="20"/>
        <v>13</v>
      </c>
      <c r="AL46" s="360"/>
      <c r="AM46" s="34"/>
      <c r="AN46" s="174"/>
      <c r="AO46" s="169"/>
      <c r="AP46" s="170"/>
      <c r="AQ46" s="177"/>
      <c r="AR46" s="34"/>
      <c r="AS46" s="180"/>
      <c r="AT46" s="180"/>
      <c r="AU46" s="181"/>
      <c r="AV46" s="181"/>
      <c r="AW46" s="317"/>
      <c r="AX46" s="17"/>
      <c r="AY46" s="17"/>
      <c r="AZ46" s="17"/>
      <c r="BA46" s="17"/>
    </row>
    <row r="47" spans="2:70" ht="12.75" customHeight="1" x14ac:dyDescent="0.25">
      <c r="B47" s="157" t="s">
        <v>6</v>
      </c>
      <c r="C47" s="220" t="str">
        <f t="shared" ca="1" si="22"/>
        <v>M</v>
      </c>
      <c r="D47" s="221" t="str">
        <f t="shared" ca="1" si="22"/>
        <v>G</v>
      </c>
      <c r="E47" s="221" t="str">
        <f t="shared" ca="1" si="22"/>
        <v>T</v>
      </c>
      <c r="F47" s="221" t="str">
        <f t="shared" ca="1" si="22"/>
        <v>T</v>
      </c>
      <c r="G47" s="221" t="str">
        <f t="shared" ca="1" si="22"/>
        <v>M</v>
      </c>
      <c r="H47" s="221" t="str">
        <f t="shared" ca="1" si="22"/>
        <v>M</v>
      </c>
      <c r="I47" s="221" t="str">
        <f t="shared" ca="1" si="22"/>
        <v/>
      </c>
      <c r="J47" s="221" t="str">
        <f t="shared" ca="1" si="22"/>
        <v>T</v>
      </c>
      <c r="K47" s="221" t="str">
        <f t="shared" ca="1" si="22"/>
        <v>M</v>
      </c>
      <c r="L47" s="221" t="str">
        <f t="shared" ca="1" si="22"/>
        <v>A</v>
      </c>
      <c r="M47" s="221" t="str">
        <f t="shared" ca="1" si="23"/>
        <v>M</v>
      </c>
      <c r="N47" s="221" t="str">
        <f t="shared" ca="1" si="23"/>
        <v>T</v>
      </c>
      <c r="O47" s="221" t="str">
        <f t="shared" ca="1" si="23"/>
        <v>M</v>
      </c>
      <c r="P47" s="221" t="str">
        <f t="shared" ca="1" si="23"/>
        <v/>
      </c>
      <c r="Q47" s="221" t="str">
        <f t="shared" ca="1" si="23"/>
        <v/>
      </c>
      <c r="R47" s="221" t="str">
        <f t="shared" ca="1" si="23"/>
        <v>T</v>
      </c>
      <c r="S47" s="221" t="str">
        <f t="shared" ca="1" si="23"/>
        <v>F</v>
      </c>
      <c r="T47" s="221" t="str">
        <f t="shared" ca="1" si="23"/>
        <v>T</v>
      </c>
      <c r="U47" s="221" t="str">
        <f t="shared" ca="1" si="23"/>
        <v>M</v>
      </c>
      <c r="V47" s="221" t="str">
        <f t="shared" ca="1" si="23"/>
        <v>M</v>
      </c>
      <c r="W47" s="221" t="str">
        <f t="shared" ca="1" si="24"/>
        <v/>
      </c>
      <c r="X47" s="221" t="str">
        <f t="shared" ca="1" si="24"/>
        <v>T</v>
      </c>
      <c r="Y47" s="221" t="str">
        <f t="shared" ca="1" si="24"/>
        <v>A</v>
      </c>
      <c r="Z47" s="221" t="str">
        <f t="shared" ca="1" si="24"/>
        <v>A</v>
      </c>
      <c r="AA47" s="221" t="str">
        <f t="shared" ca="1" si="24"/>
        <v>G</v>
      </c>
      <c r="AB47" s="221" t="str">
        <f t="shared" ca="1" si="24"/>
        <v>T</v>
      </c>
      <c r="AC47" s="221" t="str">
        <f t="shared" ca="1" si="24"/>
        <v>G</v>
      </c>
      <c r="AD47" s="221" t="str">
        <f t="shared" ca="1" si="24"/>
        <v/>
      </c>
      <c r="AE47" s="221" t="str">
        <f t="shared" ca="1" si="24"/>
        <v>T</v>
      </c>
      <c r="AF47" s="221" t="str">
        <f t="shared" ca="1" si="24"/>
        <v>G</v>
      </c>
      <c r="AG47" s="222" t="str">
        <f t="shared" ca="1" si="24"/>
        <v>T</v>
      </c>
      <c r="AH47" s="28"/>
      <c r="AI47" s="16" t="str">
        <f>IF(format_planning="numéros de planning",$AM$6,$AI$6)</f>
        <v>T</v>
      </c>
      <c r="AJ47" s="43">
        <f t="shared" ca="1" si="21"/>
        <v>157.25</v>
      </c>
      <c r="AK47" s="359">
        <f t="shared" ca="1" si="20"/>
        <v>21</v>
      </c>
      <c r="AL47" s="360"/>
      <c r="AM47" s="34"/>
      <c r="AN47" s="174"/>
      <c r="AO47" s="169"/>
      <c r="AP47" s="170"/>
      <c r="AQ47" s="177"/>
      <c r="AR47" s="34"/>
      <c r="AS47" s="180"/>
      <c r="AT47" s="180"/>
      <c r="AU47" s="181"/>
      <c r="AV47" s="181"/>
      <c r="AW47" s="317"/>
      <c r="AX47" s="17"/>
      <c r="AY47" s="17"/>
      <c r="AZ47" s="17"/>
      <c r="BA47" s="17"/>
    </row>
    <row r="48" spans="2:70" ht="12.75" customHeight="1" x14ac:dyDescent="0.25">
      <c r="B48" s="157" t="s">
        <v>7</v>
      </c>
      <c r="C48" s="220" t="str">
        <f t="shared" ca="1" si="22"/>
        <v>M</v>
      </c>
      <c r="D48" s="221" t="str">
        <f t="shared" ca="1" si="22"/>
        <v>G</v>
      </c>
      <c r="E48" s="221" t="str">
        <f t="shared" ca="1" si="22"/>
        <v>T</v>
      </c>
      <c r="F48" s="221" t="str">
        <f t="shared" ca="1" si="22"/>
        <v>T</v>
      </c>
      <c r="G48" s="221" t="str">
        <f t="shared" ca="1" si="22"/>
        <v>M</v>
      </c>
      <c r="H48" s="221" t="str">
        <f t="shared" ca="1" si="22"/>
        <v/>
      </c>
      <c r="I48" s="221" t="str">
        <f t="shared" ca="1" si="22"/>
        <v/>
      </c>
      <c r="J48" s="221" t="str">
        <f t="shared" ca="1" si="22"/>
        <v>T</v>
      </c>
      <c r="K48" s="221" t="str">
        <f t="shared" ca="1" si="22"/>
        <v>M</v>
      </c>
      <c r="L48" s="221" t="str">
        <f t="shared" ca="1" si="22"/>
        <v>A</v>
      </c>
      <c r="M48" s="221" t="str">
        <f t="shared" ca="1" si="23"/>
        <v>M</v>
      </c>
      <c r="N48" s="221" t="str">
        <f t="shared" ca="1" si="23"/>
        <v>T</v>
      </c>
      <c r="O48" s="221" t="str">
        <f t="shared" ca="1" si="23"/>
        <v/>
      </c>
      <c r="P48" s="221" t="str">
        <f t="shared" ca="1" si="23"/>
        <v/>
      </c>
      <c r="Q48" s="221" t="str">
        <f t="shared" ca="1" si="23"/>
        <v/>
      </c>
      <c r="R48" s="221" t="str">
        <f t="shared" ca="1" si="23"/>
        <v>T</v>
      </c>
      <c r="S48" s="221" t="str">
        <f t="shared" ca="1" si="23"/>
        <v>F</v>
      </c>
      <c r="T48" s="221" t="str">
        <f t="shared" ca="1" si="23"/>
        <v>T</v>
      </c>
      <c r="U48" s="221" t="str">
        <f t="shared" ca="1" si="23"/>
        <v>M</v>
      </c>
      <c r="V48" s="221" t="str">
        <f t="shared" ca="1" si="23"/>
        <v/>
      </c>
      <c r="W48" s="221" t="str">
        <f t="shared" ca="1" si="24"/>
        <v/>
      </c>
      <c r="X48" s="221" t="str">
        <f t="shared" ca="1" si="24"/>
        <v>T</v>
      </c>
      <c r="Y48" s="221" t="str">
        <f t="shared" ca="1" si="24"/>
        <v>A</v>
      </c>
      <c r="Z48" s="221" t="str">
        <f t="shared" ca="1" si="24"/>
        <v>A</v>
      </c>
      <c r="AA48" s="221" t="str">
        <f t="shared" ca="1" si="24"/>
        <v>G</v>
      </c>
      <c r="AB48" s="221" t="str">
        <f t="shared" ca="1" si="24"/>
        <v>T</v>
      </c>
      <c r="AC48" s="221" t="str">
        <f t="shared" ca="1" si="24"/>
        <v/>
      </c>
      <c r="AD48" s="221" t="str">
        <f t="shared" ca="1" si="24"/>
        <v/>
      </c>
      <c r="AE48" s="221" t="str">
        <f t="shared" ca="1" si="24"/>
        <v>T</v>
      </c>
      <c r="AF48" s="221" t="str">
        <f t="shared" ca="1" si="24"/>
        <v>G</v>
      </c>
      <c r="AG48" s="222" t="str">
        <f t="shared" ca="1" si="24"/>
        <v>T</v>
      </c>
      <c r="AH48" s="28"/>
      <c r="AI48" s="16" t="str">
        <f>IF(format_planning="numéros de planning",$AM$7,$AI$7)</f>
        <v>C</v>
      </c>
      <c r="AJ48" s="43">
        <f t="shared" ca="1" si="21"/>
        <v>152</v>
      </c>
      <c r="AK48" s="359">
        <f t="shared" ca="1" si="20"/>
        <v>22</v>
      </c>
      <c r="AL48" s="360"/>
      <c r="AM48" s="34"/>
      <c r="AN48" s="174"/>
      <c r="AO48" s="169"/>
      <c r="AP48" s="170"/>
      <c r="AQ48" s="177"/>
      <c r="AR48" s="34"/>
      <c r="AS48" s="180"/>
      <c r="AT48" s="180"/>
      <c r="AU48" s="181"/>
      <c r="AV48" s="181"/>
      <c r="AW48" s="317"/>
      <c r="AX48" s="17"/>
      <c r="AY48" s="17"/>
      <c r="AZ48" s="17"/>
      <c r="BA48" s="17"/>
    </row>
    <row r="49" spans="2:53" ht="12.75" customHeight="1" x14ac:dyDescent="0.25">
      <c r="B49" s="158" t="s">
        <v>8</v>
      </c>
      <c r="C49" s="220" t="str">
        <f t="shared" ca="1" si="22"/>
        <v/>
      </c>
      <c r="D49" s="221" t="str">
        <f t="shared" ca="1" si="22"/>
        <v/>
      </c>
      <c r="E49" s="221" t="str">
        <f t="shared" ca="1" si="22"/>
        <v/>
      </c>
      <c r="F49" s="221" t="str">
        <f t="shared" ca="1" si="22"/>
        <v/>
      </c>
      <c r="G49" s="221" t="str">
        <f t="shared" ca="1" si="22"/>
        <v/>
      </c>
      <c r="H49" s="221" t="str">
        <f t="shared" ca="1" si="22"/>
        <v>T</v>
      </c>
      <c r="I49" s="221" t="str">
        <f t="shared" ca="1" si="22"/>
        <v/>
      </c>
      <c r="J49" s="221" t="str">
        <f t="shared" ca="1" si="22"/>
        <v/>
      </c>
      <c r="K49" s="221" t="str">
        <f t="shared" ca="1" si="22"/>
        <v/>
      </c>
      <c r="L49" s="221" t="str">
        <f t="shared" ca="1" si="22"/>
        <v/>
      </c>
      <c r="M49" s="221" t="str">
        <f t="shared" ca="1" si="23"/>
        <v/>
      </c>
      <c r="N49" s="221" t="str">
        <f t="shared" ca="1" si="23"/>
        <v/>
      </c>
      <c r="O49" s="221" t="str">
        <f t="shared" ca="1" si="23"/>
        <v>T</v>
      </c>
      <c r="P49" s="221" t="str">
        <f t="shared" ca="1" si="23"/>
        <v/>
      </c>
      <c r="Q49" s="221" t="str">
        <f t="shared" ca="1" si="23"/>
        <v/>
      </c>
      <c r="R49" s="221" t="str">
        <f t="shared" ca="1" si="23"/>
        <v/>
      </c>
      <c r="S49" s="221" t="str">
        <f t="shared" ca="1" si="23"/>
        <v/>
      </c>
      <c r="T49" s="221" t="str">
        <f t="shared" ca="1" si="23"/>
        <v/>
      </c>
      <c r="U49" s="221" t="str">
        <f t="shared" ca="1" si="23"/>
        <v/>
      </c>
      <c r="V49" s="221" t="str">
        <f t="shared" ca="1" si="23"/>
        <v>F</v>
      </c>
      <c r="W49" s="221" t="str">
        <f t="shared" ca="1" si="24"/>
        <v/>
      </c>
      <c r="X49" s="221" t="str">
        <f t="shared" ca="1" si="24"/>
        <v/>
      </c>
      <c r="Y49" s="221" t="str">
        <f t="shared" ca="1" si="24"/>
        <v/>
      </c>
      <c r="Z49" s="221" t="str">
        <f t="shared" ca="1" si="24"/>
        <v/>
      </c>
      <c r="AA49" s="221" t="str">
        <f t="shared" ca="1" si="24"/>
        <v/>
      </c>
      <c r="AB49" s="221" t="str">
        <f t="shared" ca="1" si="24"/>
        <v/>
      </c>
      <c r="AC49" s="221" t="str">
        <f t="shared" ca="1" si="24"/>
        <v>T</v>
      </c>
      <c r="AD49" s="221" t="str">
        <f t="shared" ca="1" si="24"/>
        <v/>
      </c>
      <c r="AE49" s="221" t="str">
        <f t="shared" ca="1" si="24"/>
        <v/>
      </c>
      <c r="AF49" s="221" t="str">
        <f t="shared" ca="1" si="24"/>
        <v/>
      </c>
      <c r="AG49" s="221" t="str">
        <f t="shared" ca="1" si="24"/>
        <v/>
      </c>
      <c r="AH49" s="54"/>
      <c r="AI49" s="16" t="str">
        <f>IF(format_planning="numéros de planning",$AM$8,$AI$8)</f>
        <v>F</v>
      </c>
      <c r="AJ49" s="43">
        <f t="shared" ca="1" si="21"/>
        <v>159.75</v>
      </c>
      <c r="AK49" s="359">
        <f t="shared" ca="1" si="20"/>
        <v>22</v>
      </c>
      <c r="AL49" s="360"/>
      <c r="AM49" s="34"/>
      <c r="AN49" s="174"/>
      <c r="AO49" s="169"/>
      <c r="AP49" s="170"/>
      <c r="AQ49" s="177"/>
      <c r="AR49" s="34"/>
      <c r="AS49" s="180"/>
      <c r="AT49" s="180"/>
      <c r="AU49" s="181"/>
      <c r="AV49" s="181"/>
      <c r="AW49" s="317"/>
      <c r="AX49" s="17"/>
      <c r="AY49" s="17"/>
      <c r="AZ49" s="17"/>
      <c r="BA49" s="17"/>
    </row>
    <row r="50" spans="2:53" ht="12.75" customHeight="1" x14ac:dyDescent="0.25">
      <c r="B50" s="157" t="s">
        <v>9</v>
      </c>
      <c r="C50" s="220" t="str">
        <f t="shared" ca="1" si="22"/>
        <v>T</v>
      </c>
      <c r="D50" s="221" t="str">
        <f t="shared" ca="1" si="22"/>
        <v>M</v>
      </c>
      <c r="E50" s="221" t="str">
        <f t="shared" ca="1" si="22"/>
        <v>M</v>
      </c>
      <c r="F50" s="221" t="str">
        <f t="shared" ca="1" si="22"/>
        <v>G</v>
      </c>
      <c r="G50" s="221" t="str">
        <f t="shared" ca="1" si="22"/>
        <v>T</v>
      </c>
      <c r="H50" s="221" t="str">
        <f t="shared" ca="1" si="22"/>
        <v/>
      </c>
      <c r="I50" s="221" t="str">
        <f t="shared" ca="1" si="22"/>
        <v/>
      </c>
      <c r="J50" s="221" t="str">
        <f t="shared" ca="1" si="22"/>
        <v>F</v>
      </c>
      <c r="K50" s="221" t="str">
        <f t="shared" ca="1" si="22"/>
        <v>A</v>
      </c>
      <c r="L50" s="221" t="str">
        <f t="shared" ca="1" si="22"/>
        <v>T</v>
      </c>
      <c r="M50" s="221" t="str">
        <f t="shared" ca="1" si="23"/>
        <v>T</v>
      </c>
      <c r="N50" s="221" t="str">
        <f t="shared" ca="1" si="23"/>
        <v>M</v>
      </c>
      <c r="O50" s="221" t="str">
        <f t="shared" ca="1" si="23"/>
        <v/>
      </c>
      <c r="P50" s="221" t="str">
        <f t="shared" ca="1" si="23"/>
        <v/>
      </c>
      <c r="Q50" s="221" t="str">
        <f t="shared" ca="1" si="23"/>
        <v/>
      </c>
      <c r="R50" s="221" t="str">
        <f t="shared" ca="1" si="23"/>
        <v>A</v>
      </c>
      <c r="S50" s="221" t="str">
        <f t="shared" ca="1" si="23"/>
        <v>A</v>
      </c>
      <c r="T50" s="221" t="str">
        <f t="shared" ca="1" si="23"/>
        <v>M</v>
      </c>
      <c r="U50" s="221" t="str">
        <f t="shared" ca="1" si="23"/>
        <v>T</v>
      </c>
      <c r="V50" s="221" t="str">
        <f t="shared" ca="1" si="23"/>
        <v/>
      </c>
      <c r="W50" s="221" t="str">
        <f t="shared" ca="1" si="24"/>
        <v/>
      </c>
      <c r="X50" s="221" t="str">
        <f t="shared" ca="1" si="24"/>
        <v>G</v>
      </c>
      <c r="Y50" s="221" t="str">
        <f t="shared" ca="1" si="24"/>
        <v>F</v>
      </c>
      <c r="Z50" s="221" t="str">
        <f t="shared" ca="1" si="24"/>
        <v>T</v>
      </c>
      <c r="AA50" s="221" t="str">
        <f t="shared" ca="1" si="24"/>
        <v>T</v>
      </c>
      <c r="AB50" s="221" t="str">
        <f t="shared" ca="1" si="24"/>
        <v>G</v>
      </c>
      <c r="AC50" s="221" t="str">
        <f t="shared" ca="1" si="24"/>
        <v/>
      </c>
      <c r="AD50" s="221" t="str">
        <f t="shared" ca="1" si="24"/>
        <v/>
      </c>
      <c r="AE50" s="221" t="str">
        <f t="shared" ca="1" si="24"/>
        <v>A</v>
      </c>
      <c r="AF50" s="221" t="str">
        <f t="shared" ca="1" si="24"/>
        <v>A</v>
      </c>
      <c r="AG50" s="222" t="str">
        <f t="shared" ca="1" si="24"/>
        <v>A</v>
      </c>
      <c r="AH50" s="32"/>
      <c r="AI50" s="17"/>
      <c r="AJ50" s="33"/>
      <c r="AK50" s="33"/>
      <c r="AL50" s="33"/>
      <c r="AM50" s="34"/>
      <c r="AN50" s="174"/>
      <c r="AO50" s="169"/>
      <c r="AP50" s="170"/>
      <c r="AQ50" s="177"/>
      <c r="AR50" s="34"/>
      <c r="AS50" s="180"/>
      <c r="AT50" s="180"/>
      <c r="AU50" s="181"/>
      <c r="AV50" s="181"/>
      <c r="AW50" s="317"/>
      <c r="AX50" s="17"/>
      <c r="AY50" s="17"/>
      <c r="AZ50" s="17"/>
      <c r="BA50" s="17"/>
    </row>
    <row r="51" spans="2:53" ht="12.75" customHeight="1" x14ac:dyDescent="0.25">
      <c r="B51" s="157" t="s">
        <v>10</v>
      </c>
      <c r="C51" s="220" t="str">
        <f t="shared" ca="1" si="22"/>
        <v>T</v>
      </c>
      <c r="D51" s="221" t="str">
        <f t="shared" ca="1" si="22"/>
        <v>M</v>
      </c>
      <c r="E51" s="221" t="str">
        <f t="shared" ca="1" si="22"/>
        <v>M</v>
      </c>
      <c r="F51" s="221" t="str">
        <f t="shared" ca="1" si="22"/>
        <v>G</v>
      </c>
      <c r="G51" s="221" t="str">
        <f t="shared" ca="1" si="22"/>
        <v>T</v>
      </c>
      <c r="H51" s="221" t="str">
        <f t="shared" ca="1" si="22"/>
        <v/>
      </c>
      <c r="I51" s="221" t="str">
        <f t="shared" ca="1" si="22"/>
        <v/>
      </c>
      <c r="J51" s="221" t="str">
        <f t="shared" ca="1" si="22"/>
        <v>F</v>
      </c>
      <c r="K51" s="221" t="str">
        <f t="shared" ca="1" si="22"/>
        <v>A</v>
      </c>
      <c r="L51" s="221" t="str">
        <f t="shared" ca="1" si="22"/>
        <v>T</v>
      </c>
      <c r="M51" s="221" t="str">
        <f t="shared" ca="1" si="23"/>
        <v>T</v>
      </c>
      <c r="N51" s="221" t="str">
        <f t="shared" ca="1" si="23"/>
        <v>M</v>
      </c>
      <c r="O51" s="221" t="str">
        <f t="shared" ca="1" si="23"/>
        <v/>
      </c>
      <c r="P51" s="221" t="str">
        <f t="shared" ca="1" si="23"/>
        <v/>
      </c>
      <c r="Q51" s="221" t="str">
        <f t="shared" ca="1" si="23"/>
        <v/>
      </c>
      <c r="R51" s="221" t="str">
        <f t="shared" ca="1" si="23"/>
        <v>A</v>
      </c>
      <c r="S51" s="221" t="str">
        <f t="shared" ca="1" si="23"/>
        <v>A</v>
      </c>
      <c r="T51" s="221" t="str">
        <f t="shared" ca="1" si="23"/>
        <v>M</v>
      </c>
      <c r="U51" s="221" t="str">
        <f t="shared" ca="1" si="23"/>
        <v>T</v>
      </c>
      <c r="V51" s="221" t="str">
        <f t="shared" ca="1" si="23"/>
        <v/>
      </c>
      <c r="W51" s="221" t="str">
        <f t="shared" ca="1" si="24"/>
        <v/>
      </c>
      <c r="X51" s="221" t="str">
        <f t="shared" ca="1" si="24"/>
        <v>G</v>
      </c>
      <c r="Y51" s="221" t="str">
        <f t="shared" ca="1" si="24"/>
        <v>F</v>
      </c>
      <c r="Z51" s="221" t="str">
        <f t="shared" ca="1" si="24"/>
        <v>T</v>
      </c>
      <c r="AA51" s="221" t="str">
        <f t="shared" ca="1" si="24"/>
        <v>T</v>
      </c>
      <c r="AB51" s="221" t="str">
        <f t="shared" ca="1" si="24"/>
        <v>G</v>
      </c>
      <c r="AC51" s="221" t="str">
        <f t="shared" ca="1" si="24"/>
        <v/>
      </c>
      <c r="AD51" s="221" t="str">
        <f t="shared" ca="1" si="24"/>
        <v/>
      </c>
      <c r="AE51" s="221" t="str">
        <f t="shared" ca="1" si="24"/>
        <v>A</v>
      </c>
      <c r="AF51" s="221" t="str">
        <f t="shared" ca="1" si="24"/>
        <v>A</v>
      </c>
      <c r="AG51" s="222" t="str">
        <f t="shared" ca="1" si="24"/>
        <v>A</v>
      </c>
      <c r="AH51" s="14"/>
      <c r="AI51" s="368" t="s">
        <v>11</v>
      </c>
      <c r="AJ51" s="369"/>
      <c r="AK51" s="153"/>
      <c r="AL51" s="153"/>
      <c r="AM51" s="34"/>
      <c r="AN51" s="174"/>
      <c r="AO51" s="169"/>
      <c r="AP51" s="170"/>
      <c r="AQ51" s="177"/>
      <c r="AR51" s="34"/>
      <c r="AS51" s="180"/>
      <c r="AT51" s="180"/>
      <c r="AU51" s="181"/>
      <c r="AV51" s="181"/>
      <c r="AW51" s="317"/>
      <c r="AX51" s="17"/>
      <c r="AY51" s="17"/>
      <c r="AZ51" s="17"/>
      <c r="BA51" s="17"/>
    </row>
    <row r="52" spans="2:53" ht="12.75" customHeight="1" x14ac:dyDescent="0.25">
      <c r="B52" s="159" t="s">
        <v>12</v>
      </c>
      <c r="C52" s="220" t="str">
        <f t="shared" ca="1" si="22"/>
        <v>T</v>
      </c>
      <c r="D52" s="221" t="str">
        <f t="shared" ca="1" si="22"/>
        <v>M</v>
      </c>
      <c r="E52" s="221" t="str">
        <f t="shared" ca="1" si="22"/>
        <v>M</v>
      </c>
      <c r="F52" s="221" t="str">
        <f t="shared" ca="1" si="22"/>
        <v>G</v>
      </c>
      <c r="G52" s="221" t="str">
        <f t="shared" ca="1" si="22"/>
        <v>T</v>
      </c>
      <c r="H52" s="221" t="str">
        <f t="shared" ca="1" si="22"/>
        <v/>
      </c>
      <c r="I52" s="221" t="str">
        <f t="shared" ca="1" si="22"/>
        <v/>
      </c>
      <c r="J52" s="221" t="str">
        <f t="shared" ca="1" si="22"/>
        <v>F</v>
      </c>
      <c r="K52" s="221" t="str">
        <f t="shared" ca="1" si="22"/>
        <v>A</v>
      </c>
      <c r="L52" s="221" t="str">
        <f t="shared" ca="1" si="22"/>
        <v>T</v>
      </c>
      <c r="M52" s="221" t="str">
        <f t="shared" ca="1" si="23"/>
        <v>T</v>
      </c>
      <c r="N52" s="221" t="str">
        <f t="shared" ca="1" si="23"/>
        <v>M</v>
      </c>
      <c r="O52" s="221" t="str">
        <f t="shared" ca="1" si="23"/>
        <v/>
      </c>
      <c r="P52" s="221" t="str">
        <f t="shared" ca="1" si="23"/>
        <v/>
      </c>
      <c r="Q52" s="221" t="str">
        <f t="shared" ca="1" si="23"/>
        <v/>
      </c>
      <c r="R52" s="221" t="str">
        <f t="shared" ca="1" si="23"/>
        <v>A</v>
      </c>
      <c r="S52" s="221" t="str">
        <f t="shared" ca="1" si="23"/>
        <v>A</v>
      </c>
      <c r="T52" s="221" t="str">
        <f t="shared" ca="1" si="23"/>
        <v>M</v>
      </c>
      <c r="U52" s="221" t="str">
        <f t="shared" ca="1" si="23"/>
        <v>T</v>
      </c>
      <c r="V52" s="221" t="str">
        <f t="shared" ca="1" si="23"/>
        <v/>
      </c>
      <c r="W52" s="221" t="str">
        <f t="shared" ca="1" si="24"/>
        <v/>
      </c>
      <c r="X52" s="221" t="str">
        <f t="shared" ca="1" si="24"/>
        <v>G</v>
      </c>
      <c r="Y52" s="221" t="str">
        <f t="shared" ca="1" si="24"/>
        <v>F</v>
      </c>
      <c r="Z52" s="221" t="str">
        <f t="shared" ca="1" si="24"/>
        <v>T</v>
      </c>
      <c r="AA52" s="221" t="str">
        <f t="shared" ca="1" si="24"/>
        <v>T</v>
      </c>
      <c r="AB52" s="221" t="str">
        <f t="shared" ca="1" si="24"/>
        <v>G</v>
      </c>
      <c r="AC52" s="221" t="str">
        <f t="shared" ca="1" si="24"/>
        <v/>
      </c>
      <c r="AD52" s="221" t="str">
        <f t="shared" ca="1" si="24"/>
        <v/>
      </c>
      <c r="AE52" s="221" t="str">
        <f t="shared" ca="1" si="24"/>
        <v>A</v>
      </c>
      <c r="AF52" s="221" t="str">
        <f t="shared" ca="1" si="24"/>
        <v>A</v>
      </c>
      <c r="AG52" s="222" t="str">
        <f t="shared" ca="1" si="24"/>
        <v>A</v>
      </c>
      <c r="AH52" s="14"/>
      <c r="AI52" s="16" t="str">
        <f>IF(format_planning="numéros de planning",$AM$3,$AI$3)</f>
        <v>A</v>
      </c>
      <c r="AJ52" s="36">
        <f>COUNTIF($C$60:$AH$60,AI52)</f>
        <v>6</v>
      </c>
      <c r="AK52" s="58"/>
      <c r="AL52" s="58"/>
      <c r="AM52" s="17"/>
      <c r="AN52" s="168"/>
      <c r="AO52" s="169"/>
      <c r="AP52" s="172"/>
      <c r="AQ52" s="173"/>
      <c r="AR52" s="17"/>
      <c r="AS52" s="180"/>
      <c r="AT52" s="180"/>
      <c r="AU52" s="181"/>
      <c r="AV52" s="181"/>
      <c r="AW52" s="317"/>
      <c r="AX52" s="17"/>
      <c r="AY52" s="17"/>
      <c r="AZ52" s="34"/>
      <c r="BA52" s="17"/>
    </row>
    <row r="53" spans="2:53" ht="12.75" customHeight="1" x14ac:dyDescent="0.25">
      <c r="B53" s="89" t="s">
        <v>104</v>
      </c>
      <c r="C53" s="220" t="str">
        <f t="shared" ca="1" si="22"/>
        <v>F</v>
      </c>
      <c r="D53" s="220" t="str">
        <f t="shared" ca="1" si="22"/>
        <v>F</v>
      </c>
      <c r="E53" s="220" t="str">
        <f t="shared" ca="1" si="22"/>
        <v>F</v>
      </c>
      <c r="F53" s="220" t="str">
        <f t="shared" ca="1" si="22"/>
        <v>F</v>
      </c>
      <c r="G53" s="220" t="str">
        <f t="shared" ca="1" si="22"/>
        <v>F</v>
      </c>
      <c r="H53" s="222" t="str">
        <f t="shared" ca="1" si="22"/>
        <v/>
      </c>
      <c r="I53" s="220" t="str">
        <f t="shared" ca="1" si="22"/>
        <v/>
      </c>
      <c r="J53" s="220" t="str">
        <f t="shared" ca="1" si="22"/>
        <v>M</v>
      </c>
      <c r="K53" s="220" t="str">
        <f t="shared" ca="1" si="22"/>
        <v>F</v>
      </c>
      <c r="L53" s="220" t="str">
        <f t="shared" ca="1" si="22"/>
        <v/>
      </c>
      <c r="M53" s="220" t="str">
        <f t="shared" ca="1" si="23"/>
        <v>F</v>
      </c>
      <c r="N53" s="220" t="str">
        <f t="shared" ca="1" si="23"/>
        <v/>
      </c>
      <c r="O53" s="222" t="str">
        <f t="shared" ca="1" si="23"/>
        <v/>
      </c>
      <c r="P53" s="220" t="str">
        <f t="shared" ca="1" si="23"/>
        <v/>
      </c>
      <c r="Q53" s="220" t="str">
        <f t="shared" ca="1" si="23"/>
        <v/>
      </c>
      <c r="R53" s="220" t="str">
        <f t="shared" ca="1" si="23"/>
        <v>F</v>
      </c>
      <c r="S53" s="220" t="str">
        <f t="shared" ca="1" si="23"/>
        <v>T</v>
      </c>
      <c r="T53" s="220" t="str">
        <f t="shared" ca="1" si="23"/>
        <v>F</v>
      </c>
      <c r="U53" s="220" t="str">
        <f t="shared" ca="1" si="23"/>
        <v/>
      </c>
      <c r="V53" s="222" t="str">
        <f t="shared" ca="1" si="23"/>
        <v/>
      </c>
      <c r="W53" s="220" t="str">
        <f t="shared" ca="1" si="24"/>
        <v/>
      </c>
      <c r="X53" s="220" t="str">
        <f t="shared" ca="1" si="24"/>
        <v>F</v>
      </c>
      <c r="Y53" s="220" t="str">
        <f t="shared" ca="1" si="24"/>
        <v>A</v>
      </c>
      <c r="Z53" s="220" t="str">
        <f t="shared" ca="1" si="24"/>
        <v>F</v>
      </c>
      <c r="AA53" s="220" t="str">
        <f t="shared" ca="1" si="24"/>
        <v>F</v>
      </c>
      <c r="AB53" s="220" t="str">
        <f t="shared" ca="1" si="24"/>
        <v/>
      </c>
      <c r="AC53" s="220" t="str">
        <f t="shared" ca="1" si="24"/>
        <v/>
      </c>
      <c r="AD53" s="220" t="str">
        <f t="shared" ca="1" si="24"/>
        <v/>
      </c>
      <c r="AE53" s="220" t="str">
        <f t="shared" ca="1" si="24"/>
        <v>F</v>
      </c>
      <c r="AF53" s="220" t="str">
        <f t="shared" ca="1" si="24"/>
        <v>F</v>
      </c>
      <c r="AG53" s="220" t="str">
        <f t="shared" ca="1" si="24"/>
        <v>G</v>
      </c>
      <c r="AH53" s="28"/>
      <c r="AI53" s="16" t="str">
        <f>IF(format_planning="numéros de planning",$AM$4,$AI$4)</f>
        <v>M</v>
      </c>
      <c r="AJ53" s="36">
        <f t="shared" ref="AJ53:AJ57" si="25">COUNTIF($C$60:$AH$60,AI53)</f>
        <v>9</v>
      </c>
      <c r="AK53" s="58"/>
      <c r="AL53" s="58"/>
      <c r="AM53" s="17"/>
      <c r="AN53" s="168"/>
      <c r="AO53" s="169"/>
      <c r="AP53" s="172"/>
      <c r="AQ53" s="173"/>
      <c r="AR53" s="17"/>
      <c r="AS53" s="180"/>
      <c r="AT53" s="180"/>
      <c r="AU53" s="181"/>
      <c r="AV53" s="181"/>
      <c r="AW53" s="317"/>
      <c r="AX53" s="27"/>
      <c r="AY53" s="17"/>
      <c r="AZ53" s="34"/>
      <c r="BA53" s="17"/>
    </row>
    <row r="54" spans="2:53" ht="12.75" customHeight="1" x14ac:dyDescent="0.25">
      <c r="B54" s="160" t="s">
        <v>13</v>
      </c>
      <c r="C54" s="220" t="str">
        <f t="shared" ca="1" si="22"/>
        <v/>
      </c>
      <c r="D54" s="221" t="str">
        <f t="shared" ca="1" si="22"/>
        <v/>
      </c>
      <c r="E54" s="221" t="str">
        <f t="shared" ca="1" si="22"/>
        <v/>
      </c>
      <c r="F54" s="221" t="str">
        <f t="shared" ca="1" si="22"/>
        <v/>
      </c>
      <c r="G54" s="221" t="str">
        <f t="shared" ca="1" si="22"/>
        <v/>
      </c>
      <c r="H54" s="221" t="str">
        <f t="shared" ca="1" si="22"/>
        <v/>
      </c>
      <c r="I54" s="221" t="str">
        <f t="shared" ca="1" si="22"/>
        <v/>
      </c>
      <c r="J54" s="221" t="str">
        <f t="shared" ca="1" si="22"/>
        <v/>
      </c>
      <c r="K54" s="221" t="str">
        <f t="shared" ca="1" si="22"/>
        <v/>
      </c>
      <c r="L54" s="221" t="str">
        <f t="shared" ca="1" si="22"/>
        <v/>
      </c>
      <c r="M54" s="221" t="str">
        <f t="shared" ca="1" si="23"/>
        <v/>
      </c>
      <c r="N54" s="221" t="str">
        <f t="shared" ca="1" si="23"/>
        <v/>
      </c>
      <c r="O54" s="221" t="str">
        <f t="shared" ca="1" si="23"/>
        <v/>
      </c>
      <c r="P54" s="221" t="str">
        <f t="shared" ca="1" si="23"/>
        <v/>
      </c>
      <c r="Q54" s="221" t="str">
        <f t="shared" ca="1" si="23"/>
        <v/>
      </c>
      <c r="R54" s="221" t="str">
        <f t="shared" ca="1" si="23"/>
        <v/>
      </c>
      <c r="S54" s="221" t="str">
        <f t="shared" ca="1" si="23"/>
        <v/>
      </c>
      <c r="T54" s="221" t="str">
        <f t="shared" ca="1" si="23"/>
        <v/>
      </c>
      <c r="U54" s="221" t="str">
        <f t="shared" ca="1" si="23"/>
        <v/>
      </c>
      <c r="V54" s="221" t="str">
        <f t="shared" ca="1" si="23"/>
        <v/>
      </c>
      <c r="W54" s="221" t="str">
        <f t="shared" ca="1" si="24"/>
        <v/>
      </c>
      <c r="X54" s="221" t="str">
        <f t="shared" ca="1" si="24"/>
        <v/>
      </c>
      <c r="Y54" s="221" t="str">
        <f t="shared" ca="1" si="24"/>
        <v/>
      </c>
      <c r="Z54" s="221" t="str">
        <f t="shared" ca="1" si="24"/>
        <v/>
      </c>
      <c r="AA54" s="221" t="str">
        <f t="shared" ca="1" si="24"/>
        <v/>
      </c>
      <c r="AB54" s="221" t="str">
        <f t="shared" ca="1" si="24"/>
        <v/>
      </c>
      <c r="AC54" s="221" t="str">
        <f t="shared" ca="1" si="24"/>
        <v/>
      </c>
      <c r="AD54" s="221" t="str">
        <f t="shared" ca="1" si="24"/>
        <v/>
      </c>
      <c r="AE54" s="221" t="str">
        <f t="shared" ca="1" si="24"/>
        <v/>
      </c>
      <c r="AF54" s="221" t="str">
        <f t="shared" ca="1" si="24"/>
        <v/>
      </c>
      <c r="AG54" s="221" t="str">
        <f t="shared" ca="1" si="24"/>
        <v/>
      </c>
      <c r="AH54" s="54"/>
      <c r="AI54" s="16" t="str">
        <f>IF(format_planning="numéros de planning",$AM$5,$AI$5)</f>
        <v>G</v>
      </c>
      <c r="AJ54" s="36">
        <f t="shared" si="25"/>
        <v>11</v>
      </c>
      <c r="AK54" s="58"/>
      <c r="AL54" s="58"/>
      <c r="AM54" s="17"/>
      <c r="AN54" s="168"/>
      <c r="AO54" s="169"/>
      <c r="AP54" s="172"/>
      <c r="AQ54" s="173"/>
      <c r="AR54" s="17"/>
      <c r="AS54" s="180"/>
      <c r="AT54" s="180"/>
      <c r="AU54" s="181"/>
      <c r="AV54" s="181"/>
      <c r="AW54" s="317"/>
      <c r="AX54" s="27"/>
      <c r="AY54" s="34"/>
      <c r="AZ54" s="34"/>
      <c r="BA54" s="17"/>
    </row>
    <row r="55" spans="2:53" ht="12.75" customHeight="1" x14ac:dyDescent="0.25">
      <c r="B55" s="158" t="s">
        <v>14</v>
      </c>
      <c r="C55" s="220" t="str">
        <f t="shared" ca="1" si="22"/>
        <v>C</v>
      </c>
      <c r="D55" s="221" t="str">
        <f t="shared" ca="1" si="22"/>
        <v/>
      </c>
      <c r="E55" s="221" t="str">
        <f t="shared" ca="1" si="22"/>
        <v>G</v>
      </c>
      <c r="F55" s="221" t="str">
        <f t="shared" ca="1" si="22"/>
        <v/>
      </c>
      <c r="G55" s="221" t="str">
        <f t="shared" ca="1" si="22"/>
        <v>C</v>
      </c>
      <c r="H55" s="221" t="str">
        <f t="shared" ca="1" si="22"/>
        <v/>
      </c>
      <c r="I55" s="221" t="str">
        <f t="shared" ca="1" si="22"/>
        <v/>
      </c>
      <c r="J55" s="221" t="str">
        <f t="shared" ca="1" si="22"/>
        <v>C</v>
      </c>
      <c r="K55" s="221" t="str">
        <f t="shared" ca="1" si="22"/>
        <v/>
      </c>
      <c r="L55" s="221" t="str">
        <f t="shared" ca="1" si="22"/>
        <v>C</v>
      </c>
      <c r="M55" s="221" t="str">
        <f t="shared" ca="1" si="23"/>
        <v/>
      </c>
      <c r="N55" s="221" t="str">
        <f t="shared" ca="1" si="23"/>
        <v>A</v>
      </c>
      <c r="O55" s="221" t="str">
        <f t="shared" ca="1" si="23"/>
        <v/>
      </c>
      <c r="P55" s="221" t="str">
        <f t="shared" ca="1" si="23"/>
        <v/>
      </c>
      <c r="Q55" s="221" t="str">
        <f t="shared" ca="1" si="23"/>
        <v/>
      </c>
      <c r="R55" s="221" t="str">
        <f t="shared" ca="1" si="23"/>
        <v/>
      </c>
      <c r="S55" s="221" t="str">
        <f t="shared" ca="1" si="23"/>
        <v>M</v>
      </c>
      <c r="T55" s="221" t="str">
        <f t="shared" ca="1" si="23"/>
        <v/>
      </c>
      <c r="U55" s="221" t="str">
        <f t="shared" ca="1" si="23"/>
        <v>C</v>
      </c>
      <c r="V55" s="221" t="str">
        <f t="shared" ca="1" si="23"/>
        <v/>
      </c>
      <c r="W55" s="221" t="str">
        <f t="shared" ca="1" si="24"/>
        <v/>
      </c>
      <c r="X55" s="221" t="str">
        <f t="shared" ca="1" si="24"/>
        <v>C</v>
      </c>
      <c r="Y55" s="221" t="str">
        <f t="shared" ca="1" si="24"/>
        <v/>
      </c>
      <c r="Z55" s="221" t="str">
        <f t="shared" ca="1" si="24"/>
        <v>C</v>
      </c>
      <c r="AA55" s="221" t="str">
        <f t="shared" ca="1" si="24"/>
        <v/>
      </c>
      <c r="AB55" s="221" t="str">
        <f t="shared" ca="1" si="24"/>
        <v>F</v>
      </c>
      <c r="AC55" s="221" t="str">
        <f t="shared" ca="1" si="24"/>
        <v/>
      </c>
      <c r="AD55" s="221" t="str">
        <f t="shared" ca="1" si="24"/>
        <v/>
      </c>
      <c r="AE55" s="221" t="str">
        <f t="shared" ca="1" si="24"/>
        <v>C</v>
      </c>
      <c r="AF55" s="221" t="str">
        <f t="shared" ca="1" si="24"/>
        <v/>
      </c>
      <c r="AG55" s="222" t="str">
        <f t="shared" ca="1" si="24"/>
        <v>F</v>
      </c>
      <c r="AH55" s="37"/>
      <c r="AI55" s="16" t="str">
        <f>IF(format_planning="numéros de planning",$AM$6,$AI$6)</f>
        <v>T</v>
      </c>
      <c r="AJ55" s="36">
        <f t="shared" si="25"/>
        <v>0</v>
      </c>
      <c r="AK55" s="58"/>
      <c r="AL55" s="58"/>
      <c r="AM55" s="17"/>
      <c r="AN55" s="168"/>
      <c r="AO55" s="169"/>
      <c r="AP55" s="172"/>
      <c r="AQ55" s="173"/>
      <c r="AR55" s="17"/>
      <c r="AS55" s="180"/>
      <c r="AT55" s="180"/>
      <c r="AU55" s="181"/>
      <c r="AV55" s="181"/>
      <c r="AW55" s="317"/>
      <c r="AX55" s="27"/>
      <c r="AY55" s="34"/>
      <c r="AZ55" s="34"/>
      <c r="BA55" s="17"/>
    </row>
    <row r="56" spans="2:53" ht="12.75" customHeight="1" x14ac:dyDescent="0.25">
      <c r="B56" s="161" t="s">
        <v>8</v>
      </c>
      <c r="C56" s="220" t="str">
        <f t="shared" ca="1" si="22"/>
        <v>G</v>
      </c>
      <c r="D56" s="221" t="str">
        <f t="shared" ca="1" si="22"/>
        <v>C</v>
      </c>
      <c r="E56" s="221" t="str">
        <f t="shared" ca="1" si="22"/>
        <v>C</v>
      </c>
      <c r="F56" s="221" t="str">
        <f t="shared" ca="1" si="22"/>
        <v>C</v>
      </c>
      <c r="G56" s="221" t="str">
        <f t="shared" ca="1" si="22"/>
        <v>G</v>
      </c>
      <c r="H56" s="221" t="str">
        <f t="shared" ca="1" si="22"/>
        <v>F</v>
      </c>
      <c r="I56" s="221" t="str">
        <f t="shared" ca="1" si="22"/>
        <v/>
      </c>
      <c r="J56" s="221" t="str">
        <f t="shared" ca="1" si="22"/>
        <v>A</v>
      </c>
      <c r="K56" s="221" t="str">
        <f t="shared" ca="1" si="22"/>
        <v>C</v>
      </c>
      <c r="L56" s="221" t="str">
        <f t="shared" ca="1" si="22"/>
        <v>F</v>
      </c>
      <c r="M56" s="221" t="str">
        <f t="shared" ca="1" si="23"/>
        <v>A</v>
      </c>
      <c r="N56" s="221" t="str">
        <f t="shared" ca="1" si="23"/>
        <v>C</v>
      </c>
      <c r="O56" s="221" t="str">
        <f t="shared" ca="1" si="23"/>
        <v>C</v>
      </c>
      <c r="P56" s="221" t="str">
        <f t="shared" ca="1" si="23"/>
        <v/>
      </c>
      <c r="Q56" s="221" t="str">
        <f t="shared" ca="1" si="23"/>
        <v/>
      </c>
      <c r="R56" s="221" t="str">
        <f t="shared" ca="1" si="23"/>
        <v>C</v>
      </c>
      <c r="S56" s="221" t="str">
        <f t="shared" ca="1" si="23"/>
        <v>C</v>
      </c>
      <c r="T56" s="221" t="str">
        <f t="shared" ca="1" si="23"/>
        <v>C</v>
      </c>
      <c r="U56" s="221" t="str">
        <f t="shared" ca="1" si="23"/>
        <v>A</v>
      </c>
      <c r="V56" s="221" t="str">
        <f t="shared" ca="1" si="23"/>
        <v>A</v>
      </c>
      <c r="W56" s="221" t="str">
        <f t="shared" ca="1" si="24"/>
        <v/>
      </c>
      <c r="X56" s="221" t="str">
        <f t="shared" ca="1" si="24"/>
        <v>A</v>
      </c>
      <c r="Y56" s="221" t="str">
        <f t="shared" ca="1" si="24"/>
        <v>C</v>
      </c>
      <c r="Z56" s="221" t="str">
        <f t="shared" ca="1" si="24"/>
        <v>G</v>
      </c>
      <c r="AA56" s="221" t="str">
        <f t="shared" ca="1" si="24"/>
        <v>A</v>
      </c>
      <c r="AB56" s="221" t="str">
        <f t="shared" ca="1" si="24"/>
        <v>C</v>
      </c>
      <c r="AC56" s="221" t="str">
        <f t="shared" ca="1" si="24"/>
        <v>C</v>
      </c>
      <c r="AD56" s="221" t="str">
        <f t="shared" ca="1" si="24"/>
        <v/>
      </c>
      <c r="AE56" s="221" t="str">
        <f t="shared" ca="1" si="24"/>
        <v>G</v>
      </c>
      <c r="AF56" s="221" t="str">
        <f t="shared" ca="1" si="24"/>
        <v>C</v>
      </c>
      <c r="AG56" s="222" t="str">
        <f t="shared" ca="1" si="24"/>
        <v>C</v>
      </c>
      <c r="AH56" s="37"/>
      <c r="AI56" s="16" t="str">
        <f>IF(format_planning="numéros de planning",$AM$7,$AI$7)</f>
        <v>C</v>
      </c>
      <c r="AJ56" s="36">
        <f t="shared" si="25"/>
        <v>0</v>
      </c>
      <c r="AK56" s="58"/>
      <c r="AL56" s="58"/>
      <c r="AM56" s="17"/>
      <c r="AN56" s="168"/>
      <c r="AO56" s="169"/>
      <c r="AP56" s="172"/>
      <c r="AQ56" s="173"/>
      <c r="AR56" s="17"/>
      <c r="AS56" s="180"/>
      <c r="AT56" s="180"/>
      <c r="AU56" s="181"/>
      <c r="AV56" s="181"/>
      <c r="AW56" s="317"/>
      <c r="AX56" s="27"/>
      <c r="AY56" s="34"/>
      <c r="AZ56" s="34"/>
      <c r="BA56" s="17"/>
    </row>
    <row r="57" spans="2:53" ht="12.75" customHeight="1" x14ac:dyDescent="0.25">
      <c r="B57" s="162" t="s">
        <v>6</v>
      </c>
      <c r="C57" s="220" t="str">
        <f t="shared" ca="1" si="22"/>
        <v>G</v>
      </c>
      <c r="D57" s="221" t="str">
        <f t="shared" ca="1" si="22"/>
        <v>C</v>
      </c>
      <c r="E57" s="221" t="str">
        <f t="shared" ca="1" si="22"/>
        <v>C</v>
      </c>
      <c r="F57" s="221" t="str">
        <f t="shared" ca="1" si="22"/>
        <v>C</v>
      </c>
      <c r="G57" s="221" t="str">
        <f t="shared" ca="1" si="22"/>
        <v>G</v>
      </c>
      <c r="H57" s="221" t="str">
        <f t="shared" ca="1" si="22"/>
        <v>F</v>
      </c>
      <c r="I57" s="221" t="str">
        <f t="shared" ca="1" si="22"/>
        <v/>
      </c>
      <c r="J57" s="221" t="str">
        <f t="shared" ca="1" si="22"/>
        <v>A</v>
      </c>
      <c r="K57" s="221" t="str">
        <f t="shared" ca="1" si="22"/>
        <v>C</v>
      </c>
      <c r="L57" s="221" t="str">
        <f t="shared" ca="1" si="22"/>
        <v>F</v>
      </c>
      <c r="M57" s="221" t="str">
        <f t="shared" ca="1" si="23"/>
        <v>A</v>
      </c>
      <c r="N57" s="221" t="str">
        <f t="shared" ca="1" si="23"/>
        <v>C</v>
      </c>
      <c r="O57" s="221" t="str">
        <f t="shared" ca="1" si="23"/>
        <v>C</v>
      </c>
      <c r="P57" s="221" t="str">
        <f t="shared" ca="1" si="23"/>
        <v/>
      </c>
      <c r="Q57" s="221" t="str">
        <f t="shared" ca="1" si="23"/>
        <v/>
      </c>
      <c r="R57" s="221" t="str">
        <f t="shared" ca="1" si="23"/>
        <v>C</v>
      </c>
      <c r="S57" s="221" t="str">
        <f t="shared" ca="1" si="23"/>
        <v>C</v>
      </c>
      <c r="T57" s="221" t="str">
        <f t="shared" ca="1" si="23"/>
        <v>C</v>
      </c>
      <c r="U57" s="221" t="str">
        <f t="shared" ca="1" si="23"/>
        <v>A</v>
      </c>
      <c r="V57" s="221" t="str">
        <f t="shared" ca="1" si="23"/>
        <v>A</v>
      </c>
      <c r="W57" s="221" t="str">
        <f t="shared" ca="1" si="24"/>
        <v/>
      </c>
      <c r="X57" s="221" t="str">
        <f t="shared" ca="1" si="24"/>
        <v>A</v>
      </c>
      <c r="Y57" s="221" t="str">
        <f t="shared" ca="1" si="24"/>
        <v>C</v>
      </c>
      <c r="Z57" s="221" t="str">
        <f t="shared" ca="1" si="24"/>
        <v>G</v>
      </c>
      <c r="AA57" s="221" t="str">
        <f t="shared" ca="1" si="24"/>
        <v>A</v>
      </c>
      <c r="AB57" s="221" t="str">
        <f t="shared" ca="1" si="24"/>
        <v>C</v>
      </c>
      <c r="AC57" s="221" t="str">
        <f t="shared" ca="1" si="24"/>
        <v>C</v>
      </c>
      <c r="AD57" s="221" t="str">
        <f t="shared" ca="1" si="24"/>
        <v/>
      </c>
      <c r="AE57" s="221" t="str">
        <f t="shared" ca="1" si="24"/>
        <v>G</v>
      </c>
      <c r="AF57" s="221" t="str">
        <f t="shared" ca="1" si="24"/>
        <v>C</v>
      </c>
      <c r="AG57" s="222" t="str">
        <f t="shared" ca="1" si="24"/>
        <v>C</v>
      </c>
      <c r="AH57" s="37"/>
      <c r="AI57" s="16" t="str">
        <f>IF(format_planning="numéros de planning",$AM$8,$AI$8)</f>
        <v>F</v>
      </c>
      <c r="AJ57" s="36">
        <f t="shared" si="25"/>
        <v>0</v>
      </c>
      <c r="AK57" s="58"/>
      <c r="AL57" s="58"/>
      <c r="AM57" s="17"/>
      <c r="AN57" s="168"/>
      <c r="AO57" s="169"/>
      <c r="AP57" s="172"/>
      <c r="AQ57" s="173"/>
      <c r="AR57" s="17"/>
      <c r="AS57" s="180"/>
      <c r="AT57" s="180"/>
      <c r="AU57" s="181"/>
      <c r="AV57" s="181"/>
      <c r="AW57" s="317"/>
      <c r="AX57" s="27"/>
      <c r="AY57" s="34"/>
      <c r="AZ57" s="17"/>
      <c r="BA57" s="17"/>
    </row>
    <row r="58" spans="2:53" ht="12.75" customHeight="1" x14ac:dyDescent="0.25">
      <c r="B58" s="162" t="s">
        <v>7</v>
      </c>
      <c r="C58" s="220" t="str">
        <f t="shared" ca="1" si="22"/>
        <v>G</v>
      </c>
      <c r="D58" s="221" t="str">
        <f t="shared" ca="1" si="22"/>
        <v>C</v>
      </c>
      <c r="E58" s="221" t="str">
        <f t="shared" ca="1" si="22"/>
        <v>C</v>
      </c>
      <c r="F58" s="221" t="str">
        <f t="shared" ca="1" si="22"/>
        <v>C</v>
      </c>
      <c r="G58" s="221" t="str">
        <f t="shared" ca="1" si="22"/>
        <v>G</v>
      </c>
      <c r="H58" s="221" t="str">
        <f t="shared" ca="1" si="22"/>
        <v/>
      </c>
      <c r="I58" s="221" t="str">
        <f t="shared" ca="1" si="22"/>
        <v/>
      </c>
      <c r="J58" s="221" t="str">
        <f t="shared" ca="1" si="22"/>
        <v>A</v>
      </c>
      <c r="K58" s="221" t="str">
        <f t="shared" ca="1" si="22"/>
        <v>C</v>
      </c>
      <c r="L58" s="221" t="str">
        <f t="shared" ca="1" si="22"/>
        <v>F</v>
      </c>
      <c r="M58" s="221" t="str">
        <f t="shared" ca="1" si="23"/>
        <v>A</v>
      </c>
      <c r="N58" s="221" t="str">
        <f t="shared" ca="1" si="23"/>
        <v>C</v>
      </c>
      <c r="O58" s="221" t="str">
        <f t="shared" ca="1" si="23"/>
        <v/>
      </c>
      <c r="P58" s="221" t="str">
        <f t="shared" ca="1" si="23"/>
        <v/>
      </c>
      <c r="Q58" s="221" t="str">
        <f t="shared" ca="1" si="23"/>
        <v/>
      </c>
      <c r="R58" s="221" t="str">
        <f t="shared" ca="1" si="23"/>
        <v>C</v>
      </c>
      <c r="S58" s="221" t="str">
        <f t="shared" ca="1" si="23"/>
        <v>C</v>
      </c>
      <c r="T58" s="221" t="str">
        <f t="shared" ca="1" si="23"/>
        <v>C</v>
      </c>
      <c r="U58" s="221" t="str">
        <f t="shared" ca="1" si="23"/>
        <v>A</v>
      </c>
      <c r="V58" s="221" t="str">
        <f t="shared" ca="1" si="23"/>
        <v/>
      </c>
      <c r="W58" s="221" t="str">
        <f t="shared" ca="1" si="24"/>
        <v/>
      </c>
      <c r="X58" s="221" t="str">
        <f t="shared" ca="1" si="24"/>
        <v>A</v>
      </c>
      <c r="Y58" s="221" t="str">
        <f t="shared" ca="1" si="24"/>
        <v>C</v>
      </c>
      <c r="Z58" s="221" t="str">
        <f t="shared" ca="1" si="24"/>
        <v>G</v>
      </c>
      <c r="AA58" s="221" t="str">
        <f t="shared" ca="1" si="24"/>
        <v>A</v>
      </c>
      <c r="AB58" s="221" t="str">
        <f t="shared" ca="1" si="24"/>
        <v>C</v>
      </c>
      <c r="AC58" s="221" t="str">
        <f t="shared" ca="1" si="24"/>
        <v/>
      </c>
      <c r="AD58" s="221" t="str">
        <f t="shared" ca="1" si="24"/>
        <v/>
      </c>
      <c r="AE58" s="221" t="str">
        <f t="shared" ca="1" si="24"/>
        <v>G</v>
      </c>
      <c r="AF58" s="221" t="str">
        <f t="shared" ca="1" si="24"/>
        <v>C</v>
      </c>
      <c r="AG58" s="222" t="str">
        <f t="shared" ca="1" si="24"/>
        <v>C</v>
      </c>
      <c r="AH58" s="14"/>
      <c r="AI58" s="17"/>
      <c r="AJ58" s="33"/>
      <c r="AK58" s="33"/>
      <c r="AL58" s="33"/>
      <c r="AM58" s="17"/>
      <c r="AN58" s="168"/>
      <c r="AO58" s="169"/>
      <c r="AP58" s="172"/>
      <c r="AQ58" s="173"/>
      <c r="AR58" s="17"/>
      <c r="AS58" s="180"/>
      <c r="AT58" s="180"/>
      <c r="AU58" s="181"/>
      <c r="AV58" s="181"/>
      <c r="AW58" s="317"/>
      <c r="AX58" s="27"/>
      <c r="AY58" s="34"/>
      <c r="AZ58" s="17"/>
      <c r="BA58" s="17"/>
    </row>
    <row r="59" spans="2:53" ht="12.75" customHeight="1" x14ac:dyDescent="0.25">
      <c r="B59" s="162" t="s">
        <v>15</v>
      </c>
      <c r="C59" s="220" t="str">
        <f t="shared" ca="1" si="22"/>
        <v>C</v>
      </c>
      <c r="D59" s="220" t="str">
        <f t="shared" ca="1" si="22"/>
        <v/>
      </c>
      <c r="E59" s="221" t="str">
        <f t="shared" ca="1" si="22"/>
        <v/>
      </c>
      <c r="F59" s="221" t="str">
        <f t="shared" ca="1" si="22"/>
        <v/>
      </c>
      <c r="G59" s="221" t="str">
        <f t="shared" ca="1" si="22"/>
        <v/>
      </c>
      <c r="H59" s="222" t="str">
        <f t="shared" ca="1" si="22"/>
        <v/>
      </c>
      <c r="I59" s="220" t="str">
        <f t="shared" ca="1" si="22"/>
        <v/>
      </c>
      <c r="J59" s="220" t="str">
        <f t="shared" ca="1" si="22"/>
        <v>C</v>
      </c>
      <c r="K59" s="220" t="str">
        <f t="shared" ca="1" si="22"/>
        <v/>
      </c>
      <c r="L59" s="221" t="str">
        <f t="shared" ca="1" si="22"/>
        <v/>
      </c>
      <c r="M59" s="221" t="str">
        <f t="shared" ca="1" si="23"/>
        <v/>
      </c>
      <c r="N59" s="221" t="str">
        <f t="shared" ca="1" si="23"/>
        <v/>
      </c>
      <c r="O59" s="222" t="str">
        <f t="shared" ca="1" si="23"/>
        <v/>
      </c>
      <c r="P59" s="220" t="str">
        <f t="shared" ca="1" si="23"/>
        <v/>
      </c>
      <c r="Q59" s="220" t="str">
        <f t="shared" ca="1" si="23"/>
        <v/>
      </c>
      <c r="R59" s="220" t="str">
        <f t="shared" ca="1" si="23"/>
        <v/>
      </c>
      <c r="S59" s="221" t="str">
        <f t="shared" ca="1" si="23"/>
        <v/>
      </c>
      <c r="T59" s="221" t="str">
        <f t="shared" ca="1" si="23"/>
        <v/>
      </c>
      <c r="U59" s="221" t="str">
        <f t="shared" ca="1" si="23"/>
        <v/>
      </c>
      <c r="V59" s="222" t="str">
        <f t="shared" ca="1" si="23"/>
        <v/>
      </c>
      <c r="W59" s="220" t="str">
        <f t="shared" ca="1" si="24"/>
        <v/>
      </c>
      <c r="X59" s="220" t="str">
        <f t="shared" ca="1" si="24"/>
        <v>C</v>
      </c>
      <c r="Y59" s="220" t="str">
        <f t="shared" ca="1" si="24"/>
        <v/>
      </c>
      <c r="Z59" s="221" t="str">
        <f t="shared" ca="1" si="24"/>
        <v/>
      </c>
      <c r="AA59" s="221" t="str">
        <f t="shared" ca="1" si="24"/>
        <v/>
      </c>
      <c r="AB59" s="221" t="str">
        <f t="shared" ca="1" si="24"/>
        <v/>
      </c>
      <c r="AC59" s="221" t="str">
        <f t="shared" ca="1" si="24"/>
        <v/>
      </c>
      <c r="AD59" s="220" t="str">
        <f t="shared" ca="1" si="24"/>
        <v/>
      </c>
      <c r="AE59" s="220" t="str">
        <f t="shared" ca="1" si="24"/>
        <v>C</v>
      </c>
      <c r="AF59" s="220" t="str">
        <f t="shared" ca="1" si="24"/>
        <v/>
      </c>
      <c r="AG59" s="221" t="str">
        <f t="shared" ca="1" si="24"/>
        <v/>
      </c>
      <c r="AH59" s="14"/>
      <c r="AI59" s="17"/>
      <c r="AJ59" s="33"/>
      <c r="AK59" s="33"/>
      <c r="AL59" s="33"/>
      <c r="AM59" s="17"/>
      <c r="AN59" s="168"/>
      <c r="AO59" s="169"/>
      <c r="AP59" s="172"/>
      <c r="AQ59" s="173"/>
      <c r="AR59" s="17"/>
      <c r="AS59" s="180"/>
      <c r="AT59" s="180"/>
      <c r="AU59" s="181"/>
      <c r="AV59" s="181"/>
      <c r="AW59" s="317"/>
      <c r="AX59" s="27"/>
      <c r="AY59" s="34"/>
      <c r="AZ59" s="17"/>
      <c r="BA59" s="17"/>
    </row>
    <row r="60" spans="2:53" ht="12.75" customHeight="1" x14ac:dyDescent="0.25">
      <c r="B60" s="163" t="s">
        <v>16</v>
      </c>
      <c r="C60" s="223" t="s">
        <v>99</v>
      </c>
      <c r="D60" s="224" t="s">
        <v>99</v>
      </c>
      <c r="E60" s="224" t="s">
        <v>99</v>
      </c>
      <c r="F60" s="224" t="s">
        <v>99</v>
      </c>
      <c r="G60" s="224" t="s">
        <v>99</v>
      </c>
      <c r="H60" s="224" t="s">
        <v>99</v>
      </c>
      <c r="I60" s="224"/>
      <c r="J60" s="224" t="s">
        <v>100</v>
      </c>
      <c r="K60" s="224" t="s">
        <v>100</v>
      </c>
      <c r="L60" s="224" t="s">
        <v>100</v>
      </c>
      <c r="M60" s="224" t="s">
        <v>100</v>
      </c>
      <c r="N60" s="225" t="s">
        <v>100</v>
      </c>
      <c r="O60" s="224" t="s">
        <v>100</v>
      </c>
      <c r="P60" s="224"/>
      <c r="Q60" s="224"/>
      <c r="R60" s="224" t="s">
        <v>100</v>
      </c>
      <c r="S60" s="224" t="s">
        <v>100</v>
      </c>
      <c r="T60" s="224" t="s">
        <v>100</v>
      </c>
      <c r="U60" s="224" t="s">
        <v>100</v>
      </c>
      <c r="V60" s="224" t="s">
        <v>100</v>
      </c>
      <c r="W60" s="224"/>
      <c r="X60" s="224" t="s">
        <v>101</v>
      </c>
      <c r="Y60" s="224" t="s">
        <v>101</v>
      </c>
      <c r="Z60" s="224" t="s">
        <v>101</v>
      </c>
      <c r="AA60" s="224" t="s">
        <v>101</v>
      </c>
      <c r="AB60" s="225" t="s">
        <v>101</v>
      </c>
      <c r="AC60" s="224" t="s">
        <v>101</v>
      </c>
      <c r="AD60" s="224"/>
      <c r="AE60" s="224" t="s">
        <v>101</v>
      </c>
      <c r="AF60" s="224" t="s">
        <v>101</v>
      </c>
      <c r="AG60" s="226" t="s">
        <v>101</v>
      </c>
      <c r="AH60" s="14"/>
      <c r="AI60" s="17"/>
      <c r="AJ60" s="33"/>
      <c r="AK60" s="33"/>
      <c r="AL60" s="33"/>
      <c r="AM60" s="17"/>
      <c r="AN60" s="168"/>
      <c r="AO60" s="169"/>
      <c r="AP60" s="172"/>
      <c r="AQ60" s="173"/>
      <c r="AR60" s="17"/>
      <c r="AS60" s="180"/>
      <c r="AT60" s="180"/>
      <c r="AU60" s="181"/>
      <c r="AV60" s="181"/>
      <c r="AW60" s="317"/>
      <c r="AX60" s="17"/>
      <c r="AY60" s="17"/>
      <c r="AZ60" s="17"/>
      <c r="BA60" s="17"/>
    </row>
    <row r="61" spans="2:53" ht="12.75" customHeight="1" x14ac:dyDescent="0.25">
      <c r="B61" s="25"/>
      <c r="C61" s="283"/>
      <c r="D61" s="283"/>
      <c r="E61" s="283"/>
      <c r="F61" s="283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3"/>
      <c r="AE61" s="283"/>
      <c r="AF61" s="283"/>
      <c r="AG61" s="283"/>
      <c r="AH61" s="40"/>
      <c r="AI61" s="17"/>
      <c r="AJ61" s="33"/>
      <c r="AK61" s="33"/>
      <c r="AL61" s="33"/>
      <c r="AM61" s="17"/>
      <c r="AN61" s="168"/>
      <c r="AO61" s="169"/>
      <c r="AP61" s="172"/>
      <c r="AQ61" s="173"/>
      <c r="AR61" s="17"/>
      <c r="AS61" s="180"/>
      <c r="AT61" s="180"/>
      <c r="AU61" s="181"/>
      <c r="AV61" s="181"/>
      <c r="AW61" s="317"/>
      <c r="AX61" s="17"/>
      <c r="AY61" s="17"/>
      <c r="AZ61" s="17"/>
      <c r="BA61" s="17"/>
    </row>
    <row r="62" spans="2:53" ht="12.75" customHeight="1" x14ac:dyDescent="0.25">
      <c r="B62" s="25"/>
      <c r="C62" s="216" t="str">
        <f t="shared" ref="C62:AF62" si="26">IF(ISEVEN(_xlfn.ISOWEEKNUM(DATE(Saisir_Année,VLOOKUP($B63,correspondance_mois,2,FALSE),C64))),"2",IF(ISODD(_xlfn.ISOWEEKNUM(DATE(Saisir_Année,VLOOKUP($B63,correspondance_mois,2,FALSE),C64))),"1","ERREUR"))</f>
        <v>1</v>
      </c>
      <c r="D62" s="216" t="str">
        <f t="shared" si="26"/>
        <v>1</v>
      </c>
      <c r="E62" s="216" t="str">
        <f t="shared" si="26"/>
        <v>1</v>
      </c>
      <c r="F62" s="216" t="str">
        <f t="shared" si="26"/>
        <v>1</v>
      </c>
      <c r="G62" s="216" t="str">
        <f t="shared" si="26"/>
        <v>2</v>
      </c>
      <c r="H62" s="216" t="str">
        <f t="shared" si="26"/>
        <v>2</v>
      </c>
      <c r="I62" s="216" t="str">
        <f t="shared" si="26"/>
        <v>2</v>
      </c>
      <c r="J62" s="216" t="str">
        <f t="shared" si="26"/>
        <v>2</v>
      </c>
      <c r="K62" s="216" t="str">
        <f t="shared" si="26"/>
        <v>2</v>
      </c>
      <c r="L62" s="216" t="str">
        <f t="shared" si="26"/>
        <v>2</v>
      </c>
      <c r="M62" s="216" t="str">
        <f t="shared" si="26"/>
        <v>2</v>
      </c>
      <c r="N62" s="216" t="str">
        <f t="shared" si="26"/>
        <v>1</v>
      </c>
      <c r="O62" s="216" t="str">
        <f t="shared" si="26"/>
        <v>1</v>
      </c>
      <c r="P62" s="216" t="str">
        <f t="shared" si="26"/>
        <v>1</v>
      </c>
      <c r="Q62" s="216" t="str">
        <f t="shared" si="26"/>
        <v>1</v>
      </c>
      <c r="R62" s="216" t="str">
        <f t="shared" si="26"/>
        <v>1</v>
      </c>
      <c r="S62" s="216" t="str">
        <f t="shared" si="26"/>
        <v>1</v>
      </c>
      <c r="T62" s="216" t="str">
        <f t="shared" si="26"/>
        <v>1</v>
      </c>
      <c r="U62" s="216" t="str">
        <f t="shared" si="26"/>
        <v>2</v>
      </c>
      <c r="V62" s="216" t="str">
        <f t="shared" si="26"/>
        <v>2</v>
      </c>
      <c r="W62" s="216" t="str">
        <f t="shared" si="26"/>
        <v>2</v>
      </c>
      <c r="X62" s="216" t="str">
        <f t="shared" si="26"/>
        <v>2</v>
      </c>
      <c r="Y62" s="216" t="str">
        <f t="shared" si="26"/>
        <v>2</v>
      </c>
      <c r="Z62" s="216" t="str">
        <f t="shared" si="26"/>
        <v>2</v>
      </c>
      <c r="AA62" s="216" t="str">
        <f t="shared" si="26"/>
        <v>2</v>
      </c>
      <c r="AB62" s="216" t="str">
        <f t="shared" si="26"/>
        <v>1</v>
      </c>
      <c r="AC62" s="216" t="str">
        <f t="shared" si="26"/>
        <v>1</v>
      </c>
      <c r="AD62" s="216" t="str">
        <f t="shared" si="26"/>
        <v>1</v>
      </c>
      <c r="AE62" s="216" t="str">
        <f t="shared" si="26"/>
        <v>1</v>
      </c>
      <c r="AF62" s="216" t="str">
        <f t="shared" si="26"/>
        <v>1</v>
      </c>
      <c r="AG62" s="283"/>
      <c r="AH62" s="40"/>
      <c r="AI62" s="17"/>
      <c r="AJ62" s="33"/>
      <c r="AK62" s="361" t="s">
        <v>87</v>
      </c>
      <c r="AL62" s="362"/>
      <c r="AM62" s="17"/>
      <c r="AN62" s="168"/>
      <c r="AO62" s="169"/>
      <c r="AP62" s="172"/>
      <c r="AQ62" s="173"/>
      <c r="AR62" s="17"/>
      <c r="AS62" s="180"/>
      <c r="AT62" s="180"/>
      <c r="AU62" s="181"/>
      <c r="AV62" s="181"/>
      <c r="AW62" s="317"/>
      <c r="AX62" s="17"/>
      <c r="AY62" s="17"/>
      <c r="AZ62" s="17"/>
      <c r="BA62" s="17"/>
    </row>
    <row r="63" spans="2:53" ht="12.75" customHeight="1" x14ac:dyDescent="0.25">
      <c r="B63" s="42" t="s">
        <v>18</v>
      </c>
      <c r="C63" s="49" t="str">
        <f>VLOOKUP(WEEKDAY(DATE(Saisir_Année,VLOOKUP($B63,correspondance_mois,2,FALSE),C64),2),correspondance_semaine,2,FALSE)</f>
        <v>Jeu</v>
      </c>
      <c r="D63" s="49" t="str">
        <f t="shared" ref="D63:AF63" si="27">VLOOKUP(WEEKDAY(DATE(Saisir_Année,VLOOKUP($B63,correspondance_mois,2,FALSE),D64),2),correspondance_semaine,2,FALSE)</f>
        <v>Ven</v>
      </c>
      <c r="E63" s="49" t="str">
        <f t="shared" si="27"/>
        <v>Sam</v>
      </c>
      <c r="F63" s="49" t="str">
        <f t="shared" si="27"/>
        <v>Dim</v>
      </c>
      <c r="G63" s="49" t="str">
        <f t="shared" si="27"/>
        <v>Lun</v>
      </c>
      <c r="H63" s="49" t="str">
        <f t="shared" si="27"/>
        <v>Mar</v>
      </c>
      <c r="I63" s="49" t="str">
        <f t="shared" si="27"/>
        <v>Mer</v>
      </c>
      <c r="J63" s="49" t="str">
        <f t="shared" si="27"/>
        <v>Jeu</v>
      </c>
      <c r="K63" s="49" t="str">
        <f t="shared" si="27"/>
        <v>Ven</v>
      </c>
      <c r="L63" s="49" t="str">
        <f t="shared" si="27"/>
        <v>Sam</v>
      </c>
      <c r="M63" s="49" t="str">
        <f t="shared" si="27"/>
        <v>Dim</v>
      </c>
      <c r="N63" s="49" t="str">
        <f t="shared" si="27"/>
        <v>Lun</v>
      </c>
      <c r="O63" s="49" t="str">
        <f t="shared" si="27"/>
        <v>Mar</v>
      </c>
      <c r="P63" s="49" t="str">
        <f t="shared" si="27"/>
        <v>Mer</v>
      </c>
      <c r="Q63" s="49" t="str">
        <f t="shared" si="27"/>
        <v>Jeu</v>
      </c>
      <c r="R63" s="49" t="str">
        <f t="shared" si="27"/>
        <v>Ven</v>
      </c>
      <c r="S63" s="49" t="str">
        <f t="shared" si="27"/>
        <v>Sam</v>
      </c>
      <c r="T63" s="49" t="str">
        <f t="shared" si="27"/>
        <v>Dim</v>
      </c>
      <c r="U63" s="49" t="str">
        <f t="shared" si="27"/>
        <v>Lun</v>
      </c>
      <c r="V63" s="49" t="str">
        <f t="shared" si="27"/>
        <v>Mar</v>
      </c>
      <c r="W63" s="49" t="str">
        <f t="shared" si="27"/>
        <v>Mer</v>
      </c>
      <c r="X63" s="49" t="str">
        <f t="shared" si="27"/>
        <v>Jeu</v>
      </c>
      <c r="Y63" s="49" t="str">
        <f t="shared" si="27"/>
        <v>Ven</v>
      </c>
      <c r="Z63" s="49" t="str">
        <f t="shared" si="27"/>
        <v>Sam</v>
      </c>
      <c r="AA63" s="49" t="str">
        <f t="shared" si="27"/>
        <v>Dim</v>
      </c>
      <c r="AB63" s="49" t="str">
        <f t="shared" si="27"/>
        <v>Lun</v>
      </c>
      <c r="AC63" s="49" t="str">
        <f t="shared" si="27"/>
        <v>Mar</v>
      </c>
      <c r="AD63" s="49" t="str">
        <f t="shared" si="27"/>
        <v>Mer</v>
      </c>
      <c r="AE63" s="49" t="str">
        <f t="shared" si="27"/>
        <v>Jeu</v>
      </c>
      <c r="AF63" s="49" t="str">
        <f t="shared" si="27"/>
        <v>Ven</v>
      </c>
      <c r="AG63" s="277"/>
      <c r="AH63" s="14"/>
      <c r="AI63" s="370" t="s">
        <v>2</v>
      </c>
      <c r="AJ63" s="371"/>
      <c r="AK63" s="363"/>
      <c r="AL63" s="364"/>
      <c r="AM63" s="17"/>
      <c r="AN63" s="168"/>
      <c r="AO63" s="169"/>
      <c r="AP63" s="172"/>
      <c r="AQ63" s="173"/>
      <c r="AR63" s="17"/>
      <c r="AS63" s="180"/>
      <c r="AT63" s="180"/>
      <c r="AU63" s="181"/>
      <c r="AV63" s="181"/>
      <c r="AW63" s="317"/>
      <c r="AX63" s="17"/>
      <c r="AY63" s="17"/>
      <c r="AZ63" s="17"/>
      <c r="BA63" s="17"/>
    </row>
    <row r="64" spans="2:53" ht="12.75" customHeight="1" x14ac:dyDescent="0.25">
      <c r="C64" s="20">
        <v>1</v>
      </c>
      <c r="D64" s="20">
        <v>2</v>
      </c>
      <c r="E64" s="20">
        <v>3</v>
      </c>
      <c r="F64" s="20">
        <v>4</v>
      </c>
      <c r="G64" s="20">
        <v>5</v>
      </c>
      <c r="H64" s="20">
        <v>6</v>
      </c>
      <c r="I64" s="20">
        <v>7</v>
      </c>
      <c r="J64" s="20">
        <v>8</v>
      </c>
      <c r="K64" s="20">
        <v>9</v>
      </c>
      <c r="L64" s="20">
        <v>10</v>
      </c>
      <c r="M64" s="20">
        <v>11</v>
      </c>
      <c r="N64" s="20">
        <v>12</v>
      </c>
      <c r="O64" s="20">
        <v>13</v>
      </c>
      <c r="P64" s="20">
        <v>14</v>
      </c>
      <c r="Q64" s="20">
        <v>15</v>
      </c>
      <c r="R64" s="20">
        <v>16</v>
      </c>
      <c r="S64" s="20">
        <v>17</v>
      </c>
      <c r="T64" s="20">
        <v>18</v>
      </c>
      <c r="U64" s="20">
        <v>19</v>
      </c>
      <c r="V64" s="20">
        <v>20</v>
      </c>
      <c r="W64" s="20">
        <v>21</v>
      </c>
      <c r="X64" s="20">
        <v>22</v>
      </c>
      <c r="Y64" s="20">
        <v>23</v>
      </c>
      <c r="Z64" s="20">
        <v>24</v>
      </c>
      <c r="AA64" s="20">
        <v>25</v>
      </c>
      <c r="AB64" s="20">
        <v>26</v>
      </c>
      <c r="AC64" s="20">
        <v>27</v>
      </c>
      <c r="AD64" s="20">
        <v>28</v>
      </c>
      <c r="AE64" s="20">
        <v>29</v>
      </c>
      <c r="AF64" s="20">
        <v>30</v>
      </c>
      <c r="AG64" s="86"/>
      <c r="AH64" s="14"/>
      <c r="AI64" s="16" t="str">
        <f>IF(format_planning="numéros de planning",$AM$3,$AI$3)</f>
        <v>A</v>
      </c>
      <c r="AJ64" s="43">
        <f ca="1">COUNTIF($C$66:$AH$66,$AI64)*3.25+COUNTIF($C$67:$AH$67,$AI64)*3+COUNTIF($C$68:$AH$68,$AI64)*2+COUNTIF($C$69:$AH$69,$AI64)*3+COUNTIF($C$70:$AH$70,$AI64)*3.25+COUNTIF($C$71:$AH$71,$AI64)*3+COUNTIF($C$72:$AH$72,$AI64)*2+COUNTIF($C$73:$AH$73,$AI64)*8+COUNTIF($C$75:$AH$75,$AI64)*3+COUNTIF($C$76:$AH$76,$AI64)*3+COUNTIF($C$77:$AH$77,$AI64)*3+COUNTIF($C$78:$AH$78,$AI64)*2+COUNTIF($C$79:$AH$79,$AI64)*5</f>
        <v>153.75</v>
      </c>
      <c r="AK64" s="359">
        <f t="shared" ref="AK64:AK69" ca="1" si="28">COUNTIF($C$66:$AF$66,AI64)+COUNTIF($C$69:$AF$69,AI64)+COUNTIF($C$70:$AF$70,AI64)+COUNTIF($C$73:$AF$73,AI64)+COUNTIF($C$75:$AF$75,AI64)+COUNTIF($C$76:$AF$76,AI64)</f>
        <v>21</v>
      </c>
      <c r="AL64" s="360"/>
      <c r="AM64" s="17"/>
      <c r="AN64" s="168"/>
      <c r="AO64" s="169"/>
      <c r="AP64" s="172"/>
      <c r="AQ64" s="173"/>
      <c r="AR64" s="17"/>
      <c r="AS64" s="180"/>
      <c r="AT64" s="180"/>
      <c r="AU64" s="181"/>
      <c r="AV64" s="181"/>
      <c r="AW64" s="317"/>
      <c r="AX64" s="17"/>
      <c r="AY64" s="17"/>
      <c r="AZ64" s="17"/>
      <c r="BA64" s="17"/>
    </row>
    <row r="65" spans="2:53" ht="12.75" customHeight="1" x14ac:dyDescent="0.25">
      <c r="B65" s="45" t="s">
        <v>3</v>
      </c>
      <c r="C65" s="285"/>
      <c r="D65" s="285"/>
      <c r="E65" s="285"/>
      <c r="F65" s="285"/>
      <c r="G65" s="285"/>
      <c r="H65" s="285"/>
      <c r="I65" s="285"/>
      <c r="J65" s="285"/>
      <c r="K65" s="286"/>
      <c r="L65" s="285"/>
      <c r="M65" s="285"/>
      <c r="N65" s="287"/>
      <c r="O65" s="285"/>
      <c r="P65" s="285"/>
      <c r="Q65" s="285"/>
      <c r="R65" s="286"/>
      <c r="S65" s="285"/>
      <c r="T65" s="285"/>
      <c r="U65" s="285"/>
      <c r="V65" s="285"/>
      <c r="W65" s="288"/>
      <c r="X65" s="285"/>
      <c r="Y65" s="286"/>
      <c r="Z65" s="285"/>
      <c r="AA65" s="285"/>
      <c r="AB65" s="285"/>
      <c r="AC65" s="285"/>
      <c r="AD65" s="285"/>
      <c r="AE65" s="285"/>
      <c r="AF65" s="286"/>
      <c r="AG65" s="277"/>
      <c r="AH65" s="14"/>
      <c r="AI65" s="16" t="str">
        <f>IF(format_planning="numéros de planning",$AM$4,$AI$4)</f>
        <v>M</v>
      </c>
      <c r="AJ65" s="43">
        <f t="shared" ref="AJ65:AJ69" ca="1" si="29">COUNTIF($C$66:$AH$66,$AI65)*3.25+COUNTIF($C$67:$AH$67,$AI65)*3+COUNTIF($C$68:$AH$68,$AI65)*2+COUNTIF($C$69:$AH$69,$AI65)*3+COUNTIF($C$70:$AH$70,$AI65)*3.25+COUNTIF($C$71:$AH$71,$AI65)*3+COUNTIF($C$72:$AH$72,$AI65)*2+COUNTIF($C$73:$AH$73,$AI65)*8+COUNTIF($C$75:$AH$75,$AI65)*3+COUNTIF($C$76:$AH$76,$AI65)*3+COUNTIF($C$77:$AH$77,$AI65)*3+COUNTIF($C$78:$AH$78,$AI65)*2+COUNTIF($C$79:$AH$79,$AI65)*5</f>
        <v>134.5</v>
      </c>
      <c r="AK65" s="359">
        <f t="shared" ca="1" si="28"/>
        <v>17</v>
      </c>
      <c r="AL65" s="360"/>
      <c r="AM65" s="17"/>
      <c r="AN65" s="168"/>
      <c r="AO65" s="169"/>
      <c r="AP65" s="172"/>
      <c r="AQ65" s="173"/>
      <c r="AR65" s="17"/>
      <c r="AS65" s="180"/>
      <c r="AT65" s="180"/>
      <c r="AU65" s="181"/>
      <c r="AV65" s="181"/>
      <c r="AW65" s="317"/>
      <c r="AX65" s="17"/>
      <c r="AY65" s="17"/>
      <c r="AZ65" s="17"/>
      <c r="BA65" s="17"/>
    </row>
    <row r="66" spans="2:53" ht="12.75" customHeight="1" x14ac:dyDescent="0.25">
      <c r="B66" s="156" t="s">
        <v>4</v>
      </c>
      <c r="C66" s="217" t="str">
        <f t="shared" ref="C66:L79" ca="1" si="30">IF(SUMPRODUCT((($AS$31:$AS$245&lt;=DATE(Saisir_Année,VLOOKUP($B$63,correspondance_mois,2,FALSE), C$64))*1)*(($AT$31:$AT$245&gt;=DATE(Saisir_Année,VLOOKUP($B$63,correspondance_mois,2,FALSE), C$64))*1)*($AU$31:$AU$245=IF(ISERROR(VLOOKUP(DATE(Saisir_Année,VLOOKUP($B$63,correspondance_mois,2,FALSE), C$64),jours_ferie,2,FALSE)),IF(ISBLANK(INDEX(OFFSET(IF(format_planning="numéros de planning",$C$249,$Q$249),ROW(INDEX($A:$A,MATCH(IF(C$80="","normal", C$80),$A:$A,0),1))-ROW($C$249)+1,IF(ISODD(C$62),0,7),14,7),ROW($B66)-ROW($B$65),MATCH(C$63,$C$246:$I$246,0),1)),"",INDEX(OFFSET(IF(format_planning="numéros de planning",$C$249,$Q$249),ROW(INDEX($A:$A,MATCH(IF(C$80="","normal", C$80),$A:$A,0),1))-ROW($C$249)+1,IF(ISODD(C$62),0,7),14,7),ROW($B66)-ROW($B$65),MATCH(C$63,$C$246:$I$246,0),1)),"")))&gt;0,INDEX($AS$31:$AW$245,SUMPRODUCT((($AS$31:$AS$245&lt;=DATE(Saisir_Année,VLOOKUP($B$63,correspondance_mois,2,FALSE), C$64))*1)*(($AT$31:$AT$245&gt;=DATE(Saisir_Année,VLOOKUP($B$63,correspondance_mois,2,FALSE), C$64))*1)*($AU$31:$AU$245=IF(ISERROR(VLOOKUP(DATE(Saisir_Année,VLOOKUP($B$63,correspondance_mois,2,FALSE), C$64),jours_ferie,2,FALSE)),IF(ISBLANK(INDEX(OFFSET(IF(format_planning="numéros de planning",$C$249,$Q$249),ROW(INDEX($A:$A,MATCH(IF(C$80="","normal", C$80),$A:$A,0),1))-ROW($C$249)+1,IF(ISODD(C$62),0,7),14,7),ROW($B66)-ROW($B$65),MATCH(C$63,$C$246:$I$246,0),1)),"",INDEX(OFFSET(IF(format_planning="numéros de planning",$C$249,$Q$249),ROW(INDEX($A:$A,MATCH(IF(C$80="","normal", C$80),$A:$A,0),1))-ROW($C$249)+1,IF(ISODD(C$62),0,7),14,7),ROW($B66)-ROW($B$65),MATCH(C$63,$C$246:$I$246,0),1)),""))*ROW($AS$31:$AS$245))-30,4,1),IF(ISERROR(VLOOKUP(DATE(Saisir_Année,VLOOKUP($B$63,correspondance_mois,2,FALSE), C$64),jours_ferie,2,FALSE)),IF(ISBLANK(INDEX(OFFSET(IF(format_planning="numéros de planning",$C$249,$Q$249),ROW(INDEX($A:$A,MATCH(IF(C$80="","normal", C$80),$A:$A,0),1))-ROW($C$249)+1,IF(ISODD(C$62),0,7),14,7),ROW($B66)-ROW($B$65),MATCH(C$63,$C$246:$I$246,0),1)),"",INDEX(OFFSET(IF(format_planning="numéros de planning",$C$249,$Q$249),ROW(INDEX($A:$A,MATCH(IF(C$80="","normal", C$80),$A:$A,0),1))-ROW($C$249)+1,IF(ISODD(C$62),0,7),14,7),ROW($B66)-ROW($B$65),MATCH(C$63,$C$246:$I$246,0),1)),""))</f>
        <v>T</v>
      </c>
      <c r="D66" s="218" t="str">
        <f t="shared" ca="1" si="30"/>
        <v>A</v>
      </c>
      <c r="E66" s="218" t="str">
        <f t="shared" ca="1" si="30"/>
        <v>T</v>
      </c>
      <c r="F66" s="218" t="str">
        <f t="shared" ca="1" si="30"/>
        <v/>
      </c>
      <c r="G66" s="218" t="str">
        <f t="shared" ca="1" si="30"/>
        <v>G</v>
      </c>
      <c r="H66" s="218" t="str">
        <f t="shared" ca="1" si="30"/>
        <v>A</v>
      </c>
      <c r="I66" s="218" t="str">
        <f t="shared" ca="1" si="30"/>
        <v>A</v>
      </c>
      <c r="J66" s="218" t="str">
        <f t="shared" ca="1" si="30"/>
        <v>M</v>
      </c>
      <c r="K66" s="218" t="str">
        <f t="shared" ca="1" si="30"/>
        <v>G</v>
      </c>
      <c r="L66" s="218" t="str">
        <f t="shared" ca="1" si="30"/>
        <v>F</v>
      </c>
      <c r="M66" s="218" t="str">
        <f t="shared" ref="M66:V79" ca="1" si="31">IF(SUMPRODUCT((($AS$31:$AS$245&lt;=DATE(Saisir_Année,VLOOKUP($B$63,correspondance_mois,2,FALSE), M$64))*1)*(($AT$31:$AT$245&gt;=DATE(Saisir_Année,VLOOKUP($B$63,correspondance_mois,2,FALSE), M$64))*1)*($AU$31:$AU$245=IF(ISERROR(VLOOKUP(DATE(Saisir_Année,VLOOKUP($B$63,correspondance_mois,2,FALSE), M$64),jours_ferie,2,FALSE)),IF(ISBLANK(INDEX(OFFSET(IF(format_planning="numéros de planning",$C$249,$Q$249),ROW(INDEX($A:$A,MATCH(IF(M$80="","normal", M$80),$A:$A,0),1))-ROW($C$249)+1,IF(ISODD(M$62),0,7),14,7),ROW($B66)-ROW($B$65),MATCH(M$63,$C$246:$I$246,0),1)),"",INDEX(OFFSET(IF(format_planning="numéros de planning",$C$249,$Q$249),ROW(INDEX($A:$A,MATCH(IF(M$80="","normal", M$80),$A:$A,0),1))-ROW($C$249)+1,IF(ISODD(M$62),0,7),14,7),ROW($B66)-ROW($B$65),MATCH(M$63,$C$246:$I$246,0),1)),"")))&gt;0,INDEX($AS$31:$AW$245,SUMPRODUCT((($AS$31:$AS$245&lt;=DATE(Saisir_Année,VLOOKUP($B$63,correspondance_mois,2,FALSE), M$64))*1)*(($AT$31:$AT$245&gt;=DATE(Saisir_Année,VLOOKUP($B$63,correspondance_mois,2,FALSE), M$64))*1)*($AU$31:$AU$245=IF(ISERROR(VLOOKUP(DATE(Saisir_Année,VLOOKUP($B$63,correspondance_mois,2,FALSE), M$64),jours_ferie,2,FALSE)),IF(ISBLANK(INDEX(OFFSET(IF(format_planning="numéros de planning",$C$249,$Q$249),ROW(INDEX($A:$A,MATCH(IF(M$80="","normal", M$80),$A:$A,0),1))-ROW($C$249)+1,IF(ISODD(M$62),0,7),14,7),ROW($B66)-ROW($B$65),MATCH(M$63,$C$246:$I$246,0),1)),"",INDEX(OFFSET(IF(format_planning="numéros de planning",$C$249,$Q$249),ROW(INDEX($A:$A,MATCH(IF(M$80="","normal", M$80),$A:$A,0),1))-ROW($C$249)+1,IF(ISODD(M$62),0,7),14,7),ROW($B66)-ROW($B$65),MATCH(M$63,$C$246:$I$246,0),1)),""))*ROW($AS$31:$AS$245))-30,4,1),IF(ISERROR(VLOOKUP(DATE(Saisir_Année,VLOOKUP($B$63,correspondance_mois,2,FALSE), M$64),jours_ferie,2,FALSE)),IF(ISBLANK(INDEX(OFFSET(IF(format_planning="numéros de planning",$C$249,$Q$249),ROW(INDEX($A:$A,MATCH(IF(M$80="","normal", M$80),$A:$A,0),1))-ROW($C$249)+1,IF(ISODD(M$62),0,7),14,7),ROW($B66)-ROW($B$65),MATCH(M$63,$C$246:$I$246,0),1)),"",INDEX(OFFSET(IF(format_planning="numéros de planning",$C$249,$Q$249),ROW(INDEX($A:$A,MATCH(IF(M$80="","normal", M$80),$A:$A,0),1))-ROW($C$249)+1,IF(ISODD(M$62),0,7),14,7),ROW($B66)-ROW($B$65),MATCH(M$63,$C$246:$I$246,0),1)),""))</f>
        <v/>
      </c>
      <c r="N66" s="218" t="str">
        <f t="shared" ca="1" si="31"/>
        <v>M</v>
      </c>
      <c r="O66" s="218" t="str">
        <f t="shared" ca="1" si="31"/>
        <v>G</v>
      </c>
      <c r="P66" s="218" t="str">
        <f t="shared" ca="1" si="31"/>
        <v>M</v>
      </c>
      <c r="Q66" s="218" t="str">
        <f t="shared" ca="1" si="31"/>
        <v>G</v>
      </c>
      <c r="R66" s="218" t="str">
        <f t="shared" ca="1" si="31"/>
        <v>M</v>
      </c>
      <c r="S66" s="218" t="str">
        <f t="shared" ca="1" si="31"/>
        <v>A</v>
      </c>
      <c r="T66" s="218" t="str">
        <f t="shared" ca="1" si="31"/>
        <v/>
      </c>
      <c r="U66" s="218" t="str">
        <f t="shared" ca="1" si="31"/>
        <v>T</v>
      </c>
      <c r="V66" s="218" t="str">
        <f t="shared" ca="1" si="31"/>
        <v>M</v>
      </c>
      <c r="W66" s="218" t="str">
        <f t="shared" ref="W66:AF79" ca="1" si="32">IF(SUMPRODUCT((($AS$31:$AS$245&lt;=DATE(Saisir_Année,VLOOKUP($B$63,correspondance_mois,2,FALSE), W$64))*1)*(($AT$31:$AT$245&gt;=DATE(Saisir_Année,VLOOKUP($B$63,correspondance_mois,2,FALSE), W$64))*1)*($AU$31:$AU$245=IF(ISERROR(VLOOKUP(DATE(Saisir_Année,VLOOKUP($B$63,correspondance_mois,2,FALSE), W$64),jours_ferie,2,FALSE)),IF(ISBLANK(INDEX(OFFSET(IF(format_planning="numéros de planning",$C$249,$Q$249),ROW(INDEX($A:$A,MATCH(IF(W$80="","normal", W$80),$A:$A,0),1))-ROW($C$249)+1,IF(ISODD(W$62),0,7),14,7),ROW($B66)-ROW($B$65),MATCH(W$63,$C$246:$I$246,0),1)),"",INDEX(OFFSET(IF(format_planning="numéros de planning",$C$249,$Q$249),ROW(INDEX($A:$A,MATCH(IF(W$80="","normal", W$80),$A:$A,0),1))-ROW($C$249)+1,IF(ISODD(W$62),0,7),14,7),ROW($B66)-ROW($B$65),MATCH(W$63,$C$246:$I$246,0),1)),"")))&gt;0,INDEX($AS$31:$AW$245,SUMPRODUCT((($AS$31:$AS$245&lt;=DATE(Saisir_Année,VLOOKUP($B$63,correspondance_mois,2,FALSE), W$64))*1)*(($AT$31:$AT$245&gt;=DATE(Saisir_Année,VLOOKUP($B$63,correspondance_mois,2,FALSE), W$64))*1)*($AU$31:$AU$245=IF(ISERROR(VLOOKUP(DATE(Saisir_Année,VLOOKUP($B$63,correspondance_mois,2,FALSE), W$64),jours_ferie,2,FALSE)),IF(ISBLANK(INDEX(OFFSET(IF(format_planning="numéros de planning",$C$249,$Q$249),ROW(INDEX($A:$A,MATCH(IF(W$80="","normal", W$80),$A:$A,0),1))-ROW($C$249)+1,IF(ISODD(W$62),0,7),14,7),ROW($B66)-ROW($B$65),MATCH(W$63,$C$246:$I$246,0),1)),"",INDEX(OFFSET(IF(format_planning="numéros de planning",$C$249,$Q$249),ROW(INDEX($A:$A,MATCH(IF(W$80="","normal", W$80),$A:$A,0),1))-ROW($C$249)+1,IF(ISODD(W$62),0,7),14,7),ROW($B66)-ROW($B$65),MATCH(W$63,$C$246:$I$246,0),1)),""))*ROW($AS$31:$AS$245))-30,4,1),IF(ISERROR(VLOOKUP(DATE(Saisir_Année,VLOOKUP($B$63,correspondance_mois,2,FALSE), W$64),jours_ferie,2,FALSE)),IF(ISBLANK(INDEX(OFFSET(IF(format_planning="numéros de planning",$C$249,$Q$249),ROW(INDEX($A:$A,MATCH(IF(W$80="","normal", W$80),$A:$A,0),1))-ROW($C$249)+1,IF(ISODD(W$62),0,7),14,7),ROW($B66)-ROW($B$65),MATCH(W$63,$C$246:$I$246,0),1)),"",INDEX(OFFSET(IF(format_planning="numéros de planning",$C$249,$Q$249),ROW(INDEX($A:$A,MATCH(IF(W$80="","normal", W$80),$A:$A,0),1))-ROW($C$249)+1,IF(ISODD(W$62),0,7),14,7),ROW($B66)-ROW($B$65),MATCH(W$63,$C$246:$I$246,0),1)),""))</f>
        <v>A</v>
      </c>
      <c r="X66" s="218" t="str">
        <f t="shared" ca="1" si="32"/>
        <v>M</v>
      </c>
      <c r="Y66" s="218" t="str">
        <f t="shared" ca="1" si="32"/>
        <v>T</v>
      </c>
      <c r="Z66" s="218" t="str">
        <f t="shared" ca="1" si="32"/>
        <v>G</v>
      </c>
      <c r="AA66" s="218" t="str">
        <f t="shared" ca="1" si="32"/>
        <v/>
      </c>
      <c r="AB66" s="218" t="str">
        <f t="shared" ca="1" si="32"/>
        <v>M</v>
      </c>
      <c r="AC66" s="218" t="str">
        <f t="shared" ca="1" si="32"/>
        <v>G</v>
      </c>
      <c r="AD66" s="218" t="str">
        <f t="shared" ca="1" si="32"/>
        <v>T</v>
      </c>
      <c r="AE66" s="218" t="str">
        <f t="shared" ca="1" si="32"/>
        <v>T</v>
      </c>
      <c r="AF66" s="219" t="str">
        <f t="shared" ca="1" si="32"/>
        <v>M</v>
      </c>
      <c r="AG66" s="290"/>
      <c r="AI66" s="16" t="str">
        <f>IF(format_planning="numéros de planning",$AM$5,$AI$5)</f>
        <v>G</v>
      </c>
      <c r="AJ66" s="43">
        <f t="shared" ca="1" si="29"/>
        <v>158.75</v>
      </c>
      <c r="AK66" s="359">
        <f t="shared" ca="1" si="28"/>
        <v>21</v>
      </c>
      <c r="AL66" s="360"/>
      <c r="AM66" s="17"/>
      <c r="AN66" s="168"/>
      <c r="AO66" s="169"/>
      <c r="AP66" s="172"/>
      <c r="AQ66" s="173"/>
      <c r="AR66" s="17"/>
      <c r="AS66" s="180"/>
      <c r="AT66" s="180"/>
      <c r="AU66" s="181"/>
      <c r="AV66" s="181"/>
      <c r="AW66" s="317"/>
      <c r="AX66" s="17"/>
      <c r="AY66" s="17"/>
      <c r="AZ66" s="17"/>
      <c r="BA66" s="17"/>
    </row>
    <row r="67" spans="2:53" ht="12.75" customHeight="1" x14ac:dyDescent="0.25">
      <c r="B67" s="157" t="s">
        <v>6</v>
      </c>
      <c r="C67" s="220" t="str">
        <f t="shared" ca="1" si="30"/>
        <v>T</v>
      </c>
      <c r="D67" s="221" t="str">
        <f t="shared" ca="1" si="30"/>
        <v>A</v>
      </c>
      <c r="E67" s="221" t="str">
        <f t="shared" ca="1" si="30"/>
        <v>T</v>
      </c>
      <c r="F67" s="221" t="str">
        <f t="shared" ca="1" si="30"/>
        <v/>
      </c>
      <c r="G67" s="221" t="str">
        <f t="shared" ca="1" si="30"/>
        <v>G</v>
      </c>
      <c r="H67" s="221" t="str">
        <f t="shared" ca="1" si="30"/>
        <v>A</v>
      </c>
      <c r="I67" s="221" t="str">
        <f t="shared" ca="1" si="30"/>
        <v>A</v>
      </c>
      <c r="J67" s="221" t="str">
        <f t="shared" ca="1" si="30"/>
        <v>M</v>
      </c>
      <c r="K67" s="221" t="str">
        <f t="shared" ca="1" si="30"/>
        <v>G</v>
      </c>
      <c r="L67" s="221" t="str">
        <f t="shared" ca="1" si="30"/>
        <v>F</v>
      </c>
      <c r="M67" s="221" t="str">
        <f t="shared" ca="1" si="31"/>
        <v/>
      </c>
      <c r="N67" s="221" t="str">
        <f t="shared" ca="1" si="31"/>
        <v>M</v>
      </c>
      <c r="O67" s="221" t="str">
        <f t="shared" ca="1" si="31"/>
        <v>G</v>
      </c>
      <c r="P67" s="221" t="str">
        <f t="shared" ca="1" si="31"/>
        <v>M</v>
      </c>
      <c r="Q67" s="221" t="str">
        <f t="shared" ca="1" si="31"/>
        <v>G</v>
      </c>
      <c r="R67" s="221" t="str">
        <f t="shared" ca="1" si="31"/>
        <v>M</v>
      </c>
      <c r="S67" s="221" t="str">
        <f t="shared" ca="1" si="31"/>
        <v>A</v>
      </c>
      <c r="T67" s="221" t="str">
        <f t="shared" ca="1" si="31"/>
        <v/>
      </c>
      <c r="U67" s="221" t="str">
        <f t="shared" ca="1" si="31"/>
        <v>T</v>
      </c>
      <c r="V67" s="221" t="str">
        <f t="shared" ca="1" si="31"/>
        <v>M</v>
      </c>
      <c r="W67" s="221" t="str">
        <f t="shared" ca="1" si="32"/>
        <v>A</v>
      </c>
      <c r="X67" s="221" t="str">
        <f t="shared" ca="1" si="32"/>
        <v>M</v>
      </c>
      <c r="Y67" s="221" t="str">
        <f t="shared" ca="1" si="32"/>
        <v>T</v>
      </c>
      <c r="Z67" s="221" t="str">
        <f t="shared" ca="1" si="32"/>
        <v>G</v>
      </c>
      <c r="AA67" s="221" t="str">
        <f t="shared" ca="1" si="32"/>
        <v/>
      </c>
      <c r="AB67" s="221" t="str">
        <f t="shared" ca="1" si="32"/>
        <v>M</v>
      </c>
      <c r="AC67" s="221" t="str">
        <f t="shared" ca="1" si="32"/>
        <v>G</v>
      </c>
      <c r="AD67" s="221" t="str">
        <f t="shared" ca="1" si="32"/>
        <v>T</v>
      </c>
      <c r="AE67" s="221" t="str">
        <f t="shared" ca="1" si="32"/>
        <v>T</v>
      </c>
      <c r="AF67" s="222" t="str">
        <f t="shared" ca="1" si="32"/>
        <v>M</v>
      </c>
      <c r="AG67" s="290"/>
      <c r="AI67" s="16" t="str">
        <f>IF(format_planning="numéros de planning",$AM$6,$AI$6)</f>
        <v>T</v>
      </c>
      <c r="AJ67" s="43">
        <f t="shared" ca="1" si="29"/>
        <v>99.5</v>
      </c>
      <c r="AK67" s="359">
        <f t="shared" ca="1" si="28"/>
        <v>13</v>
      </c>
      <c r="AL67" s="360"/>
      <c r="AM67" s="17"/>
      <c r="AN67" s="168"/>
      <c r="AO67" s="169"/>
      <c r="AP67" s="172"/>
      <c r="AQ67" s="173"/>
      <c r="AR67" s="17"/>
      <c r="AS67" s="180"/>
      <c r="AT67" s="180"/>
      <c r="AU67" s="181"/>
      <c r="AV67" s="181"/>
      <c r="AW67" s="317"/>
      <c r="AX67" s="17"/>
      <c r="AY67" s="17"/>
      <c r="AZ67" s="17"/>
      <c r="BA67" s="17"/>
    </row>
    <row r="68" spans="2:53" ht="12.75" customHeight="1" x14ac:dyDescent="0.25">
      <c r="B68" s="157" t="s">
        <v>7</v>
      </c>
      <c r="C68" s="220" t="str">
        <f t="shared" ca="1" si="30"/>
        <v>T</v>
      </c>
      <c r="D68" s="221" t="str">
        <f t="shared" ca="1" si="30"/>
        <v>A</v>
      </c>
      <c r="E68" s="221" t="str">
        <f t="shared" ca="1" si="30"/>
        <v/>
      </c>
      <c r="F68" s="221" t="str">
        <f t="shared" ca="1" si="30"/>
        <v/>
      </c>
      <c r="G68" s="221" t="str">
        <f t="shared" ca="1" si="30"/>
        <v>G</v>
      </c>
      <c r="H68" s="221" t="str">
        <f t="shared" ca="1" si="30"/>
        <v>A</v>
      </c>
      <c r="I68" s="221" t="str">
        <f t="shared" ca="1" si="30"/>
        <v>A</v>
      </c>
      <c r="J68" s="221" t="str">
        <f t="shared" ca="1" si="30"/>
        <v>M</v>
      </c>
      <c r="K68" s="221" t="str">
        <f t="shared" ca="1" si="30"/>
        <v>G</v>
      </c>
      <c r="L68" s="221" t="str">
        <f t="shared" ca="1" si="30"/>
        <v/>
      </c>
      <c r="M68" s="221" t="str">
        <f t="shared" ca="1" si="31"/>
        <v/>
      </c>
      <c r="N68" s="221" t="str">
        <f t="shared" ca="1" si="31"/>
        <v>M</v>
      </c>
      <c r="O68" s="221" t="str">
        <f t="shared" ca="1" si="31"/>
        <v>G</v>
      </c>
      <c r="P68" s="221" t="str">
        <f t="shared" ca="1" si="31"/>
        <v>M</v>
      </c>
      <c r="Q68" s="221" t="str">
        <f t="shared" ca="1" si="31"/>
        <v>G</v>
      </c>
      <c r="R68" s="221" t="str">
        <f t="shared" ca="1" si="31"/>
        <v>M</v>
      </c>
      <c r="S68" s="221" t="str">
        <f t="shared" ca="1" si="31"/>
        <v/>
      </c>
      <c r="T68" s="221" t="str">
        <f t="shared" ca="1" si="31"/>
        <v/>
      </c>
      <c r="U68" s="221" t="str">
        <f t="shared" ca="1" si="31"/>
        <v>T</v>
      </c>
      <c r="V68" s="221" t="str">
        <f t="shared" ca="1" si="31"/>
        <v>M</v>
      </c>
      <c r="W68" s="221" t="str">
        <f t="shared" ca="1" si="32"/>
        <v>A</v>
      </c>
      <c r="X68" s="221" t="str">
        <f t="shared" ca="1" si="32"/>
        <v>M</v>
      </c>
      <c r="Y68" s="221" t="str">
        <f t="shared" ca="1" si="32"/>
        <v>T</v>
      </c>
      <c r="Z68" s="221" t="str">
        <f t="shared" ca="1" si="32"/>
        <v/>
      </c>
      <c r="AA68" s="221" t="str">
        <f t="shared" ca="1" si="32"/>
        <v/>
      </c>
      <c r="AB68" s="221" t="str">
        <f t="shared" ca="1" si="32"/>
        <v>M</v>
      </c>
      <c r="AC68" s="221" t="str">
        <f t="shared" ca="1" si="32"/>
        <v>G</v>
      </c>
      <c r="AD68" s="221" t="str">
        <f t="shared" ca="1" si="32"/>
        <v>T</v>
      </c>
      <c r="AE68" s="221" t="str">
        <f t="shared" ca="1" si="32"/>
        <v>T</v>
      </c>
      <c r="AF68" s="222" t="str">
        <f t="shared" ca="1" si="32"/>
        <v>M</v>
      </c>
      <c r="AG68" s="290"/>
      <c r="AI68" s="16" t="str">
        <f>IF(format_planning="numéros de planning",$AM$7,$AI$7)</f>
        <v>C</v>
      </c>
      <c r="AJ68" s="43">
        <f t="shared" ca="1" si="29"/>
        <v>147</v>
      </c>
      <c r="AK68" s="359">
        <f t="shared" ca="1" si="28"/>
        <v>22</v>
      </c>
      <c r="AL68" s="360"/>
      <c r="AM68" s="17"/>
      <c r="AN68" s="168"/>
      <c r="AO68" s="169"/>
      <c r="AP68" s="172"/>
      <c r="AQ68" s="173"/>
      <c r="AR68" s="17"/>
      <c r="AS68" s="180"/>
      <c r="AT68" s="180"/>
      <c r="AU68" s="181"/>
      <c r="AV68" s="181"/>
      <c r="AW68" s="317"/>
      <c r="AX68" s="17"/>
      <c r="AY68" s="17"/>
      <c r="AZ68" s="17"/>
      <c r="BA68" s="17"/>
    </row>
    <row r="69" spans="2:53" ht="12.75" customHeight="1" x14ac:dyDescent="0.25">
      <c r="B69" s="158" t="s">
        <v>8</v>
      </c>
      <c r="C69" s="220" t="str">
        <f t="shared" ca="1" si="30"/>
        <v/>
      </c>
      <c r="D69" s="221" t="str">
        <f t="shared" ca="1" si="30"/>
        <v/>
      </c>
      <c r="E69" s="221" t="str">
        <f t="shared" ca="1" si="30"/>
        <v>A</v>
      </c>
      <c r="F69" s="221" t="str">
        <f t="shared" ca="1" si="30"/>
        <v/>
      </c>
      <c r="G69" s="221" t="str">
        <f t="shared" ca="1" si="30"/>
        <v/>
      </c>
      <c r="H69" s="221" t="str">
        <f t="shared" ca="1" si="30"/>
        <v/>
      </c>
      <c r="I69" s="221" t="str">
        <f t="shared" ca="1" si="30"/>
        <v/>
      </c>
      <c r="J69" s="221" t="str">
        <f t="shared" ca="1" si="30"/>
        <v/>
      </c>
      <c r="K69" s="221" t="str">
        <f t="shared" ca="1" si="30"/>
        <v/>
      </c>
      <c r="L69" s="221" t="str">
        <f t="shared" ca="1" si="30"/>
        <v>G</v>
      </c>
      <c r="M69" s="221" t="str">
        <f t="shared" ca="1" si="31"/>
        <v/>
      </c>
      <c r="N69" s="221" t="str">
        <f t="shared" ca="1" si="31"/>
        <v/>
      </c>
      <c r="O69" s="221" t="str">
        <f t="shared" ca="1" si="31"/>
        <v/>
      </c>
      <c r="P69" s="221" t="str">
        <f t="shared" ca="1" si="31"/>
        <v/>
      </c>
      <c r="Q69" s="221" t="str">
        <f t="shared" ca="1" si="31"/>
        <v/>
      </c>
      <c r="R69" s="221" t="str">
        <f t="shared" ca="1" si="31"/>
        <v/>
      </c>
      <c r="S69" s="221" t="str">
        <f t="shared" ca="1" si="31"/>
        <v>M</v>
      </c>
      <c r="T69" s="221" t="str">
        <f t="shared" ca="1" si="31"/>
        <v/>
      </c>
      <c r="U69" s="221" t="str">
        <f t="shared" ca="1" si="31"/>
        <v/>
      </c>
      <c r="V69" s="221" t="str">
        <f t="shared" ca="1" si="31"/>
        <v/>
      </c>
      <c r="W69" s="221" t="str">
        <f t="shared" ca="1" si="32"/>
        <v/>
      </c>
      <c r="X69" s="221" t="str">
        <f t="shared" ca="1" si="32"/>
        <v/>
      </c>
      <c r="Y69" s="221" t="str">
        <f t="shared" ca="1" si="32"/>
        <v/>
      </c>
      <c r="Z69" s="221" t="str">
        <f t="shared" ca="1" si="32"/>
        <v>T</v>
      </c>
      <c r="AA69" s="221" t="str">
        <f t="shared" ca="1" si="32"/>
        <v/>
      </c>
      <c r="AB69" s="221" t="str">
        <f t="shared" ca="1" si="32"/>
        <v/>
      </c>
      <c r="AC69" s="221" t="str">
        <f t="shared" ca="1" si="32"/>
        <v/>
      </c>
      <c r="AD69" s="221" t="str">
        <f t="shared" ca="1" si="32"/>
        <v/>
      </c>
      <c r="AE69" s="221" t="str">
        <f t="shared" ca="1" si="32"/>
        <v/>
      </c>
      <c r="AF69" s="222" t="str">
        <f t="shared" ca="1" si="32"/>
        <v/>
      </c>
      <c r="AG69" s="290"/>
      <c r="AI69" s="16" t="str">
        <f>IF(format_planning="numéros de planning",$AM$8,$AI$8)</f>
        <v>F</v>
      </c>
      <c r="AJ69" s="43">
        <f t="shared" ca="1" si="29"/>
        <v>101.5</v>
      </c>
      <c r="AK69" s="359">
        <f t="shared" ca="1" si="28"/>
        <v>14</v>
      </c>
      <c r="AL69" s="360"/>
      <c r="AM69" s="17"/>
      <c r="AN69" s="168"/>
      <c r="AO69" s="169"/>
      <c r="AP69" s="172"/>
      <c r="AQ69" s="173"/>
      <c r="AR69" s="17"/>
      <c r="AS69" s="180"/>
      <c r="AT69" s="180"/>
      <c r="AU69" s="181"/>
      <c r="AV69" s="181"/>
      <c r="AW69" s="317"/>
      <c r="AX69" s="17"/>
      <c r="AY69" s="17"/>
      <c r="AZ69" s="17"/>
      <c r="BA69" s="17"/>
    </row>
    <row r="70" spans="2:53" ht="12.75" customHeight="1" x14ac:dyDescent="0.25">
      <c r="B70" s="157" t="s">
        <v>9</v>
      </c>
      <c r="C70" s="220" t="str">
        <f t="shared" ca="1" si="30"/>
        <v>G</v>
      </c>
      <c r="D70" s="221" t="str">
        <f t="shared" ca="1" si="30"/>
        <v>T</v>
      </c>
      <c r="E70" s="221" t="str">
        <f t="shared" ca="1" si="30"/>
        <v/>
      </c>
      <c r="F70" s="221" t="str">
        <f t="shared" ca="1" si="30"/>
        <v/>
      </c>
      <c r="G70" s="221" t="str">
        <f t="shared" ca="1" si="30"/>
        <v>M</v>
      </c>
      <c r="H70" s="221" t="str">
        <f t="shared" ca="1" si="30"/>
        <v>G</v>
      </c>
      <c r="I70" s="221" t="str">
        <f t="shared" ca="1" si="30"/>
        <v>M</v>
      </c>
      <c r="J70" s="221" t="str">
        <f t="shared" ca="1" si="30"/>
        <v>G</v>
      </c>
      <c r="K70" s="221" t="str">
        <f t="shared" ca="1" si="30"/>
        <v>M</v>
      </c>
      <c r="L70" s="221" t="str">
        <f t="shared" ca="1" si="30"/>
        <v/>
      </c>
      <c r="M70" s="221" t="str">
        <f t="shared" ca="1" si="31"/>
        <v/>
      </c>
      <c r="N70" s="221" t="str">
        <f t="shared" ca="1" si="31"/>
        <v>A</v>
      </c>
      <c r="O70" s="221" t="str">
        <f t="shared" ca="1" si="31"/>
        <v>A</v>
      </c>
      <c r="P70" s="221" t="str">
        <f t="shared" ca="1" si="31"/>
        <v>A</v>
      </c>
      <c r="Q70" s="221" t="str">
        <f t="shared" ca="1" si="31"/>
        <v>M</v>
      </c>
      <c r="R70" s="221" t="str">
        <f t="shared" ca="1" si="31"/>
        <v>F</v>
      </c>
      <c r="S70" s="221" t="str">
        <f t="shared" ca="1" si="31"/>
        <v/>
      </c>
      <c r="T70" s="221" t="str">
        <f t="shared" ca="1" si="31"/>
        <v/>
      </c>
      <c r="U70" s="221" t="str">
        <f t="shared" ca="1" si="31"/>
        <v>G</v>
      </c>
      <c r="V70" s="221" t="str">
        <f t="shared" ca="1" si="31"/>
        <v>A</v>
      </c>
      <c r="W70" s="221" t="str">
        <f t="shared" ca="1" si="32"/>
        <v>M</v>
      </c>
      <c r="X70" s="221" t="str">
        <f t="shared" ca="1" si="32"/>
        <v>T</v>
      </c>
      <c r="Y70" s="221" t="str">
        <f t="shared" ca="1" si="32"/>
        <v>G</v>
      </c>
      <c r="Z70" s="221" t="str">
        <f t="shared" ca="1" si="32"/>
        <v/>
      </c>
      <c r="AA70" s="221" t="str">
        <f t="shared" ca="1" si="32"/>
        <v/>
      </c>
      <c r="AB70" s="221" t="str">
        <f t="shared" ca="1" si="32"/>
        <v>T</v>
      </c>
      <c r="AC70" s="221" t="str">
        <f t="shared" ca="1" si="32"/>
        <v>A</v>
      </c>
      <c r="AD70" s="221" t="str">
        <f t="shared" ca="1" si="32"/>
        <v>A</v>
      </c>
      <c r="AE70" s="221" t="str">
        <f t="shared" ca="1" si="32"/>
        <v>M</v>
      </c>
      <c r="AF70" s="222" t="str">
        <f t="shared" ca="1" si="32"/>
        <v>T</v>
      </c>
      <c r="AG70" s="290"/>
      <c r="AI70" s="17"/>
      <c r="AJ70" s="33"/>
      <c r="AK70" s="33"/>
      <c r="AL70" s="33"/>
      <c r="AM70" s="17"/>
      <c r="AN70" s="168"/>
      <c r="AO70" s="169"/>
      <c r="AP70" s="172"/>
      <c r="AQ70" s="173"/>
      <c r="AR70" s="17"/>
      <c r="AS70" s="180"/>
      <c r="AT70" s="180"/>
      <c r="AU70" s="181"/>
      <c r="AV70" s="181"/>
      <c r="AW70" s="317"/>
      <c r="AX70" s="17"/>
      <c r="AY70" s="17"/>
      <c r="AZ70" s="17"/>
      <c r="BA70" s="17"/>
    </row>
    <row r="71" spans="2:53" ht="12.75" customHeight="1" x14ac:dyDescent="0.25">
      <c r="B71" s="157" t="s">
        <v>10</v>
      </c>
      <c r="C71" s="220" t="str">
        <f t="shared" ca="1" si="30"/>
        <v>G</v>
      </c>
      <c r="D71" s="221" t="str">
        <f t="shared" ca="1" si="30"/>
        <v>T</v>
      </c>
      <c r="E71" s="221" t="str">
        <f t="shared" ca="1" si="30"/>
        <v/>
      </c>
      <c r="F71" s="221" t="str">
        <f t="shared" ca="1" si="30"/>
        <v/>
      </c>
      <c r="G71" s="221" t="str">
        <f t="shared" ca="1" si="30"/>
        <v>M</v>
      </c>
      <c r="H71" s="221" t="str">
        <f t="shared" ca="1" si="30"/>
        <v>G</v>
      </c>
      <c r="I71" s="221" t="str">
        <f t="shared" ca="1" si="30"/>
        <v>M</v>
      </c>
      <c r="J71" s="221" t="str">
        <f t="shared" ca="1" si="30"/>
        <v>G</v>
      </c>
      <c r="K71" s="221" t="str">
        <f t="shared" ca="1" si="30"/>
        <v>M</v>
      </c>
      <c r="L71" s="221" t="str">
        <f t="shared" ca="1" si="30"/>
        <v/>
      </c>
      <c r="M71" s="221" t="str">
        <f t="shared" ca="1" si="31"/>
        <v/>
      </c>
      <c r="N71" s="221" t="str">
        <f t="shared" ca="1" si="31"/>
        <v>A</v>
      </c>
      <c r="O71" s="221" t="str">
        <f t="shared" ca="1" si="31"/>
        <v>A</v>
      </c>
      <c r="P71" s="221" t="str">
        <f t="shared" ca="1" si="31"/>
        <v>A</v>
      </c>
      <c r="Q71" s="221" t="str">
        <f t="shared" ca="1" si="31"/>
        <v>M</v>
      </c>
      <c r="R71" s="221" t="str">
        <f t="shared" ca="1" si="31"/>
        <v>F</v>
      </c>
      <c r="S71" s="221" t="str">
        <f t="shared" ca="1" si="31"/>
        <v/>
      </c>
      <c r="T71" s="221" t="str">
        <f t="shared" ca="1" si="31"/>
        <v/>
      </c>
      <c r="U71" s="221" t="str">
        <f t="shared" ca="1" si="31"/>
        <v>G</v>
      </c>
      <c r="V71" s="221" t="str">
        <f t="shared" ca="1" si="31"/>
        <v>A</v>
      </c>
      <c r="W71" s="221" t="str">
        <f t="shared" ca="1" si="32"/>
        <v>M</v>
      </c>
      <c r="X71" s="221" t="str">
        <f t="shared" ca="1" si="32"/>
        <v>T</v>
      </c>
      <c r="Y71" s="221" t="str">
        <f t="shared" ca="1" si="32"/>
        <v>G</v>
      </c>
      <c r="Z71" s="221" t="str">
        <f t="shared" ca="1" si="32"/>
        <v/>
      </c>
      <c r="AA71" s="221" t="str">
        <f t="shared" ca="1" si="32"/>
        <v/>
      </c>
      <c r="AB71" s="221" t="str">
        <f t="shared" ca="1" si="32"/>
        <v>T</v>
      </c>
      <c r="AC71" s="221" t="str">
        <f t="shared" ca="1" si="32"/>
        <v>A</v>
      </c>
      <c r="AD71" s="221" t="str">
        <f t="shared" ca="1" si="32"/>
        <v>A</v>
      </c>
      <c r="AE71" s="221" t="str">
        <f t="shared" ca="1" si="32"/>
        <v>M</v>
      </c>
      <c r="AF71" s="222" t="str">
        <f t="shared" ca="1" si="32"/>
        <v>T</v>
      </c>
      <c r="AG71" s="290"/>
      <c r="AI71" s="368" t="s">
        <v>11</v>
      </c>
      <c r="AJ71" s="369"/>
      <c r="AK71" s="153"/>
      <c r="AL71" s="153"/>
      <c r="AM71" s="17"/>
      <c r="AN71" s="168"/>
      <c r="AO71" s="169"/>
      <c r="AP71" s="172"/>
      <c r="AQ71" s="173"/>
      <c r="AR71" s="17"/>
      <c r="AS71" s="180"/>
      <c r="AT71" s="180"/>
      <c r="AU71" s="181"/>
      <c r="AV71" s="181"/>
      <c r="AW71" s="317"/>
      <c r="AX71" s="17"/>
      <c r="AY71" s="17"/>
      <c r="AZ71" s="17"/>
      <c r="BA71" s="17"/>
    </row>
    <row r="72" spans="2:53" ht="12.75" customHeight="1" x14ac:dyDescent="0.25">
      <c r="B72" s="159" t="s">
        <v>12</v>
      </c>
      <c r="C72" s="220" t="str">
        <f t="shared" ca="1" si="30"/>
        <v>G</v>
      </c>
      <c r="D72" s="221" t="str">
        <f t="shared" ca="1" si="30"/>
        <v>T</v>
      </c>
      <c r="E72" s="221" t="str">
        <f t="shared" ca="1" si="30"/>
        <v/>
      </c>
      <c r="F72" s="221" t="str">
        <f t="shared" ca="1" si="30"/>
        <v/>
      </c>
      <c r="G72" s="221" t="str">
        <f t="shared" ca="1" si="30"/>
        <v>M</v>
      </c>
      <c r="H72" s="221" t="str">
        <f t="shared" ca="1" si="30"/>
        <v>G</v>
      </c>
      <c r="I72" s="221" t="str">
        <f t="shared" ca="1" si="30"/>
        <v>M</v>
      </c>
      <c r="J72" s="221" t="str">
        <f t="shared" ca="1" si="30"/>
        <v>G</v>
      </c>
      <c r="K72" s="221" t="str">
        <f t="shared" ca="1" si="30"/>
        <v>M</v>
      </c>
      <c r="L72" s="221" t="str">
        <f t="shared" ca="1" si="30"/>
        <v/>
      </c>
      <c r="M72" s="221" t="str">
        <f t="shared" ca="1" si="31"/>
        <v/>
      </c>
      <c r="N72" s="221" t="str">
        <f t="shared" ca="1" si="31"/>
        <v>A</v>
      </c>
      <c r="O72" s="221" t="str">
        <f t="shared" ca="1" si="31"/>
        <v>A</v>
      </c>
      <c r="P72" s="221" t="str">
        <f t="shared" ca="1" si="31"/>
        <v>A</v>
      </c>
      <c r="Q72" s="221" t="str">
        <f t="shared" ca="1" si="31"/>
        <v>M</v>
      </c>
      <c r="R72" s="221" t="str">
        <f t="shared" ca="1" si="31"/>
        <v>F</v>
      </c>
      <c r="S72" s="221" t="str">
        <f t="shared" ca="1" si="31"/>
        <v/>
      </c>
      <c r="T72" s="221" t="str">
        <f t="shared" ca="1" si="31"/>
        <v/>
      </c>
      <c r="U72" s="221" t="str">
        <f t="shared" ca="1" si="31"/>
        <v>G</v>
      </c>
      <c r="V72" s="221" t="str">
        <f t="shared" ca="1" si="31"/>
        <v>A</v>
      </c>
      <c r="W72" s="221" t="str">
        <f t="shared" ca="1" si="32"/>
        <v>M</v>
      </c>
      <c r="X72" s="221" t="str">
        <f t="shared" ca="1" si="32"/>
        <v>T</v>
      </c>
      <c r="Y72" s="221" t="str">
        <f t="shared" ca="1" si="32"/>
        <v>G</v>
      </c>
      <c r="Z72" s="221" t="str">
        <f t="shared" ca="1" si="32"/>
        <v/>
      </c>
      <c r="AA72" s="221" t="str">
        <f t="shared" ca="1" si="32"/>
        <v/>
      </c>
      <c r="AB72" s="221" t="str">
        <f t="shared" ca="1" si="32"/>
        <v>T</v>
      </c>
      <c r="AC72" s="221" t="str">
        <f t="shared" ca="1" si="32"/>
        <v>A</v>
      </c>
      <c r="AD72" s="221" t="str">
        <f t="shared" ca="1" si="32"/>
        <v>A</v>
      </c>
      <c r="AE72" s="221" t="str">
        <f t="shared" ca="1" si="32"/>
        <v>M</v>
      </c>
      <c r="AF72" s="222" t="str">
        <f t="shared" ca="1" si="32"/>
        <v>T</v>
      </c>
      <c r="AG72" s="290"/>
      <c r="AI72" s="16" t="str">
        <f>IF(format_planning="numéros de planning",$AM$3,$AI$3)</f>
        <v>A</v>
      </c>
      <c r="AJ72" s="36">
        <f>COUNTIF($C$80:$AH$80,AI72)</f>
        <v>0</v>
      </c>
      <c r="AK72" s="58"/>
      <c r="AL72" s="58"/>
      <c r="AM72" s="17"/>
      <c r="AN72" s="168"/>
      <c r="AO72" s="169"/>
      <c r="AP72" s="172"/>
      <c r="AQ72" s="173"/>
      <c r="AR72" s="17"/>
      <c r="AS72" s="180"/>
      <c r="AT72" s="180"/>
      <c r="AU72" s="181"/>
      <c r="AV72" s="181"/>
      <c r="AW72" s="317"/>
      <c r="AX72" s="17"/>
      <c r="AY72" s="17"/>
      <c r="AZ72" s="17"/>
      <c r="BA72" s="17"/>
    </row>
    <row r="73" spans="2:53" ht="12.75" customHeight="1" x14ac:dyDescent="0.25">
      <c r="B73" s="89" t="s">
        <v>104</v>
      </c>
      <c r="C73" s="220" t="str">
        <f t="shared" ca="1" si="30"/>
        <v>F</v>
      </c>
      <c r="D73" s="220" t="str">
        <f t="shared" ca="1" si="30"/>
        <v>F</v>
      </c>
      <c r="E73" s="222" t="str">
        <f t="shared" ca="1" si="30"/>
        <v/>
      </c>
      <c r="F73" s="220" t="str">
        <f t="shared" ca="1" si="30"/>
        <v/>
      </c>
      <c r="G73" s="220" t="str">
        <f t="shared" ca="1" si="30"/>
        <v>F</v>
      </c>
      <c r="H73" s="220" t="str">
        <f t="shared" ca="1" si="30"/>
        <v>F</v>
      </c>
      <c r="I73" s="220" t="str">
        <f t="shared" ca="1" si="30"/>
        <v/>
      </c>
      <c r="J73" s="220" t="str">
        <f t="shared" ca="1" si="30"/>
        <v>F</v>
      </c>
      <c r="K73" s="220" t="str">
        <f t="shared" ca="1" si="30"/>
        <v/>
      </c>
      <c r="L73" s="220" t="str">
        <f t="shared" ca="1" si="30"/>
        <v/>
      </c>
      <c r="M73" s="220" t="str">
        <f t="shared" ca="1" si="31"/>
        <v/>
      </c>
      <c r="N73" s="220" t="str">
        <f t="shared" ca="1" si="31"/>
        <v>F</v>
      </c>
      <c r="O73" s="220" t="str">
        <f t="shared" ca="1" si="31"/>
        <v>F</v>
      </c>
      <c r="P73" s="220" t="str">
        <f t="shared" ca="1" si="31"/>
        <v>G</v>
      </c>
      <c r="Q73" s="220" t="str">
        <f t="shared" ca="1" si="31"/>
        <v>F</v>
      </c>
      <c r="R73" s="220" t="str">
        <f t="shared" ca="1" si="31"/>
        <v>A</v>
      </c>
      <c r="S73" s="222" t="str">
        <f t="shared" ca="1" si="31"/>
        <v/>
      </c>
      <c r="T73" s="220" t="str">
        <f t="shared" ca="1" si="31"/>
        <v/>
      </c>
      <c r="U73" s="220" t="str">
        <f t="shared" ca="1" si="31"/>
        <v>M</v>
      </c>
      <c r="V73" s="220" t="str">
        <f t="shared" ca="1" si="31"/>
        <v>G</v>
      </c>
      <c r="W73" s="220" t="str">
        <f t="shared" ca="1" si="32"/>
        <v/>
      </c>
      <c r="X73" s="220" t="str">
        <f t="shared" ca="1" si="32"/>
        <v>G</v>
      </c>
      <c r="Y73" s="220" t="str">
        <f t="shared" ca="1" si="32"/>
        <v>M</v>
      </c>
      <c r="Z73" s="222" t="str">
        <f t="shared" ca="1" si="32"/>
        <v/>
      </c>
      <c r="AA73" s="220" t="str">
        <f t="shared" ca="1" si="32"/>
        <v/>
      </c>
      <c r="AB73" s="220" t="str">
        <f t="shared" ca="1" si="32"/>
        <v>A</v>
      </c>
      <c r="AC73" s="220" t="str">
        <f t="shared" ca="1" si="32"/>
        <v>T</v>
      </c>
      <c r="AD73" s="220" t="str">
        <f t="shared" ca="1" si="32"/>
        <v/>
      </c>
      <c r="AE73" s="220" t="str">
        <f t="shared" ca="1" si="32"/>
        <v>A</v>
      </c>
      <c r="AF73" s="220" t="str">
        <f t="shared" ca="1" si="32"/>
        <v/>
      </c>
      <c r="AG73" s="290"/>
      <c r="AI73" s="16" t="str">
        <f>IF(format_planning="numéros de planning",$AM$4,$AI$4)</f>
        <v>M</v>
      </c>
      <c r="AJ73" s="36">
        <f t="shared" ref="AJ73:AJ77" si="33">COUNTIF($C$80:$AH$80,AI73)</f>
        <v>3</v>
      </c>
      <c r="AK73" s="58"/>
      <c r="AL73" s="58"/>
      <c r="AM73" s="17"/>
      <c r="AN73" s="168"/>
      <c r="AO73" s="169"/>
      <c r="AP73" s="172"/>
      <c r="AQ73" s="173"/>
      <c r="AR73" s="17"/>
      <c r="AS73" s="180"/>
      <c r="AT73" s="180"/>
      <c r="AU73" s="181"/>
      <c r="AV73" s="181"/>
      <c r="AW73" s="317"/>
      <c r="AX73" s="17"/>
      <c r="AY73" s="17"/>
      <c r="AZ73" s="17"/>
      <c r="BA73" s="17"/>
    </row>
    <row r="74" spans="2:53" ht="12.75" customHeight="1" x14ac:dyDescent="0.25">
      <c r="B74" s="160" t="s">
        <v>13</v>
      </c>
      <c r="C74" s="220" t="str">
        <f t="shared" ca="1" si="30"/>
        <v/>
      </c>
      <c r="D74" s="221" t="str">
        <f t="shared" ca="1" si="30"/>
        <v/>
      </c>
      <c r="E74" s="221" t="str">
        <f t="shared" ca="1" si="30"/>
        <v/>
      </c>
      <c r="F74" s="221" t="str">
        <f t="shared" ca="1" si="30"/>
        <v/>
      </c>
      <c r="G74" s="221" t="str">
        <f t="shared" ca="1" si="30"/>
        <v/>
      </c>
      <c r="H74" s="221" t="str">
        <f t="shared" ca="1" si="30"/>
        <v/>
      </c>
      <c r="I74" s="221" t="str">
        <f t="shared" ca="1" si="30"/>
        <v/>
      </c>
      <c r="J74" s="221" t="str">
        <f t="shared" ca="1" si="30"/>
        <v/>
      </c>
      <c r="K74" s="221" t="str">
        <f t="shared" ca="1" si="30"/>
        <v/>
      </c>
      <c r="L74" s="221" t="str">
        <f t="shared" ca="1" si="30"/>
        <v/>
      </c>
      <c r="M74" s="221" t="str">
        <f t="shared" ca="1" si="31"/>
        <v/>
      </c>
      <c r="N74" s="221" t="str">
        <f t="shared" ca="1" si="31"/>
        <v/>
      </c>
      <c r="O74" s="221" t="str">
        <f t="shared" ca="1" si="31"/>
        <v/>
      </c>
      <c r="P74" s="221" t="str">
        <f t="shared" ca="1" si="31"/>
        <v/>
      </c>
      <c r="Q74" s="221" t="str">
        <f t="shared" ca="1" si="31"/>
        <v/>
      </c>
      <c r="R74" s="221" t="str">
        <f t="shared" ca="1" si="31"/>
        <v/>
      </c>
      <c r="S74" s="221" t="str">
        <f t="shared" ca="1" si="31"/>
        <v/>
      </c>
      <c r="T74" s="221" t="str">
        <f t="shared" ca="1" si="31"/>
        <v/>
      </c>
      <c r="U74" s="221" t="str">
        <f t="shared" ca="1" si="31"/>
        <v/>
      </c>
      <c r="V74" s="221" t="str">
        <f t="shared" ca="1" si="31"/>
        <v/>
      </c>
      <c r="W74" s="221" t="str">
        <f t="shared" ca="1" si="32"/>
        <v/>
      </c>
      <c r="X74" s="221" t="str">
        <f t="shared" ca="1" si="32"/>
        <v/>
      </c>
      <c r="Y74" s="221" t="str">
        <f t="shared" ca="1" si="32"/>
        <v/>
      </c>
      <c r="Z74" s="221" t="str">
        <f t="shared" ca="1" si="32"/>
        <v/>
      </c>
      <c r="AA74" s="221" t="str">
        <f t="shared" ca="1" si="32"/>
        <v/>
      </c>
      <c r="AB74" s="221" t="str">
        <f t="shared" ca="1" si="32"/>
        <v/>
      </c>
      <c r="AC74" s="221" t="str">
        <f t="shared" ca="1" si="32"/>
        <v/>
      </c>
      <c r="AD74" s="221" t="str">
        <f t="shared" ca="1" si="32"/>
        <v/>
      </c>
      <c r="AE74" s="221" t="str">
        <f t="shared" ca="1" si="32"/>
        <v/>
      </c>
      <c r="AF74" s="222" t="str">
        <f t="shared" ca="1" si="32"/>
        <v/>
      </c>
      <c r="AG74" s="290"/>
      <c r="AI74" s="16" t="str">
        <f>IF(format_planning="numéros de planning",$AM$5,$AI$5)</f>
        <v>G</v>
      </c>
      <c r="AJ74" s="36">
        <f t="shared" si="33"/>
        <v>0</v>
      </c>
      <c r="AK74" s="58"/>
      <c r="AL74" s="58"/>
      <c r="AM74" s="17"/>
      <c r="AN74" s="168"/>
      <c r="AO74" s="169"/>
      <c r="AP74" s="172"/>
      <c r="AQ74" s="173"/>
      <c r="AR74" s="17"/>
      <c r="AS74" s="180"/>
      <c r="AT74" s="180"/>
      <c r="AU74" s="181"/>
      <c r="AV74" s="181"/>
      <c r="AW74" s="317"/>
      <c r="AX74" s="17"/>
      <c r="AY74" s="17"/>
      <c r="AZ74" s="17"/>
      <c r="BA74" s="17"/>
    </row>
    <row r="75" spans="2:53" ht="12.75" customHeight="1" x14ac:dyDescent="0.25">
      <c r="B75" s="158" t="s">
        <v>14</v>
      </c>
      <c r="C75" s="220" t="str">
        <f t="shared" ca="1" si="30"/>
        <v/>
      </c>
      <c r="D75" s="221" t="str">
        <f t="shared" ca="1" si="30"/>
        <v>C</v>
      </c>
      <c r="E75" s="221" t="str">
        <f t="shared" ca="1" si="30"/>
        <v/>
      </c>
      <c r="F75" s="221" t="str">
        <f t="shared" ca="1" si="30"/>
        <v/>
      </c>
      <c r="G75" s="221" t="str">
        <f t="shared" ca="1" si="30"/>
        <v>C</v>
      </c>
      <c r="H75" s="221" t="str">
        <f t="shared" ca="1" si="30"/>
        <v/>
      </c>
      <c r="I75" s="221" t="str">
        <f t="shared" ca="1" si="30"/>
        <v>C</v>
      </c>
      <c r="J75" s="221" t="str">
        <f t="shared" ca="1" si="30"/>
        <v/>
      </c>
      <c r="K75" s="221" t="str">
        <f t="shared" ca="1" si="30"/>
        <v>A</v>
      </c>
      <c r="L75" s="221" t="str">
        <f t="shared" ca="1" si="30"/>
        <v/>
      </c>
      <c r="M75" s="221" t="str">
        <f t="shared" ca="1" si="31"/>
        <v/>
      </c>
      <c r="N75" s="221" t="str">
        <f t="shared" ca="1" si="31"/>
        <v>C</v>
      </c>
      <c r="O75" s="221" t="str">
        <f t="shared" ca="1" si="31"/>
        <v/>
      </c>
      <c r="P75" s="221" t="str">
        <f t="shared" ca="1" si="31"/>
        <v>F</v>
      </c>
      <c r="Q75" s="221" t="str">
        <f t="shared" ca="1" si="31"/>
        <v/>
      </c>
      <c r="R75" s="221" t="str">
        <f t="shared" ca="1" si="31"/>
        <v>C</v>
      </c>
      <c r="S75" s="221" t="str">
        <f t="shared" ca="1" si="31"/>
        <v/>
      </c>
      <c r="T75" s="221" t="str">
        <f t="shared" ca="1" si="31"/>
        <v/>
      </c>
      <c r="U75" s="221" t="str">
        <f t="shared" ca="1" si="31"/>
        <v>C</v>
      </c>
      <c r="V75" s="221" t="str">
        <f t="shared" ca="1" si="31"/>
        <v/>
      </c>
      <c r="W75" s="221" t="str">
        <f t="shared" ca="1" si="32"/>
        <v>C</v>
      </c>
      <c r="X75" s="221" t="str">
        <f t="shared" ca="1" si="32"/>
        <v/>
      </c>
      <c r="Y75" s="221" t="str">
        <f t="shared" ca="1" si="32"/>
        <v>A</v>
      </c>
      <c r="Z75" s="221" t="str">
        <f t="shared" ca="1" si="32"/>
        <v/>
      </c>
      <c r="AA75" s="221" t="str">
        <f t="shared" ca="1" si="32"/>
        <v/>
      </c>
      <c r="AB75" s="221" t="str">
        <f t="shared" ca="1" si="32"/>
        <v>C</v>
      </c>
      <c r="AC75" s="221" t="str">
        <f t="shared" ca="1" si="32"/>
        <v/>
      </c>
      <c r="AD75" s="221" t="str">
        <f t="shared" ca="1" si="32"/>
        <v>G</v>
      </c>
      <c r="AE75" s="221" t="str">
        <f t="shared" ca="1" si="32"/>
        <v/>
      </c>
      <c r="AF75" s="222" t="str">
        <f t="shared" ca="1" si="32"/>
        <v>C</v>
      </c>
      <c r="AG75" s="290"/>
      <c r="AI75" s="16" t="str">
        <f>IF(format_planning="numéros de planning",$AM$6,$AI$6)</f>
        <v>T</v>
      </c>
      <c r="AJ75" s="36">
        <f t="shared" si="33"/>
        <v>12</v>
      </c>
      <c r="AK75" s="58"/>
      <c r="AL75" s="58"/>
      <c r="AM75" s="17"/>
      <c r="AN75" s="168"/>
      <c r="AO75" s="169"/>
      <c r="AP75" s="172"/>
      <c r="AQ75" s="173"/>
      <c r="AR75" s="17"/>
      <c r="AS75" s="180"/>
      <c r="AT75" s="180"/>
      <c r="AU75" s="181"/>
      <c r="AV75" s="181"/>
      <c r="AW75" s="317"/>
      <c r="AX75" s="17"/>
      <c r="AY75" s="17"/>
      <c r="AZ75" s="17"/>
      <c r="BA75" s="17"/>
    </row>
    <row r="76" spans="2:53" ht="12.75" customHeight="1" x14ac:dyDescent="0.25">
      <c r="B76" s="161" t="s">
        <v>8</v>
      </c>
      <c r="C76" s="220" t="str">
        <f t="shared" ca="1" si="30"/>
        <v>C</v>
      </c>
      <c r="D76" s="221" t="str">
        <f t="shared" ca="1" si="30"/>
        <v>G</v>
      </c>
      <c r="E76" s="221" t="str">
        <f t="shared" ca="1" si="30"/>
        <v>F</v>
      </c>
      <c r="F76" s="221" t="str">
        <f t="shared" ca="1" si="30"/>
        <v/>
      </c>
      <c r="G76" s="221" t="str">
        <f t="shared" ca="1" si="30"/>
        <v>A</v>
      </c>
      <c r="H76" s="221" t="str">
        <f t="shared" ca="1" si="30"/>
        <v>C</v>
      </c>
      <c r="I76" s="221" t="str">
        <f t="shared" ca="1" si="30"/>
        <v>F</v>
      </c>
      <c r="J76" s="221" t="str">
        <f t="shared" ca="1" si="30"/>
        <v>A</v>
      </c>
      <c r="K76" s="221" t="str">
        <f t="shared" ca="1" si="30"/>
        <v>C</v>
      </c>
      <c r="L76" s="221" t="str">
        <f t="shared" ca="1" si="30"/>
        <v>C</v>
      </c>
      <c r="M76" s="221" t="str">
        <f t="shared" ca="1" si="31"/>
        <v/>
      </c>
      <c r="N76" s="221" t="str">
        <f t="shared" ca="1" si="31"/>
        <v>G</v>
      </c>
      <c r="O76" s="221" t="str">
        <f t="shared" ca="1" si="31"/>
        <v>C</v>
      </c>
      <c r="P76" s="221" t="str">
        <f t="shared" ca="1" si="31"/>
        <v>C</v>
      </c>
      <c r="Q76" s="221" t="str">
        <f t="shared" ca="1" si="31"/>
        <v>C</v>
      </c>
      <c r="R76" s="221" t="str">
        <f t="shared" ca="1" si="31"/>
        <v>G</v>
      </c>
      <c r="S76" s="221" t="str">
        <f t="shared" ca="1" si="31"/>
        <v>F</v>
      </c>
      <c r="T76" s="221" t="str">
        <f t="shared" ca="1" si="31"/>
        <v/>
      </c>
      <c r="U76" s="221" t="str">
        <f t="shared" ca="1" si="31"/>
        <v>A</v>
      </c>
      <c r="V76" s="221" t="str">
        <f t="shared" ca="1" si="31"/>
        <v>C</v>
      </c>
      <c r="W76" s="221" t="str">
        <f t="shared" ca="1" si="32"/>
        <v>T</v>
      </c>
      <c r="X76" s="221" t="str">
        <f t="shared" ca="1" si="32"/>
        <v>A</v>
      </c>
      <c r="Y76" s="221" t="str">
        <f t="shared" ca="1" si="32"/>
        <v>C</v>
      </c>
      <c r="Z76" s="221" t="str">
        <f t="shared" ca="1" si="32"/>
        <v>C</v>
      </c>
      <c r="AA76" s="221" t="str">
        <f t="shared" ca="1" si="32"/>
        <v/>
      </c>
      <c r="AB76" s="221" t="str">
        <f t="shared" ca="1" si="32"/>
        <v>G</v>
      </c>
      <c r="AC76" s="221" t="str">
        <f t="shared" ca="1" si="32"/>
        <v>C</v>
      </c>
      <c r="AD76" s="221" t="str">
        <f t="shared" ca="1" si="32"/>
        <v>C</v>
      </c>
      <c r="AE76" s="221" t="str">
        <f t="shared" ca="1" si="32"/>
        <v>C</v>
      </c>
      <c r="AF76" s="222" t="str">
        <f t="shared" ca="1" si="32"/>
        <v>G</v>
      </c>
      <c r="AG76" s="290"/>
      <c r="AI76" s="16" t="str">
        <f>IF(format_planning="numéros de planning",$AM$7,$AI$7)</f>
        <v>C</v>
      </c>
      <c r="AJ76" s="36">
        <f t="shared" si="33"/>
        <v>0</v>
      </c>
      <c r="AK76" s="58"/>
      <c r="AL76" s="58"/>
      <c r="AM76" s="17"/>
      <c r="AN76" s="168"/>
      <c r="AO76" s="169"/>
      <c r="AP76" s="172"/>
      <c r="AQ76" s="173"/>
      <c r="AR76" s="17"/>
      <c r="AS76" s="180"/>
      <c r="AT76" s="180"/>
      <c r="AU76" s="181"/>
      <c r="AV76" s="181"/>
      <c r="AW76" s="317"/>
      <c r="AX76" s="17"/>
      <c r="AY76" s="17"/>
      <c r="AZ76" s="50"/>
      <c r="BA76" s="50"/>
    </row>
    <row r="77" spans="2:53" ht="12.75" customHeight="1" x14ac:dyDescent="0.25">
      <c r="B77" s="162" t="s">
        <v>6</v>
      </c>
      <c r="C77" s="220" t="str">
        <f t="shared" ca="1" si="30"/>
        <v>C</v>
      </c>
      <c r="D77" s="221" t="str">
        <f t="shared" ca="1" si="30"/>
        <v>G</v>
      </c>
      <c r="E77" s="221" t="str">
        <f t="shared" ca="1" si="30"/>
        <v>F</v>
      </c>
      <c r="F77" s="221" t="str">
        <f t="shared" ca="1" si="30"/>
        <v/>
      </c>
      <c r="G77" s="221" t="str">
        <f t="shared" ca="1" si="30"/>
        <v>A</v>
      </c>
      <c r="H77" s="221" t="str">
        <f t="shared" ca="1" si="30"/>
        <v>C</v>
      </c>
      <c r="I77" s="221" t="str">
        <f t="shared" ca="1" si="30"/>
        <v>F</v>
      </c>
      <c r="J77" s="221" t="str">
        <f t="shared" ca="1" si="30"/>
        <v>A</v>
      </c>
      <c r="K77" s="221" t="str">
        <f t="shared" ca="1" si="30"/>
        <v>C</v>
      </c>
      <c r="L77" s="221" t="str">
        <f t="shared" ca="1" si="30"/>
        <v>C</v>
      </c>
      <c r="M77" s="221" t="str">
        <f t="shared" ca="1" si="31"/>
        <v/>
      </c>
      <c r="N77" s="221" t="str">
        <f t="shared" ca="1" si="31"/>
        <v>G</v>
      </c>
      <c r="O77" s="221" t="str">
        <f t="shared" ca="1" si="31"/>
        <v>C</v>
      </c>
      <c r="P77" s="221" t="str">
        <f t="shared" ca="1" si="31"/>
        <v>C</v>
      </c>
      <c r="Q77" s="221" t="str">
        <f t="shared" ca="1" si="31"/>
        <v>C</v>
      </c>
      <c r="R77" s="221" t="str">
        <f t="shared" ca="1" si="31"/>
        <v>G</v>
      </c>
      <c r="S77" s="221" t="str">
        <f t="shared" ca="1" si="31"/>
        <v>F</v>
      </c>
      <c r="T77" s="221" t="str">
        <f t="shared" ca="1" si="31"/>
        <v/>
      </c>
      <c r="U77" s="221" t="str">
        <f t="shared" ca="1" si="31"/>
        <v>A</v>
      </c>
      <c r="V77" s="221" t="str">
        <f t="shared" ca="1" si="31"/>
        <v>C</v>
      </c>
      <c r="W77" s="221" t="str">
        <f t="shared" ca="1" si="32"/>
        <v>T</v>
      </c>
      <c r="X77" s="221" t="str">
        <f t="shared" ca="1" si="32"/>
        <v>A</v>
      </c>
      <c r="Y77" s="221" t="str">
        <f t="shared" ca="1" si="32"/>
        <v>C</v>
      </c>
      <c r="Z77" s="221" t="str">
        <f t="shared" ca="1" si="32"/>
        <v>C</v>
      </c>
      <c r="AA77" s="221" t="str">
        <f t="shared" ca="1" si="32"/>
        <v/>
      </c>
      <c r="AB77" s="221" t="str">
        <f t="shared" ca="1" si="32"/>
        <v>G</v>
      </c>
      <c r="AC77" s="221" t="str">
        <f t="shared" ca="1" si="32"/>
        <v>C</v>
      </c>
      <c r="AD77" s="221" t="str">
        <f t="shared" ca="1" si="32"/>
        <v>C</v>
      </c>
      <c r="AE77" s="221" t="str">
        <f t="shared" ca="1" si="32"/>
        <v>C</v>
      </c>
      <c r="AF77" s="222" t="str">
        <f t="shared" ca="1" si="32"/>
        <v>G</v>
      </c>
      <c r="AG77" s="290"/>
      <c r="AI77" s="16" t="str">
        <f>IF(format_planning="numéros de planning",$AM$8,$AI$8)</f>
        <v>F</v>
      </c>
      <c r="AJ77" s="36">
        <f t="shared" si="33"/>
        <v>11</v>
      </c>
      <c r="AK77" s="58"/>
      <c r="AL77" s="58"/>
      <c r="AM77" s="17"/>
      <c r="AN77" s="168"/>
      <c r="AO77" s="169"/>
      <c r="AP77" s="172"/>
      <c r="AQ77" s="173"/>
      <c r="AR77" s="17"/>
      <c r="AS77" s="180"/>
      <c r="AT77" s="180"/>
      <c r="AU77" s="181"/>
      <c r="AV77" s="181"/>
      <c r="AW77" s="317"/>
      <c r="AX77" s="17"/>
      <c r="AY77" s="17"/>
      <c r="AZ77" s="17"/>
      <c r="BA77" s="17"/>
    </row>
    <row r="78" spans="2:53" ht="12.75" customHeight="1" x14ac:dyDescent="0.25">
      <c r="B78" s="162" t="s">
        <v>7</v>
      </c>
      <c r="C78" s="220" t="str">
        <f t="shared" ca="1" si="30"/>
        <v>C</v>
      </c>
      <c r="D78" s="221" t="str">
        <f t="shared" ca="1" si="30"/>
        <v>G</v>
      </c>
      <c r="E78" s="221" t="str">
        <f t="shared" ca="1" si="30"/>
        <v/>
      </c>
      <c r="F78" s="221" t="str">
        <f t="shared" ca="1" si="30"/>
        <v/>
      </c>
      <c r="G78" s="221" t="str">
        <f t="shared" ca="1" si="30"/>
        <v>A</v>
      </c>
      <c r="H78" s="221" t="str">
        <f t="shared" ca="1" si="30"/>
        <v>C</v>
      </c>
      <c r="I78" s="221" t="str">
        <f t="shared" ca="1" si="30"/>
        <v>F</v>
      </c>
      <c r="J78" s="221" t="str">
        <f t="shared" ca="1" si="30"/>
        <v>A</v>
      </c>
      <c r="K78" s="221" t="str">
        <f t="shared" ca="1" si="30"/>
        <v>C</v>
      </c>
      <c r="L78" s="221" t="str">
        <f t="shared" ca="1" si="30"/>
        <v/>
      </c>
      <c r="M78" s="221" t="str">
        <f t="shared" ca="1" si="31"/>
        <v/>
      </c>
      <c r="N78" s="221" t="str">
        <f t="shared" ca="1" si="31"/>
        <v>G</v>
      </c>
      <c r="O78" s="221" t="str">
        <f t="shared" ca="1" si="31"/>
        <v>C</v>
      </c>
      <c r="P78" s="221" t="str">
        <f t="shared" ca="1" si="31"/>
        <v>C</v>
      </c>
      <c r="Q78" s="221" t="str">
        <f t="shared" ca="1" si="31"/>
        <v>C</v>
      </c>
      <c r="R78" s="221" t="str">
        <f t="shared" ca="1" si="31"/>
        <v>G</v>
      </c>
      <c r="S78" s="221" t="str">
        <f t="shared" ca="1" si="31"/>
        <v/>
      </c>
      <c r="T78" s="221" t="str">
        <f t="shared" ca="1" si="31"/>
        <v/>
      </c>
      <c r="U78" s="221" t="str">
        <f t="shared" ca="1" si="31"/>
        <v>A</v>
      </c>
      <c r="V78" s="221" t="str">
        <f t="shared" ca="1" si="31"/>
        <v>C</v>
      </c>
      <c r="W78" s="221" t="str">
        <f t="shared" ca="1" si="32"/>
        <v>T</v>
      </c>
      <c r="X78" s="221" t="str">
        <f t="shared" ca="1" si="32"/>
        <v>A</v>
      </c>
      <c r="Y78" s="221" t="str">
        <f t="shared" ca="1" si="32"/>
        <v>C</v>
      </c>
      <c r="Z78" s="221" t="str">
        <f t="shared" ca="1" si="32"/>
        <v/>
      </c>
      <c r="AA78" s="221" t="str">
        <f t="shared" ca="1" si="32"/>
        <v/>
      </c>
      <c r="AB78" s="221" t="str">
        <f t="shared" ca="1" si="32"/>
        <v>G</v>
      </c>
      <c r="AC78" s="221" t="str">
        <f t="shared" ca="1" si="32"/>
        <v>C</v>
      </c>
      <c r="AD78" s="221" t="str">
        <f t="shared" ca="1" si="32"/>
        <v>C</v>
      </c>
      <c r="AE78" s="221" t="str">
        <f t="shared" ca="1" si="32"/>
        <v>C</v>
      </c>
      <c r="AF78" s="222" t="str">
        <f t="shared" ca="1" si="32"/>
        <v>G</v>
      </c>
      <c r="AG78" s="290"/>
      <c r="AI78" s="17"/>
      <c r="AJ78" s="33"/>
      <c r="AK78" s="33"/>
      <c r="AL78" s="33"/>
      <c r="AM78" s="17"/>
      <c r="AN78" s="168"/>
      <c r="AO78" s="169"/>
      <c r="AP78" s="172"/>
      <c r="AQ78" s="173"/>
      <c r="AR78" s="17"/>
      <c r="AS78" s="180"/>
      <c r="AT78" s="180"/>
      <c r="AU78" s="181"/>
      <c r="AV78" s="181"/>
      <c r="AW78" s="317"/>
      <c r="AX78" s="17"/>
      <c r="AY78" s="17"/>
      <c r="AZ78" s="17"/>
      <c r="BA78" s="17"/>
    </row>
    <row r="79" spans="2:53" ht="12.75" customHeight="1" x14ac:dyDescent="0.25">
      <c r="B79" s="162" t="s">
        <v>15</v>
      </c>
      <c r="C79" s="220" t="str">
        <f t="shared" ca="1" si="30"/>
        <v/>
      </c>
      <c r="D79" s="221" t="str">
        <f t="shared" ca="1" si="30"/>
        <v/>
      </c>
      <c r="E79" s="222" t="str">
        <f t="shared" ca="1" si="30"/>
        <v/>
      </c>
      <c r="F79" s="220" t="str">
        <f t="shared" ca="1" si="30"/>
        <v/>
      </c>
      <c r="G79" s="220" t="str">
        <f t="shared" ca="1" si="30"/>
        <v>C</v>
      </c>
      <c r="H79" s="220" t="str">
        <f t="shared" ca="1" si="30"/>
        <v/>
      </c>
      <c r="I79" s="221" t="str">
        <f t="shared" ca="1" si="30"/>
        <v/>
      </c>
      <c r="J79" s="221" t="str">
        <f t="shared" ca="1" si="30"/>
        <v/>
      </c>
      <c r="K79" s="221" t="str">
        <f t="shared" ca="1" si="30"/>
        <v/>
      </c>
      <c r="L79" s="222" t="str">
        <f t="shared" ca="1" si="30"/>
        <v/>
      </c>
      <c r="M79" s="220" t="str">
        <f t="shared" ca="1" si="31"/>
        <v/>
      </c>
      <c r="N79" s="220" t="str">
        <f t="shared" ca="1" si="31"/>
        <v>C</v>
      </c>
      <c r="O79" s="220" t="str">
        <f t="shared" ca="1" si="31"/>
        <v/>
      </c>
      <c r="P79" s="221" t="str">
        <f t="shared" ca="1" si="31"/>
        <v/>
      </c>
      <c r="Q79" s="221" t="str">
        <f t="shared" ca="1" si="31"/>
        <v/>
      </c>
      <c r="R79" s="221" t="str">
        <f t="shared" ca="1" si="31"/>
        <v/>
      </c>
      <c r="S79" s="221" t="str">
        <f t="shared" ca="1" si="31"/>
        <v/>
      </c>
      <c r="T79" s="220" t="str">
        <f t="shared" ca="1" si="31"/>
        <v/>
      </c>
      <c r="U79" s="220" t="str">
        <f t="shared" ca="1" si="31"/>
        <v>C</v>
      </c>
      <c r="V79" s="220" t="str">
        <f t="shared" ca="1" si="31"/>
        <v/>
      </c>
      <c r="W79" s="221" t="str">
        <f t="shared" ca="1" si="32"/>
        <v/>
      </c>
      <c r="X79" s="221" t="str">
        <f t="shared" ca="1" si="32"/>
        <v/>
      </c>
      <c r="Y79" s="221" t="str">
        <f t="shared" ca="1" si="32"/>
        <v/>
      </c>
      <c r="Z79" s="222" t="str">
        <f t="shared" ca="1" si="32"/>
        <v/>
      </c>
      <c r="AA79" s="220" t="str">
        <f t="shared" ca="1" si="32"/>
        <v/>
      </c>
      <c r="AB79" s="220" t="str">
        <f t="shared" ca="1" si="32"/>
        <v>C</v>
      </c>
      <c r="AC79" s="220" t="str">
        <f t="shared" ca="1" si="32"/>
        <v/>
      </c>
      <c r="AD79" s="221" t="str">
        <f t="shared" ca="1" si="32"/>
        <v/>
      </c>
      <c r="AE79" s="221" t="str">
        <f t="shared" ca="1" si="32"/>
        <v/>
      </c>
      <c r="AF79" s="221" t="str">
        <f t="shared" ca="1" si="32"/>
        <v/>
      </c>
      <c r="AG79" s="290"/>
      <c r="AI79" s="17"/>
      <c r="AJ79" s="33"/>
      <c r="AK79" s="33"/>
      <c r="AL79" s="33"/>
      <c r="AM79" s="17"/>
      <c r="AN79" s="168"/>
      <c r="AO79" s="169"/>
      <c r="AP79" s="172"/>
      <c r="AQ79" s="173"/>
      <c r="AR79" s="17"/>
      <c r="AS79" s="180"/>
      <c r="AT79" s="180"/>
      <c r="AU79" s="181"/>
      <c r="AV79" s="181"/>
      <c r="AW79" s="317"/>
      <c r="AX79" s="17"/>
      <c r="AY79" s="17"/>
      <c r="AZ79" s="17"/>
      <c r="BA79" s="17"/>
    </row>
    <row r="80" spans="2:53" ht="12.75" customHeight="1" x14ac:dyDescent="0.25">
      <c r="B80" s="163" t="s">
        <v>16</v>
      </c>
      <c r="C80" s="223" t="s">
        <v>101</v>
      </c>
      <c r="D80" s="224" t="s">
        <v>101</v>
      </c>
      <c r="E80" s="224" t="s">
        <v>101</v>
      </c>
      <c r="F80" s="224"/>
      <c r="G80" s="224" t="s">
        <v>102</v>
      </c>
      <c r="H80" s="224" t="s">
        <v>102</v>
      </c>
      <c r="I80" s="224" t="s">
        <v>102</v>
      </c>
      <c r="J80" s="224" t="s">
        <v>102</v>
      </c>
      <c r="K80" s="224" t="s">
        <v>102</v>
      </c>
      <c r="L80" s="224" t="s">
        <v>102</v>
      </c>
      <c r="M80" s="224"/>
      <c r="N80" s="225" t="s">
        <v>102</v>
      </c>
      <c r="O80" s="224" t="s">
        <v>102</v>
      </c>
      <c r="P80" s="224" t="s">
        <v>102</v>
      </c>
      <c r="Q80" s="224" t="s">
        <v>102</v>
      </c>
      <c r="R80" s="224" t="s">
        <v>102</v>
      </c>
      <c r="S80" s="224" t="s">
        <v>102</v>
      </c>
      <c r="T80" s="224"/>
      <c r="U80" s="224" t="s">
        <v>103</v>
      </c>
      <c r="V80" s="224" t="s">
        <v>103</v>
      </c>
      <c r="W80" s="224" t="s">
        <v>103</v>
      </c>
      <c r="X80" s="224" t="s">
        <v>103</v>
      </c>
      <c r="Y80" s="224" t="s">
        <v>103</v>
      </c>
      <c r="Z80" s="224" t="s">
        <v>103</v>
      </c>
      <c r="AA80" s="224"/>
      <c r="AB80" s="225" t="s">
        <v>103</v>
      </c>
      <c r="AC80" s="224" t="s">
        <v>103</v>
      </c>
      <c r="AD80" s="224" t="s">
        <v>103</v>
      </c>
      <c r="AE80" s="224" t="s">
        <v>103</v>
      </c>
      <c r="AF80" s="226" t="s">
        <v>103</v>
      </c>
      <c r="AG80" s="290"/>
      <c r="AI80" s="17"/>
      <c r="AJ80" s="33"/>
      <c r="AK80" s="33"/>
      <c r="AL80" s="33"/>
      <c r="AM80" s="17"/>
      <c r="AN80" s="168"/>
      <c r="AO80" s="169"/>
      <c r="AP80" s="172"/>
      <c r="AQ80" s="173"/>
      <c r="AR80" s="17"/>
      <c r="AS80" s="180"/>
      <c r="AT80" s="180"/>
      <c r="AU80" s="181"/>
      <c r="AV80" s="181"/>
      <c r="AW80" s="317"/>
      <c r="AX80" s="50"/>
      <c r="AY80" s="50"/>
      <c r="AZ80" s="17"/>
      <c r="BA80" s="17"/>
    </row>
    <row r="81" spans="2:53" ht="12.75" customHeight="1" x14ac:dyDescent="0.25">
      <c r="B81" s="25"/>
      <c r="C81" s="283"/>
      <c r="D81" s="283"/>
      <c r="E81" s="283"/>
      <c r="F81" s="283"/>
      <c r="G81" s="283"/>
      <c r="H81" s="283"/>
      <c r="I81" s="283"/>
      <c r="J81" s="283"/>
      <c r="K81" s="283"/>
      <c r="L81" s="283"/>
      <c r="M81" s="283"/>
      <c r="N81" s="283"/>
      <c r="O81" s="283"/>
      <c r="P81" s="283"/>
      <c r="Q81" s="283"/>
      <c r="R81" s="283"/>
      <c r="S81" s="283"/>
      <c r="T81" s="291"/>
      <c r="U81" s="283"/>
      <c r="V81" s="283"/>
      <c r="W81" s="283"/>
      <c r="X81" s="283"/>
      <c r="Y81" s="283"/>
      <c r="Z81" s="291"/>
      <c r="AA81" s="291"/>
      <c r="AB81" s="283"/>
      <c r="AC81" s="283"/>
      <c r="AD81" s="283"/>
      <c r="AE81" s="283"/>
      <c r="AF81" s="283"/>
      <c r="AG81" s="283"/>
      <c r="AH81" s="40"/>
      <c r="AI81" s="17"/>
      <c r="AJ81" s="33"/>
      <c r="AK81" s="33"/>
      <c r="AL81" s="33"/>
      <c r="AM81" s="17"/>
      <c r="AN81" s="168"/>
      <c r="AO81" s="169"/>
      <c r="AP81" s="172"/>
      <c r="AQ81" s="173"/>
      <c r="AR81" s="17"/>
      <c r="AS81" s="180"/>
      <c r="AT81" s="180"/>
      <c r="AU81" s="181"/>
      <c r="AV81" s="181"/>
      <c r="AW81" s="317"/>
      <c r="AX81" s="17"/>
      <c r="AY81" s="17"/>
      <c r="AZ81" s="17"/>
      <c r="BA81" s="17"/>
    </row>
    <row r="82" spans="2:53" ht="12.75" customHeight="1" x14ac:dyDescent="0.25">
      <c r="B82" s="25"/>
      <c r="C82" s="216" t="str">
        <f t="shared" ref="C82:AG82" si="34">IF(ISEVEN(_xlfn.ISOWEEKNUM(DATE(Saisir_Année,VLOOKUP($B83,correspondance_mois,2,FALSE),C84))),"2",IF(ISODD(_xlfn.ISOWEEKNUM(DATE(Saisir_Année,VLOOKUP($B83,correspondance_mois,2,FALSE),C84))),"1","ERREUR"))</f>
        <v>1</v>
      </c>
      <c r="D82" s="216" t="str">
        <f t="shared" si="34"/>
        <v>1</v>
      </c>
      <c r="E82" s="216" t="str">
        <f t="shared" si="34"/>
        <v>2</v>
      </c>
      <c r="F82" s="216" t="str">
        <f t="shared" si="34"/>
        <v>2</v>
      </c>
      <c r="G82" s="216" t="str">
        <f t="shared" si="34"/>
        <v>2</v>
      </c>
      <c r="H82" s="216" t="str">
        <f t="shared" si="34"/>
        <v>2</v>
      </c>
      <c r="I82" s="216" t="str">
        <f t="shared" si="34"/>
        <v>2</v>
      </c>
      <c r="J82" s="216" t="str">
        <f t="shared" si="34"/>
        <v>2</v>
      </c>
      <c r="K82" s="216" t="str">
        <f t="shared" si="34"/>
        <v>2</v>
      </c>
      <c r="L82" s="216" t="str">
        <f t="shared" si="34"/>
        <v>1</v>
      </c>
      <c r="M82" s="216" t="str">
        <f t="shared" si="34"/>
        <v>1</v>
      </c>
      <c r="N82" s="216" t="str">
        <f t="shared" si="34"/>
        <v>1</v>
      </c>
      <c r="O82" s="216" t="str">
        <f t="shared" si="34"/>
        <v>1</v>
      </c>
      <c r="P82" s="216" t="str">
        <f t="shared" si="34"/>
        <v>1</v>
      </c>
      <c r="Q82" s="216" t="str">
        <f t="shared" si="34"/>
        <v>1</v>
      </c>
      <c r="R82" s="216" t="str">
        <f t="shared" si="34"/>
        <v>1</v>
      </c>
      <c r="S82" s="216" t="str">
        <f t="shared" si="34"/>
        <v>2</v>
      </c>
      <c r="T82" s="216" t="str">
        <f t="shared" si="34"/>
        <v>2</v>
      </c>
      <c r="U82" s="216" t="str">
        <f t="shared" si="34"/>
        <v>2</v>
      </c>
      <c r="V82" s="216" t="str">
        <f t="shared" si="34"/>
        <v>2</v>
      </c>
      <c r="W82" s="216" t="str">
        <f t="shared" si="34"/>
        <v>2</v>
      </c>
      <c r="X82" s="216" t="str">
        <f t="shared" si="34"/>
        <v>2</v>
      </c>
      <c r="Y82" s="216" t="str">
        <f t="shared" si="34"/>
        <v>2</v>
      </c>
      <c r="Z82" s="216" t="str">
        <f t="shared" si="34"/>
        <v>1</v>
      </c>
      <c r="AA82" s="216" t="str">
        <f t="shared" si="34"/>
        <v>1</v>
      </c>
      <c r="AB82" s="216" t="str">
        <f t="shared" si="34"/>
        <v>1</v>
      </c>
      <c r="AC82" s="216" t="str">
        <f t="shared" si="34"/>
        <v>1</v>
      </c>
      <c r="AD82" s="216" t="str">
        <f t="shared" si="34"/>
        <v>1</v>
      </c>
      <c r="AE82" s="216" t="str">
        <f t="shared" si="34"/>
        <v>1</v>
      </c>
      <c r="AF82" s="216" t="str">
        <f t="shared" si="34"/>
        <v>1</v>
      </c>
      <c r="AG82" s="216" t="str">
        <f t="shared" si="34"/>
        <v>2</v>
      </c>
      <c r="AH82" s="40"/>
      <c r="AI82" s="17"/>
      <c r="AJ82" s="33"/>
      <c r="AK82" s="361" t="s">
        <v>87</v>
      </c>
      <c r="AL82" s="362"/>
      <c r="AM82" s="17"/>
      <c r="AN82" s="168"/>
      <c r="AO82" s="169"/>
      <c r="AP82" s="172"/>
      <c r="AQ82" s="173"/>
      <c r="AR82" s="17"/>
      <c r="AS82" s="180"/>
      <c r="AT82" s="180"/>
      <c r="AU82" s="181"/>
      <c r="AV82" s="181"/>
      <c r="AW82" s="317"/>
      <c r="AX82" s="17"/>
      <c r="AY82" s="17"/>
      <c r="AZ82" s="17"/>
      <c r="BA82" s="17"/>
    </row>
    <row r="83" spans="2:53" ht="12.75" customHeight="1" x14ac:dyDescent="0.25">
      <c r="B83" s="42" t="s">
        <v>19</v>
      </c>
      <c r="C83" s="49" t="str">
        <f>VLOOKUP(WEEKDAY(DATE(Saisir_Année,VLOOKUP($B83,correspondance_mois,2,FALSE),C84),2),correspondance_semaine,2,FALSE)</f>
        <v>Sam</v>
      </c>
      <c r="D83" s="49" t="str">
        <f t="shared" ref="D83:AF83" si="35">VLOOKUP(WEEKDAY(DATE(Saisir_Année,VLOOKUP($B83,correspondance_mois,2,FALSE),D84),2),correspondance_semaine,2,FALSE)</f>
        <v>Dim</v>
      </c>
      <c r="E83" s="49" t="str">
        <f t="shared" si="35"/>
        <v>Lun</v>
      </c>
      <c r="F83" s="49" t="str">
        <f t="shared" si="35"/>
        <v>Mar</v>
      </c>
      <c r="G83" s="49" t="str">
        <f t="shared" si="35"/>
        <v>Mer</v>
      </c>
      <c r="H83" s="49" t="str">
        <f t="shared" si="35"/>
        <v>Jeu</v>
      </c>
      <c r="I83" s="49" t="str">
        <f t="shared" si="35"/>
        <v>Ven</v>
      </c>
      <c r="J83" s="49" t="str">
        <f t="shared" si="35"/>
        <v>Sam</v>
      </c>
      <c r="K83" s="49" t="str">
        <f t="shared" si="35"/>
        <v>Dim</v>
      </c>
      <c r="L83" s="49" t="str">
        <f t="shared" si="35"/>
        <v>Lun</v>
      </c>
      <c r="M83" s="49" t="str">
        <f t="shared" si="35"/>
        <v>Mar</v>
      </c>
      <c r="N83" s="49" t="str">
        <f t="shared" si="35"/>
        <v>Mer</v>
      </c>
      <c r="O83" s="49" t="str">
        <f t="shared" si="35"/>
        <v>Jeu</v>
      </c>
      <c r="P83" s="49" t="str">
        <f t="shared" si="35"/>
        <v>Ven</v>
      </c>
      <c r="Q83" s="49" t="str">
        <f t="shared" si="35"/>
        <v>Sam</v>
      </c>
      <c r="R83" s="49" t="str">
        <f t="shared" si="35"/>
        <v>Dim</v>
      </c>
      <c r="S83" s="49" t="str">
        <f t="shared" si="35"/>
        <v>Lun</v>
      </c>
      <c r="T83" s="49" t="str">
        <f t="shared" si="35"/>
        <v>Mar</v>
      </c>
      <c r="U83" s="49" t="str">
        <f t="shared" si="35"/>
        <v>Mer</v>
      </c>
      <c r="V83" s="49" t="str">
        <f t="shared" si="35"/>
        <v>Jeu</v>
      </c>
      <c r="W83" s="49" t="str">
        <f t="shared" si="35"/>
        <v>Ven</v>
      </c>
      <c r="X83" s="49" t="str">
        <f t="shared" si="35"/>
        <v>Sam</v>
      </c>
      <c r="Y83" s="49" t="str">
        <f t="shared" si="35"/>
        <v>Dim</v>
      </c>
      <c r="Z83" s="49" t="str">
        <f t="shared" si="35"/>
        <v>Lun</v>
      </c>
      <c r="AA83" s="49" t="str">
        <f t="shared" si="35"/>
        <v>Mar</v>
      </c>
      <c r="AB83" s="49" t="str">
        <f t="shared" si="35"/>
        <v>Mer</v>
      </c>
      <c r="AC83" s="49" t="str">
        <f t="shared" si="35"/>
        <v>Jeu</v>
      </c>
      <c r="AD83" s="49" t="str">
        <f t="shared" si="35"/>
        <v>Ven</v>
      </c>
      <c r="AE83" s="49" t="str">
        <f t="shared" si="35"/>
        <v>Sam</v>
      </c>
      <c r="AF83" s="49" t="str">
        <f t="shared" si="35"/>
        <v>Dim</v>
      </c>
      <c r="AG83" s="49" t="str">
        <f>VLOOKUP(WEEKDAY(DATE(Saisir_Année,VLOOKUP($B83,correspondance_mois,2,FALSE),AG84),2),correspondance_semaine,2,FALSE)</f>
        <v>Lun</v>
      </c>
      <c r="AH83" s="17"/>
      <c r="AI83" s="370" t="s">
        <v>2</v>
      </c>
      <c r="AJ83" s="371"/>
      <c r="AK83" s="363"/>
      <c r="AL83" s="364"/>
      <c r="AM83" s="17"/>
      <c r="AN83" s="168"/>
      <c r="AO83" s="169"/>
      <c r="AP83" s="172"/>
      <c r="AQ83" s="173"/>
      <c r="AR83" s="17"/>
      <c r="AS83" s="180"/>
      <c r="AT83" s="180"/>
      <c r="AU83" s="181"/>
      <c r="AV83" s="181"/>
      <c r="AW83" s="317"/>
      <c r="AX83" s="17"/>
      <c r="AY83" s="17"/>
      <c r="AZ83" s="17"/>
      <c r="BA83" s="17"/>
    </row>
    <row r="84" spans="2:53" ht="12.75" customHeight="1" x14ac:dyDescent="0.25">
      <c r="C84" s="20">
        <v>1</v>
      </c>
      <c r="D84" s="20">
        <v>2</v>
      </c>
      <c r="E84" s="20">
        <v>3</v>
      </c>
      <c r="F84" s="20">
        <v>4</v>
      </c>
      <c r="G84" s="20">
        <v>5</v>
      </c>
      <c r="H84" s="20">
        <v>6</v>
      </c>
      <c r="I84" s="20">
        <v>7</v>
      </c>
      <c r="J84" s="20">
        <v>8</v>
      </c>
      <c r="K84" s="20">
        <v>9</v>
      </c>
      <c r="L84" s="20">
        <v>10</v>
      </c>
      <c r="M84" s="20">
        <v>11</v>
      </c>
      <c r="N84" s="20">
        <v>12</v>
      </c>
      <c r="O84" s="20">
        <v>13</v>
      </c>
      <c r="P84" s="20">
        <v>14</v>
      </c>
      <c r="Q84" s="20">
        <v>15</v>
      </c>
      <c r="R84" s="20">
        <v>16</v>
      </c>
      <c r="S84" s="20">
        <v>17</v>
      </c>
      <c r="T84" s="20">
        <v>18</v>
      </c>
      <c r="U84" s="20">
        <v>19</v>
      </c>
      <c r="V84" s="20">
        <v>20</v>
      </c>
      <c r="W84" s="20">
        <v>21</v>
      </c>
      <c r="X84" s="20">
        <v>22</v>
      </c>
      <c r="Y84" s="20">
        <v>23</v>
      </c>
      <c r="Z84" s="20">
        <v>24</v>
      </c>
      <c r="AA84" s="20">
        <v>25</v>
      </c>
      <c r="AB84" s="20">
        <v>26</v>
      </c>
      <c r="AC84" s="20">
        <v>27</v>
      </c>
      <c r="AD84" s="20">
        <v>28</v>
      </c>
      <c r="AE84" s="20">
        <v>29</v>
      </c>
      <c r="AF84" s="20">
        <v>30</v>
      </c>
      <c r="AG84" s="20">
        <v>31</v>
      </c>
      <c r="AH84" s="50"/>
      <c r="AI84" s="16" t="str">
        <f>IF(format_planning="numéros de planning",$AM$3,$AI$3)</f>
        <v>A</v>
      </c>
      <c r="AJ84" s="43">
        <f ca="1">COUNTIF($C$86:$AH$86,$AI84)*3.25+COUNTIF($C$87:$AH$87,$AI84)*3+COUNTIF($C$88:$AH$88,$AI84)*2+COUNTIF($C$89:$AH$89,$AI84)*3+COUNTIF($C$90:$AH$90,$AI84)*3.25+COUNTIF($C$91:$AH$91,$AI84)*3+COUNTIF($C$92:$AH$92,$AI84)*2+COUNTIF($C$93:$AH$93,$AI84)*8+COUNTIF($C$95:$AH$95,$AI84)*3+COUNTIF($C$96:$AH$96,$AI84)*3+COUNTIF($C$97:$AH$97,$AI84)*3+COUNTIF($C$98:$AH$98,$AI84)*2+COUNTIF($C$99:$AH$99,$AI84)*5</f>
        <v>140</v>
      </c>
      <c r="AK84" s="359">
        <f t="shared" ref="AK84:AK89" ca="1" si="36">COUNTIF($C$86:$AG$86,AI84)+COUNTIF($C$89:$AG$89,AI84)+COUNTIF($C$90:$AG$90,AI84)+COUNTIF($C$93:$AG$93,AI84)+COUNTIF($C$95:$AG$95,AI84)+COUNTIF($C$96:$AG$96,AI84)</f>
        <v>20</v>
      </c>
      <c r="AL84" s="360"/>
      <c r="AM84" s="50"/>
      <c r="AN84" s="168"/>
      <c r="AO84" s="169"/>
      <c r="AP84" s="172"/>
      <c r="AQ84" s="173"/>
      <c r="AR84" s="50"/>
      <c r="AS84" s="180"/>
      <c r="AT84" s="180"/>
      <c r="AU84" s="181"/>
      <c r="AV84" s="181"/>
      <c r="AW84" s="317"/>
      <c r="AX84" s="17"/>
      <c r="AY84" s="17"/>
      <c r="AZ84" s="17"/>
      <c r="BA84" s="17"/>
    </row>
    <row r="85" spans="2:53" ht="12.75" customHeight="1" x14ac:dyDescent="0.25">
      <c r="B85" s="51" t="s">
        <v>3</v>
      </c>
      <c r="C85" s="285"/>
      <c r="D85" s="285"/>
      <c r="E85" s="285"/>
      <c r="F85" s="285"/>
      <c r="G85" s="285"/>
      <c r="H85" s="285"/>
      <c r="I85" s="285"/>
      <c r="J85" s="285"/>
      <c r="K85" s="286"/>
      <c r="L85" s="285"/>
      <c r="M85" s="285"/>
      <c r="N85" s="287"/>
      <c r="O85" s="285"/>
      <c r="P85" s="285"/>
      <c r="Q85" s="285"/>
      <c r="R85" s="286"/>
      <c r="S85" s="285"/>
      <c r="T85" s="285"/>
      <c r="U85" s="285"/>
      <c r="V85" s="285"/>
      <c r="W85" s="288"/>
      <c r="X85" s="285"/>
      <c r="Y85" s="286"/>
      <c r="Z85" s="285"/>
      <c r="AA85" s="285"/>
      <c r="AB85" s="285"/>
      <c r="AC85" s="285"/>
      <c r="AD85" s="285"/>
      <c r="AE85" s="285"/>
      <c r="AF85" s="286"/>
      <c r="AG85" s="292"/>
      <c r="AH85" s="17"/>
      <c r="AI85" s="16" t="str">
        <f>IF(format_planning="numéros de planning",$AM$4,$AI$4)</f>
        <v>M</v>
      </c>
      <c r="AJ85" s="43">
        <f t="shared" ref="AJ85:AJ89" ca="1" si="37">COUNTIF($C$86:$AH$86,$AI85)*3.25+COUNTIF($C$87:$AH$87,$AI85)*3+COUNTIF($C$88:$AH$88,$AI85)*2+COUNTIF($C$89:$AH$89,$AI85)*3+COUNTIF($C$90:$AH$90,$AI85)*3.25+COUNTIF($C$91:$AH$91,$AI85)*3+COUNTIF($C$92:$AH$92,$AI85)*2+COUNTIF($C$93:$AH$93,$AI85)*8+COUNTIF($C$95:$AH$95,$AI85)*3+COUNTIF($C$96:$AH$96,$AI85)*3+COUNTIF($C$97:$AH$97,$AI85)*3+COUNTIF($C$98:$AH$98,$AI85)*2+COUNTIF($C$99:$AH$99,$AI85)*5</f>
        <v>157.75</v>
      </c>
      <c r="AK85" s="359">
        <f t="shared" ca="1" si="36"/>
        <v>20</v>
      </c>
      <c r="AL85" s="360"/>
      <c r="AM85" s="13"/>
      <c r="AN85" s="168"/>
      <c r="AO85" s="169"/>
      <c r="AP85" s="172"/>
      <c r="AQ85" s="173"/>
      <c r="AR85" s="17"/>
      <c r="AS85" s="180"/>
      <c r="AT85" s="180"/>
      <c r="AU85" s="181"/>
      <c r="AV85" s="181"/>
      <c r="AW85" s="317"/>
      <c r="AX85" s="17"/>
      <c r="AY85" s="17"/>
      <c r="AZ85" s="17"/>
      <c r="BA85" s="17"/>
    </row>
    <row r="86" spans="2:53" ht="12.75" customHeight="1" x14ac:dyDescent="0.25">
      <c r="B86" s="156" t="s">
        <v>4</v>
      </c>
      <c r="C86" s="217" t="str">
        <f t="shared" ref="C86:L99" ca="1" si="38">IF(SUMPRODUCT((($AS$31:$AS$245&lt;=DATE(Saisir_Année,VLOOKUP($B$83,correspondance_mois,2,FALSE), C$84))*1)*(($AT$31:$AT$245&gt;=DATE(Saisir_Année,VLOOKUP($B$83,correspondance_mois,2,FALSE), C$84))*1)*($AU$31:$AU$245=IF(ISERROR(VLOOKUP(DATE(Saisir_Année,VLOOKUP($B$83,correspondance_mois,2,FALSE), C$84),jours_ferie,2,FALSE)),IF(ISBLANK(INDEX(OFFSET(IF(format_planning="numéros de planning",$C$249,$Q$249),ROW(INDEX($A:$A,MATCH(IF(C$100="","normal", C$100),$A:$A,0),1))-ROW($C$249)+1,IF(ISODD(C$82),0,7),14,7),ROW($B86)-ROW($B$85),MATCH(C$83,$C$246:$I$246,0),1)),"",INDEX(OFFSET(IF(format_planning="numéros de planning",$C$249,$Q$249),ROW(INDEX($A:$A,MATCH(IF(C$100="","normal", C$100),$A:$A,0),1))-ROW($C$249)+1,IF(ISODD(C$82),0,7),14,7),ROW($B86)-ROW($B$85),MATCH(C$83,$C$246:$I$246,0),1)),"")))&gt;0,INDEX($AS$31:$AW$245,SUMPRODUCT((($AS$31:$AS$245&lt;=DATE(Saisir_Année,VLOOKUP($B$83,correspondance_mois,2,FALSE), C$84))*1)*(($AT$31:$AT$245&gt;=DATE(Saisir_Année,VLOOKUP($B$83,correspondance_mois,2,FALSE), C$84))*1)*($AU$31:$AU$245=IF(ISERROR(VLOOKUP(DATE(Saisir_Année,VLOOKUP($B$83,correspondance_mois,2,FALSE), C$84),jours_ferie,2,FALSE)),IF(ISBLANK(INDEX(OFFSET(IF(format_planning="numéros de planning",$C$249,$Q$249),ROW(INDEX($A:$A,MATCH(IF(C$100="","normal", C$100),$A:$A,0),1))-ROW($C$249)+1,IF(ISODD(C$82),0,7),14,7),ROW($B86)-ROW($B$85),MATCH(C$83,$C$246:$I$246,0),1)),"",INDEX(OFFSET(IF(format_planning="numéros de planning",$C$249,$Q$249),ROW(INDEX($A:$A,MATCH(IF(C$100="","normal", C$100),$A:$A,0),1))-ROW($C$249)+1,IF(ISODD(C$82),0,7),14,7),ROW($B86)-ROW($B$85),MATCH(C$83,$C$246:$I$246,0),1)),""))*ROW($AS$31:$AS$245))-30,4,1),IF(ISERROR(VLOOKUP(DATE(Saisir_Année,VLOOKUP($B$83,correspondance_mois,2,FALSE), C$84),jours_ferie,2,FALSE)),IF(ISBLANK(INDEX(OFFSET(IF(format_planning="numéros de planning",$C$249,$Q$249),ROW(INDEX($A:$A,MATCH(IF(C$100="","normal", C$100),$A:$A,0),1))-ROW($C$249)+1,IF(ISODD(C$82),0,7),14,7),ROW($B86)-ROW($B$85),MATCH(C$83,$C$246:$I$246,0),1)),"",INDEX(OFFSET(IF(format_planning="numéros de planning",$C$249,$Q$249),ROW(INDEX($A:$A,MATCH(IF(C$100="","normal", C$100),$A:$A,0),1))-ROW($C$249)+1,IF(ISODD(C$82),0,7),14,7),ROW($B86)-ROW($B$85),MATCH(C$83,$C$246:$I$246,0),1)),""))</f>
        <v>M</v>
      </c>
      <c r="D86" s="218" t="str">
        <f t="shared" ca="1" si="38"/>
        <v/>
      </c>
      <c r="E86" s="218" t="str">
        <f t="shared" ca="1" si="38"/>
        <v>T</v>
      </c>
      <c r="F86" s="218" t="str">
        <f t="shared" ca="1" si="38"/>
        <v>M</v>
      </c>
      <c r="G86" s="218" t="str">
        <f t="shared" ca="1" si="38"/>
        <v>A</v>
      </c>
      <c r="H86" s="218" t="str">
        <f t="shared" ca="1" si="38"/>
        <v>M</v>
      </c>
      <c r="I86" s="218" t="str">
        <f t="shared" ca="1" si="38"/>
        <v>T</v>
      </c>
      <c r="J86" s="218" t="str">
        <f t="shared" ca="1" si="38"/>
        <v>G</v>
      </c>
      <c r="K86" s="218" t="str">
        <f t="shared" ca="1" si="38"/>
        <v/>
      </c>
      <c r="L86" s="218" t="str">
        <f t="shared" ca="1" si="38"/>
        <v>M</v>
      </c>
      <c r="M86" s="218" t="str">
        <f t="shared" ref="M86:V99" ca="1" si="39">IF(SUMPRODUCT((($AS$31:$AS$245&lt;=DATE(Saisir_Année,VLOOKUP($B$83,correspondance_mois,2,FALSE), M$84))*1)*(($AT$31:$AT$245&gt;=DATE(Saisir_Année,VLOOKUP($B$83,correspondance_mois,2,FALSE), M$84))*1)*($AU$31:$AU$245=IF(ISERROR(VLOOKUP(DATE(Saisir_Année,VLOOKUP($B$83,correspondance_mois,2,FALSE), M$84),jours_ferie,2,FALSE)),IF(ISBLANK(INDEX(OFFSET(IF(format_planning="numéros de planning",$C$249,$Q$249),ROW(INDEX($A:$A,MATCH(IF(M$100="","normal", M$100),$A:$A,0),1))-ROW($C$249)+1,IF(ISODD(M$82),0,7),14,7),ROW($B86)-ROW($B$85),MATCH(M$83,$C$246:$I$246,0),1)),"",INDEX(OFFSET(IF(format_planning="numéros de planning",$C$249,$Q$249),ROW(INDEX($A:$A,MATCH(IF(M$100="","normal", M$100),$A:$A,0),1))-ROW($C$249)+1,IF(ISODD(M$82),0,7),14,7),ROW($B86)-ROW($B$85),MATCH(M$83,$C$246:$I$246,0),1)),"")))&gt;0,INDEX($AS$31:$AW$245,SUMPRODUCT((($AS$31:$AS$245&lt;=DATE(Saisir_Année,VLOOKUP($B$83,correspondance_mois,2,FALSE), M$84))*1)*(($AT$31:$AT$245&gt;=DATE(Saisir_Année,VLOOKUP($B$83,correspondance_mois,2,FALSE), M$84))*1)*($AU$31:$AU$245=IF(ISERROR(VLOOKUP(DATE(Saisir_Année,VLOOKUP($B$83,correspondance_mois,2,FALSE), M$84),jours_ferie,2,FALSE)),IF(ISBLANK(INDEX(OFFSET(IF(format_planning="numéros de planning",$C$249,$Q$249),ROW(INDEX($A:$A,MATCH(IF(M$100="","normal", M$100),$A:$A,0),1))-ROW($C$249)+1,IF(ISODD(M$82),0,7),14,7),ROW($B86)-ROW($B$85),MATCH(M$83,$C$246:$I$246,0),1)),"",INDEX(OFFSET(IF(format_planning="numéros de planning",$C$249,$Q$249),ROW(INDEX($A:$A,MATCH(IF(M$100="","normal", M$100),$A:$A,0),1))-ROW($C$249)+1,IF(ISODD(M$82),0,7),14,7),ROW($B86)-ROW($B$85),MATCH(M$83,$C$246:$I$246,0),1)),""))*ROW($AS$31:$AS$245))-30,4,1),IF(ISERROR(VLOOKUP(DATE(Saisir_Année,VLOOKUP($B$83,correspondance_mois,2,FALSE), M$84),jours_ferie,2,FALSE)),IF(ISBLANK(INDEX(OFFSET(IF(format_planning="numéros de planning",$C$249,$Q$249),ROW(INDEX($A:$A,MATCH(IF(M$100="","normal", M$100),$A:$A,0),1))-ROW($C$249)+1,IF(ISODD(M$82),0,7),14,7),ROW($B86)-ROW($B$85),MATCH(M$83,$C$246:$I$246,0),1)),"",INDEX(OFFSET(IF(format_planning="numéros de planning",$C$249,$Q$249),ROW(INDEX($A:$A,MATCH(IF(M$100="","normal", M$100),$A:$A,0),1))-ROW($C$249)+1,IF(ISODD(M$82),0,7),14,7),ROW($B86)-ROW($B$85),MATCH(M$83,$C$246:$I$246,0),1)),""))</f>
        <v>G</v>
      </c>
      <c r="N86" s="218" t="str">
        <f t="shared" ca="1" si="39"/>
        <v>T</v>
      </c>
      <c r="O86" s="218" t="str">
        <f t="shared" ca="1" si="39"/>
        <v>T</v>
      </c>
      <c r="P86" s="218" t="str">
        <f t="shared" ca="1" si="39"/>
        <v>M</v>
      </c>
      <c r="Q86" s="218" t="str">
        <f t="shared" ca="1" si="39"/>
        <v>M</v>
      </c>
      <c r="R86" s="218" t="str">
        <f t="shared" ca="1" si="39"/>
        <v/>
      </c>
      <c r="S86" s="218" t="str">
        <f t="shared" ca="1" si="39"/>
        <v>T</v>
      </c>
      <c r="T86" s="218" t="str">
        <f t="shared" ca="1" si="39"/>
        <v>M</v>
      </c>
      <c r="U86" s="218" t="str">
        <f t="shared" ca="1" si="39"/>
        <v>A</v>
      </c>
      <c r="V86" s="218" t="str">
        <f t="shared" ca="1" si="39"/>
        <v>M</v>
      </c>
      <c r="W86" s="218" t="str">
        <f t="shared" ref="W86:AG99" ca="1" si="40">IF(SUMPRODUCT((($AS$31:$AS$245&lt;=DATE(Saisir_Année,VLOOKUP($B$83,correspondance_mois,2,FALSE), W$84))*1)*(($AT$31:$AT$245&gt;=DATE(Saisir_Année,VLOOKUP($B$83,correspondance_mois,2,FALSE), W$84))*1)*($AU$31:$AU$245=IF(ISERROR(VLOOKUP(DATE(Saisir_Année,VLOOKUP($B$83,correspondance_mois,2,FALSE), W$84),jours_ferie,2,FALSE)),IF(ISBLANK(INDEX(OFFSET(IF(format_planning="numéros de planning",$C$249,$Q$249),ROW(INDEX($A:$A,MATCH(IF(W$100="","normal", W$100),$A:$A,0),1))-ROW($C$249)+1,IF(ISODD(W$82),0,7),14,7),ROW($B86)-ROW($B$85),MATCH(W$83,$C$246:$I$246,0),1)),"",INDEX(OFFSET(IF(format_planning="numéros de planning",$C$249,$Q$249),ROW(INDEX($A:$A,MATCH(IF(W$100="","normal", W$100),$A:$A,0),1))-ROW($C$249)+1,IF(ISODD(W$82),0,7),14,7),ROW($B86)-ROW($B$85),MATCH(W$83,$C$246:$I$246,0),1)),"")))&gt;0,INDEX($AS$31:$AW$245,SUMPRODUCT((($AS$31:$AS$245&lt;=DATE(Saisir_Année,VLOOKUP($B$83,correspondance_mois,2,FALSE), W$84))*1)*(($AT$31:$AT$245&gt;=DATE(Saisir_Année,VLOOKUP($B$83,correspondance_mois,2,FALSE), W$84))*1)*($AU$31:$AU$245=IF(ISERROR(VLOOKUP(DATE(Saisir_Année,VLOOKUP($B$83,correspondance_mois,2,FALSE), W$84),jours_ferie,2,FALSE)),IF(ISBLANK(INDEX(OFFSET(IF(format_planning="numéros de planning",$C$249,$Q$249),ROW(INDEX($A:$A,MATCH(IF(W$100="","normal", W$100),$A:$A,0),1))-ROW($C$249)+1,IF(ISODD(W$82),0,7),14,7),ROW($B86)-ROW($B$85),MATCH(W$83,$C$246:$I$246,0),1)),"",INDEX(OFFSET(IF(format_planning="numéros de planning",$C$249,$Q$249),ROW(INDEX($A:$A,MATCH(IF(W$100="","normal", W$100),$A:$A,0),1))-ROW($C$249)+1,IF(ISODD(W$82),0,7),14,7),ROW($B86)-ROW($B$85),MATCH(W$83,$C$246:$I$246,0),1)),""))*ROW($AS$31:$AS$245))-30,4,1),IF(ISERROR(VLOOKUP(DATE(Saisir_Année,VLOOKUP($B$83,correspondance_mois,2,FALSE), W$84),jours_ferie,2,FALSE)),IF(ISBLANK(INDEX(OFFSET(IF(format_planning="numéros de planning",$C$249,$Q$249),ROW(INDEX($A:$A,MATCH(IF(W$100="","normal", W$100),$A:$A,0),1))-ROW($C$249)+1,IF(ISODD(W$82),0,7),14,7),ROW($B86)-ROW($B$85),MATCH(W$83,$C$246:$I$246,0),1)),"",INDEX(OFFSET(IF(format_planning="numéros de planning",$C$249,$Q$249),ROW(INDEX($A:$A,MATCH(IF(W$100="","normal", W$100),$A:$A,0),1))-ROW($C$249)+1,IF(ISODD(W$82),0,7),14,7),ROW($B86)-ROW($B$85),MATCH(W$83,$C$246:$I$246,0),1)),""))</f>
        <v>T</v>
      </c>
      <c r="X86" s="218" t="str">
        <f t="shared" ca="1" si="40"/>
        <v>G</v>
      </c>
      <c r="Y86" s="218" t="str">
        <f t="shared" ca="1" si="40"/>
        <v/>
      </c>
      <c r="Z86" s="218" t="str">
        <f t="shared" ca="1" si="40"/>
        <v>M</v>
      </c>
      <c r="AA86" s="218" t="str">
        <f t="shared" ca="1" si="40"/>
        <v>G</v>
      </c>
      <c r="AB86" s="218" t="str">
        <f t="shared" ca="1" si="40"/>
        <v>T</v>
      </c>
      <c r="AC86" s="218" t="str">
        <f t="shared" ca="1" si="40"/>
        <v>T</v>
      </c>
      <c r="AD86" s="218" t="str">
        <f t="shared" ca="1" si="40"/>
        <v>M</v>
      </c>
      <c r="AE86" s="218" t="str">
        <f t="shared" ca="1" si="40"/>
        <v>M</v>
      </c>
      <c r="AF86" s="218" t="str">
        <f t="shared" ca="1" si="40"/>
        <v/>
      </c>
      <c r="AG86" s="219" t="str">
        <f t="shared" ca="1" si="40"/>
        <v>T</v>
      </c>
      <c r="AH86" s="52"/>
      <c r="AI86" s="16" t="str">
        <f>IF(format_planning="numéros de planning",$AM$5,$AI$5)</f>
        <v>G</v>
      </c>
      <c r="AJ86" s="43">
        <f t="shared" ca="1" si="37"/>
        <v>137.75</v>
      </c>
      <c r="AK86" s="359">
        <f t="shared" ca="1" si="36"/>
        <v>18</v>
      </c>
      <c r="AL86" s="360"/>
      <c r="AM86" s="13"/>
      <c r="AN86" s="168"/>
      <c r="AO86" s="169"/>
      <c r="AP86" s="172"/>
      <c r="AQ86" s="173"/>
      <c r="AR86" s="17"/>
      <c r="AS86" s="180"/>
      <c r="AT86" s="180"/>
      <c r="AU86" s="181"/>
      <c r="AV86" s="181"/>
      <c r="AW86" s="317"/>
      <c r="AX86" s="17"/>
      <c r="AY86" s="17"/>
      <c r="AZ86" s="17"/>
      <c r="BA86" s="17"/>
    </row>
    <row r="87" spans="2:53" ht="12.75" customHeight="1" x14ac:dyDescent="0.25">
      <c r="B87" s="157" t="s">
        <v>6</v>
      </c>
      <c r="C87" s="220" t="str">
        <f t="shared" ca="1" si="38"/>
        <v>M</v>
      </c>
      <c r="D87" s="221" t="str">
        <f t="shared" ca="1" si="38"/>
        <v/>
      </c>
      <c r="E87" s="221" t="str">
        <f t="shared" ca="1" si="38"/>
        <v>T</v>
      </c>
      <c r="F87" s="221" t="str">
        <f t="shared" ca="1" si="38"/>
        <v>M</v>
      </c>
      <c r="G87" s="221" t="str">
        <f t="shared" ca="1" si="38"/>
        <v>A</v>
      </c>
      <c r="H87" s="221" t="str">
        <f t="shared" ca="1" si="38"/>
        <v>M</v>
      </c>
      <c r="I87" s="221" t="str">
        <f t="shared" ca="1" si="38"/>
        <v>T</v>
      </c>
      <c r="J87" s="221" t="str">
        <f t="shared" ca="1" si="38"/>
        <v>G</v>
      </c>
      <c r="K87" s="221" t="str">
        <f t="shared" ca="1" si="38"/>
        <v/>
      </c>
      <c r="L87" s="221" t="str">
        <f t="shared" ca="1" si="38"/>
        <v>M</v>
      </c>
      <c r="M87" s="221" t="str">
        <f t="shared" ca="1" si="39"/>
        <v>G</v>
      </c>
      <c r="N87" s="221" t="str">
        <f t="shared" ca="1" si="39"/>
        <v>T</v>
      </c>
      <c r="O87" s="221" t="str">
        <f t="shared" ca="1" si="39"/>
        <v>T</v>
      </c>
      <c r="P87" s="221" t="str">
        <f t="shared" ca="1" si="39"/>
        <v>M</v>
      </c>
      <c r="Q87" s="221" t="str">
        <f t="shared" ca="1" si="39"/>
        <v>M</v>
      </c>
      <c r="R87" s="221" t="str">
        <f t="shared" ca="1" si="39"/>
        <v/>
      </c>
      <c r="S87" s="221" t="str">
        <f t="shared" ca="1" si="39"/>
        <v>T</v>
      </c>
      <c r="T87" s="221" t="str">
        <f t="shared" ca="1" si="39"/>
        <v>M</v>
      </c>
      <c r="U87" s="221" t="str">
        <f t="shared" ca="1" si="39"/>
        <v>A</v>
      </c>
      <c r="V87" s="221" t="str">
        <f t="shared" ca="1" si="39"/>
        <v>M</v>
      </c>
      <c r="W87" s="221" t="str">
        <f t="shared" ca="1" si="40"/>
        <v>T</v>
      </c>
      <c r="X87" s="221" t="str">
        <f t="shared" ca="1" si="40"/>
        <v>G</v>
      </c>
      <c r="Y87" s="221" t="str">
        <f t="shared" ca="1" si="40"/>
        <v/>
      </c>
      <c r="Z87" s="221" t="str">
        <f t="shared" ca="1" si="40"/>
        <v>M</v>
      </c>
      <c r="AA87" s="221" t="str">
        <f t="shared" ca="1" si="40"/>
        <v>G</v>
      </c>
      <c r="AB87" s="221" t="str">
        <f t="shared" ca="1" si="40"/>
        <v>T</v>
      </c>
      <c r="AC87" s="221" t="str">
        <f t="shared" ca="1" si="40"/>
        <v>T</v>
      </c>
      <c r="AD87" s="221" t="str">
        <f t="shared" ca="1" si="40"/>
        <v>M</v>
      </c>
      <c r="AE87" s="221" t="str">
        <f t="shared" ca="1" si="40"/>
        <v>M</v>
      </c>
      <c r="AF87" s="221" t="str">
        <f t="shared" ca="1" si="40"/>
        <v/>
      </c>
      <c r="AG87" s="222" t="str">
        <f t="shared" ca="1" si="40"/>
        <v>T</v>
      </c>
      <c r="AH87" s="52"/>
      <c r="AI87" s="16" t="str">
        <f>IF(format_planning="numéros de planning",$AM$6,$AI$6)</f>
        <v>T</v>
      </c>
      <c r="AJ87" s="43">
        <f t="shared" ca="1" si="37"/>
        <v>145.25</v>
      </c>
      <c r="AK87" s="359">
        <f t="shared" ca="1" si="36"/>
        <v>19</v>
      </c>
      <c r="AL87" s="360"/>
      <c r="AM87" s="13"/>
      <c r="AN87" s="168"/>
      <c r="AO87" s="169"/>
      <c r="AP87" s="172"/>
      <c r="AQ87" s="173"/>
      <c r="AR87" s="17"/>
      <c r="AS87" s="180"/>
      <c r="AT87" s="180"/>
      <c r="AU87" s="181"/>
      <c r="AV87" s="181"/>
      <c r="AW87" s="317"/>
      <c r="AX87" s="17"/>
      <c r="AY87" s="17"/>
      <c r="AZ87" s="17"/>
      <c r="BA87" s="17"/>
    </row>
    <row r="88" spans="2:53" ht="12.75" customHeight="1" x14ac:dyDescent="0.25">
      <c r="B88" s="157" t="s">
        <v>7</v>
      </c>
      <c r="C88" s="220" t="str">
        <f t="shared" ca="1" si="38"/>
        <v/>
      </c>
      <c r="D88" s="221" t="str">
        <f t="shared" ca="1" si="38"/>
        <v/>
      </c>
      <c r="E88" s="221" t="str">
        <f t="shared" ca="1" si="38"/>
        <v>T</v>
      </c>
      <c r="F88" s="221" t="str">
        <f t="shared" ca="1" si="38"/>
        <v>M</v>
      </c>
      <c r="G88" s="221" t="str">
        <f t="shared" ca="1" si="38"/>
        <v>A</v>
      </c>
      <c r="H88" s="221" t="str">
        <f t="shared" ca="1" si="38"/>
        <v>M</v>
      </c>
      <c r="I88" s="221" t="str">
        <f t="shared" ca="1" si="38"/>
        <v>T</v>
      </c>
      <c r="J88" s="221" t="str">
        <f t="shared" ca="1" si="38"/>
        <v/>
      </c>
      <c r="K88" s="221" t="str">
        <f t="shared" ca="1" si="38"/>
        <v/>
      </c>
      <c r="L88" s="221" t="str">
        <f t="shared" ca="1" si="38"/>
        <v>M</v>
      </c>
      <c r="M88" s="221" t="str">
        <f t="shared" ca="1" si="39"/>
        <v>G</v>
      </c>
      <c r="N88" s="221" t="str">
        <f t="shared" ca="1" si="39"/>
        <v>T</v>
      </c>
      <c r="O88" s="221" t="str">
        <f t="shared" ca="1" si="39"/>
        <v>T</v>
      </c>
      <c r="P88" s="221" t="str">
        <f t="shared" ca="1" si="39"/>
        <v>M</v>
      </c>
      <c r="Q88" s="221" t="str">
        <f t="shared" ca="1" si="39"/>
        <v/>
      </c>
      <c r="R88" s="221" t="str">
        <f t="shared" ca="1" si="39"/>
        <v/>
      </c>
      <c r="S88" s="221" t="str">
        <f t="shared" ca="1" si="39"/>
        <v>T</v>
      </c>
      <c r="T88" s="221" t="str">
        <f t="shared" ca="1" si="39"/>
        <v>M</v>
      </c>
      <c r="U88" s="221" t="str">
        <f t="shared" ca="1" si="39"/>
        <v>A</v>
      </c>
      <c r="V88" s="221" t="str">
        <f t="shared" ca="1" si="39"/>
        <v>M</v>
      </c>
      <c r="W88" s="221" t="str">
        <f t="shared" ca="1" si="40"/>
        <v>T</v>
      </c>
      <c r="X88" s="221" t="str">
        <f t="shared" ca="1" si="40"/>
        <v/>
      </c>
      <c r="Y88" s="221" t="str">
        <f t="shared" ca="1" si="40"/>
        <v/>
      </c>
      <c r="Z88" s="221" t="str">
        <f t="shared" ca="1" si="40"/>
        <v>M</v>
      </c>
      <c r="AA88" s="221" t="str">
        <f t="shared" ca="1" si="40"/>
        <v>G</v>
      </c>
      <c r="AB88" s="221" t="str">
        <f t="shared" ca="1" si="40"/>
        <v>T</v>
      </c>
      <c r="AC88" s="221" t="str">
        <f t="shared" ca="1" si="40"/>
        <v>T</v>
      </c>
      <c r="AD88" s="221" t="str">
        <f t="shared" ca="1" si="40"/>
        <v>M</v>
      </c>
      <c r="AE88" s="221" t="str">
        <f t="shared" ca="1" si="40"/>
        <v/>
      </c>
      <c r="AF88" s="221" t="str">
        <f t="shared" ca="1" si="40"/>
        <v/>
      </c>
      <c r="AG88" s="222" t="str">
        <f t="shared" ca="1" si="40"/>
        <v>T</v>
      </c>
      <c r="AH88" s="52"/>
      <c r="AI88" s="16" t="str">
        <f>IF(format_planning="numéros de planning",$AM$7,$AI$7)</f>
        <v>C</v>
      </c>
      <c r="AJ88" s="43">
        <f t="shared" ca="1" si="37"/>
        <v>144</v>
      </c>
      <c r="AK88" s="359">
        <f t="shared" ca="1" si="36"/>
        <v>21</v>
      </c>
      <c r="AL88" s="360"/>
      <c r="AM88" s="13"/>
      <c r="AN88" s="168"/>
      <c r="AO88" s="169"/>
      <c r="AP88" s="172"/>
      <c r="AQ88" s="173"/>
      <c r="AR88" s="17"/>
      <c r="AS88" s="180"/>
      <c r="AT88" s="180"/>
      <c r="AU88" s="181"/>
      <c r="AV88" s="181"/>
      <c r="AW88" s="317"/>
      <c r="AX88" s="17"/>
      <c r="AY88" s="17"/>
      <c r="AZ88" s="17"/>
      <c r="BA88" s="17"/>
    </row>
    <row r="89" spans="2:53" ht="12.75" customHeight="1" x14ac:dyDescent="0.25">
      <c r="B89" s="158" t="s">
        <v>8</v>
      </c>
      <c r="C89" s="220" t="str">
        <f t="shared" ca="1" si="38"/>
        <v>G</v>
      </c>
      <c r="D89" s="221" t="str">
        <f t="shared" ca="1" si="38"/>
        <v/>
      </c>
      <c r="E89" s="221" t="str">
        <f t="shared" ca="1" si="38"/>
        <v/>
      </c>
      <c r="F89" s="221" t="str">
        <f t="shared" ca="1" si="38"/>
        <v/>
      </c>
      <c r="G89" s="221" t="str">
        <f t="shared" ca="1" si="38"/>
        <v/>
      </c>
      <c r="H89" s="221" t="str">
        <f t="shared" ca="1" si="38"/>
        <v/>
      </c>
      <c r="I89" s="221" t="str">
        <f t="shared" ca="1" si="38"/>
        <v/>
      </c>
      <c r="J89" s="221" t="str">
        <f t="shared" ca="1" si="38"/>
        <v>T</v>
      </c>
      <c r="K89" s="221" t="str">
        <f t="shared" ca="1" si="38"/>
        <v/>
      </c>
      <c r="L89" s="221" t="str">
        <f t="shared" ca="1" si="38"/>
        <v/>
      </c>
      <c r="M89" s="221" t="str">
        <f t="shared" ca="1" si="39"/>
        <v/>
      </c>
      <c r="N89" s="221" t="str">
        <f t="shared" ca="1" si="39"/>
        <v/>
      </c>
      <c r="O89" s="221" t="str">
        <f t="shared" ca="1" si="39"/>
        <v/>
      </c>
      <c r="P89" s="221" t="str">
        <f t="shared" ca="1" si="39"/>
        <v/>
      </c>
      <c r="Q89" s="221" t="str">
        <f t="shared" ca="1" si="39"/>
        <v>A</v>
      </c>
      <c r="R89" s="221" t="str">
        <f t="shared" ca="1" si="39"/>
        <v/>
      </c>
      <c r="S89" s="221" t="str">
        <f t="shared" ca="1" si="39"/>
        <v/>
      </c>
      <c r="T89" s="221" t="str">
        <f t="shared" ca="1" si="39"/>
        <v/>
      </c>
      <c r="U89" s="221" t="str">
        <f t="shared" ca="1" si="39"/>
        <v/>
      </c>
      <c r="V89" s="221" t="str">
        <f t="shared" ca="1" si="39"/>
        <v/>
      </c>
      <c r="W89" s="221" t="str">
        <f t="shared" ca="1" si="40"/>
        <v/>
      </c>
      <c r="X89" s="221" t="str">
        <f t="shared" ca="1" si="40"/>
        <v>T</v>
      </c>
      <c r="Y89" s="221" t="str">
        <f t="shared" ca="1" si="40"/>
        <v/>
      </c>
      <c r="Z89" s="221" t="str">
        <f t="shared" ca="1" si="40"/>
        <v/>
      </c>
      <c r="AA89" s="221" t="str">
        <f t="shared" ca="1" si="40"/>
        <v/>
      </c>
      <c r="AB89" s="221" t="str">
        <f t="shared" ca="1" si="40"/>
        <v/>
      </c>
      <c r="AC89" s="221" t="str">
        <f t="shared" ca="1" si="40"/>
        <v/>
      </c>
      <c r="AD89" s="221" t="str">
        <f t="shared" ca="1" si="40"/>
        <v/>
      </c>
      <c r="AE89" s="221" t="str">
        <f t="shared" ca="1" si="40"/>
        <v>A</v>
      </c>
      <c r="AF89" s="221" t="str">
        <f t="shared" ca="1" si="40"/>
        <v/>
      </c>
      <c r="AG89" s="222" t="str">
        <f t="shared" ca="1" si="40"/>
        <v/>
      </c>
      <c r="AH89" s="52"/>
      <c r="AI89" s="16" t="str">
        <f>IF(format_planning="numéros de planning",$AM$8,$AI$8)</f>
        <v>F</v>
      </c>
      <c r="AJ89" s="43">
        <f t="shared" ca="1" si="37"/>
        <v>98</v>
      </c>
      <c r="AK89" s="359">
        <f t="shared" ca="1" si="36"/>
        <v>14</v>
      </c>
      <c r="AL89" s="360"/>
      <c r="AM89" s="13"/>
      <c r="AN89" s="168"/>
      <c r="AO89" s="169"/>
      <c r="AP89" s="172"/>
      <c r="AQ89" s="173"/>
      <c r="AR89" s="17"/>
      <c r="AS89" s="180"/>
      <c r="AT89" s="180"/>
      <c r="AU89" s="181"/>
      <c r="AV89" s="181"/>
      <c r="AW89" s="317"/>
      <c r="AX89" s="17"/>
      <c r="AY89" s="17"/>
      <c r="AZ89" s="17"/>
      <c r="BA89" s="17"/>
    </row>
    <row r="90" spans="2:53" ht="12.75" customHeight="1" x14ac:dyDescent="0.25">
      <c r="B90" s="157" t="s">
        <v>9</v>
      </c>
      <c r="C90" s="220" t="str">
        <f t="shared" ca="1" si="38"/>
        <v/>
      </c>
      <c r="D90" s="221" t="str">
        <f t="shared" ca="1" si="38"/>
        <v/>
      </c>
      <c r="E90" s="221" t="str">
        <f t="shared" ca="1" si="38"/>
        <v>G</v>
      </c>
      <c r="F90" s="221" t="str">
        <f t="shared" ca="1" si="38"/>
        <v>G</v>
      </c>
      <c r="G90" s="221" t="str">
        <f t="shared" ca="1" si="38"/>
        <v>M</v>
      </c>
      <c r="H90" s="221" t="str">
        <f t="shared" ca="1" si="38"/>
        <v>T</v>
      </c>
      <c r="I90" s="221" t="str">
        <f t="shared" ca="1" si="38"/>
        <v>G</v>
      </c>
      <c r="J90" s="221" t="str">
        <f t="shared" ca="1" si="38"/>
        <v/>
      </c>
      <c r="K90" s="221" t="str">
        <f t="shared" ca="1" si="38"/>
        <v/>
      </c>
      <c r="L90" s="221" t="str">
        <f t="shared" ca="1" si="38"/>
        <v>A</v>
      </c>
      <c r="M90" s="221" t="str">
        <f t="shared" ca="1" si="39"/>
        <v>A</v>
      </c>
      <c r="N90" s="221" t="str">
        <f t="shared" ca="1" si="39"/>
        <v>A</v>
      </c>
      <c r="O90" s="221" t="str">
        <f t="shared" ca="1" si="39"/>
        <v>M</v>
      </c>
      <c r="P90" s="221" t="str">
        <f t="shared" ca="1" si="39"/>
        <v>T</v>
      </c>
      <c r="Q90" s="221" t="str">
        <f t="shared" ca="1" si="39"/>
        <v/>
      </c>
      <c r="R90" s="221" t="str">
        <f t="shared" ca="1" si="39"/>
        <v/>
      </c>
      <c r="S90" s="221" t="str">
        <f t="shared" ca="1" si="39"/>
        <v>G</v>
      </c>
      <c r="T90" s="221" t="str">
        <f t="shared" ca="1" si="39"/>
        <v>G</v>
      </c>
      <c r="U90" s="221" t="str">
        <f t="shared" ca="1" si="39"/>
        <v>M</v>
      </c>
      <c r="V90" s="221" t="str">
        <f t="shared" ca="1" si="39"/>
        <v>T</v>
      </c>
      <c r="W90" s="221" t="str">
        <f t="shared" ca="1" si="40"/>
        <v>G</v>
      </c>
      <c r="X90" s="221" t="str">
        <f t="shared" ca="1" si="40"/>
        <v/>
      </c>
      <c r="Y90" s="221" t="str">
        <f t="shared" ca="1" si="40"/>
        <v/>
      </c>
      <c r="Z90" s="221" t="str">
        <f t="shared" ca="1" si="40"/>
        <v>A</v>
      </c>
      <c r="AA90" s="221" t="str">
        <f t="shared" ca="1" si="40"/>
        <v>A</v>
      </c>
      <c r="AB90" s="221" t="str">
        <f t="shared" ca="1" si="40"/>
        <v>A</v>
      </c>
      <c r="AC90" s="221" t="str">
        <f t="shared" ca="1" si="40"/>
        <v>M</v>
      </c>
      <c r="AD90" s="221" t="str">
        <f t="shared" ca="1" si="40"/>
        <v>T</v>
      </c>
      <c r="AE90" s="221" t="str">
        <f t="shared" ca="1" si="40"/>
        <v/>
      </c>
      <c r="AF90" s="221" t="str">
        <f t="shared" ca="1" si="40"/>
        <v/>
      </c>
      <c r="AG90" s="222" t="str">
        <f t="shared" ca="1" si="40"/>
        <v>G</v>
      </c>
      <c r="AH90" s="53"/>
      <c r="AI90" s="17"/>
      <c r="AJ90" s="33"/>
      <c r="AK90" s="33"/>
      <c r="AL90" s="33"/>
      <c r="AM90" s="13"/>
      <c r="AN90" s="168"/>
      <c r="AO90" s="169"/>
      <c r="AP90" s="172"/>
      <c r="AQ90" s="173"/>
      <c r="AR90" s="17"/>
      <c r="AS90" s="180"/>
      <c r="AT90" s="180"/>
      <c r="AU90" s="181"/>
      <c r="AV90" s="181"/>
      <c r="AW90" s="317"/>
      <c r="AX90" s="17"/>
      <c r="AY90" s="17"/>
      <c r="AZ90" s="17"/>
      <c r="BA90" s="17"/>
    </row>
    <row r="91" spans="2:53" ht="12.75" customHeight="1" x14ac:dyDescent="0.25">
      <c r="B91" s="157" t="s">
        <v>10</v>
      </c>
      <c r="C91" s="220" t="str">
        <f t="shared" ca="1" si="38"/>
        <v/>
      </c>
      <c r="D91" s="221" t="str">
        <f t="shared" ca="1" si="38"/>
        <v/>
      </c>
      <c r="E91" s="221" t="str">
        <f t="shared" ca="1" si="38"/>
        <v>G</v>
      </c>
      <c r="F91" s="221" t="str">
        <f t="shared" ca="1" si="38"/>
        <v>G</v>
      </c>
      <c r="G91" s="221" t="str">
        <f t="shared" ca="1" si="38"/>
        <v>M</v>
      </c>
      <c r="H91" s="221" t="str">
        <f t="shared" ca="1" si="38"/>
        <v>T</v>
      </c>
      <c r="I91" s="221" t="str">
        <f t="shared" ca="1" si="38"/>
        <v>G</v>
      </c>
      <c r="J91" s="221" t="str">
        <f t="shared" ca="1" si="38"/>
        <v/>
      </c>
      <c r="K91" s="221" t="str">
        <f t="shared" ca="1" si="38"/>
        <v/>
      </c>
      <c r="L91" s="221" t="str">
        <f t="shared" ca="1" si="38"/>
        <v>A</v>
      </c>
      <c r="M91" s="221" t="str">
        <f t="shared" ca="1" si="39"/>
        <v>A</v>
      </c>
      <c r="N91" s="221" t="str">
        <f t="shared" ca="1" si="39"/>
        <v>A</v>
      </c>
      <c r="O91" s="221" t="str">
        <f t="shared" ca="1" si="39"/>
        <v>M</v>
      </c>
      <c r="P91" s="221" t="str">
        <f t="shared" ca="1" si="39"/>
        <v>T</v>
      </c>
      <c r="Q91" s="221" t="str">
        <f t="shared" ca="1" si="39"/>
        <v/>
      </c>
      <c r="R91" s="221" t="str">
        <f t="shared" ca="1" si="39"/>
        <v/>
      </c>
      <c r="S91" s="221" t="str">
        <f t="shared" ca="1" si="39"/>
        <v>G</v>
      </c>
      <c r="T91" s="221" t="str">
        <f t="shared" ca="1" si="39"/>
        <v>G</v>
      </c>
      <c r="U91" s="221" t="str">
        <f t="shared" ca="1" si="39"/>
        <v>M</v>
      </c>
      <c r="V91" s="221" t="str">
        <f t="shared" ca="1" si="39"/>
        <v>T</v>
      </c>
      <c r="W91" s="221" t="str">
        <f t="shared" ca="1" si="40"/>
        <v>G</v>
      </c>
      <c r="X91" s="221" t="str">
        <f t="shared" ca="1" si="40"/>
        <v/>
      </c>
      <c r="Y91" s="221" t="str">
        <f t="shared" ca="1" si="40"/>
        <v/>
      </c>
      <c r="Z91" s="221" t="str">
        <f t="shared" ca="1" si="40"/>
        <v>A</v>
      </c>
      <c r="AA91" s="221" t="str">
        <f t="shared" ca="1" si="40"/>
        <v>A</v>
      </c>
      <c r="AB91" s="221" t="str">
        <f t="shared" ca="1" si="40"/>
        <v>A</v>
      </c>
      <c r="AC91" s="221" t="str">
        <f t="shared" ca="1" si="40"/>
        <v>M</v>
      </c>
      <c r="AD91" s="221" t="str">
        <f t="shared" ca="1" si="40"/>
        <v>T</v>
      </c>
      <c r="AE91" s="221" t="str">
        <f t="shared" ca="1" si="40"/>
        <v/>
      </c>
      <c r="AF91" s="221" t="str">
        <f t="shared" ca="1" si="40"/>
        <v/>
      </c>
      <c r="AG91" s="222" t="str">
        <f t="shared" ca="1" si="40"/>
        <v>G</v>
      </c>
      <c r="AH91" s="54"/>
      <c r="AI91" s="368" t="s">
        <v>11</v>
      </c>
      <c r="AJ91" s="369"/>
      <c r="AK91" s="153"/>
      <c r="AL91" s="153"/>
      <c r="AM91" s="17"/>
      <c r="AN91" s="168"/>
      <c r="AO91" s="169"/>
      <c r="AP91" s="172"/>
      <c r="AQ91" s="173"/>
      <c r="AR91" s="17"/>
      <c r="AS91" s="180"/>
      <c r="AT91" s="180"/>
      <c r="AU91" s="181"/>
      <c r="AV91" s="181"/>
      <c r="AW91" s="317"/>
      <c r="AX91" s="17"/>
      <c r="AY91" s="17"/>
      <c r="AZ91" s="17"/>
      <c r="BA91" s="17"/>
    </row>
    <row r="92" spans="2:53" ht="12.75" customHeight="1" x14ac:dyDescent="0.25">
      <c r="B92" s="159" t="s">
        <v>12</v>
      </c>
      <c r="C92" s="220" t="str">
        <f t="shared" ca="1" si="38"/>
        <v/>
      </c>
      <c r="D92" s="221" t="str">
        <f t="shared" ca="1" si="38"/>
        <v/>
      </c>
      <c r="E92" s="221" t="str">
        <f t="shared" ca="1" si="38"/>
        <v>G</v>
      </c>
      <c r="F92" s="221" t="str">
        <f t="shared" ca="1" si="38"/>
        <v>G</v>
      </c>
      <c r="G92" s="221" t="str">
        <f t="shared" ca="1" si="38"/>
        <v>M</v>
      </c>
      <c r="H92" s="221" t="str">
        <f t="shared" ca="1" si="38"/>
        <v>T</v>
      </c>
      <c r="I92" s="221" t="str">
        <f t="shared" ca="1" si="38"/>
        <v>G</v>
      </c>
      <c r="J92" s="221" t="str">
        <f t="shared" ca="1" si="38"/>
        <v/>
      </c>
      <c r="K92" s="221" t="str">
        <f t="shared" ca="1" si="38"/>
        <v/>
      </c>
      <c r="L92" s="221" t="str">
        <f t="shared" ca="1" si="38"/>
        <v>A</v>
      </c>
      <c r="M92" s="221" t="str">
        <f t="shared" ca="1" si="39"/>
        <v>A</v>
      </c>
      <c r="N92" s="221" t="str">
        <f t="shared" ca="1" si="39"/>
        <v>A</v>
      </c>
      <c r="O92" s="221" t="str">
        <f t="shared" ca="1" si="39"/>
        <v>M</v>
      </c>
      <c r="P92" s="221" t="str">
        <f t="shared" ca="1" si="39"/>
        <v>T</v>
      </c>
      <c r="Q92" s="221" t="str">
        <f t="shared" ca="1" si="39"/>
        <v/>
      </c>
      <c r="R92" s="221" t="str">
        <f t="shared" ca="1" si="39"/>
        <v/>
      </c>
      <c r="S92" s="221" t="str">
        <f t="shared" ca="1" si="39"/>
        <v>G</v>
      </c>
      <c r="T92" s="221" t="str">
        <f t="shared" ca="1" si="39"/>
        <v>G</v>
      </c>
      <c r="U92" s="221" t="str">
        <f t="shared" ca="1" si="39"/>
        <v>M</v>
      </c>
      <c r="V92" s="221" t="str">
        <f t="shared" ca="1" si="39"/>
        <v>T</v>
      </c>
      <c r="W92" s="221" t="str">
        <f t="shared" ca="1" si="40"/>
        <v>G</v>
      </c>
      <c r="X92" s="221" t="str">
        <f t="shared" ca="1" si="40"/>
        <v/>
      </c>
      <c r="Y92" s="221" t="str">
        <f t="shared" ca="1" si="40"/>
        <v/>
      </c>
      <c r="Z92" s="221" t="str">
        <f t="shared" ca="1" si="40"/>
        <v>A</v>
      </c>
      <c r="AA92" s="221" t="str">
        <f t="shared" ca="1" si="40"/>
        <v>A</v>
      </c>
      <c r="AB92" s="221" t="str">
        <f t="shared" ca="1" si="40"/>
        <v>A</v>
      </c>
      <c r="AC92" s="221" t="str">
        <f t="shared" ca="1" si="40"/>
        <v>M</v>
      </c>
      <c r="AD92" s="221" t="str">
        <f t="shared" ca="1" si="40"/>
        <v>T</v>
      </c>
      <c r="AE92" s="221" t="str">
        <f t="shared" ca="1" si="40"/>
        <v/>
      </c>
      <c r="AF92" s="221" t="str">
        <f t="shared" ca="1" si="40"/>
        <v/>
      </c>
      <c r="AG92" s="222" t="str">
        <f t="shared" ca="1" si="40"/>
        <v>G</v>
      </c>
      <c r="AH92" s="54"/>
      <c r="AI92" s="16" t="str">
        <f>IF(format_planning="numéros de planning",$AM$3,$AI$3)</f>
        <v>A</v>
      </c>
      <c r="AJ92" s="36">
        <f>COUNTIF($C$100:$AH$100,AI92)</f>
        <v>0</v>
      </c>
      <c r="AK92" s="58"/>
      <c r="AL92" s="58"/>
      <c r="AM92" s="17"/>
      <c r="AN92" s="168"/>
      <c r="AO92" s="169"/>
      <c r="AP92" s="172"/>
      <c r="AQ92" s="173"/>
      <c r="AR92" s="17"/>
      <c r="AS92" s="180"/>
      <c r="AT92" s="180"/>
      <c r="AU92" s="181"/>
      <c r="AV92" s="181"/>
      <c r="AW92" s="317"/>
      <c r="AX92" s="17"/>
      <c r="AY92" s="17"/>
      <c r="AZ92" s="17"/>
      <c r="BA92" s="17"/>
    </row>
    <row r="93" spans="2:53" ht="12.75" customHeight="1" x14ac:dyDescent="0.25">
      <c r="B93" s="89" t="s">
        <v>104</v>
      </c>
      <c r="C93" s="220" t="str">
        <f t="shared" ca="1" si="38"/>
        <v/>
      </c>
      <c r="D93" s="220" t="str">
        <f t="shared" ca="1" si="38"/>
        <v/>
      </c>
      <c r="E93" s="220" t="str">
        <f t="shared" ca="1" si="38"/>
        <v>M</v>
      </c>
      <c r="F93" s="220" t="str">
        <f t="shared" ca="1" si="38"/>
        <v>F</v>
      </c>
      <c r="G93" s="220" t="str">
        <f t="shared" ca="1" si="38"/>
        <v>T</v>
      </c>
      <c r="H93" s="220" t="str">
        <f t="shared" ca="1" si="38"/>
        <v>F</v>
      </c>
      <c r="I93" s="220" t="str">
        <f t="shared" ca="1" si="38"/>
        <v>M</v>
      </c>
      <c r="J93" s="220" t="str">
        <f t="shared" ca="1" si="38"/>
        <v/>
      </c>
      <c r="K93" s="220" t="str">
        <f t="shared" ca="1" si="38"/>
        <v/>
      </c>
      <c r="L93" s="220" t="str">
        <f t="shared" ca="1" si="38"/>
        <v>T</v>
      </c>
      <c r="M93" s="220" t="str">
        <f t="shared" ca="1" si="39"/>
        <v>F</v>
      </c>
      <c r="N93" s="220" t="str">
        <f t="shared" ca="1" si="39"/>
        <v>G</v>
      </c>
      <c r="O93" s="220" t="str">
        <f t="shared" ca="1" si="39"/>
        <v>F</v>
      </c>
      <c r="P93" s="220" t="str">
        <f t="shared" ca="1" si="39"/>
        <v>A</v>
      </c>
      <c r="Q93" s="220" t="str">
        <f t="shared" ca="1" si="39"/>
        <v/>
      </c>
      <c r="R93" s="220" t="str">
        <f t="shared" ca="1" si="39"/>
        <v/>
      </c>
      <c r="S93" s="220" t="str">
        <f t="shared" ca="1" si="39"/>
        <v>M</v>
      </c>
      <c r="T93" s="220" t="str">
        <f t="shared" ca="1" si="39"/>
        <v>F</v>
      </c>
      <c r="U93" s="220" t="str">
        <f t="shared" ca="1" si="39"/>
        <v>T</v>
      </c>
      <c r="V93" s="220" t="str">
        <f t="shared" ca="1" si="39"/>
        <v>F</v>
      </c>
      <c r="W93" s="220" t="str">
        <f t="shared" ca="1" si="40"/>
        <v>M</v>
      </c>
      <c r="X93" s="220" t="str">
        <f t="shared" ca="1" si="40"/>
        <v/>
      </c>
      <c r="Y93" s="220" t="str">
        <f t="shared" ca="1" si="40"/>
        <v/>
      </c>
      <c r="Z93" s="220" t="str">
        <f t="shared" ca="1" si="40"/>
        <v>T</v>
      </c>
      <c r="AA93" s="220" t="str">
        <f t="shared" ca="1" si="40"/>
        <v>F</v>
      </c>
      <c r="AB93" s="220" t="str">
        <f t="shared" ca="1" si="40"/>
        <v>G</v>
      </c>
      <c r="AC93" s="220" t="str">
        <f t="shared" ca="1" si="40"/>
        <v>F</v>
      </c>
      <c r="AD93" s="220" t="str">
        <f t="shared" ca="1" si="40"/>
        <v>A</v>
      </c>
      <c r="AE93" s="220" t="str">
        <f t="shared" ca="1" si="40"/>
        <v/>
      </c>
      <c r="AF93" s="220" t="str">
        <f t="shared" ca="1" si="40"/>
        <v/>
      </c>
      <c r="AG93" s="220" t="str">
        <f t="shared" ca="1" si="40"/>
        <v>M</v>
      </c>
      <c r="AH93" s="54"/>
      <c r="AI93" s="16" t="str">
        <f>IF(format_planning="numéros de planning",$AM$4,$AI$4)</f>
        <v>M</v>
      </c>
      <c r="AJ93" s="36">
        <f t="shared" ref="AJ93:AJ97" si="41">COUNTIF($C$100:$AH$100,AI93)</f>
        <v>0</v>
      </c>
      <c r="AK93" s="58"/>
      <c r="AL93" s="58"/>
      <c r="AM93" s="17"/>
      <c r="AN93" s="168"/>
      <c r="AO93" s="169"/>
      <c r="AP93" s="172"/>
      <c r="AQ93" s="173"/>
      <c r="AR93" s="17"/>
      <c r="AS93" s="180"/>
      <c r="AT93" s="180"/>
      <c r="AU93" s="181"/>
      <c r="AV93" s="181"/>
      <c r="AW93" s="317"/>
      <c r="AX93" s="17"/>
      <c r="AY93" s="17"/>
      <c r="AZ93" s="17"/>
      <c r="BA93" s="17"/>
    </row>
    <row r="94" spans="2:53" ht="12.75" customHeight="1" x14ac:dyDescent="0.25">
      <c r="B94" s="160" t="s">
        <v>13</v>
      </c>
      <c r="C94" s="220" t="str">
        <f t="shared" ca="1" si="38"/>
        <v/>
      </c>
      <c r="D94" s="221" t="str">
        <f t="shared" ca="1" si="38"/>
        <v/>
      </c>
      <c r="E94" s="221" t="str">
        <f t="shared" ca="1" si="38"/>
        <v/>
      </c>
      <c r="F94" s="221" t="str">
        <f t="shared" ca="1" si="38"/>
        <v/>
      </c>
      <c r="G94" s="221" t="str">
        <f t="shared" ca="1" si="38"/>
        <v/>
      </c>
      <c r="H94" s="221" t="str">
        <f t="shared" ca="1" si="38"/>
        <v/>
      </c>
      <c r="I94" s="221" t="str">
        <f t="shared" ca="1" si="38"/>
        <v/>
      </c>
      <c r="J94" s="221" t="str">
        <f t="shared" ca="1" si="38"/>
        <v/>
      </c>
      <c r="K94" s="221" t="str">
        <f t="shared" ca="1" si="38"/>
        <v/>
      </c>
      <c r="L94" s="221" t="str">
        <f t="shared" ca="1" si="38"/>
        <v/>
      </c>
      <c r="M94" s="221" t="str">
        <f t="shared" ca="1" si="39"/>
        <v/>
      </c>
      <c r="N94" s="221" t="str">
        <f t="shared" ca="1" si="39"/>
        <v/>
      </c>
      <c r="O94" s="221" t="str">
        <f t="shared" ca="1" si="39"/>
        <v/>
      </c>
      <c r="P94" s="221" t="str">
        <f t="shared" ca="1" si="39"/>
        <v/>
      </c>
      <c r="Q94" s="221" t="str">
        <f t="shared" ca="1" si="39"/>
        <v/>
      </c>
      <c r="R94" s="221" t="str">
        <f t="shared" ca="1" si="39"/>
        <v/>
      </c>
      <c r="S94" s="221" t="str">
        <f t="shared" ca="1" si="39"/>
        <v/>
      </c>
      <c r="T94" s="221" t="str">
        <f t="shared" ca="1" si="39"/>
        <v/>
      </c>
      <c r="U94" s="221" t="str">
        <f t="shared" ca="1" si="39"/>
        <v/>
      </c>
      <c r="V94" s="221" t="str">
        <f t="shared" ca="1" si="39"/>
        <v/>
      </c>
      <c r="W94" s="221" t="str">
        <f t="shared" ca="1" si="40"/>
        <v/>
      </c>
      <c r="X94" s="221" t="str">
        <f t="shared" ca="1" si="40"/>
        <v/>
      </c>
      <c r="Y94" s="221" t="str">
        <f t="shared" ca="1" si="40"/>
        <v/>
      </c>
      <c r="Z94" s="221" t="str">
        <f t="shared" ca="1" si="40"/>
        <v/>
      </c>
      <c r="AA94" s="221" t="str">
        <f t="shared" ca="1" si="40"/>
        <v/>
      </c>
      <c r="AB94" s="221" t="str">
        <f t="shared" ca="1" si="40"/>
        <v/>
      </c>
      <c r="AC94" s="221" t="str">
        <f t="shared" ca="1" si="40"/>
        <v/>
      </c>
      <c r="AD94" s="221" t="str">
        <f t="shared" ca="1" si="40"/>
        <v/>
      </c>
      <c r="AE94" s="221" t="str">
        <f t="shared" ca="1" si="40"/>
        <v/>
      </c>
      <c r="AF94" s="221" t="str">
        <f t="shared" ca="1" si="40"/>
        <v/>
      </c>
      <c r="AG94" s="222" t="str">
        <f t="shared" ca="1" si="40"/>
        <v/>
      </c>
      <c r="AH94" s="54"/>
      <c r="AI94" s="16" t="str">
        <f>IF(format_planning="numéros de planning",$AM$5,$AI$5)</f>
        <v>G</v>
      </c>
      <c r="AJ94" s="36">
        <f t="shared" si="41"/>
        <v>0</v>
      </c>
      <c r="AK94" s="58"/>
      <c r="AL94" s="58"/>
      <c r="AM94" s="17"/>
      <c r="AN94" s="168"/>
      <c r="AO94" s="169"/>
      <c r="AP94" s="172"/>
      <c r="AQ94" s="173"/>
      <c r="AR94" s="17"/>
      <c r="AS94" s="180"/>
      <c r="AT94" s="180"/>
      <c r="AU94" s="181"/>
      <c r="AV94" s="181"/>
      <c r="AW94" s="317"/>
      <c r="AX94" s="17"/>
      <c r="AY94" s="17"/>
      <c r="AZ94" s="17"/>
      <c r="BA94" s="17"/>
    </row>
    <row r="95" spans="2:53" ht="12.75" customHeight="1" x14ac:dyDescent="0.25">
      <c r="B95" s="158" t="s">
        <v>14</v>
      </c>
      <c r="C95" s="220" t="str">
        <f t="shared" ca="1" si="38"/>
        <v/>
      </c>
      <c r="D95" s="221" t="str">
        <f t="shared" ca="1" si="38"/>
        <v/>
      </c>
      <c r="E95" s="221" t="str">
        <f t="shared" ca="1" si="38"/>
        <v>C</v>
      </c>
      <c r="F95" s="221" t="str">
        <f t="shared" ca="1" si="38"/>
        <v/>
      </c>
      <c r="G95" s="221" t="str">
        <f t="shared" ca="1" si="38"/>
        <v>C</v>
      </c>
      <c r="H95" s="221" t="str">
        <f t="shared" ca="1" si="38"/>
        <v/>
      </c>
      <c r="I95" s="221" t="str">
        <f t="shared" ca="1" si="38"/>
        <v>A</v>
      </c>
      <c r="J95" s="221" t="str">
        <f t="shared" ca="1" si="38"/>
        <v/>
      </c>
      <c r="K95" s="221" t="str">
        <f t="shared" ca="1" si="38"/>
        <v/>
      </c>
      <c r="L95" s="221" t="str">
        <f t="shared" ca="1" si="38"/>
        <v>C</v>
      </c>
      <c r="M95" s="221" t="str">
        <f t="shared" ca="1" si="39"/>
        <v/>
      </c>
      <c r="N95" s="221" t="str">
        <f t="shared" ca="1" si="39"/>
        <v>F</v>
      </c>
      <c r="O95" s="221" t="str">
        <f t="shared" ca="1" si="39"/>
        <v/>
      </c>
      <c r="P95" s="221" t="str">
        <f t="shared" ca="1" si="39"/>
        <v>C</v>
      </c>
      <c r="Q95" s="221" t="str">
        <f t="shared" ca="1" si="39"/>
        <v/>
      </c>
      <c r="R95" s="221" t="str">
        <f t="shared" ca="1" si="39"/>
        <v/>
      </c>
      <c r="S95" s="221" t="str">
        <f t="shared" ca="1" si="39"/>
        <v>C</v>
      </c>
      <c r="T95" s="221" t="str">
        <f t="shared" ca="1" si="39"/>
        <v/>
      </c>
      <c r="U95" s="221" t="str">
        <f t="shared" ca="1" si="39"/>
        <v>C</v>
      </c>
      <c r="V95" s="221" t="str">
        <f t="shared" ca="1" si="39"/>
        <v/>
      </c>
      <c r="W95" s="221" t="str">
        <f t="shared" ca="1" si="40"/>
        <v>A</v>
      </c>
      <c r="X95" s="221" t="str">
        <f t="shared" ca="1" si="40"/>
        <v/>
      </c>
      <c r="Y95" s="221" t="str">
        <f t="shared" ca="1" si="40"/>
        <v/>
      </c>
      <c r="Z95" s="221" t="str">
        <f t="shared" ca="1" si="40"/>
        <v>C</v>
      </c>
      <c r="AA95" s="221" t="str">
        <f t="shared" ca="1" si="40"/>
        <v/>
      </c>
      <c r="AB95" s="221" t="str">
        <f t="shared" ca="1" si="40"/>
        <v>F</v>
      </c>
      <c r="AC95" s="221" t="str">
        <f t="shared" ca="1" si="40"/>
        <v/>
      </c>
      <c r="AD95" s="221" t="str">
        <f t="shared" ca="1" si="40"/>
        <v>C</v>
      </c>
      <c r="AE95" s="221" t="str">
        <f t="shared" ca="1" si="40"/>
        <v/>
      </c>
      <c r="AF95" s="221" t="str">
        <f t="shared" ca="1" si="40"/>
        <v/>
      </c>
      <c r="AG95" s="222" t="str">
        <f t="shared" ca="1" si="40"/>
        <v>C</v>
      </c>
      <c r="AH95" s="54"/>
      <c r="AI95" s="16" t="str">
        <f>IF(format_planning="numéros de planning",$AM$6,$AI$6)</f>
        <v>T</v>
      </c>
      <c r="AJ95" s="36">
        <f t="shared" si="41"/>
        <v>0</v>
      </c>
      <c r="AK95" s="58"/>
      <c r="AL95" s="58"/>
      <c r="AM95" s="17"/>
      <c r="AN95" s="168"/>
      <c r="AO95" s="169"/>
      <c r="AP95" s="172"/>
      <c r="AQ95" s="173"/>
      <c r="AR95" s="17"/>
      <c r="AS95" s="180"/>
      <c r="AT95" s="180"/>
      <c r="AU95" s="181"/>
      <c r="AV95" s="181"/>
      <c r="AW95" s="317"/>
      <c r="AX95" s="17"/>
      <c r="AY95" s="17"/>
      <c r="AZ95" s="17"/>
      <c r="BA95" s="17"/>
    </row>
    <row r="96" spans="2:53" ht="12.75" customHeight="1" x14ac:dyDescent="0.25">
      <c r="B96" s="161" t="s">
        <v>8</v>
      </c>
      <c r="C96" s="220" t="str">
        <f t="shared" ca="1" si="38"/>
        <v>A</v>
      </c>
      <c r="D96" s="221" t="str">
        <f t="shared" ca="1" si="38"/>
        <v/>
      </c>
      <c r="E96" s="221" t="str">
        <f t="shared" ca="1" si="38"/>
        <v>A</v>
      </c>
      <c r="F96" s="221" t="str">
        <f t="shared" ca="1" si="38"/>
        <v>C</v>
      </c>
      <c r="G96" s="221" t="str">
        <f t="shared" ca="1" si="38"/>
        <v>F</v>
      </c>
      <c r="H96" s="221" t="str">
        <f t="shared" ca="1" si="38"/>
        <v>A</v>
      </c>
      <c r="I96" s="221" t="str">
        <f t="shared" ca="1" si="38"/>
        <v>C</v>
      </c>
      <c r="J96" s="221" t="str">
        <f t="shared" ca="1" si="38"/>
        <v>C</v>
      </c>
      <c r="K96" s="221" t="str">
        <f t="shared" ca="1" si="38"/>
        <v/>
      </c>
      <c r="L96" s="221" t="str">
        <f t="shared" ca="1" si="38"/>
        <v>G</v>
      </c>
      <c r="M96" s="221" t="str">
        <f t="shared" ca="1" si="39"/>
        <v>C</v>
      </c>
      <c r="N96" s="221" t="str">
        <f t="shared" ca="1" si="39"/>
        <v>C</v>
      </c>
      <c r="O96" s="221" t="str">
        <f t="shared" ca="1" si="39"/>
        <v>C</v>
      </c>
      <c r="P96" s="221" t="str">
        <f t="shared" ca="1" si="39"/>
        <v>G</v>
      </c>
      <c r="Q96" s="221" t="str">
        <f t="shared" ca="1" si="39"/>
        <v>F</v>
      </c>
      <c r="R96" s="221" t="str">
        <f t="shared" ca="1" si="39"/>
        <v/>
      </c>
      <c r="S96" s="221" t="str">
        <f t="shared" ca="1" si="39"/>
        <v>A</v>
      </c>
      <c r="T96" s="221" t="str">
        <f t="shared" ca="1" si="39"/>
        <v>C</v>
      </c>
      <c r="U96" s="221" t="str">
        <f t="shared" ca="1" si="39"/>
        <v>F</v>
      </c>
      <c r="V96" s="221" t="str">
        <f t="shared" ca="1" si="39"/>
        <v>A</v>
      </c>
      <c r="W96" s="221" t="str">
        <f t="shared" ca="1" si="40"/>
        <v>C</v>
      </c>
      <c r="X96" s="221" t="str">
        <f t="shared" ca="1" si="40"/>
        <v>C</v>
      </c>
      <c r="Y96" s="221" t="str">
        <f t="shared" ca="1" si="40"/>
        <v/>
      </c>
      <c r="Z96" s="221" t="str">
        <f t="shared" ca="1" si="40"/>
        <v>G</v>
      </c>
      <c r="AA96" s="221" t="str">
        <f t="shared" ca="1" si="40"/>
        <v>C</v>
      </c>
      <c r="AB96" s="221" t="str">
        <f t="shared" ca="1" si="40"/>
        <v>C</v>
      </c>
      <c r="AC96" s="221" t="str">
        <f t="shared" ca="1" si="40"/>
        <v>C</v>
      </c>
      <c r="AD96" s="221" t="str">
        <f t="shared" ca="1" si="40"/>
        <v>G</v>
      </c>
      <c r="AE96" s="221" t="str">
        <f t="shared" ca="1" si="40"/>
        <v>F</v>
      </c>
      <c r="AF96" s="221" t="str">
        <f t="shared" ca="1" si="40"/>
        <v/>
      </c>
      <c r="AG96" s="222" t="str">
        <f t="shared" ca="1" si="40"/>
        <v>A</v>
      </c>
      <c r="AH96" s="54"/>
      <c r="AI96" s="16" t="str">
        <f>IF(format_planning="numéros de planning",$AM$7,$AI$7)</f>
        <v>C</v>
      </c>
      <c r="AJ96" s="36">
        <f t="shared" si="41"/>
        <v>0</v>
      </c>
      <c r="AK96" s="58"/>
      <c r="AL96" s="58"/>
      <c r="AM96" s="17"/>
      <c r="AN96" s="168"/>
      <c r="AO96" s="169"/>
      <c r="AP96" s="172"/>
      <c r="AQ96" s="173"/>
      <c r="AR96" s="17"/>
      <c r="AS96" s="180"/>
      <c r="AT96" s="180"/>
      <c r="AU96" s="181"/>
      <c r="AV96" s="181"/>
      <c r="AW96" s="317"/>
      <c r="AX96" s="17"/>
      <c r="AY96" s="17"/>
      <c r="AZ96" s="17"/>
      <c r="BA96" s="17"/>
    </row>
    <row r="97" spans="2:53" ht="12.75" customHeight="1" x14ac:dyDescent="0.25">
      <c r="B97" s="162" t="s">
        <v>6</v>
      </c>
      <c r="C97" s="220" t="str">
        <f t="shared" ca="1" si="38"/>
        <v>A</v>
      </c>
      <c r="D97" s="221" t="str">
        <f t="shared" ca="1" si="38"/>
        <v/>
      </c>
      <c r="E97" s="221" t="str">
        <f t="shared" ca="1" si="38"/>
        <v>A</v>
      </c>
      <c r="F97" s="221" t="str">
        <f t="shared" ca="1" si="38"/>
        <v>C</v>
      </c>
      <c r="G97" s="221" t="str">
        <f t="shared" ca="1" si="38"/>
        <v>F</v>
      </c>
      <c r="H97" s="221" t="str">
        <f t="shared" ca="1" si="38"/>
        <v>A</v>
      </c>
      <c r="I97" s="221" t="str">
        <f t="shared" ca="1" si="38"/>
        <v>C</v>
      </c>
      <c r="J97" s="221" t="str">
        <f t="shared" ca="1" si="38"/>
        <v>C</v>
      </c>
      <c r="K97" s="221" t="str">
        <f t="shared" ca="1" si="38"/>
        <v/>
      </c>
      <c r="L97" s="221" t="str">
        <f t="shared" ca="1" si="38"/>
        <v>G</v>
      </c>
      <c r="M97" s="221" t="str">
        <f t="shared" ca="1" si="39"/>
        <v>C</v>
      </c>
      <c r="N97" s="221" t="str">
        <f t="shared" ca="1" si="39"/>
        <v>C</v>
      </c>
      <c r="O97" s="221" t="str">
        <f t="shared" ca="1" si="39"/>
        <v>C</v>
      </c>
      <c r="P97" s="221" t="str">
        <f t="shared" ca="1" si="39"/>
        <v>G</v>
      </c>
      <c r="Q97" s="221" t="str">
        <f t="shared" ca="1" si="39"/>
        <v>F</v>
      </c>
      <c r="R97" s="221" t="str">
        <f t="shared" ca="1" si="39"/>
        <v/>
      </c>
      <c r="S97" s="221" t="str">
        <f t="shared" ca="1" si="39"/>
        <v>A</v>
      </c>
      <c r="T97" s="221" t="str">
        <f t="shared" ca="1" si="39"/>
        <v>C</v>
      </c>
      <c r="U97" s="221" t="str">
        <f t="shared" ca="1" si="39"/>
        <v>F</v>
      </c>
      <c r="V97" s="221" t="str">
        <f t="shared" ca="1" si="39"/>
        <v>A</v>
      </c>
      <c r="W97" s="221" t="str">
        <f t="shared" ca="1" si="40"/>
        <v>C</v>
      </c>
      <c r="X97" s="221" t="str">
        <f t="shared" ca="1" si="40"/>
        <v>C</v>
      </c>
      <c r="Y97" s="221" t="str">
        <f t="shared" ca="1" si="40"/>
        <v/>
      </c>
      <c r="Z97" s="221" t="str">
        <f t="shared" ca="1" si="40"/>
        <v>G</v>
      </c>
      <c r="AA97" s="221" t="str">
        <f t="shared" ca="1" si="40"/>
        <v>C</v>
      </c>
      <c r="AB97" s="221" t="str">
        <f t="shared" ca="1" si="40"/>
        <v>C</v>
      </c>
      <c r="AC97" s="221" t="str">
        <f t="shared" ca="1" si="40"/>
        <v>C</v>
      </c>
      <c r="AD97" s="221" t="str">
        <f t="shared" ca="1" si="40"/>
        <v>G</v>
      </c>
      <c r="AE97" s="221" t="str">
        <f t="shared" ca="1" si="40"/>
        <v>F</v>
      </c>
      <c r="AF97" s="221" t="str">
        <f t="shared" ca="1" si="40"/>
        <v/>
      </c>
      <c r="AG97" s="222" t="str">
        <f t="shared" ca="1" si="40"/>
        <v>A</v>
      </c>
      <c r="AH97" s="52"/>
      <c r="AI97" s="16" t="str">
        <f>IF(format_planning="numéros de planning",$AM$8,$AI$8)</f>
        <v>F</v>
      </c>
      <c r="AJ97" s="36">
        <f t="shared" si="41"/>
        <v>1</v>
      </c>
      <c r="AK97" s="58"/>
      <c r="AL97" s="58"/>
      <c r="AM97" s="17"/>
      <c r="AN97" s="168"/>
      <c r="AO97" s="169"/>
      <c r="AP97" s="172"/>
      <c r="AQ97" s="173"/>
      <c r="AR97" s="17"/>
      <c r="AS97" s="180"/>
      <c r="AT97" s="180"/>
      <c r="AU97" s="181"/>
      <c r="AV97" s="181"/>
      <c r="AW97" s="317"/>
      <c r="AX97" s="17"/>
      <c r="AY97" s="17"/>
      <c r="AZ97" s="17"/>
      <c r="BA97" s="17"/>
    </row>
    <row r="98" spans="2:53" ht="12.75" customHeight="1" x14ac:dyDescent="0.25">
      <c r="B98" s="162" t="s">
        <v>7</v>
      </c>
      <c r="C98" s="220" t="str">
        <f t="shared" ca="1" si="38"/>
        <v/>
      </c>
      <c r="D98" s="221" t="str">
        <f t="shared" ca="1" si="38"/>
        <v/>
      </c>
      <c r="E98" s="221" t="str">
        <f t="shared" ca="1" si="38"/>
        <v>A</v>
      </c>
      <c r="F98" s="221" t="str">
        <f t="shared" ca="1" si="38"/>
        <v>C</v>
      </c>
      <c r="G98" s="221" t="str">
        <f t="shared" ca="1" si="38"/>
        <v>F</v>
      </c>
      <c r="H98" s="221" t="str">
        <f t="shared" ca="1" si="38"/>
        <v>A</v>
      </c>
      <c r="I98" s="221" t="str">
        <f t="shared" ca="1" si="38"/>
        <v>C</v>
      </c>
      <c r="J98" s="221" t="str">
        <f t="shared" ca="1" si="38"/>
        <v/>
      </c>
      <c r="K98" s="221" t="str">
        <f t="shared" ca="1" si="38"/>
        <v/>
      </c>
      <c r="L98" s="221" t="str">
        <f t="shared" ca="1" si="38"/>
        <v>G</v>
      </c>
      <c r="M98" s="221" t="str">
        <f t="shared" ca="1" si="39"/>
        <v>C</v>
      </c>
      <c r="N98" s="221" t="str">
        <f t="shared" ca="1" si="39"/>
        <v>C</v>
      </c>
      <c r="O98" s="221" t="str">
        <f t="shared" ca="1" si="39"/>
        <v>C</v>
      </c>
      <c r="P98" s="221" t="str">
        <f t="shared" ca="1" si="39"/>
        <v>G</v>
      </c>
      <c r="Q98" s="221" t="str">
        <f t="shared" ca="1" si="39"/>
        <v/>
      </c>
      <c r="R98" s="221" t="str">
        <f t="shared" ca="1" si="39"/>
        <v/>
      </c>
      <c r="S98" s="221" t="str">
        <f t="shared" ca="1" si="39"/>
        <v>A</v>
      </c>
      <c r="T98" s="221" t="str">
        <f t="shared" ca="1" si="39"/>
        <v>C</v>
      </c>
      <c r="U98" s="221" t="str">
        <f t="shared" ca="1" si="39"/>
        <v>F</v>
      </c>
      <c r="V98" s="221" t="str">
        <f t="shared" ca="1" si="39"/>
        <v>A</v>
      </c>
      <c r="W98" s="221" t="str">
        <f t="shared" ca="1" si="40"/>
        <v>C</v>
      </c>
      <c r="X98" s="221" t="str">
        <f t="shared" ca="1" si="40"/>
        <v/>
      </c>
      <c r="Y98" s="221" t="str">
        <f t="shared" ca="1" si="40"/>
        <v/>
      </c>
      <c r="Z98" s="221" t="str">
        <f t="shared" ca="1" si="40"/>
        <v>G</v>
      </c>
      <c r="AA98" s="221" t="str">
        <f t="shared" ca="1" si="40"/>
        <v>C</v>
      </c>
      <c r="AB98" s="221" t="str">
        <f t="shared" ca="1" si="40"/>
        <v>C</v>
      </c>
      <c r="AC98" s="221" t="str">
        <f t="shared" ca="1" si="40"/>
        <v>C</v>
      </c>
      <c r="AD98" s="221" t="str">
        <f t="shared" ca="1" si="40"/>
        <v>G</v>
      </c>
      <c r="AE98" s="221" t="str">
        <f t="shared" ca="1" si="40"/>
        <v/>
      </c>
      <c r="AF98" s="221" t="str">
        <f t="shared" ca="1" si="40"/>
        <v/>
      </c>
      <c r="AG98" s="222" t="str">
        <f t="shared" ca="1" si="40"/>
        <v>A</v>
      </c>
      <c r="AH98" s="14"/>
      <c r="AM98" s="17"/>
      <c r="AN98" s="168"/>
      <c r="AO98" s="169"/>
      <c r="AP98" s="172"/>
      <c r="AQ98" s="173"/>
      <c r="AR98" s="17"/>
      <c r="AS98" s="180"/>
      <c r="AT98" s="180"/>
      <c r="AU98" s="181"/>
      <c r="AV98" s="181"/>
      <c r="AW98" s="317"/>
      <c r="AX98" s="17"/>
      <c r="AY98" s="17"/>
      <c r="AZ98" s="17"/>
      <c r="BA98" s="17"/>
    </row>
    <row r="99" spans="2:53" ht="12.75" customHeight="1" x14ac:dyDescent="0.25">
      <c r="B99" s="162" t="s">
        <v>15</v>
      </c>
      <c r="C99" s="220" t="str">
        <f t="shared" ca="1" si="38"/>
        <v/>
      </c>
      <c r="D99" s="220" t="str">
        <f t="shared" ca="1" si="38"/>
        <v/>
      </c>
      <c r="E99" s="220" t="str">
        <f t="shared" ca="1" si="38"/>
        <v>C</v>
      </c>
      <c r="F99" s="220" t="str">
        <f t="shared" ca="1" si="38"/>
        <v/>
      </c>
      <c r="G99" s="221" t="str">
        <f t="shared" ca="1" si="38"/>
        <v/>
      </c>
      <c r="H99" s="221" t="str">
        <f t="shared" ca="1" si="38"/>
        <v/>
      </c>
      <c r="I99" s="221" t="str">
        <f t="shared" ca="1" si="38"/>
        <v/>
      </c>
      <c r="J99" s="222" t="str">
        <f t="shared" ca="1" si="38"/>
        <v/>
      </c>
      <c r="K99" s="220" t="str">
        <f t="shared" ca="1" si="38"/>
        <v/>
      </c>
      <c r="L99" s="220" t="str">
        <f t="shared" ca="1" si="38"/>
        <v>C</v>
      </c>
      <c r="M99" s="220" t="str">
        <f t="shared" ca="1" si="39"/>
        <v/>
      </c>
      <c r="N99" s="221" t="str">
        <f t="shared" ca="1" si="39"/>
        <v/>
      </c>
      <c r="O99" s="221" t="str">
        <f t="shared" ca="1" si="39"/>
        <v/>
      </c>
      <c r="P99" s="221" t="str">
        <f t="shared" ca="1" si="39"/>
        <v/>
      </c>
      <c r="Q99" s="222" t="str">
        <f t="shared" ca="1" si="39"/>
        <v/>
      </c>
      <c r="R99" s="220" t="str">
        <f t="shared" ca="1" si="39"/>
        <v/>
      </c>
      <c r="S99" s="220" t="str">
        <f t="shared" ca="1" si="39"/>
        <v>C</v>
      </c>
      <c r="T99" s="220" t="str">
        <f t="shared" ca="1" si="39"/>
        <v/>
      </c>
      <c r="U99" s="221" t="str">
        <f t="shared" ca="1" si="39"/>
        <v/>
      </c>
      <c r="V99" s="221" t="str">
        <f t="shared" ca="1" si="39"/>
        <v/>
      </c>
      <c r="W99" s="221" t="str">
        <f t="shared" ca="1" si="40"/>
        <v/>
      </c>
      <c r="X99" s="221" t="str">
        <f t="shared" ca="1" si="40"/>
        <v/>
      </c>
      <c r="Y99" s="220" t="str">
        <f t="shared" ca="1" si="40"/>
        <v/>
      </c>
      <c r="Z99" s="220" t="str">
        <f t="shared" ca="1" si="40"/>
        <v>C</v>
      </c>
      <c r="AA99" s="220" t="str">
        <f t="shared" ca="1" si="40"/>
        <v/>
      </c>
      <c r="AB99" s="221" t="str">
        <f t="shared" ca="1" si="40"/>
        <v/>
      </c>
      <c r="AC99" s="221" t="str">
        <f t="shared" ca="1" si="40"/>
        <v/>
      </c>
      <c r="AD99" s="221" t="str">
        <f t="shared" ca="1" si="40"/>
        <v/>
      </c>
      <c r="AE99" s="222" t="str">
        <f t="shared" ca="1" si="40"/>
        <v/>
      </c>
      <c r="AF99" s="220" t="str">
        <f t="shared" ca="1" si="40"/>
        <v/>
      </c>
      <c r="AG99" s="220" t="str">
        <f t="shared" ca="1" si="40"/>
        <v>C</v>
      </c>
      <c r="AH99" s="14"/>
      <c r="AM99" s="17"/>
      <c r="AN99" s="168"/>
      <c r="AO99" s="169"/>
      <c r="AP99" s="172"/>
      <c r="AQ99" s="173"/>
      <c r="AR99" s="17"/>
      <c r="AS99" s="180"/>
      <c r="AT99" s="180"/>
      <c r="AU99" s="181"/>
      <c r="AV99" s="181"/>
      <c r="AW99" s="317"/>
      <c r="AX99" s="17"/>
      <c r="AY99" s="17"/>
      <c r="AZ99" s="17"/>
      <c r="BA99" s="17"/>
    </row>
    <row r="100" spans="2:53" ht="12.75" customHeight="1" x14ac:dyDescent="0.25">
      <c r="B100" s="163" t="s">
        <v>16</v>
      </c>
      <c r="C100" s="223" t="s">
        <v>103</v>
      </c>
      <c r="D100" s="224"/>
      <c r="E100" s="224"/>
      <c r="F100" s="224"/>
      <c r="G100" s="224"/>
      <c r="H100" s="224"/>
      <c r="I100" s="224"/>
      <c r="J100" s="224"/>
      <c r="K100" s="224"/>
      <c r="L100" s="224"/>
      <c r="M100" s="224"/>
      <c r="N100" s="225"/>
      <c r="O100" s="224"/>
      <c r="P100" s="224"/>
      <c r="Q100" s="224"/>
      <c r="R100" s="224"/>
      <c r="S100" s="224"/>
      <c r="T100" s="224"/>
      <c r="U100" s="224"/>
      <c r="V100" s="224"/>
      <c r="W100" s="224"/>
      <c r="X100" s="224"/>
      <c r="Y100" s="224"/>
      <c r="Z100" s="224"/>
      <c r="AA100" s="224"/>
      <c r="AB100" s="225"/>
      <c r="AC100" s="224"/>
      <c r="AD100" s="224"/>
      <c r="AE100" s="224"/>
      <c r="AF100" s="224"/>
      <c r="AG100" s="226"/>
      <c r="AH100" s="14"/>
      <c r="AM100" s="17"/>
      <c r="AN100" s="168"/>
      <c r="AO100" s="169"/>
      <c r="AP100" s="172"/>
      <c r="AQ100" s="173"/>
      <c r="AR100" s="17"/>
      <c r="AS100" s="180"/>
      <c r="AT100" s="180"/>
      <c r="AU100" s="181"/>
      <c r="AV100" s="181"/>
      <c r="AW100" s="317"/>
      <c r="AX100" s="17"/>
      <c r="AY100" s="17"/>
      <c r="AZ100" s="17"/>
      <c r="BA100" s="17"/>
    </row>
    <row r="101" spans="2:53" ht="12.75" customHeight="1" x14ac:dyDescent="0.25">
      <c r="B101" s="55"/>
      <c r="C101" s="283"/>
      <c r="D101" s="283"/>
      <c r="E101" s="283"/>
      <c r="F101" s="277"/>
      <c r="G101" s="277"/>
      <c r="H101" s="277"/>
      <c r="I101" s="277"/>
      <c r="J101" s="277"/>
      <c r="K101" s="277"/>
      <c r="L101" s="277"/>
      <c r="M101" s="277"/>
      <c r="N101" s="277"/>
      <c r="O101" s="277"/>
      <c r="P101" s="293"/>
      <c r="Q101" s="281"/>
      <c r="R101" s="294"/>
      <c r="S101" s="277"/>
      <c r="T101" s="294"/>
      <c r="U101" s="294"/>
      <c r="V101" s="277"/>
      <c r="W101" s="294"/>
      <c r="X101" s="294"/>
      <c r="Y101" s="277"/>
      <c r="Z101" s="277"/>
      <c r="AA101" s="294"/>
      <c r="AB101" s="277"/>
      <c r="AC101" s="277"/>
      <c r="AD101" s="295"/>
      <c r="AE101" s="281"/>
      <c r="AF101" s="281"/>
      <c r="AG101" s="281"/>
      <c r="AH101" s="57"/>
      <c r="AI101" s="13"/>
      <c r="AJ101" s="58"/>
      <c r="AK101" s="58"/>
      <c r="AL101" s="58"/>
      <c r="AM101" s="17"/>
      <c r="AN101" s="168"/>
      <c r="AO101" s="169"/>
      <c r="AP101" s="172"/>
      <c r="AQ101" s="173"/>
      <c r="AR101" s="17"/>
      <c r="AS101" s="180"/>
      <c r="AT101" s="180"/>
      <c r="AU101" s="181"/>
      <c r="AV101" s="181"/>
      <c r="AW101" s="317"/>
      <c r="AX101" s="17"/>
      <c r="AY101" s="17"/>
      <c r="AZ101" s="17"/>
      <c r="BA101" s="17"/>
    </row>
    <row r="102" spans="2:53" ht="12.75" customHeight="1" x14ac:dyDescent="0.25">
      <c r="B102" s="55"/>
      <c r="C102" s="216" t="str">
        <f t="shared" ref="C102:AF102" si="42">IF(ISEVEN(_xlfn.ISOWEEKNUM(DATE(Saisir_Année,VLOOKUP($B103,correspondance_mois,2,FALSE),C104))),"2",IF(ISODD(_xlfn.ISOWEEKNUM(DATE(Saisir_Année,VLOOKUP($B103,correspondance_mois,2,FALSE),C104))),"1","ERREUR"))</f>
        <v>2</v>
      </c>
      <c r="D102" s="216" t="str">
        <f t="shared" si="42"/>
        <v>2</v>
      </c>
      <c r="E102" s="216" t="str">
        <f t="shared" si="42"/>
        <v>2</v>
      </c>
      <c r="F102" s="216" t="str">
        <f t="shared" si="42"/>
        <v>2</v>
      </c>
      <c r="G102" s="216" t="str">
        <f t="shared" si="42"/>
        <v>2</v>
      </c>
      <c r="H102" s="216" t="str">
        <f t="shared" si="42"/>
        <v>2</v>
      </c>
      <c r="I102" s="216" t="str">
        <f t="shared" si="42"/>
        <v>1</v>
      </c>
      <c r="J102" s="216" t="str">
        <f t="shared" si="42"/>
        <v>1</v>
      </c>
      <c r="K102" s="216" t="str">
        <f t="shared" si="42"/>
        <v>1</v>
      </c>
      <c r="L102" s="216" t="str">
        <f t="shared" si="42"/>
        <v>1</v>
      </c>
      <c r="M102" s="216" t="str">
        <f t="shared" si="42"/>
        <v>1</v>
      </c>
      <c r="N102" s="216" t="str">
        <f t="shared" si="42"/>
        <v>1</v>
      </c>
      <c r="O102" s="216" t="str">
        <f t="shared" si="42"/>
        <v>1</v>
      </c>
      <c r="P102" s="216" t="str">
        <f t="shared" si="42"/>
        <v>2</v>
      </c>
      <c r="Q102" s="216" t="str">
        <f t="shared" si="42"/>
        <v>2</v>
      </c>
      <c r="R102" s="216" t="str">
        <f t="shared" si="42"/>
        <v>2</v>
      </c>
      <c r="S102" s="216" t="str">
        <f t="shared" si="42"/>
        <v>2</v>
      </c>
      <c r="T102" s="216" t="str">
        <f t="shared" si="42"/>
        <v>2</v>
      </c>
      <c r="U102" s="216" t="str">
        <f t="shared" si="42"/>
        <v>2</v>
      </c>
      <c r="V102" s="216" t="str">
        <f t="shared" si="42"/>
        <v>2</v>
      </c>
      <c r="W102" s="216" t="str">
        <f t="shared" si="42"/>
        <v>1</v>
      </c>
      <c r="X102" s="216" t="str">
        <f t="shared" si="42"/>
        <v>1</v>
      </c>
      <c r="Y102" s="216" t="str">
        <f t="shared" si="42"/>
        <v>1</v>
      </c>
      <c r="Z102" s="216" t="str">
        <f t="shared" si="42"/>
        <v>1</v>
      </c>
      <c r="AA102" s="216" t="str">
        <f t="shared" si="42"/>
        <v>1</v>
      </c>
      <c r="AB102" s="216" t="str">
        <f t="shared" si="42"/>
        <v>1</v>
      </c>
      <c r="AC102" s="216" t="str">
        <f t="shared" si="42"/>
        <v>1</v>
      </c>
      <c r="AD102" s="216" t="str">
        <f t="shared" si="42"/>
        <v>2</v>
      </c>
      <c r="AE102" s="216" t="str">
        <f t="shared" si="42"/>
        <v>2</v>
      </c>
      <c r="AF102" s="216" t="str">
        <f t="shared" si="42"/>
        <v>2</v>
      </c>
      <c r="AG102" s="281"/>
      <c r="AH102" s="57"/>
      <c r="AI102" s="13"/>
      <c r="AJ102" s="58"/>
      <c r="AK102" s="361" t="s">
        <v>87</v>
      </c>
      <c r="AL102" s="362"/>
      <c r="AM102" s="17"/>
      <c r="AN102" s="168"/>
      <c r="AO102" s="169"/>
      <c r="AP102" s="172"/>
      <c r="AQ102" s="173"/>
      <c r="AR102" s="17"/>
      <c r="AS102" s="180"/>
      <c r="AT102" s="180"/>
      <c r="AU102" s="181"/>
      <c r="AV102" s="181"/>
      <c r="AW102" s="317"/>
      <c r="AX102" s="17"/>
      <c r="AY102" s="17"/>
      <c r="AZ102" s="17"/>
      <c r="BA102" s="17"/>
    </row>
    <row r="103" spans="2:53" ht="12.75" customHeight="1" x14ac:dyDescent="0.25">
      <c r="B103" s="42" t="s">
        <v>20</v>
      </c>
      <c r="C103" s="49" t="str">
        <f>VLOOKUP(WEEKDAY(DATE(Saisir_Année,VLOOKUP($B103,correspondance_mois,2,FALSE),C104),2),correspondance_semaine,2,FALSE)</f>
        <v>Mar</v>
      </c>
      <c r="D103" s="49" t="str">
        <f t="shared" ref="D103:AF103" si="43">VLOOKUP(WEEKDAY(DATE(Saisir_Année,VLOOKUP($B103,correspondance_mois,2,FALSE),D104),2),correspondance_semaine,2,FALSE)</f>
        <v>Mer</v>
      </c>
      <c r="E103" s="49" t="str">
        <f t="shared" si="43"/>
        <v>Jeu</v>
      </c>
      <c r="F103" s="49" t="str">
        <f t="shared" si="43"/>
        <v>Ven</v>
      </c>
      <c r="G103" s="49" t="str">
        <f t="shared" si="43"/>
        <v>Sam</v>
      </c>
      <c r="H103" s="49" t="str">
        <f t="shared" si="43"/>
        <v>Dim</v>
      </c>
      <c r="I103" s="49" t="str">
        <f t="shared" si="43"/>
        <v>Lun</v>
      </c>
      <c r="J103" s="49" t="str">
        <f t="shared" si="43"/>
        <v>Mar</v>
      </c>
      <c r="K103" s="49" t="str">
        <f t="shared" si="43"/>
        <v>Mer</v>
      </c>
      <c r="L103" s="49" t="str">
        <f t="shared" si="43"/>
        <v>Jeu</v>
      </c>
      <c r="M103" s="49" t="str">
        <f t="shared" si="43"/>
        <v>Ven</v>
      </c>
      <c r="N103" s="49" t="str">
        <f t="shared" si="43"/>
        <v>Sam</v>
      </c>
      <c r="O103" s="49" t="str">
        <f t="shared" si="43"/>
        <v>Dim</v>
      </c>
      <c r="P103" s="49" t="str">
        <f t="shared" si="43"/>
        <v>Lun</v>
      </c>
      <c r="Q103" s="49" t="str">
        <f t="shared" si="43"/>
        <v>Mar</v>
      </c>
      <c r="R103" s="49" t="str">
        <f t="shared" si="43"/>
        <v>Mer</v>
      </c>
      <c r="S103" s="49" t="str">
        <f t="shared" si="43"/>
        <v>Jeu</v>
      </c>
      <c r="T103" s="49" t="str">
        <f t="shared" si="43"/>
        <v>Ven</v>
      </c>
      <c r="U103" s="49" t="str">
        <f t="shared" si="43"/>
        <v>Sam</v>
      </c>
      <c r="V103" s="49" t="str">
        <f t="shared" si="43"/>
        <v>Dim</v>
      </c>
      <c r="W103" s="49" t="str">
        <f t="shared" si="43"/>
        <v>Lun</v>
      </c>
      <c r="X103" s="49" t="str">
        <f t="shared" si="43"/>
        <v>Mar</v>
      </c>
      <c r="Y103" s="49" t="str">
        <f t="shared" si="43"/>
        <v>Mer</v>
      </c>
      <c r="Z103" s="49" t="str">
        <f t="shared" si="43"/>
        <v>Jeu</v>
      </c>
      <c r="AA103" s="49" t="str">
        <f t="shared" si="43"/>
        <v>Ven</v>
      </c>
      <c r="AB103" s="49" t="str">
        <f t="shared" si="43"/>
        <v>Sam</v>
      </c>
      <c r="AC103" s="49" t="str">
        <f t="shared" si="43"/>
        <v>Dim</v>
      </c>
      <c r="AD103" s="49" t="str">
        <f t="shared" si="43"/>
        <v>Lun</v>
      </c>
      <c r="AE103" s="49" t="str">
        <f t="shared" si="43"/>
        <v>Mar</v>
      </c>
      <c r="AF103" s="49" t="str">
        <f t="shared" si="43"/>
        <v>Mer</v>
      </c>
      <c r="AG103" s="277"/>
      <c r="AH103" s="14"/>
      <c r="AI103" s="370" t="s">
        <v>2</v>
      </c>
      <c r="AJ103" s="371"/>
      <c r="AK103" s="363"/>
      <c r="AL103" s="364"/>
      <c r="AM103" s="59"/>
      <c r="AN103" s="168"/>
      <c r="AO103" s="169"/>
      <c r="AP103" s="172"/>
      <c r="AQ103" s="173"/>
      <c r="AR103" s="17"/>
      <c r="AS103" s="180"/>
      <c r="AT103" s="180"/>
      <c r="AU103" s="181"/>
      <c r="AV103" s="181"/>
      <c r="AW103" s="317"/>
      <c r="AX103" s="17"/>
      <c r="AY103" s="17"/>
      <c r="AZ103" s="17"/>
      <c r="BA103" s="17"/>
    </row>
    <row r="104" spans="2:53" ht="12.75" customHeight="1" x14ac:dyDescent="0.25">
      <c r="C104" s="20">
        <v>1</v>
      </c>
      <c r="D104" s="20">
        <v>2</v>
      </c>
      <c r="E104" s="20">
        <v>3</v>
      </c>
      <c r="F104" s="20">
        <v>4</v>
      </c>
      <c r="G104" s="20">
        <v>5</v>
      </c>
      <c r="H104" s="20">
        <v>6</v>
      </c>
      <c r="I104" s="20">
        <v>7</v>
      </c>
      <c r="J104" s="20">
        <v>8</v>
      </c>
      <c r="K104" s="20">
        <v>9</v>
      </c>
      <c r="L104" s="20">
        <v>10</v>
      </c>
      <c r="M104" s="20">
        <v>11</v>
      </c>
      <c r="N104" s="20">
        <v>12</v>
      </c>
      <c r="O104" s="20">
        <v>13</v>
      </c>
      <c r="P104" s="20">
        <v>14</v>
      </c>
      <c r="Q104" s="20">
        <v>15</v>
      </c>
      <c r="R104" s="20">
        <v>16</v>
      </c>
      <c r="S104" s="20">
        <v>17</v>
      </c>
      <c r="T104" s="20">
        <v>18</v>
      </c>
      <c r="U104" s="20">
        <v>19</v>
      </c>
      <c r="V104" s="20">
        <v>20</v>
      </c>
      <c r="W104" s="20">
        <v>21</v>
      </c>
      <c r="X104" s="20">
        <v>22</v>
      </c>
      <c r="Y104" s="20">
        <v>23</v>
      </c>
      <c r="Z104" s="20">
        <v>24</v>
      </c>
      <c r="AA104" s="20">
        <v>25</v>
      </c>
      <c r="AB104" s="20">
        <v>26</v>
      </c>
      <c r="AC104" s="20">
        <v>27</v>
      </c>
      <c r="AD104" s="20">
        <v>28</v>
      </c>
      <c r="AE104" s="20">
        <v>29</v>
      </c>
      <c r="AF104" s="20">
        <v>30</v>
      </c>
      <c r="AG104" s="277"/>
      <c r="AH104" s="60"/>
      <c r="AI104" s="16" t="str">
        <f>IF(format_planning="numéros de planning",$AM$3,$AI$3)</f>
        <v>A</v>
      </c>
      <c r="AJ104" s="43">
        <f ca="1">COUNTIF($C$106:$AH$106,$AI104)*3.25+COUNTIF($C$107:$AH$107,$AI104)*3+COUNTIF($C$108:$AH$108,$AI104)*2+COUNTIF($C$109:$AH$109,$AI104)*3+COUNTIF($C$110:$AH$110,$AI104)*3.25+COUNTIF($C$111:$AH$111,$AI104)*3+COUNTIF($C$112:$AH$112,$AI104)*2+COUNTIF($C$113:$AH$113,$AI104)*8+COUNTIF($C$115:$AH$115,$AI104)*3+COUNTIF($C$116:$AH$116,$AI104)*3+COUNTIF($C$117:$AH$117,$AI104)*3+COUNTIF($C$118:$AH$118,$AI104)*2+COUNTIF($C$119:$AH$119,$AI104)*5</f>
        <v>126.25</v>
      </c>
      <c r="AK104" s="359">
        <f t="shared" ref="AK104:AK109" ca="1" si="44">COUNTIF($C$106:$AF$106,AI104)+COUNTIF($C$109:$AF$109,AI104)+COUNTIF($C$110:$AF$110,AI104)+COUNTIF($C$113:$AF$113,AI104)+COUNTIF($C$115:$AF$115,AI104)+COUNTIF($C$116:$AF$116,AI104)</f>
        <v>18</v>
      </c>
      <c r="AL104" s="360"/>
      <c r="AM104" s="13"/>
      <c r="AN104" s="168"/>
      <c r="AO104" s="169"/>
      <c r="AP104" s="172"/>
      <c r="AQ104" s="173"/>
      <c r="AR104" s="17"/>
      <c r="AS104" s="180"/>
      <c r="AT104" s="180"/>
      <c r="AU104" s="181"/>
      <c r="AV104" s="181"/>
      <c r="AW104" s="317"/>
      <c r="AX104" s="17"/>
      <c r="AY104" s="17"/>
      <c r="AZ104" s="17"/>
      <c r="BA104" s="17"/>
    </row>
    <row r="105" spans="2:53" ht="12.75" customHeight="1" x14ac:dyDescent="0.25">
      <c r="B105" s="26" t="s">
        <v>3</v>
      </c>
      <c r="C105" s="296"/>
      <c r="D105" s="285"/>
      <c r="E105" s="285"/>
      <c r="F105" s="285"/>
      <c r="G105" s="285"/>
      <c r="H105" s="285"/>
      <c r="I105" s="285"/>
      <c r="J105" s="285"/>
      <c r="K105" s="286"/>
      <c r="L105" s="285"/>
      <c r="M105" s="285"/>
      <c r="N105" s="287"/>
      <c r="O105" s="285"/>
      <c r="P105" s="285"/>
      <c r="Q105" s="285"/>
      <c r="R105" s="286"/>
      <c r="S105" s="285"/>
      <c r="T105" s="285"/>
      <c r="U105" s="285"/>
      <c r="V105" s="285"/>
      <c r="W105" s="288"/>
      <c r="X105" s="285"/>
      <c r="Y105" s="286"/>
      <c r="Z105" s="285"/>
      <c r="AA105" s="285"/>
      <c r="AB105" s="285"/>
      <c r="AC105" s="285"/>
      <c r="AD105" s="285"/>
      <c r="AE105" s="285"/>
      <c r="AF105" s="289"/>
      <c r="AG105" s="277"/>
      <c r="AH105" s="14"/>
      <c r="AI105" s="16" t="str">
        <f>IF(format_planning="numéros de planning",$AM$4,$AI$4)</f>
        <v>M</v>
      </c>
      <c r="AJ105" s="43">
        <f t="shared" ref="AJ105:AJ109" ca="1" si="45">COUNTIF($C$106:$AH$106,$AI105)*3.25+COUNTIF($C$107:$AH$107,$AI105)*3+COUNTIF($C$108:$AH$108,$AI105)*2+COUNTIF($C$109:$AH$109,$AI105)*3+COUNTIF($C$110:$AH$110,$AI105)*3.25+COUNTIF($C$111:$AH$111,$AI105)*3+COUNTIF($C$112:$AH$112,$AI105)*2+COUNTIF($C$113:$AH$113,$AI105)*8+COUNTIF($C$115:$AH$115,$AI105)*3+COUNTIF($C$116:$AH$116,$AI105)*3+COUNTIF($C$117:$AH$117,$AI105)*3+COUNTIF($C$118:$AH$118,$AI105)*2+COUNTIF($C$119:$AH$119,$AI105)*5</f>
        <v>143.5</v>
      </c>
      <c r="AK105" s="359">
        <f t="shared" ca="1" si="44"/>
        <v>18</v>
      </c>
      <c r="AL105" s="360"/>
      <c r="AM105" s="27"/>
      <c r="AN105" s="168"/>
      <c r="AO105" s="169"/>
      <c r="AP105" s="172"/>
      <c r="AQ105" s="173"/>
      <c r="AR105" s="17"/>
      <c r="AS105" s="180"/>
      <c r="AT105" s="180"/>
      <c r="AU105" s="181"/>
      <c r="AV105" s="181"/>
      <c r="AW105" s="317"/>
      <c r="AX105" s="17"/>
      <c r="AY105" s="17"/>
      <c r="AZ105" s="17"/>
      <c r="BA105" s="17"/>
    </row>
    <row r="106" spans="2:53" ht="12.75" customHeight="1" x14ac:dyDescent="0.25">
      <c r="B106" s="156" t="s">
        <v>4</v>
      </c>
      <c r="C106" s="217" t="str">
        <f t="shared" ref="C106:L119" ca="1" si="46">IF(SUMPRODUCT((($AS$31:$AS$245&lt;=DATE(Saisir_Année,VLOOKUP($B$103,correspondance_mois,2,FALSE), C$104))*1)*(($AT$31:$AT$245&gt;=DATE(Saisir_Année,VLOOKUP($B$103,correspondance_mois,2,FALSE), C$104))*1)*($AU$31:$AU$245=IF(ISERROR(VLOOKUP(DATE(Saisir_Année,VLOOKUP($B$103,correspondance_mois,2,FALSE), C$104),jours_ferie,2,FALSE)),IF(ISBLANK(INDEX(OFFSET(IF(format_planning="numéros de planning",$C$249,$Q$249),ROW(INDEX($A:$A,MATCH(IF(C$120="","normal", C$120),$A:$A,0),1))-ROW($C$249)+1,IF(ISODD(C$102),0,7),14,7),ROW($B106)-ROW($B$105),MATCH(C$103,$C$246:$I$246,0),1)),"",INDEX(OFFSET(IF(format_planning="numéros de planning",$C$249,$Q$249),ROW(INDEX($A:$A,MATCH(IF(C$120="","normal", C$120),$A:$A,0),1))-ROW($C$249)+1,IF(ISODD(C$102),0,7),14,7),ROW($B106)-ROW($B$105),MATCH(C$103,$C$246:$I$246,0),1)),"")))&gt;0,INDEX($AS$31:$AW$245,SUMPRODUCT((($AS$31:$AS$245&lt;=DATE(Saisir_Année,VLOOKUP($B$103,correspondance_mois,2,FALSE), C$104))*1)*(($AT$31:$AT$245&gt;=DATE(Saisir_Année,VLOOKUP($B$103,correspondance_mois,2,FALSE), C$104))*1)*($AU$31:$AU$245=IF(ISERROR(VLOOKUP(DATE(Saisir_Année,VLOOKUP($B$103,correspondance_mois,2,FALSE), C$104),jours_ferie,2,FALSE)),IF(ISBLANK(INDEX(OFFSET(IF(format_planning="numéros de planning",$C$249,$Q$249),ROW(INDEX($A:$A,MATCH(IF(C$120="","normal", C$120),$A:$A,0),1))-ROW($C$249)+1,IF(ISODD(C$102),0,7),14,7),ROW($B106)-ROW($B$105),MATCH(C$103,$C$246:$I$246,0),1)),"",INDEX(OFFSET(IF(format_planning="numéros de planning",$C$249,$Q$249),ROW(INDEX($A:$A,MATCH(IF(C$120="","normal", C$120),$A:$A,0),1))-ROW($C$249)+1,IF(ISODD(C$102),0,7),14,7),ROW($B106)-ROW($B$105),MATCH(C$103,$C$246:$I$246,0),1)),""))*ROW($AS$31:$AS$245))-30,4,1),IF(ISERROR(VLOOKUP(DATE(Saisir_Année,VLOOKUP($B$103,correspondance_mois,2,FALSE), C$104),jours_ferie,2,FALSE)),IF(ISBLANK(INDEX(OFFSET(IF(format_planning="numéros de planning",$C$249,$Q$249),ROW(INDEX($A:$A,MATCH(IF(C$120="","normal", C$120),$A:$A,0),1))-ROW($C$249)+1,IF(ISODD(C$102),0,7),14,7),ROW($B106)-ROW($B$105),MATCH(C$103,$C$246:$I$246,0),1)),"",INDEX(OFFSET(IF(format_planning="numéros de planning",$C$249,$Q$249),ROW(INDEX($A:$A,MATCH(IF(C$120="","normal", C$120),$A:$A,0),1))-ROW($C$249)+1,IF(ISODD(C$102),0,7),14,7),ROW($B106)-ROW($B$105),MATCH(C$103,$C$246:$I$246,0),1)),""))</f>
        <v/>
      </c>
      <c r="D106" s="218" t="str">
        <f t="shared" ca="1" si="46"/>
        <v>A</v>
      </c>
      <c r="E106" s="218" t="str">
        <f t="shared" ca="1" si="46"/>
        <v>M</v>
      </c>
      <c r="F106" s="218" t="str">
        <f t="shared" ca="1" si="46"/>
        <v>T</v>
      </c>
      <c r="G106" s="218" t="str">
        <f t="shared" ca="1" si="46"/>
        <v>G</v>
      </c>
      <c r="H106" s="218" t="str">
        <f t="shared" ca="1" si="46"/>
        <v/>
      </c>
      <c r="I106" s="218" t="str">
        <f t="shared" ca="1" si="46"/>
        <v>M</v>
      </c>
      <c r="J106" s="218" t="str">
        <f t="shared" ca="1" si="46"/>
        <v>G</v>
      </c>
      <c r="K106" s="218" t="str">
        <f t="shared" ca="1" si="46"/>
        <v>T</v>
      </c>
      <c r="L106" s="218" t="str">
        <f t="shared" ca="1" si="46"/>
        <v>T</v>
      </c>
      <c r="M106" s="218" t="str">
        <f t="shared" ref="M106:V119" ca="1" si="47">IF(SUMPRODUCT((($AS$31:$AS$245&lt;=DATE(Saisir_Année,VLOOKUP($B$103,correspondance_mois,2,FALSE), M$104))*1)*(($AT$31:$AT$245&gt;=DATE(Saisir_Année,VLOOKUP($B$103,correspondance_mois,2,FALSE), M$104))*1)*($AU$31:$AU$245=IF(ISERROR(VLOOKUP(DATE(Saisir_Année,VLOOKUP($B$103,correspondance_mois,2,FALSE), M$104),jours_ferie,2,FALSE)),IF(ISBLANK(INDEX(OFFSET(IF(format_planning="numéros de planning",$C$249,$Q$249),ROW(INDEX($A:$A,MATCH(IF(M$120="","normal", M$120),$A:$A,0),1))-ROW($C$249)+1,IF(ISODD(M$102),0,7),14,7),ROW($B106)-ROW($B$105),MATCH(M$103,$C$246:$I$246,0),1)),"",INDEX(OFFSET(IF(format_planning="numéros de planning",$C$249,$Q$249),ROW(INDEX($A:$A,MATCH(IF(M$120="","normal", M$120),$A:$A,0),1))-ROW($C$249)+1,IF(ISODD(M$102),0,7),14,7),ROW($B106)-ROW($B$105),MATCH(M$103,$C$246:$I$246,0),1)),"")))&gt;0,INDEX($AS$31:$AW$245,SUMPRODUCT((($AS$31:$AS$245&lt;=DATE(Saisir_Année,VLOOKUP($B$103,correspondance_mois,2,FALSE), M$104))*1)*(($AT$31:$AT$245&gt;=DATE(Saisir_Année,VLOOKUP($B$103,correspondance_mois,2,FALSE), M$104))*1)*($AU$31:$AU$245=IF(ISERROR(VLOOKUP(DATE(Saisir_Année,VLOOKUP($B$103,correspondance_mois,2,FALSE), M$104),jours_ferie,2,FALSE)),IF(ISBLANK(INDEX(OFFSET(IF(format_planning="numéros de planning",$C$249,$Q$249),ROW(INDEX($A:$A,MATCH(IF(M$120="","normal", M$120),$A:$A,0),1))-ROW($C$249)+1,IF(ISODD(M$102),0,7),14,7),ROW($B106)-ROW($B$105),MATCH(M$103,$C$246:$I$246,0),1)),"",INDEX(OFFSET(IF(format_planning="numéros de planning",$C$249,$Q$249),ROW(INDEX($A:$A,MATCH(IF(M$120="","normal", M$120),$A:$A,0),1))-ROW($C$249)+1,IF(ISODD(M$102),0,7),14,7),ROW($B106)-ROW($B$105),MATCH(M$103,$C$246:$I$246,0),1)),""))*ROW($AS$31:$AS$245))-30,4,1),IF(ISERROR(VLOOKUP(DATE(Saisir_Année,VLOOKUP($B$103,correspondance_mois,2,FALSE), M$104),jours_ferie,2,FALSE)),IF(ISBLANK(INDEX(OFFSET(IF(format_planning="numéros de planning",$C$249,$Q$249),ROW(INDEX($A:$A,MATCH(IF(M$120="","normal", M$120),$A:$A,0),1))-ROW($C$249)+1,IF(ISODD(M$102),0,7),14,7),ROW($B106)-ROW($B$105),MATCH(M$103,$C$246:$I$246,0),1)),"",INDEX(OFFSET(IF(format_planning="numéros de planning",$C$249,$Q$249),ROW(INDEX($A:$A,MATCH(IF(M$120="","normal", M$120),$A:$A,0),1))-ROW($C$249)+1,IF(ISODD(M$102),0,7),14,7),ROW($B106)-ROW($B$105),MATCH(M$103,$C$246:$I$246,0),1)),""))</f>
        <v/>
      </c>
      <c r="N106" s="218" t="str">
        <f t="shared" ca="1" si="47"/>
        <v>M</v>
      </c>
      <c r="O106" s="218" t="str">
        <f t="shared" ca="1" si="47"/>
        <v/>
      </c>
      <c r="P106" s="218" t="str">
        <f t="shared" ca="1" si="47"/>
        <v>T</v>
      </c>
      <c r="Q106" s="218" t="str">
        <f t="shared" ca="1" si="47"/>
        <v>M</v>
      </c>
      <c r="R106" s="218" t="str">
        <f t="shared" ca="1" si="47"/>
        <v>A</v>
      </c>
      <c r="S106" s="218" t="str">
        <f t="shared" ca="1" si="47"/>
        <v>M</v>
      </c>
      <c r="T106" s="218" t="str">
        <f t="shared" ca="1" si="47"/>
        <v>T</v>
      </c>
      <c r="U106" s="218" t="str">
        <f t="shared" ca="1" si="47"/>
        <v>G</v>
      </c>
      <c r="V106" s="218" t="str">
        <f t="shared" ca="1" si="47"/>
        <v/>
      </c>
      <c r="W106" s="218" t="str">
        <f t="shared" ref="W106:AF119" ca="1" si="48">IF(SUMPRODUCT((($AS$31:$AS$245&lt;=DATE(Saisir_Année,VLOOKUP($B$103,correspondance_mois,2,FALSE), W$104))*1)*(($AT$31:$AT$245&gt;=DATE(Saisir_Année,VLOOKUP($B$103,correspondance_mois,2,FALSE), W$104))*1)*($AU$31:$AU$245=IF(ISERROR(VLOOKUP(DATE(Saisir_Année,VLOOKUP($B$103,correspondance_mois,2,FALSE), W$104),jours_ferie,2,FALSE)),IF(ISBLANK(INDEX(OFFSET(IF(format_planning="numéros de planning",$C$249,$Q$249),ROW(INDEX($A:$A,MATCH(IF(W$120="","normal", W$120),$A:$A,0),1))-ROW($C$249)+1,IF(ISODD(W$102),0,7),14,7),ROW($B106)-ROW($B$105),MATCH(W$103,$C$246:$I$246,0),1)),"",INDEX(OFFSET(IF(format_planning="numéros de planning",$C$249,$Q$249),ROW(INDEX($A:$A,MATCH(IF(W$120="","normal", W$120),$A:$A,0),1))-ROW($C$249)+1,IF(ISODD(W$102),0,7),14,7),ROW($B106)-ROW($B$105),MATCH(W$103,$C$246:$I$246,0),1)),"")))&gt;0,INDEX($AS$31:$AW$245,SUMPRODUCT((($AS$31:$AS$245&lt;=DATE(Saisir_Année,VLOOKUP($B$103,correspondance_mois,2,FALSE), W$104))*1)*(($AT$31:$AT$245&gt;=DATE(Saisir_Année,VLOOKUP($B$103,correspondance_mois,2,FALSE), W$104))*1)*($AU$31:$AU$245=IF(ISERROR(VLOOKUP(DATE(Saisir_Année,VLOOKUP($B$103,correspondance_mois,2,FALSE), W$104),jours_ferie,2,FALSE)),IF(ISBLANK(INDEX(OFFSET(IF(format_planning="numéros de planning",$C$249,$Q$249),ROW(INDEX($A:$A,MATCH(IF(W$120="","normal", W$120),$A:$A,0),1))-ROW($C$249)+1,IF(ISODD(W$102),0,7),14,7),ROW($B106)-ROW($B$105),MATCH(W$103,$C$246:$I$246,0),1)),"",INDEX(OFFSET(IF(format_planning="numéros de planning",$C$249,$Q$249),ROW(INDEX($A:$A,MATCH(IF(W$120="","normal", W$120),$A:$A,0),1))-ROW($C$249)+1,IF(ISODD(W$102),0,7),14,7),ROW($B106)-ROW($B$105),MATCH(W$103,$C$246:$I$246,0),1)),""))*ROW($AS$31:$AS$245))-30,4,1),IF(ISERROR(VLOOKUP(DATE(Saisir_Année,VLOOKUP($B$103,correspondance_mois,2,FALSE), W$104),jours_ferie,2,FALSE)),IF(ISBLANK(INDEX(OFFSET(IF(format_planning="numéros de planning",$C$249,$Q$249),ROW(INDEX($A:$A,MATCH(IF(W$120="","normal", W$120),$A:$A,0),1))-ROW($C$249)+1,IF(ISODD(W$102),0,7),14,7),ROW($B106)-ROW($B$105),MATCH(W$103,$C$246:$I$246,0),1)),"",INDEX(OFFSET(IF(format_planning="numéros de planning",$C$249,$Q$249),ROW(INDEX($A:$A,MATCH(IF(W$120="","normal", W$120),$A:$A,0),1))-ROW($C$249)+1,IF(ISODD(W$102),0,7),14,7),ROW($B106)-ROW($B$105),MATCH(W$103,$C$246:$I$246,0),1)),""))</f>
        <v>M</v>
      </c>
      <c r="X106" s="218" t="str">
        <f t="shared" ca="1" si="48"/>
        <v>G</v>
      </c>
      <c r="Y106" s="218" t="str">
        <f t="shared" ca="1" si="48"/>
        <v>T</v>
      </c>
      <c r="Z106" s="218" t="str">
        <f t="shared" ca="1" si="48"/>
        <v>T</v>
      </c>
      <c r="AA106" s="218" t="str">
        <f t="shared" ca="1" si="48"/>
        <v>M</v>
      </c>
      <c r="AB106" s="218" t="str">
        <f t="shared" ca="1" si="48"/>
        <v>M</v>
      </c>
      <c r="AC106" s="218" t="str">
        <f t="shared" ca="1" si="48"/>
        <v/>
      </c>
      <c r="AD106" s="218" t="str">
        <f t="shared" ca="1" si="48"/>
        <v>T</v>
      </c>
      <c r="AE106" s="218" t="str">
        <f t="shared" ca="1" si="48"/>
        <v>M</v>
      </c>
      <c r="AF106" s="219" t="str">
        <f t="shared" ca="1" si="48"/>
        <v>A</v>
      </c>
      <c r="AG106" s="294"/>
      <c r="AH106" s="61"/>
      <c r="AI106" s="16" t="str">
        <f>IF(format_planning="numéros de planning",$AM$5,$AI$5)</f>
        <v>G</v>
      </c>
      <c r="AJ106" s="43">
        <f t="shared" ca="1" si="45"/>
        <v>118.5</v>
      </c>
      <c r="AK106" s="359">
        <f t="shared" ca="1" si="44"/>
        <v>15</v>
      </c>
      <c r="AL106" s="360"/>
      <c r="AM106" s="13"/>
      <c r="AN106" s="168"/>
      <c r="AO106" s="169"/>
      <c r="AP106" s="172"/>
      <c r="AQ106" s="173"/>
      <c r="AR106" s="17"/>
      <c r="AS106" s="180"/>
      <c r="AT106" s="180"/>
      <c r="AU106" s="181"/>
      <c r="AV106" s="181"/>
      <c r="AW106" s="317"/>
      <c r="AX106" s="17"/>
      <c r="AY106" s="17"/>
      <c r="AZ106" s="17"/>
      <c r="BA106" s="17"/>
    </row>
    <row r="107" spans="2:53" ht="12.75" customHeight="1" x14ac:dyDescent="0.25">
      <c r="B107" s="157" t="s">
        <v>6</v>
      </c>
      <c r="C107" s="220" t="str">
        <f t="shared" ca="1" si="46"/>
        <v/>
      </c>
      <c r="D107" s="221" t="str">
        <f t="shared" ca="1" si="46"/>
        <v>A</v>
      </c>
      <c r="E107" s="221" t="str">
        <f t="shared" ca="1" si="46"/>
        <v>M</v>
      </c>
      <c r="F107" s="221" t="str">
        <f t="shared" ca="1" si="46"/>
        <v>T</v>
      </c>
      <c r="G107" s="221" t="str">
        <f t="shared" ca="1" si="46"/>
        <v>G</v>
      </c>
      <c r="H107" s="221" t="str">
        <f t="shared" ca="1" si="46"/>
        <v/>
      </c>
      <c r="I107" s="221" t="str">
        <f t="shared" ca="1" si="46"/>
        <v>M</v>
      </c>
      <c r="J107" s="221" t="str">
        <f t="shared" ca="1" si="46"/>
        <v>G</v>
      </c>
      <c r="K107" s="221" t="str">
        <f t="shared" ca="1" si="46"/>
        <v>T</v>
      </c>
      <c r="L107" s="221" t="str">
        <f t="shared" ca="1" si="46"/>
        <v>T</v>
      </c>
      <c r="M107" s="221" t="str">
        <f t="shared" ca="1" si="47"/>
        <v/>
      </c>
      <c r="N107" s="221" t="str">
        <f t="shared" ca="1" si="47"/>
        <v>M</v>
      </c>
      <c r="O107" s="221" t="str">
        <f t="shared" ca="1" si="47"/>
        <v/>
      </c>
      <c r="P107" s="221" t="str">
        <f t="shared" ca="1" si="47"/>
        <v>T</v>
      </c>
      <c r="Q107" s="221" t="str">
        <f t="shared" ca="1" si="47"/>
        <v>M</v>
      </c>
      <c r="R107" s="221" t="str">
        <f t="shared" ca="1" si="47"/>
        <v>A</v>
      </c>
      <c r="S107" s="221" t="str">
        <f t="shared" ca="1" si="47"/>
        <v>M</v>
      </c>
      <c r="T107" s="221" t="str">
        <f t="shared" ca="1" si="47"/>
        <v>T</v>
      </c>
      <c r="U107" s="221" t="str">
        <f t="shared" ca="1" si="47"/>
        <v>G</v>
      </c>
      <c r="V107" s="221" t="str">
        <f t="shared" ca="1" si="47"/>
        <v/>
      </c>
      <c r="W107" s="221" t="str">
        <f t="shared" ca="1" si="48"/>
        <v>M</v>
      </c>
      <c r="X107" s="221" t="str">
        <f t="shared" ca="1" si="48"/>
        <v>G</v>
      </c>
      <c r="Y107" s="221" t="str">
        <f t="shared" ca="1" si="48"/>
        <v>T</v>
      </c>
      <c r="Z107" s="221" t="str">
        <f t="shared" ca="1" si="48"/>
        <v>T</v>
      </c>
      <c r="AA107" s="221" t="str">
        <f t="shared" ca="1" si="48"/>
        <v>M</v>
      </c>
      <c r="AB107" s="221" t="str">
        <f t="shared" ca="1" si="48"/>
        <v>M</v>
      </c>
      <c r="AC107" s="221" t="str">
        <f t="shared" ca="1" si="48"/>
        <v/>
      </c>
      <c r="AD107" s="221" t="str">
        <f t="shared" ca="1" si="48"/>
        <v>T</v>
      </c>
      <c r="AE107" s="221" t="str">
        <f t="shared" ca="1" si="48"/>
        <v>M</v>
      </c>
      <c r="AF107" s="222" t="str">
        <f t="shared" ca="1" si="48"/>
        <v>A</v>
      </c>
      <c r="AG107" s="294"/>
      <c r="AH107" s="56"/>
      <c r="AI107" s="16" t="str">
        <f>IF(format_planning="numéros de planning",$AM$6,$AI$6)</f>
        <v>T</v>
      </c>
      <c r="AJ107" s="43">
        <f t="shared" ca="1" si="45"/>
        <v>136.75</v>
      </c>
      <c r="AK107" s="359">
        <f t="shared" ca="1" si="44"/>
        <v>18</v>
      </c>
      <c r="AL107" s="360"/>
      <c r="AM107" s="13"/>
      <c r="AN107" s="168"/>
      <c r="AO107" s="169"/>
      <c r="AP107" s="172"/>
      <c r="AQ107" s="173"/>
      <c r="AR107" s="17"/>
      <c r="AS107" s="180"/>
      <c r="AT107" s="180"/>
      <c r="AU107" s="181"/>
      <c r="AV107" s="181"/>
      <c r="AW107" s="317"/>
      <c r="AX107" s="17"/>
      <c r="AY107" s="17"/>
      <c r="AZ107" s="17"/>
      <c r="BA107" s="17"/>
    </row>
    <row r="108" spans="2:53" ht="12.75" customHeight="1" x14ac:dyDescent="0.25">
      <c r="B108" s="157" t="s">
        <v>7</v>
      </c>
      <c r="C108" s="220" t="str">
        <f t="shared" ca="1" si="46"/>
        <v/>
      </c>
      <c r="D108" s="221" t="str">
        <f t="shared" ca="1" si="46"/>
        <v>A</v>
      </c>
      <c r="E108" s="221" t="str">
        <f t="shared" ca="1" si="46"/>
        <v>M</v>
      </c>
      <c r="F108" s="221" t="str">
        <f t="shared" ca="1" si="46"/>
        <v>T</v>
      </c>
      <c r="G108" s="221" t="str">
        <f t="shared" ca="1" si="46"/>
        <v/>
      </c>
      <c r="H108" s="221" t="str">
        <f t="shared" ca="1" si="46"/>
        <v/>
      </c>
      <c r="I108" s="221" t="str">
        <f t="shared" ca="1" si="46"/>
        <v>M</v>
      </c>
      <c r="J108" s="221" t="str">
        <f t="shared" ca="1" si="46"/>
        <v>G</v>
      </c>
      <c r="K108" s="221" t="str">
        <f t="shared" ca="1" si="46"/>
        <v>T</v>
      </c>
      <c r="L108" s="221" t="str">
        <f t="shared" ca="1" si="46"/>
        <v>T</v>
      </c>
      <c r="M108" s="221" t="str">
        <f t="shared" ca="1" si="47"/>
        <v/>
      </c>
      <c r="N108" s="221" t="str">
        <f t="shared" ca="1" si="47"/>
        <v/>
      </c>
      <c r="O108" s="221" t="str">
        <f t="shared" ca="1" si="47"/>
        <v/>
      </c>
      <c r="P108" s="221" t="str">
        <f t="shared" ca="1" si="47"/>
        <v>T</v>
      </c>
      <c r="Q108" s="221" t="str">
        <f t="shared" ca="1" si="47"/>
        <v>M</v>
      </c>
      <c r="R108" s="221" t="str">
        <f t="shared" ca="1" si="47"/>
        <v>A</v>
      </c>
      <c r="S108" s="221" t="str">
        <f t="shared" ca="1" si="47"/>
        <v>M</v>
      </c>
      <c r="T108" s="221" t="str">
        <f t="shared" ca="1" si="47"/>
        <v>T</v>
      </c>
      <c r="U108" s="221" t="str">
        <f t="shared" ca="1" si="47"/>
        <v/>
      </c>
      <c r="V108" s="221" t="str">
        <f t="shared" ca="1" si="47"/>
        <v/>
      </c>
      <c r="W108" s="221" t="str">
        <f t="shared" ca="1" si="48"/>
        <v>M</v>
      </c>
      <c r="X108" s="221" t="str">
        <f t="shared" ca="1" si="48"/>
        <v>G</v>
      </c>
      <c r="Y108" s="221" t="str">
        <f t="shared" ca="1" si="48"/>
        <v>T</v>
      </c>
      <c r="Z108" s="221" t="str">
        <f t="shared" ca="1" si="48"/>
        <v>T</v>
      </c>
      <c r="AA108" s="221" t="str">
        <f t="shared" ca="1" si="48"/>
        <v>M</v>
      </c>
      <c r="AB108" s="221" t="str">
        <f t="shared" ca="1" si="48"/>
        <v/>
      </c>
      <c r="AC108" s="221" t="str">
        <f t="shared" ca="1" si="48"/>
        <v/>
      </c>
      <c r="AD108" s="221" t="str">
        <f t="shared" ca="1" si="48"/>
        <v>T</v>
      </c>
      <c r="AE108" s="221" t="str">
        <f t="shared" ca="1" si="48"/>
        <v>M</v>
      </c>
      <c r="AF108" s="222" t="str">
        <f t="shared" ca="1" si="48"/>
        <v>A</v>
      </c>
      <c r="AG108" s="294"/>
      <c r="AH108" s="56"/>
      <c r="AI108" s="16" t="str">
        <f>IF(format_planning="numéros de planning",$AM$7,$AI$7)</f>
        <v>C</v>
      </c>
      <c r="AJ108" s="43">
        <f t="shared" ca="1" si="45"/>
        <v>136</v>
      </c>
      <c r="AK108" s="359">
        <f t="shared" ca="1" si="44"/>
        <v>20</v>
      </c>
      <c r="AL108" s="360"/>
      <c r="AM108" s="13"/>
      <c r="AN108" s="168"/>
      <c r="AO108" s="169"/>
      <c r="AP108" s="172"/>
      <c r="AQ108" s="173"/>
      <c r="AR108" s="17"/>
      <c r="AS108" s="180"/>
      <c r="AT108" s="180"/>
      <c r="AU108" s="181"/>
      <c r="AV108" s="181"/>
      <c r="AW108" s="317"/>
      <c r="AX108" s="17"/>
      <c r="AY108" s="17"/>
      <c r="AZ108" s="17"/>
      <c r="BA108" s="17"/>
    </row>
    <row r="109" spans="2:53" ht="12.75" customHeight="1" x14ac:dyDescent="0.25">
      <c r="B109" s="158" t="s">
        <v>8</v>
      </c>
      <c r="C109" s="220" t="str">
        <f t="shared" ca="1" si="46"/>
        <v/>
      </c>
      <c r="D109" s="221" t="str">
        <f t="shared" ca="1" si="46"/>
        <v/>
      </c>
      <c r="E109" s="221" t="str">
        <f t="shared" ca="1" si="46"/>
        <v/>
      </c>
      <c r="F109" s="221" t="str">
        <f t="shared" ca="1" si="46"/>
        <v/>
      </c>
      <c r="G109" s="221" t="str">
        <f t="shared" ca="1" si="46"/>
        <v>T</v>
      </c>
      <c r="H109" s="221" t="str">
        <f t="shared" ca="1" si="46"/>
        <v/>
      </c>
      <c r="I109" s="221" t="str">
        <f t="shared" ca="1" si="46"/>
        <v/>
      </c>
      <c r="J109" s="221" t="str">
        <f t="shared" ca="1" si="46"/>
        <v/>
      </c>
      <c r="K109" s="221" t="str">
        <f t="shared" ca="1" si="46"/>
        <v/>
      </c>
      <c r="L109" s="221" t="str">
        <f t="shared" ca="1" si="46"/>
        <v/>
      </c>
      <c r="M109" s="221" t="str">
        <f t="shared" ca="1" si="47"/>
        <v/>
      </c>
      <c r="N109" s="221" t="str">
        <f t="shared" ca="1" si="47"/>
        <v>A</v>
      </c>
      <c r="O109" s="221" t="str">
        <f t="shared" ca="1" si="47"/>
        <v/>
      </c>
      <c r="P109" s="221" t="str">
        <f t="shared" ca="1" si="47"/>
        <v/>
      </c>
      <c r="Q109" s="221" t="str">
        <f t="shared" ca="1" si="47"/>
        <v/>
      </c>
      <c r="R109" s="221" t="str">
        <f t="shared" ca="1" si="47"/>
        <v/>
      </c>
      <c r="S109" s="221" t="str">
        <f t="shared" ca="1" si="47"/>
        <v/>
      </c>
      <c r="T109" s="221" t="str">
        <f t="shared" ca="1" si="47"/>
        <v/>
      </c>
      <c r="U109" s="221" t="str">
        <f t="shared" ca="1" si="47"/>
        <v>T</v>
      </c>
      <c r="V109" s="221" t="str">
        <f t="shared" ca="1" si="47"/>
        <v/>
      </c>
      <c r="W109" s="221" t="str">
        <f t="shared" ca="1" si="48"/>
        <v/>
      </c>
      <c r="X109" s="221" t="str">
        <f t="shared" ca="1" si="48"/>
        <v/>
      </c>
      <c r="Y109" s="221" t="str">
        <f t="shared" ca="1" si="48"/>
        <v/>
      </c>
      <c r="Z109" s="221" t="str">
        <f t="shared" ca="1" si="48"/>
        <v/>
      </c>
      <c r="AA109" s="221" t="str">
        <f t="shared" ca="1" si="48"/>
        <v/>
      </c>
      <c r="AB109" s="221" t="str">
        <f t="shared" ca="1" si="48"/>
        <v>A</v>
      </c>
      <c r="AC109" s="221" t="str">
        <f t="shared" ca="1" si="48"/>
        <v/>
      </c>
      <c r="AD109" s="221" t="str">
        <f t="shared" ca="1" si="48"/>
        <v/>
      </c>
      <c r="AE109" s="221" t="str">
        <f t="shared" ca="1" si="48"/>
        <v/>
      </c>
      <c r="AF109" s="221" t="str">
        <f t="shared" ca="1" si="48"/>
        <v/>
      </c>
      <c r="AG109" s="277"/>
      <c r="AH109" s="14"/>
      <c r="AI109" s="16" t="str">
        <f>IF(format_planning="numéros de planning",$AM$8,$AI$8)</f>
        <v>F</v>
      </c>
      <c r="AJ109" s="43">
        <f t="shared" ca="1" si="45"/>
        <v>106</v>
      </c>
      <c r="AK109" s="359">
        <f t="shared" ca="1" si="44"/>
        <v>15</v>
      </c>
      <c r="AL109" s="360"/>
      <c r="AM109" s="13"/>
      <c r="AN109" s="168"/>
      <c r="AO109" s="169"/>
      <c r="AP109" s="172"/>
      <c r="AQ109" s="173"/>
      <c r="AR109" s="17"/>
      <c r="AS109" s="180"/>
      <c r="AT109" s="180"/>
      <c r="AU109" s="181"/>
      <c r="AV109" s="181"/>
      <c r="AW109" s="317"/>
      <c r="AX109" s="17"/>
      <c r="AY109" s="17"/>
      <c r="AZ109" s="17"/>
      <c r="BA109" s="17"/>
    </row>
    <row r="110" spans="2:53" ht="12.75" customHeight="1" x14ac:dyDescent="0.25">
      <c r="B110" s="157" t="s">
        <v>9</v>
      </c>
      <c r="C110" s="220" t="str">
        <f t="shared" ca="1" si="46"/>
        <v/>
      </c>
      <c r="D110" s="221" t="str">
        <f t="shared" ca="1" si="46"/>
        <v>M</v>
      </c>
      <c r="E110" s="221" t="str">
        <f t="shared" ca="1" si="46"/>
        <v>T</v>
      </c>
      <c r="F110" s="221" t="str">
        <f t="shared" ca="1" si="46"/>
        <v>G</v>
      </c>
      <c r="G110" s="221" t="str">
        <f t="shared" ca="1" si="46"/>
        <v/>
      </c>
      <c r="H110" s="221" t="str">
        <f t="shared" ca="1" si="46"/>
        <v/>
      </c>
      <c r="I110" s="221" t="str">
        <f t="shared" ca="1" si="46"/>
        <v>A</v>
      </c>
      <c r="J110" s="221" t="str">
        <f t="shared" ca="1" si="46"/>
        <v>A</v>
      </c>
      <c r="K110" s="221" t="str">
        <f t="shared" ca="1" si="46"/>
        <v>A</v>
      </c>
      <c r="L110" s="221" t="str">
        <f t="shared" ca="1" si="46"/>
        <v>M</v>
      </c>
      <c r="M110" s="221" t="str">
        <f t="shared" ca="1" si="47"/>
        <v/>
      </c>
      <c r="N110" s="221" t="str">
        <f t="shared" ca="1" si="47"/>
        <v/>
      </c>
      <c r="O110" s="221" t="str">
        <f t="shared" ca="1" si="47"/>
        <v/>
      </c>
      <c r="P110" s="221" t="str">
        <f t="shared" ca="1" si="47"/>
        <v>G</v>
      </c>
      <c r="Q110" s="221" t="str">
        <f t="shared" ca="1" si="47"/>
        <v>G</v>
      </c>
      <c r="R110" s="221" t="str">
        <f t="shared" ca="1" si="47"/>
        <v>M</v>
      </c>
      <c r="S110" s="221" t="str">
        <f t="shared" ca="1" si="47"/>
        <v>T</v>
      </c>
      <c r="T110" s="221" t="str">
        <f t="shared" ca="1" si="47"/>
        <v>G</v>
      </c>
      <c r="U110" s="221" t="str">
        <f t="shared" ca="1" si="47"/>
        <v/>
      </c>
      <c r="V110" s="221" t="str">
        <f t="shared" ca="1" si="47"/>
        <v/>
      </c>
      <c r="W110" s="221" t="str">
        <f t="shared" ca="1" si="48"/>
        <v>A</v>
      </c>
      <c r="X110" s="221" t="str">
        <f t="shared" ca="1" si="48"/>
        <v>A</v>
      </c>
      <c r="Y110" s="221" t="str">
        <f t="shared" ca="1" si="48"/>
        <v>A</v>
      </c>
      <c r="Z110" s="221" t="str">
        <f t="shared" ca="1" si="48"/>
        <v>M</v>
      </c>
      <c r="AA110" s="221" t="str">
        <f t="shared" ca="1" si="48"/>
        <v>T</v>
      </c>
      <c r="AB110" s="221" t="str">
        <f t="shared" ca="1" si="48"/>
        <v/>
      </c>
      <c r="AC110" s="221" t="str">
        <f t="shared" ca="1" si="48"/>
        <v/>
      </c>
      <c r="AD110" s="221" t="str">
        <f t="shared" ca="1" si="48"/>
        <v>G</v>
      </c>
      <c r="AE110" s="221" t="str">
        <f t="shared" ca="1" si="48"/>
        <v>G</v>
      </c>
      <c r="AF110" s="222" t="str">
        <f t="shared" ca="1" si="48"/>
        <v>M</v>
      </c>
      <c r="AG110" s="277"/>
      <c r="AH110" s="14"/>
      <c r="AI110" s="17"/>
      <c r="AJ110" s="33"/>
      <c r="AK110" s="33"/>
      <c r="AL110" s="33"/>
      <c r="AM110" s="13"/>
      <c r="AN110" s="168"/>
      <c r="AO110" s="169"/>
      <c r="AP110" s="172"/>
      <c r="AQ110" s="173"/>
      <c r="AR110" s="17"/>
      <c r="AS110" s="180"/>
      <c r="AT110" s="180"/>
      <c r="AU110" s="181"/>
      <c r="AV110" s="181"/>
      <c r="AW110" s="317"/>
      <c r="AX110" s="17"/>
      <c r="AY110" s="17"/>
      <c r="AZ110" s="17"/>
      <c r="BA110" s="17"/>
    </row>
    <row r="111" spans="2:53" ht="12.75" customHeight="1" x14ac:dyDescent="0.25">
      <c r="B111" s="157" t="s">
        <v>10</v>
      </c>
      <c r="C111" s="220" t="str">
        <f t="shared" ca="1" si="46"/>
        <v/>
      </c>
      <c r="D111" s="221" t="str">
        <f t="shared" ca="1" si="46"/>
        <v>M</v>
      </c>
      <c r="E111" s="221" t="str">
        <f t="shared" ca="1" si="46"/>
        <v>T</v>
      </c>
      <c r="F111" s="221" t="str">
        <f t="shared" ca="1" si="46"/>
        <v>G</v>
      </c>
      <c r="G111" s="221" t="str">
        <f t="shared" ca="1" si="46"/>
        <v/>
      </c>
      <c r="H111" s="221" t="str">
        <f t="shared" ca="1" si="46"/>
        <v/>
      </c>
      <c r="I111" s="221" t="str">
        <f t="shared" ca="1" si="46"/>
        <v>A</v>
      </c>
      <c r="J111" s="221" t="str">
        <f t="shared" ca="1" si="46"/>
        <v>A</v>
      </c>
      <c r="K111" s="221" t="str">
        <f t="shared" ca="1" si="46"/>
        <v>A</v>
      </c>
      <c r="L111" s="221" t="str">
        <f t="shared" ca="1" si="46"/>
        <v>M</v>
      </c>
      <c r="M111" s="221" t="str">
        <f t="shared" ca="1" si="47"/>
        <v/>
      </c>
      <c r="N111" s="221" t="str">
        <f t="shared" ca="1" si="47"/>
        <v/>
      </c>
      <c r="O111" s="221" t="str">
        <f t="shared" ca="1" si="47"/>
        <v/>
      </c>
      <c r="P111" s="221" t="str">
        <f t="shared" ca="1" si="47"/>
        <v>G</v>
      </c>
      <c r="Q111" s="221" t="str">
        <f t="shared" ca="1" si="47"/>
        <v>G</v>
      </c>
      <c r="R111" s="221" t="str">
        <f t="shared" ca="1" si="47"/>
        <v>M</v>
      </c>
      <c r="S111" s="221" t="str">
        <f t="shared" ca="1" si="47"/>
        <v>T</v>
      </c>
      <c r="T111" s="221" t="str">
        <f t="shared" ca="1" si="47"/>
        <v>G</v>
      </c>
      <c r="U111" s="221" t="str">
        <f t="shared" ca="1" si="47"/>
        <v/>
      </c>
      <c r="V111" s="221" t="str">
        <f t="shared" ca="1" si="47"/>
        <v/>
      </c>
      <c r="W111" s="221" t="str">
        <f t="shared" ca="1" si="48"/>
        <v>A</v>
      </c>
      <c r="X111" s="221" t="str">
        <f t="shared" ca="1" si="48"/>
        <v>A</v>
      </c>
      <c r="Y111" s="221" t="str">
        <f t="shared" ca="1" si="48"/>
        <v>A</v>
      </c>
      <c r="Z111" s="221" t="str">
        <f t="shared" ca="1" si="48"/>
        <v>M</v>
      </c>
      <c r="AA111" s="221" t="str">
        <f t="shared" ca="1" si="48"/>
        <v>T</v>
      </c>
      <c r="AB111" s="221" t="str">
        <f t="shared" ca="1" si="48"/>
        <v/>
      </c>
      <c r="AC111" s="221" t="str">
        <f t="shared" ca="1" si="48"/>
        <v/>
      </c>
      <c r="AD111" s="221" t="str">
        <f t="shared" ca="1" si="48"/>
        <v>G</v>
      </c>
      <c r="AE111" s="221" t="str">
        <f t="shared" ca="1" si="48"/>
        <v>G</v>
      </c>
      <c r="AF111" s="222" t="str">
        <f t="shared" ca="1" si="48"/>
        <v>M</v>
      </c>
      <c r="AG111" s="297"/>
      <c r="AH111" s="62"/>
      <c r="AI111" s="368" t="s">
        <v>11</v>
      </c>
      <c r="AJ111" s="369"/>
      <c r="AK111" s="153"/>
      <c r="AL111" s="153"/>
      <c r="AM111" s="47"/>
      <c r="AN111" s="168"/>
      <c r="AO111" s="169"/>
      <c r="AP111" s="172"/>
      <c r="AQ111" s="173"/>
      <c r="AR111" s="17"/>
      <c r="AS111" s="180"/>
      <c r="AT111" s="180"/>
      <c r="AU111" s="181"/>
      <c r="AV111" s="181"/>
      <c r="AW111" s="317"/>
      <c r="AX111" s="17"/>
      <c r="AY111" s="17"/>
      <c r="AZ111" s="17"/>
      <c r="BA111" s="17"/>
    </row>
    <row r="112" spans="2:53" ht="12.75" customHeight="1" x14ac:dyDescent="0.25">
      <c r="B112" s="159" t="s">
        <v>12</v>
      </c>
      <c r="C112" s="220" t="str">
        <f t="shared" ca="1" si="46"/>
        <v/>
      </c>
      <c r="D112" s="221" t="str">
        <f t="shared" ca="1" si="46"/>
        <v>M</v>
      </c>
      <c r="E112" s="221" t="str">
        <f t="shared" ca="1" si="46"/>
        <v>T</v>
      </c>
      <c r="F112" s="221" t="str">
        <f t="shared" ca="1" si="46"/>
        <v>G</v>
      </c>
      <c r="G112" s="221" t="str">
        <f t="shared" ca="1" si="46"/>
        <v/>
      </c>
      <c r="H112" s="221" t="str">
        <f t="shared" ca="1" si="46"/>
        <v/>
      </c>
      <c r="I112" s="221" t="str">
        <f t="shared" ca="1" si="46"/>
        <v>A</v>
      </c>
      <c r="J112" s="221" t="str">
        <f t="shared" ca="1" si="46"/>
        <v>A</v>
      </c>
      <c r="K112" s="221" t="str">
        <f t="shared" ca="1" si="46"/>
        <v>A</v>
      </c>
      <c r="L112" s="221" t="str">
        <f t="shared" ca="1" si="46"/>
        <v>M</v>
      </c>
      <c r="M112" s="221" t="str">
        <f t="shared" ca="1" si="47"/>
        <v/>
      </c>
      <c r="N112" s="221" t="str">
        <f t="shared" ca="1" si="47"/>
        <v/>
      </c>
      <c r="O112" s="221" t="str">
        <f t="shared" ca="1" si="47"/>
        <v/>
      </c>
      <c r="P112" s="221" t="str">
        <f t="shared" ca="1" si="47"/>
        <v>G</v>
      </c>
      <c r="Q112" s="221" t="str">
        <f t="shared" ca="1" si="47"/>
        <v>G</v>
      </c>
      <c r="R112" s="221" t="str">
        <f t="shared" ca="1" si="47"/>
        <v>M</v>
      </c>
      <c r="S112" s="221" t="str">
        <f t="shared" ca="1" si="47"/>
        <v>T</v>
      </c>
      <c r="T112" s="221" t="str">
        <f t="shared" ca="1" si="47"/>
        <v>G</v>
      </c>
      <c r="U112" s="221" t="str">
        <f t="shared" ca="1" si="47"/>
        <v/>
      </c>
      <c r="V112" s="221" t="str">
        <f t="shared" ca="1" si="47"/>
        <v/>
      </c>
      <c r="W112" s="221" t="str">
        <f t="shared" ca="1" si="48"/>
        <v>A</v>
      </c>
      <c r="X112" s="221" t="str">
        <f t="shared" ca="1" si="48"/>
        <v>A</v>
      </c>
      <c r="Y112" s="221" t="str">
        <f t="shared" ca="1" si="48"/>
        <v>A</v>
      </c>
      <c r="Z112" s="221" t="str">
        <f t="shared" ca="1" si="48"/>
        <v>M</v>
      </c>
      <c r="AA112" s="221" t="str">
        <f t="shared" ca="1" si="48"/>
        <v>T</v>
      </c>
      <c r="AB112" s="221" t="str">
        <f t="shared" ca="1" si="48"/>
        <v/>
      </c>
      <c r="AC112" s="221" t="str">
        <f t="shared" ca="1" si="48"/>
        <v/>
      </c>
      <c r="AD112" s="221" t="str">
        <f t="shared" ca="1" si="48"/>
        <v>G</v>
      </c>
      <c r="AE112" s="221" t="str">
        <f t="shared" ca="1" si="48"/>
        <v>G</v>
      </c>
      <c r="AF112" s="222" t="str">
        <f t="shared" ca="1" si="48"/>
        <v>M</v>
      </c>
      <c r="AG112" s="297"/>
      <c r="AH112" s="62"/>
      <c r="AI112" s="16" t="str">
        <f>IF(format_planning="numéros de planning",$AM$3,$AI$3)</f>
        <v>A</v>
      </c>
      <c r="AJ112" s="36">
        <f>COUNTIF($C$120:$AH$120,AI112)</f>
        <v>0</v>
      </c>
      <c r="AK112" s="58"/>
      <c r="AL112" s="58"/>
      <c r="AM112" s="47"/>
      <c r="AN112" s="168"/>
      <c r="AO112" s="169"/>
      <c r="AP112" s="172"/>
      <c r="AQ112" s="173"/>
      <c r="AR112" s="17"/>
      <c r="AS112" s="180"/>
      <c r="AT112" s="180"/>
      <c r="AU112" s="181"/>
      <c r="AV112" s="181"/>
      <c r="AW112" s="317"/>
      <c r="AX112" s="17"/>
      <c r="AY112" s="17"/>
      <c r="AZ112" s="17"/>
      <c r="BA112" s="17"/>
    </row>
    <row r="113" spans="2:84" ht="12.75" customHeight="1" x14ac:dyDescent="0.25">
      <c r="B113" s="89" t="s">
        <v>104</v>
      </c>
      <c r="C113" s="220" t="str">
        <f t="shared" ca="1" si="46"/>
        <v/>
      </c>
      <c r="D113" s="220" t="str">
        <f t="shared" ca="1" si="46"/>
        <v>T</v>
      </c>
      <c r="E113" s="220" t="str">
        <f t="shared" ca="1" si="46"/>
        <v>F</v>
      </c>
      <c r="F113" s="220" t="str">
        <f t="shared" ca="1" si="46"/>
        <v>M</v>
      </c>
      <c r="G113" s="220" t="str">
        <f t="shared" ca="1" si="46"/>
        <v/>
      </c>
      <c r="H113" s="220" t="str">
        <f t="shared" ca="1" si="46"/>
        <v/>
      </c>
      <c r="I113" s="220" t="str">
        <f t="shared" ca="1" si="46"/>
        <v>T</v>
      </c>
      <c r="J113" s="220" t="str">
        <f t="shared" ca="1" si="46"/>
        <v>F</v>
      </c>
      <c r="K113" s="220" t="str">
        <f t="shared" ca="1" si="46"/>
        <v>G</v>
      </c>
      <c r="L113" s="220" t="str">
        <f t="shared" ca="1" si="46"/>
        <v>F</v>
      </c>
      <c r="M113" s="220" t="str">
        <f t="shared" ca="1" si="47"/>
        <v/>
      </c>
      <c r="N113" s="220" t="str">
        <f t="shared" ca="1" si="47"/>
        <v/>
      </c>
      <c r="O113" s="220" t="str">
        <f t="shared" ca="1" si="47"/>
        <v/>
      </c>
      <c r="P113" s="220" t="str">
        <f t="shared" ca="1" si="47"/>
        <v>M</v>
      </c>
      <c r="Q113" s="220" t="str">
        <f t="shared" ca="1" si="47"/>
        <v>F</v>
      </c>
      <c r="R113" s="220" t="str">
        <f t="shared" ca="1" si="47"/>
        <v>T</v>
      </c>
      <c r="S113" s="220" t="str">
        <f t="shared" ca="1" si="47"/>
        <v>F</v>
      </c>
      <c r="T113" s="220" t="str">
        <f t="shared" ca="1" si="47"/>
        <v>M</v>
      </c>
      <c r="U113" s="220" t="str">
        <f t="shared" ca="1" si="47"/>
        <v/>
      </c>
      <c r="V113" s="220" t="str">
        <f t="shared" ca="1" si="47"/>
        <v/>
      </c>
      <c r="W113" s="220" t="str">
        <f t="shared" ca="1" si="48"/>
        <v>T</v>
      </c>
      <c r="X113" s="220" t="str">
        <f t="shared" ca="1" si="48"/>
        <v>F</v>
      </c>
      <c r="Y113" s="220" t="str">
        <f t="shared" ca="1" si="48"/>
        <v>G</v>
      </c>
      <c r="Z113" s="220" t="str">
        <f t="shared" ca="1" si="48"/>
        <v>F</v>
      </c>
      <c r="AA113" s="220" t="str">
        <f t="shared" ca="1" si="48"/>
        <v>A</v>
      </c>
      <c r="AB113" s="220" t="str">
        <f t="shared" ca="1" si="48"/>
        <v/>
      </c>
      <c r="AC113" s="220" t="str">
        <f t="shared" ca="1" si="48"/>
        <v/>
      </c>
      <c r="AD113" s="220" t="str">
        <f t="shared" ca="1" si="48"/>
        <v>M</v>
      </c>
      <c r="AE113" s="220" t="str">
        <f t="shared" ca="1" si="48"/>
        <v>F</v>
      </c>
      <c r="AF113" s="220" t="str">
        <f t="shared" ca="1" si="48"/>
        <v>T</v>
      </c>
      <c r="AG113" s="297"/>
      <c r="AH113" s="14"/>
      <c r="AI113" s="16" t="str">
        <f>IF(format_planning="numéros de planning",$AM$4,$AI$4)</f>
        <v>M</v>
      </c>
      <c r="AJ113" s="36">
        <f t="shared" ref="AJ113:AJ117" si="49">COUNTIF($C$120:$AH$120,AI113)</f>
        <v>0</v>
      </c>
      <c r="AK113" s="58"/>
      <c r="AL113" s="58"/>
      <c r="AM113" s="17"/>
      <c r="AN113" s="168"/>
      <c r="AO113" s="169"/>
      <c r="AP113" s="172"/>
      <c r="AQ113" s="173"/>
      <c r="AR113" s="17"/>
      <c r="AS113" s="180"/>
      <c r="AT113" s="180"/>
      <c r="AU113" s="181"/>
      <c r="AV113" s="181"/>
      <c r="AW113" s="317"/>
      <c r="AX113" s="17"/>
      <c r="AY113" s="17"/>
      <c r="AZ113" s="17"/>
      <c r="BA113" s="17"/>
    </row>
    <row r="114" spans="2:84" ht="12.75" customHeight="1" x14ac:dyDescent="0.25">
      <c r="B114" s="160" t="s">
        <v>13</v>
      </c>
      <c r="C114" s="220" t="str">
        <f t="shared" ca="1" si="46"/>
        <v/>
      </c>
      <c r="D114" s="221" t="str">
        <f t="shared" ca="1" si="46"/>
        <v/>
      </c>
      <c r="E114" s="221" t="str">
        <f t="shared" ca="1" si="46"/>
        <v/>
      </c>
      <c r="F114" s="221" t="str">
        <f t="shared" ca="1" si="46"/>
        <v/>
      </c>
      <c r="G114" s="221" t="str">
        <f t="shared" ca="1" si="46"/>
        <v/>
      </c>
      <c r="H114" s="221" t="str">
        <f t="shared" ca="1" si="46"/>
        <v/>
      </c>
      <c r="I114" s="221" t="str">
        <f t="shared" ca="1" si="46"/>
        <v/>
      </c>
      <c r="J114" s="221" t="str">
        <f t="shared" ca="1" si="46"/>
        <v/>
      </c>
      <c r="K114" s="221" t="str">
        <f t="shared" ca="1" si="46"/>
        <v/>
      </c>
      <c r="L114" s="221" t="str">
        <f t="shared" ca="1" si="46"/>
        <v/>
      </c>
      <c r="M114" s="221" t="str">
        <f t="shared" ca="1" si="47"/>
        <v/>
      </c>
      <c r="N114" s="221" t="str">
        <f t="shared" ca="1" si="47"/>
        <v/>
      </c>
      <c r="O114" s="221" t="str">
        <f t="shared" ca="1" si="47"/>
        <v/>
      </c>
      <c r="P114" s="221" t="str">
        <f t="shared" ca="1" si="47"/>
        <v/>
      </c>
      <c r="Q114" s="221" t="str">
        <f t="shared" ca="1" si="47"/>
        <v/>
      </c>
      <c r="R114" s="221" t="str">
        <f t="shared" ca="1" si="47"/>
        <v/>
      </c>
      <c r="S114" s="221" t="str">
        <f t="shared" ca="1" si="47"/>
        <v/>
      </c>
      <c r="T114" s="221" t="str">
        <f t="shared" ca="1" si="47"/>
        <v/>
      </c>
      <c r="U114" s="221" t="str">
        <f t="shared" ca="1" si="47"/>
        <v/>
      </c>
      <c r="V114" s="221" t="str">
        <f t="shared" ca="1" si="47"/>
        <v/>
      </c>
      <c r="W114" s="221" t="str">
        <f t="shared" ca="1" si="48"/>
        <v/>
      </c>
      <c r="X114" s="221" t="str">
        <f t="shared" ca="1" si="48"/>
        <v/>
      </c>
      <c r="Y114" s="221" t="str">
        <f t="shared" ca="1" si="48"/>
        <v/>
      </c>
      <c r="Z114" s="221" t="str">
        <f t="shared" ca="1" si="48"/>
        <v/>
      </c>
      <c r="AA114" s="221" t="str">
        <f t="shared" ca="1" si="48"/>
        <v/>
      </c>
      <c r="AB114" s="221" t="str">
        <f t="shared" ca="1" si="48"/>
        <v/>
      </c>
      <c r="AC114" s="221" t="str">
        <f t="shared" ca="1" si="48"/>
        <v/>
      </c>
      <c r="AD114" s="221" t="str">
        <f t="shared" ca="1" si="48"/>
        <v/>
      </c>
      <c r="AE114" s="221" t="str">
        <f t="shared" ca="1" si="48"/>
        <v/>
      </c>
      <c r="AF114" s="221" t="str">
        <f t="shared" ca="1" si="48"/>
        <v/>
      </c>
      <c r="AG114" s="298"/>
      <c r="AH114" s="14"/>
      <c r="AI114" s="16" t="str">
        <f>IF(format_planning="numéros de planning",$AM$5,$AI$5)</f>
        <v>G</v>
      </c>
      <c r="AJ114" s="36">
        <f t="shared" si="49"/>
        <v>0</v>
      </c>
      <c r="AK114" s="58"/>
      <c r="AL114" s="58"/>
      <c r="AM114" s="17"/>
      <c r="AN114" s="168"/>
      <c r="AO114" s="169"/>
      <c r="AP114" s="172"/>
      <c r="AQ114" s="173"/>
      <c r="AR114" s="17"/>
      <c r="AS114" s="180"/>
      <c r="AT114" s="180"/>
      <c r="AU114" s="181"/>
      <c r="AV114" s="181"/>
      <c r="AW114" s="317"/>
      <c r="AX114" s="17"/>
      <c r="AY114" s="17"/>
      <c r="AZ114" s="17"/>
      <c r="BA114" s="17"/>
    </row>
    <row r="115" spans="2:84" ht="12.75" customHeight="1" x14ac:dyDescent="0.25">
      <c r="B115" s="158" t="s">
        <v>14</v>
      </c>
      <c r="C115" s="220" t="str">
        <f t="shared" ca="1" si="46"/>
        <v/>
      </c>
      <c r="D115" s="221" t="str">
        <f t="shared" ca="1" si="46"/>
        <v>C</v>
      </c>
      <c r="E115" s="221" t="str">
        <f t="shared" ca="1" si="46"/>
        <v/>
      </c>
      <c r="F115" s="221" t="str">
        <f t="shared" ca="1" si="46"/>
        <v>A</v>
      </c>
      <c r="G115" s="221" t="str">
        <f t="shared" ca="1" si="46"/>
        <v/>
      </c>
      <c r="H115" s="221" t="str">
        <f t="shared" ca="1" si="46"/>
        <v/>
      </c>
      <c r="I115" s="221" t="str">
        <f t="shared" ca="1" si="46"/>
        <v>C</v>
      </c>
      <c r="J115" s="221" t="str">
        <f t="shared" ca="1" si="46"/>
        <v/>
      </c>
      <c r="K115" s="221" t="str">
        <f t="shared" ca="1" si="46"/>
        <v>F</v>
      </c>
      <c r="L115" s="221" t="str">
        <f t="shared" ca="1" si="46"/>
        <v/>
      </c>
      <c r="M115" s="221" t="str">
        <f t="shared" ca="1" si="47"/>
        <v/>
      </c>
      <c r="N115" s="221" t="str">
        <f t="shared" ca="1" si="47"/>
        <v/>
      </c>
      <c r="O115" s="221" t="str">
        <f t="shared" ca="1" si="47"/>
        <v/>
      </c>
      <c r="P115" s="221" t="str">
        <f t="shared" ca="1" si="47"/>
        <v>C</v>
      </c>
      <c r="Q115" s="221" t="str">
        <f t="shared" ca="1" si="47"/>
        <v/>
      </c>
      <c r="R115" s="221" t="str">
        <f t="shared" ca="1" si="47"/>
        <v>C</v>
      </c>
      <c r="S115" s="221" t="str">
        <f t="shared" ca="1" si="47"/>
        <v/>
      </c>
      <c r="T115" s="221" t="str">
        <f t="shared" ca="1" si="47"/>
        <v>A</v>
      </c>
      <c r="U115" s="221" t="str">
        <f t="shared" ca="1" si="47"/>
        <v/>
      </c>
      <c r="V115" s="221" t="str">
        <f t="shared" ca="1" si="47"/>
        <v/>
      </c>
      <c r="W115" s="221" t="str">
        <f t="shared" ca="1" si="48"/>
        <v>C</v>
      </c>
      <c r="X115" s="221" t="str">
        <f t="shared" ca="1" si="48"/>
        <v/>
      </c>
      <c r="Y115" s="221" t="str">
        <f t="shared" ca="1" si="48"/>
        <v>F</v>
      </c>
      <c r="Z115" s="221" t="str">
        <f t="shared" ca="1" si="48"/>
        <v/>
      </c>
      <c r="AA115" s="221" t="str">
        <f t="shared" ca="1" si="48"/>
        <v>C</v>
      </c>
      <c r="AB115" s="221" t="str">
        <f t="shared" ca="1" si="48"/>
        <v/>
      </c>
      <c r="AC115" s="221" t="str">
        <f t="shared" ca="1" si="48"/>
        <v/>
      </c>
      <c r="AD115" s="221" t="str">
        <f t="shared" ca="1" si="48"/>
        <v>C</v>
      </c>
      <c r="AE115" s="221" t="str">
        <f t="shared" ca="1" si="48"/>
        <v/>
      </c>
      <c r="AF115" s="222" t="str">
        <f t="shared" ca="1" si="48"/>
        <v>C</v>
      </c>
      <c r="AG115" s="277"/>
      <c r="AH115" s="37"/>
      <c r="AI115" s="16" t="str">
        <f>IF(format_planning="numéros de planning",$AM$6,$AI$6)</f>
        <v>T</v>
      </c>
      <c r="AJ115" s="36">
        <f t="shared" si="49"/>
        <v>0</v>
      </c>
      <c r="AK115" s="58"/>
      <c r="AL115" s="58"/>
      <c r="AM115" s="17"/>
      <c r="AN115" s="168"/>
      <c r="AO115" s="169"/>
      <c r="AP115" s="172"/>
      <c r="AQ115" s="173"/>
      <c r="AR115" s="17"/>
      <c r="AS115" s="180"/>
      <c r="AT115" s="180"/>
      <c r="AU115" s="181"/>
      <c r="AV115" s="181"/>
      <c r="AW115" s="317"/>
      <c r="AX115" s="17"/>
      <c r="AY115" s="17"/>
      <c r="AZ115" s="17"/>
      <c r="BA115" s="17"/>
    </row>
    <row r="116" spans="2:84" ht="12.75" customHeight="1" x14ac:dyDescent="0.25">
      <c r="B116" s="161" t="s">
        <v>8</v>
      </c>
      <c r="C116" s="220" t="str">
        <f t="shared" ca="1" si="46"/>
        <v/>
      </c>
      <c r="D116" s="221" t="str">
        <f t="shared" ca="1" si="46"/>
        <v>F</v>
      </c>
      <c r="E116" s="221" t="str">
        <f t="shared" ca="1" si="46"/>
        <v>A</v>
      </c>
      <c r="F116" s="221" t="str">
        <f t="shared" ca="1" si="46"/>
        <v>C</v>
      </c>
      <c r="G116" s="221" t="str">
        <f t="shared" ca="1" si="46"/>
        <v>C</v>
      </c>
      <c r="H116" s="221" t="str">
        <f t="shared" ca="1" si="46"/>
        <v/>
      </c>
      <c r="I116" s="221" t="str">
        <f t="shared" ca="1" si="46"/>
        <v>G</v>
      </c>
      <c r="J116" s="221" t="str">
        <f t="shared" ca="1" si="46"/>
        <v>C</v>
      </c>
      <c r="K116" s="221" t="str">
        <f t="shared" ca="1" si="46"/>
        <v>C</v>
      </c>
      <c r="L116" s="221" t="str">
        <f t="shared" ca="1" si="46"/>
        <v>C</v>
      </c>
      <c r="M116" s="221" t="str">
        <f t="shared" ca="1" si="47"/>
        <v/>
      </c>
      <c r="N116" s="221" t="str">
        <f t="shared" ca="1" si="47"/>
        <v>F</v>
      </c>
      <c r="O116" s="221" t="str">
        <f t="shared" ca="1" si="47"/>
        <v/>
      </c>
      <c r="P116" s="221" t="str">
        <f t="shared" ca="1" si="47"/>
        <v>A</v>
      </c>
      <c r="Q116" s="221" t="str">
        <f t="shared" ca="1" si="47"/>
        <v>C</v>
      </c>
      <c r="R116" s="221" t="str">
        <f t="shared" ca="1" si="47"/>
        <v>F</v>
      </c>
      <c r="S116" s="221" t="str">
        <f t="shared" ca="1" si="47"/>
        <v>A</v>
      </c>
      <c r="T116" s="221" t="str">
        <f t="shared" ca="1" si="47"/>
        <v>C</v>
      </c>
      <c r="U116" s="221" t="str">
        <f t="shared" ca="1" si="47"/>
        <v>C</v>
      </c>
      <c r="V116" s="221" t="str">
        <f t="shared" ca="1" si="47"/>
        <v/>
      </c>
      <c r="W116" s="221" t="str">
        <f t="shared" ca="1" si="48"/>
        <v>G</v>
      </c>
      <c r="X116" s="221" t="str">
        <f t="shared" ca="1" si="48"/>
        <v>C</v>
      </c>
      <c r="Y116" s="221" t="str">
        <f t="shared" ca="1" si="48"/>
        <v>C</v>
      </c>
      <c r="Z116" s="221" t="str">
        <f t="shared" ca="1" si="48"/>
        <v>C</v>
      </c>
      <c r="AA116" s="221" t="str">
        <f t="shared" ca="1" si="48"/>
        <v>G</v>
      </c>
      <c r="AB116" s="221" t="str">
        <f t="shared" ca="1" si="48"/>
        <v>F</v>
      </c>
      <c r="AC116" s="221" t="str">
        <f t="shared" ca="1" si="48"/>
        <v/>
      </c>
      <c r="AD116" s="221" t="str">
        <f t="shared" ca="1" si="48"/>
        <v>A</v>
      </c>
      <c r="AE116" s="221" t="str">
        <f t="shared" ca="1" si="48"/>
        <v>C</v>
      </c>
      <c r="AF116" s="222" t="str">
        <f t="shared" ca="1" si="48"/>
        <v>F</v>
      </c>
      <c r="AG116" s="281"/>
      <c r="AH116" s="37"/>
      <c r="AI116" s="16" t="str">
        <f>IF(format_planning="numéros de planning",$AM$7,$AI$7)</f>
        <v>C</v>
      </c>
      <c r="AJ116" s="36">
        <f t="shared" si="49"/>
        <v>0</v>
      </c>
      <c r="AK116" s="58"/>
      <c r="AL116" s="58"/>
      <c r="AM116" s="17"/>
      <c r="AN116" s="168"/>
      <c r="AO116" s="169"/>
      <c r="AP116" s="172"/>
      <c r="AQ116" s="173"/>
      <c r="AR116" s="17"/>
      <c r="AS116" s="180"/>
      <c r="AT116" s="180"/>
      <c r="AU116" s="181"/>
      <c r="AV116" s="181"/>
      <c r="AW116" s="317"/>
      <c r="AX116" s="17"/>
      <c r="AY116" s="17"/>
      <c r="AZ116" s="17"/>
      <c r="BA116" s="17"/>
    </row>
    <row r="117" spans="2:84" ht="12.75" customHeight="1" x14ac:dyDescent="0.25">
      <c r="B117" s="162" t="s">
        <v>6</v>
      </c>
      <c r="C117" s="220" t="str">
        <f t="shared" ca="1" si="46"/>
        <v/>
      </c>
      <c r="D117" s="221" t="str">
        <f t="shared" ca="1" si="46"/>
        <v>F</v>
      </c>
      <c r="E117" s="221" t="str">
        <f t="shared" ca="1" si="46"/>
        <v>A</v>
      </c>
      <c r="F117" s="221" t="str">
        <f t="shared" ca="1" si="46"/>
        <v>C</v>
      </c>
      <c r="G117" s="221" t="str">
        <f t="shared" ca="1" si="46"/>
        <v>C</v>
      </c>
      <c r="H117" s="221" t="str">
        <f t="shared" ca="1" si="46"/>
        <v/>
      </c>
      <c r="I117" s="221" t="str">
        <f t="shared" ca="1" si="46"/>
        <v>G</v>
      </c>
      <c r="J117" s="221" t="str">
        <f t="shared" ca="1" si="46"/>
        <v>C</v>
      </c>
      <c r="K117" s="221" t="str">
        <f t="shared" ca="1" si="46"/>
        <v>C</v>
      </c>
      <c r="L117" s="221" t="str">
        <f t="shared" ca="1" si="46"/>
        <v>C</v>
      </c>
      <c r="M117" s="221" t="str">
        <f t="shared" ca="1" si="47"/>
        <v/>
      </c>
      <c r="N117" s="221" t="str">
        <f t="shared" ca="1" si="47"/>
        <v>F</v>
      </c>
      <c r="O117" s="221" t="str">
        <f t="shared" ca="1" si="47"/>
        <v/>
      </c>
      <c r="P117" s="221" t="str">
        <f t="shared" ca="1" si="47"/>
        <v>A</v>
      </c>
      <c r="Q117" s="221" t="str">
        <f t="shared" ca="1" si="47"/>
        <v>C</v>
      </c>
      <c r="R117" s="221" t="str">
        <f t="shared" ca="1" si="47"/>
        <v>F</v>
      </c>
      <c r="S117" s="221" t="str">
        <f t="shared" ca="1" si="47"/>
        <v>A</v>
      </c>
      <c r="T117" s="221" t="str">
        <f t="shared" ca="1" si="47"/>
        <v>C</v>
      </c>
      <c r="U117" s="221" t="str">
        <f t="shared" ca="1" si="47"/>
        <v>C</v>
      </c>
      <c r="V117" s="221" t="str">
        <f t="shared" ca="1" si="47"/>
        <v/>
      </c>
      <c r="W117" s="221" t="str">
        <f t="shared" ca="1" si="48"/>
        <v>G</v>
      </c>
      <c r="X117" s="221" t="str">
        <f t="shared" ca="1" si="48"/>
        <v>C</v>
      </c>
      <c r="Y117" s="221" t="str">
        <f t="shared" ca="1" si="48"/>
        <v>C</v>
      </c>
      <c r="Z117" s="221" t="str">
        <f t="shared" ca="1" si="48"/>
        <v>C</v>
      </c>
      <c r="AA117" s="221" t="str">
        <f t="shared" ca="1" si="48"/>
        <v>G</v>
      </c>
      <c r="AB117" s="221" t="str">
        <f t="shared" ca="1" si="48"/>
        <v>F</v>
      </c>
      <c r="AC117" s="221" t="str">
        <f t="shared" ca="1" si="48"/>
        <v/>
      </c>
      <c r="AD117" s="221" t="str">
        <f t="shared" ca="1" si="48"/>
        <v>A</v>
      </c>
      <c r="AE117" s="221" t="str">
        <f t="shared" ca="1" si="48"/>
        <v>C</v>
      </c>
      <c r="AF117" s="222" t="str">
        <f t="shared" ca="1" si="48"/>
        <v>F</v>
      </c>
      <c r="AG117" s="281"/>
      <c r="AH117" s="63"/>
      <c r="AI117" s="16" t="str">
        <f>IF(format_planning="numéros de planning",$AM$8,$AI$8)</f>
        <v>F</v>
      </c>
      <c r="AJ117" s="36">
        <f t="shared" si="49"/>
        <v>0</v>
      </c>
      <c r="AK117" s="58"/>
      <c r="AL117" s="58"/>
      <c r="AM117" s="17"/>
      <c r="AN117" s="168"/>
      <c r="AO117" s="169"/>
      <c r="AP117" s="172"/>
      <c r="AQ117" s="173"/>
      <c r="AR117" s="17"/>
      <c r="AS117" s="180"/>
      <c r="AT117" s="180"/>
      <c r="AU117" s="181"/>
      <c r="AV117" s="181"/>
      <c r="AW117" s="317"/>
      <c r="AX117" s="17"/>
      <c r="AY117" s="17"/>
      <c r="AZ117" s="17"/>
      <c r="BA117" s="17"/>
    </row>
    <row r="118" spans="2:84" ht="12.75" customHeight="1" x14ac:dyDescent="0.25">
      <c r="B118" s="162" t="s">
        <v>7</v>
      </c>
      <c r="C118" s="220" t="str">
        <f t="shared" ca="1" si="46"/>
        <v/>
      </c>
      <c r="D118" s="221" t="str">
        <f t="shared" ca="1" si="46"/>
        <v>F</v>
      </c>
      <c r="E118" s="221" t="str">
        <f t="shared" ca="1" si="46"/>
        <v>A</v>
      </c>
      <c r="F118" s="221" t="str">
        <f t="shared" ca="1" si="46"/>
        <v>C</v>
      </c>
      <c r="G118" s="221" t="str">
        <f t="shared" ca="1" si="46"/>
        <v/>
      </c>
      <c r="H118" s="221" t="str">
        <f t="shared" ca="1" si="46"/>
        <v/>
      </c>
      <c r="I118" s="221" t="str">
        <f t="shared" ca="1" si="46"/>
        <v>G</v>
      </c>
      <c r="J118" s="221" t="str">
        <f t="shared" ca="1" si="46"/>
        <v>C</v>
      </c>
      <c r="K118" s="221" t="str">
        <f t="shared" ca="1" si="46"/>
        <v>C</v>
      </c>
      <c r="L118" s="221" t="str">
        <f t="shared" ca="1" si="46"/>
        <v>C</v>
      </c>
      <c r="M118" s="221" t="str">
        <f t="shared" ca="1" si="47"/>
        <v/>
      </c>
      <c r="N118" s="221" t="str">
        <f t="shared" ca="1" si="47"/>
        <v/>
      </c>
      <c r="O118" s="221" t="str">
        <f t="shared" ca="1" si="47"/>
        <v/>
      </c>
      <c r="P118" s="221" t="str">
        <f t="shared" ca="1" si="47"/>
        <v>A</v>
      </c>
      <c r="Q118" s="221" t="str">
        <f t="shared" ca="1" si="47"/>
        <v>C</v>
      </c>
      <c r="R118" s="221" t="str">
        <f t="shared" ca="1" si="47"/>
        <v>F</v>
      </c>
      <c r="S118" s="221" t="str">
        <f t="shared" ca="1" si="47"/>
        <v>A</v>
      </c>
      <c r="T118" s="221" t="str">
        <f t="shared" ca="1" si="47"/>
        <v>C</v>
      </c>
      <c r="U118" s="221" t="str">
        <f t="shared" ca="1" si="47"/>
        <v/>
      </c>
      <c r="V118" s="221" t="str">
        <f t="shared" ca="1" si="47"/>
        <v/>
      </c>
      <c r="W118" s="221" t="str">
        <f t="shared" ca="1" si="48"/>
        <v>G</v>
      </c>
      <c r="X118" s="221" t="str">
        <f t="shared" ca="1" si="48"/>
        <v>C</v>
      </c>
      <c r="Y118" s="221" t="str">
        <f t="shared" ca="1" si="48"/>
        <v>C</v>
      </c>
      <c r="Z118" s="221" t="str">
        <f t="shared" ca="1" si="48"/>
        <v>C</v>
      </c>
      <c r="AA118" s="221" t="str">
        <f t="shared" ca="1" si="48"/>
        <v>G</v>
      </c>
      <c r="AB118" s="221" t="str">
        <f t="shared" ca="1" si="48"/>
        <v/>
      </c>
      <c r="AC118" s="221" t="str">
        <f t="shared" ca="1" si="48"/>
        <v/>
      </c>
      <c r="AD118" s="221" t="str">
        <f t="shared" ca="1" si="48"/>
        <v>A</v>
      </c>
      <c r="AE118" s="221" t="str">
        <f t="shared" ca="1" si="48"/>
        <v>C</v>
      </c>
      <c r="AF118" s="222" t="str">
        <f t="shared" ca="1" si="48"/>
        <v>F</v>
      </c>
      <c r="AG118" s="281"/>
      <c r="AH118" s="57"/>
      <c r="AI118" s="17"/>
      <c r="AJ118" s="33"/>
      <c r="AK118" s="33"/>
      <c r="AL118" s="33"/>
      <c r="AM118" s="17"/>
      <c r="AN118" s="168"/>
      <c r="AO118" s="169"/>
      <c r="AP118" s="172"/>
      <c r="AQ118" s="173"/>
      <c r="AR118" s="17"/>
      <c r="AS118" s="180"/>
      <c r="AT118" s="180"/>
      <c r="AU118" s="181"/>
      <c r="AV118" s="181"/>
      <c r="AW118" s="317"/>
      <c r="AX118" s="17"/>
      <c r="AY118" s="17"/>
      <c r="AZ118" s="17"/>
      <c r="BA118" s="17"/>
    </row>
    <row r="119" spans="2:84" ht="12.75" customHeight="1" x14ac:dyDescent="0.25">
      <c r="B119" s="162" t="s">
        <v>15</v>
      </c>
      <c r="C119" s="220" t="str">
        <f t="shared" ca="1" si="46"/>
        <v/>
      </c>
      <c r="D119" s="220" t="str">
        <f t="shared" ca="1" si="46"/>
        <v/>
      </c>
      <c r="E119" s="221" t="str">
        <f t="shared" ca="1" si="46"/>
        <v/>
      </c>
      <c r="F119" s="221" t="str">
        <f t="shared" ca="1" si="46"/>
        <v/>
      </c>
      <c r="G119" s="221" t="str">
        <f t="shared" ca="1" si="46"/>
        <v/>
      </c>
      <c r="H119" s="220" t="str">
        <f t="shared" ca="1" si="46"/>
        <v/>
      </c>
      <c r="I119" s="220" t="str">
        <f t="shared" ca="1" si="46"/>
        <v>C</v>
      </c>
      <c r="J119" s="220" t="str">
        <f t="shared" ca="1" si="46"/>
        <v/>
      </c>
      <c r="K119" s="221" t="str">
        <f t="shared" ca="1" si="46"/>
        <v/>
      </c>
      <c r="L119" s="222" t="str">
        <f t="shared" ca="1" si="46"/>
        <v/>
      </c>
      <c r="M119" s="220" t="str">
        <f t="shared" ca="1" si="47"/>
        <v/>
      </c>
      <c r="N119" s="220" t="str">
        <f t="shared" ca="1" si="47"/>
        <v/>
      </c>
      <c r="O119" s="220" t="str">
        <f t="shared" ca="1" si="47"/>
        <v/>
      </c>
      <c r="P119" s="220" t="str">
        <f t="shared" ca="1" si="47"/>
        <v>C</v>
      </c>
      <c r="Q119" s="220" t="str">
        <f t="shared" ca="1" si="47"/>
        <v/>
      </c>
      <c r="R119" s="221" t="str">
        <f t="shared" ca="1" si="47"/>
        <v/>
      </c>
      <c r="S119" s="221" t="str">
        <f t="shared" ca="1" si="47"/>
        <v/>
      </c>
      <c r="T119" s="221" t="str">
        <f t="shared" ca="1" si="47"/>
        <v/>
      </c>
      <c r="U119" s="222" t="str">
        <f t="shared" ca="1" si="47"/>
        <v/>
      </c>
      <c r="V119" s="220" t="str">
        <f t="shared" ca="1" si="47"/>
        <v/>
      </c>
      <c r="W119" s="220" t="str">
        <f t="shared" ca="1" si="48"/>
        <v>C</v>
      </c>
      <c r="X119" s="220" t="str">
        <f t="shared" ca="1" si="48"/>
        <v/>
      </c>
      <c r="Y119" s="221" t="str">
        <f t="shared" ca="1" si="48"/>
        <v/>
      </c>
      <c r="Z119" s="221" t="str">
        <f t="shared" ca="1" si="48"/>
        <v/>
      </c>
      <c r="AA119" s="221" t="str">
        <f t="shared" ca="1" si="48"/>
        <v/>
      </c>
      <c r="AB119" s="222" t="str">
        <f t="shared" ca="1" si="48"/>
        <v/>
      </c>
      <c r="AC119" s="220" t="str">
        <f t="shared" ca="1" si="48"/>
        <v/>
      </c>
      <c r="AD119" s="220" t="str">
        <f t="shared" ca="1" si="48"/>
        <v>C</v>
      </c>
      <c r="AE119" s="220" t="str">
        <f t="shared" ca="1" si="48"/>
        <v/>
      </c>
      <c r="AF119" s="221" t="str">
        <f t="shared" ca="1" si="48"/>
        <v/>
      </c>
      <c r="AG119" s="281"/>
      <c r="AH119" s="57"/>
      <c r="AI119" s="17"/>
      <c r="AJ119" s="33"/>
      <c r="AK119" s="33"/>
      <c r="AL119" s="33"/>
      <c r="AM119" s="17"/>
      <c r="AN119" s="168"/>
      <c r="AO119" s="169"/>
      <c r="AP119" s="172"/>
      <c r="AQ119" s="173"/>
      <c r="AR119" s="17"/>
      <c r="AS119" s="180"/>
      <c r="AT119" s="180"/>
      <c r="AU119" s="181"/>
      <c r="AV119" s="181"/>
      <c r="AW119" s="317"/>
      <c r="AX119" s="17"/>
      <c r="AY119" s="17"/>
      <c r="AZ119" s="17"/>
      <c r="BA119" s="17"/>
    </row>
    <row r="120" spans="2:84" ht="12.75" customHeight="1" x14ac:dyDescent="0.25">
      <c r="B120" s="163" t="s">
        <v>16</v>
      </c>
      <c r="C120" s="223"/>
      <c r="D120" s="224"/>
      <c r="E120" s="224"/>
      <c r="F120" s="224"/>
      <c r="G120" s="224"/>
      <c r="H120" s="224"/>
      <c r="I120" s="224"/>
      <c r="J120" s="224"/>
      <c r="K120" s="224"/>
      <c r="L120" s="224"/>
      <c r="M120" s="224"/>
      <c r="N120" s="225"/>
      <c r="O120" s="224"/>
      <c r="P120" s="224"/>
      <c r="Q120" s="224"/>
      <c r="R120" s="224"/>
      <c r="S120" s="224"/>
      <c r="T120" s="224"/>
      <c r="U120" s="224"/>
      <c r="V120" s="224"/>
      <c r="W120" s="224"/>
      <c r="X120" s="224"/>
      <c r="Y120" s="224"/>
      <c r="Z120" s="224"/>
      <c r="AA120" s="224"/>
      <c r="AB120" s="225"/>
      <c r="AC120" s="224"/>
      <c r="AD120" s="224"/>
      <c r="AE120" s="224"/>
      <c r="AF120" s="226"/>
      <c r="AG120" s="281"/>
      <c r="AH120" s="57"/>
      <c r="AI120" s="17"/>
      <c r="AJ120" s="33"/>
      <c r="AK120" s="33"/>
      <c r="AL120" s="33"/>
      <c r="AM120" s="17"/>
      <c r="AN120" s="168"/>
      <c r="AO120" s="169"/>
      <c r="AP120" s="172"/>
      <c r="AQ120" s="173"/>
      <c r="AR120" s="17"/>
      <c r="AS120" s="180"/>
      <c r="AT120" s="180"/>
      <c r="AU120" s="181"/>
      <c r="AV120" s="181"/>
      <c r="AW120" s="317"/>
      <c r="AX120" s="17"/>
      <c r="AY120" s="17"/>
      <c r="AZ120" s="17"/>
      <c r="BA120" s="17"/>
    </row>
    <row r="121" spans="2:84" ht="12.75" customHeight="1" x14ac:dyDescent="0.25">
      <c r="B121" s="25"/>
      <c r="C121" s="283"/>
      <c r="D121" s="283"/>
      <c r="E121" s="283"/>
      <c r="F121" s="283"/>
      <c r="G121" s="283"/>
      <c r="H121" s="283"/>
      <c r="I121" s="283"/>
      <c r="J121" s="283"/>
      <c r="K121" s="299"/>
      <c r="L121" s="283"/>
      <c r="M121" s="300"/>
      <c r="N121" s="283"/>
      <c r="O121" s="283"/>
      <c r="P121" s="283"/>
      <c r="Q121" s="283"/>
      <c r="R121" s="283"/>
      <c r="S121" s="283"/>
      <c r="T121" s="283"/>
      <c r="U121" s="283"/>
      <c r="V121" s="283"/>
      <c r="W121" s="283"/>
      <c r="X121" s="283"/>
      <c r="Y121" s="283"/>
      <c r="Z121" s="283"/>
      <c r="AA121" s="283"/>
      <c r="AB121" s="283"/>
      <c r="AC121" s="283"/>
      <c r="AD121" s="283"/>
      <c r="AE121" s="283"/>
      <c r="AF121" s="283"/>
      <c r="AG121" s="283"/>
      <c r="AH121" s="40"/>
      <c r="AI121" s="17"/>
      <c r="AJ121" s="33"/>
      <c r="AK121" s="33"/>
      <c r="AL121" s="33"/>
      <c r="AM121" s="17"/>
      <c r="AN121" s="168"/>
      <c r="AO121" s="169"/>
      <c r="AP121" s="172"/>
      <c r="AQ121" s="173"/>
      <c r="AR121" s="17"/>
      <c r="AS121" s="180"/>
      <c r="AT121" s="180"/>
      <c r="AU121" s="181"/>
      <c r="AV121" s="181"/>
      <c r="AW121" s="317"/>
      <c r="AX121" s="17"/>
      <c r="AY121" s="17"/>
      <c r="AZ121" s="65"/>
      <c r="BA121" s="65"/>
      <c r="BB121" s="65"/>
      <c r="BC121" s="65"/>
      <c r="BD121" s="14"/>
      <c r="BZ121" s="14"/>
      <c r="CA121" s="14"/>
      <c r="CB121" s="14"/>
      <c r="CC121" s="14"/>
      <c r="CD121" s="14"/>
      <c r="CE121" s="14"/>
      <c r="CF121" s="14"/>
    </row>
    <row r="122" spans="2:84" ht="12.75" customHeight="1" x14ac:dyDescent="0.25">
      <c r="B122" s="25"/>
      <c r="C122" s="216" t="str">
        <f t="shared" ref="C122:AG122" si="50">IF(ISEVEN(_xlfn.ISOWEEKNUM(DATE(Saisir_Année,VLOOKUP($B123,correspondance_mois,2,FALSE),C124))),"2",IF(ISODD(_xlfn.ISOWEEKNUM(DATE(Saisir_Année,VLOOKUP($B123,correspondance_mois,2,FALSE),C124))),"1","ERREUR"))</f>
        <v>2</v>
      </c>
      <c r="D122" s="216" t="str">
        <f t="shared" si="50"/>
        <v>2</v>
      </c>
      <c r="E122" s="216" t="str">
        <f t="shared" si="50"/>
        <v>2</v>
      </c>
      <c r="F122" s="216" t="str">
        <f t="shared" si="50"/>
        <v>2</v>
      </c>
      <c r="G122" s="216" t="str">
        <f t="shared" si="50"/>
        <v>1</v>
      </c>
      <c r="H122" s="216" t="str">
        <f t="shared" si="50"/>
        <v>1</v>
      </c>
      <c r="I122" s="216" t="str">
        <f t="shared" si="50"/>
        <v>1</v>
      </c>
      <c r="J122" s="216" t="str">
        <f t="shared" si="50"/>
        <v>1</v>
      </c>
      <c r="K122" s="216" t="str">
        <f t="shared" si="50"/>
        <v>1</v>
      </c>
      <c r="L122" s="216" t="str">
        <f t="shared" si="50"/>
        <v>1</v>
      </c>
      <c r="M122" s="216" t="str">
        <f t="shared" si="50"/>
        <v>1</v>
      </c>
      <c r="N122" s="216" t="str">
        <f t="shared" si="50"/>
        <v>2</v>
      </c>
      <c r="O122" s="216" t="str">
        <f t="shared" si="50"/>
        <v>2</v>
      </c>
      <c r="P122" s="216" t="str">
        <f t="shared" si="50"/>
        <v>2</v>
      </c>
      <c r="Q122" s="216" t="str">
        <f t="shared" si="50"/>
        <v>2</v>
      </c>
      <c r="R122" s="216" t="str">
        <f t="shared" si="50"/>
        <v>2</v>
      </c>
      <c r="S122" s="216" t="str">
        <f t="shared" si="50"/>
        <v>2</v>
      </c>
      <c r="T122" s="216" t="str">
        <f t="shared" si="50"/>
        <v>2</v>
      </c>
      <c r="U122" s="216" t="str">
        <f t="shared" si="50"/>
        <v>1</v>
      </c>
      <c r="V122" s="216" t="str">
        <f t="shared" si="50"/>
        <v>1</v>
      </c>
      <c r="W122" s="216" t="str">
        <f t="shared" si="50"/>
        <v>1</v>
      </c>
      <c r="X122" s="216" t="str">
        <f t="shared" si="50"/>
        <v>1</v>
      </c>
      <c r="Y122" s="216" t="str">
        <f t="shared" si="50"/>
        <v>1</v>
      </c>
      <c r="Z122" s="216" t="str">
        <f t="shared" si="50"/>
        <v>1</v>
      </c>
      <c r="AA122" s="216" t="str">
        <f t="shared" si="50"/>
        <v>1</v>
      </c>
      <c r="AB122" s="216" t="str">
        <f t="shared" si="50"/>
        <v>2</v>
      </c>
      <c r="AC122" s="216" t="str">
        <f t="shared" si="50"/>
        <v>2</v>
      </c>
      <c r="AD122" s="216" t="str">
        <f t="shared" si="50"/>
        <v>2</v>
      </c>
      <c r="AE122" s="216" t="str">
        <f t="shared" si="50"/>
        <v>2</v>
      </c>
      <c r="AF122" s="216" t="str">
        <f t="shared" si="50"/>
        <v>2</v>
      </c>
      <c r="AG122" s="216" t="str">
        <f t="shared" si="50"/>
        <v>2</v>
      </c>
      <c r="AH122" s="40"/>
      <c r="AI122" s="17"/>
      <c r="AJ122" s="33"/>
      <c r="AK122" s="361" t="s">
        <v>87</v>
      </c>
      <c r="AL122" s="362"/>
      <c r="AM122" s="17"/>
      <c r="AN122" s="168"/>
      <c r="AO122" s="169"/>
      <c r="AP122" s="172"/>
      <c r="AQ122" s="173"/>
      <c r="AR122" s="17"/>
      <c r="AS122" s="180"/>
      <c r="AT122" s="180"/>
      <c r="AU122" s="181"/>
      <c r="AV122" s="181"/>
      <c r="AW122" s="317"/>
      <c r="AX122" s="17"/>
      <c r="AY122" s="17"/>
      <c r="AZ122" s="21"/>
      <c r="BA122" s="21"/>
      <c r="BB122" s="21"/>
      <c r="BC122" s="21"/>
      <c r="BD122" s="21"/>
      <c r="BE122" s="14"/>
      <c r="BF122" s="14"/>
      <c r="BG122" s="14"/>
      <c r="BZ122" s="21"/>
      <c r="CA122" s="21"/>
      <c r="CB122" s="21"/>
      <c r="CC122" s="21"/>
      <c r="CD122" s="21"/>
      <c r="CE122" s="21"/>
      <c r="CF122" s="21"/>
    </row>
    <row r="123" spans="2:84" ht="12.75" customHeight="1" x14ac:dyDescent="0.25">
      <c r="B123" s="42" t="s">
        <v>51</v>
      </c>
      <c r="C123" s="49" t="str">
        <f>VLOOKUP(WEEKDAY(DATE(Saisir_Année,VLOOKUP($B123,correspondance_mois,2,FALSE),C124),2),correspondance_semaine,2,FALSE)</f>
        <v>Jeu</v>
      </c>
      <c r="D123" s="49" t="str">
        <f t="shared" ref="D123:AF123" si="51">VLOOKUP(WEEKDAY(DATE(Saisir_Année,VLOOKUP($B123,correspondance_mois,2,FALSE),D124),2),correspondance_semaine,2,FALSE)</f>
        <v>Ven</v>
      </c>
      <c r="E123" s="49" t="str">
        <f t="shared" si="51"/>
        <v>Sam</v>
      </c>
      <c r="F123" s="49" t="str">
        <f t="shared" si="51"/>
        <v>Dim</v>
      </c>
      <c r="G123" s="49" t="str">
        <f t="shared" si="51"/>
        <v>Lun</v>
      </c>
      <c r="H123" s="49" t="str">
        <f t="shared" si="51"/>
        <v>Mar</v>
      </c>
      <c r="I123" s="49" t="str">
        <f t="shared" si="51"/>
        <v>Mer</v>
      </c>
      <c r="J123" s="49" t="str">
        <f t="shared" si="51"/>
        <v>Jeu</v>
      </c>
      <c r="K123" s="49" t="str">
        <f t="shared" si="51"/>
        <v>Ven</v>
      </c>
      <c r="L123" s="49" t="str">
        <f t="shared" si="51"/>
        <v>Sam</v>
      </c>
      <c r="M123" s="49" t="str">
        <f t="shared" si="51"/>
        <v>Dim</v>
      </c>
      <c r="N123" s="49" t="str">
        <f t="shared" si="51"/>
        <v>Lun</v>
      </c>
      <c r="O123" s="49" t="str">
        <f t="shared" si="51"/>
        <v>Mar</v>
      </c>
      <c r="P123" s="49" t="str">
        <f t="shared" si="51"/>
        <v>Mer</v>
      </c>
      <c r="Q123" s="49" t="str">
        <f t="shared" si="51"/>
        <v>Jeu</v>
      </c>
      <c r="R123" s="49" t="str">
        <f t="shared" si="51"/>
        <v>Ven</v>
      </c>
      <c r="S123" s="49" t="str">
        <f t="shared" si="51"/>
        <v>Sam</v>
      </c>
      <c r="T123" s="49" t="str">
        <f t="shared" si="51"/>
        <v>Dim</v>
      </c>
      <c r="U123" s="49" t="str">
        <f t="shared" si="51"/>
        <v>Lun</v>
      </c>
      <c r="V123" s="49" t="str">
        <f t="shared" si="51"/>
        <v>Mar</v>
      </c>
      <c r="W123" s="49" t="str">
        <f t="shared" si="51"/>
        <v>Mer</v>
      </c>
      <c r="X123" s="49" t="str">
        <f t="shared" si="51"/>
        <v>Jeu</v>
      </c>
      <c r="Y123" s="49" t="str">
        <f t="shared" si="51"/>
        <v>Ven</v>
      </c>
      <c r="Z123" s="49" t="str">
        <f t="shared" si="51"/>
        <v>Sam</v>
      </c>
      <c r="AA123" s="49" t="str">
        <f t="shared" si="51"/>
        <v>Dim</v>
      </c>
      <c r="AB123" s="49" t="str">
        <f t="shared" si="51"/>
        <v>Lun</v>
      </c>
      <c r="AC123" s="49" t="str">
        <f t="shared" si="51"/>
        <v>Mar</v>
      </c>
      <c r="AD123" s="49" t="str">
        <f t="shared" si="51"/>
        <v>Mer</v>
      </c>
      <c r="AE123" s="49" t="str">
        <f t="shared" si="51"/>
        <v>Jeu</v>
      </c>
      <c r="AF123" s="49" t="str">
        <f t="shared" si="51"/>
        <v>Ven</v>
      </c>
      <c r="AG123" s="49" t="str">
        <f>VLOOKUP(WEEKDAY(DATE(Saisir_Année,VLOOKUP($B123,correspondance_mois,2,FALSE),AG124),2),correspondance_semaine,2,FALSE)</f>
        <v>Sam</v>
      </c>
      <c r="AH123" s="14"/>
      <c r="AI123" s="370" t="s">
        <v>2</v>
      </c>
      <c r="AJ123" s="371"/>
      <c r="AK123" s="363"/>
      <c r="AL123" s="364"/>
      <c r="AM123" s="17"/>
      <c r="AN123" s="168"/>
      <c r="AO123" s="169"/>
      <c r="AP123" s="172"/>
      <c r="AQ123" s="173"/>
      <c r="AR123" s="17"/>
      <c r="AS123" s="180"/>
      <c r="AT123" s="180"/>
      <c r="AU123" s="181"/>
      <c r="AV123" s="181"/>
      <c r="AW123" s="317"/>
      <c r="AX123" s="17"/>
      <c r="AY123" s="17"/>
      <c r="AZ123" s="14"/>
      <c r="BA123" s="14"/>
      <c r="BB123" s="14"/>
      <c r="BC123" s="14"/>
      <c r="BD123" s="14"/>
      <c r="BE123" s="21"/>
      <c r="BF123" s="21"/>
      <c r="BG123" s="21"/>
      <c r="BI123" s="14"/>
      <c r="BJ123" s="14"/>
      <c r="BK123" s="14"/>
      <c r="BL123" s="14"/>
      <c r="BM123" s="14"/>
      <c r="BN123" s="14"/>
      <c r="BO123" s="14"/>
      <c r="BP123" s="14"/>
      <c r="BQ123" s="14"/>
      <c r="BR123" s="14"/>
      <c r="BS123" s="14"/>
      <c r="BT123" s="14"/>
      <c r="BU123" s="14"/>
      <c r="BV123" s="14"/>
      <c r="BW123" s="14"/>
      <c r="BX123" s="14"/>
      <c r="BY123" s="14"/>
      <c r="BZ123" s="14"/>
      <c r="CA123" s="14"/>
      <c r="CB123" s="14"/>
      <c r="CC123" s="14"/>
      <c r="CD123" s="14"/>
      <c r="CE123" s="14"/>
      <c r="CF123" s="14"/>
    </row>
    <row r="124" spans="2:84" ht="12.75" customHeight="1" x14ac:dyDescent="0.25">
      <c r="C124" s="20">
        <v>1</v>
      </c>
      <c r="D124" s="20">
        <v>2</v>
      </c>
      <c r="E124" s="20">
        <v>3</v>
      </c>
      <c r="F124" s="20">
        <v>4</v>
      </c>
      <c r="G124" s="20">
        <v>5</v>
      </c>
      <c r="H124" s="20">
        <v>6</v>
      </c>
      <c r="I124" s="20">
        <v>7</v>
      </c>
      <c r="J124" s="20">
        <v>8</v>
      </c>
      <c r="K124" s="20">
        <v>9</v>
      </c>
      <c r="L124" s="20">
        <v>10</v>
      </c>
      <c r="M124" s="20">
        <v>11</v>
      </c>
      <c r="N124" s="20">
        <v>12</v>
      </c>
      <c r="O124" s="20">
        <v>13</v>
      </c>
      <c r="P124" s="20">
        <v>14</v>
      </c>
      <c r="Q124" s="20">
        <v>15</v>
      </c>
      <c r="R124" s="20">
        <v>16</v>
      </c>
      <c r="S124" s="20">
        <v>17</v>
      </c>
      <c r="T124" s="20">
        <v>18</v>
      </c>
      <c r="U124" s="20">
        <v>19</v>
      </c>
      <c r="V124" s="20">
        <v>20</v>
      </c>
      <c r="W124" s="20">
        <v>21</v>
      </c>
      <c r="X124" s="20">
        <v>22</v>
      </c>
      <c r="Y124" s="20">
        <v>23</v>
      </c>
      <c r="Z124" s="20">
        <v>24</v>
      </c>
      <c r="AA124" s="20">
        <v>25</v>
      </c>
      <c r="AB124" s="20">
        <v>26</v>
      </c>
      <c r="AC124" s="20">
        <v>27</v>
      </c>
      <c r="AD124" s="20">
        <v>28</v>
      </c>
      <c r="AE124" s="20">
        <v>29</v>
      </c>
      <c r="AF124" s="20">
        <v>30</v>
      </c>
      <c r="AG124" s="20">
        <v>31</v>
      </c>
      <c r="AH124" s="14"/>
      <c r="AI124" s="16" t="str">
        <f>IF(format_planning="numéros de planning",$AM$3,$AI$3)</f>
        <v>A</v>
      </c>
      <c r="AJ124" s="43">
        <f ca="1">COUNTIF($C$126:$AH$126,$AI124)*3.25+COUNTIF($C$127:$AH$127,$AI124)*3+COUNTIF($C$128:$AH$128,$AI124)*2+COUNTIF($C$129:$AH$129,$AI124)*3+COUNTIF($C$130:$AH$130,$AI124)*3.25+COUNTIF($C$131:$AH$131,$AI124)*3+COUNTIF($C$132:$AH$132,$AI124)*2+COUNTIF($C$133:$AH$133,$AI124)*8+COUNTIF($C$135:$AH$135,$AI124)*3+COUNTIF($C$136:$AH$136,$AI124)*3+COUNTIF($C$137:$AH$137,$AI124)*3+COUNTIF($C$138:$AH$138,$AI124)*2+COUNTIF($C$139:$AH$139,$AI124)*5</f>
        <v>118.5</v>
      </c>
      <c r="AK124" s="359">
        <f t="shared" ref="AK124:AK129" ca="1" si="52">COUNTIF($C$126:$AG$126,AI124)+COUNTIF($C$129:$AG$129,AI124)+COUNTIF($C$130:$AG$130,AI124)+COUNTIF($C$133:$AG$133,AI124)+COUNTIF($C$135:$AG$135,AI124)+COUNTIF($C$136:$AG$136,AI124)</f>
        <v>17</v>
      </c>
      <c r="AL124" s="360"/>
      <c r="AM124" s="17"/>
      <c r="AN124" s="168"/>
      <c r="AO124" s="169"/>
      <c r="AP124" s="172"/>
      <c r="AQ124" s="173"/>
      <c r="AR124" s="17"/>
      <c r="AS124" s="180"/>
      <c r="AT124" s="180"/>
      <c r="AU124" s="181"/>
      <c r="AV124" s="181"/>
      <c r="AW124" s="317"/>
      <c r="AX124" s="17"/>
      <c r="AY124" s="17"/>
      <c r="AZ124" s="63"/>
      <c r="BA124" s="63"/>
      <c r="BB124" s="14"/>
      <c r="BC124" s="14"/>
      <c r="BD124" s="63"/>
      <c r="BE124" s="14"/>
      <c r="BF124" s="14"/>
      <c r="BG124" s="14"/>
      <c r="BH124" s="14"/>
      <c r="BI124" s="21"/>
      <c r="BJ124" s="21"/>
      <c r="BK124" s="21"/>
      <c r="BL124" s="21"/>
      <c r="BM124" s="21"/>
      <c r="BN124" s="21"/>
      <c r="BO124" s="21"/>
      <c r="BP124" s="21"/>
      <c r="BQ124" s="21"/>
      <c r="BR124" s="21"/>
      <c r="BS124" s="21"/>
      <c r="BT124" s="21"/>
      <c r="BU124" s="21"/>
      <c r="BV124" s="21"/>
      <c r="BW124" s="21"/>
      <c r="BX124" s="21"/>
      <c r="BY124" s="21"/>
      <c r="BZ124" s="14"/>
      <c r="CA124" s="14"/>
      <c r="CB124" s="63"/>
      <c r="CC124" s="70"/>
      <c r="CD124" s="63"/>
      <c r="CE124" s="14"/>
      <c r="CF124" s="69"/>
    </row>
    <row r="125" spans="2:84" ht="12.75" customHeight="1" x14ac:dyDescent="0.25">
      <c r="B125" s="26" t="s">
        <v>3</v>
      </c>
      <c r="C125" s="271"/>
      <c r="D125" s="272"/>
      <c r="E125" s="272"/>
      <c r="F125" s="272"/>
      <c r="G125" s="272"/>
      <c r="H125" s="272"/>
      <c r="I125" s="272"/>
      <c r="J125" s="272"/>
      <c r="K125" s="273"/>
      <c r="L125" s="272"/>
      <c r="M125" s="272"/>
      <c r="N125" s="274"/>
      <c r="O125" s="272"/>
      <c r="P125" s="272"/>
      <c r="Q125" s="272"/>
      <c r="R125" s="273"/>
      <c r="S125" s="272"/>
      <c r="T125" s="272"/>
      <c r="U125" s="272"/>
      <c r="V125" s="272"/>
      <c r="W125" s="275"/>
      <c r="X125" s="272"/>
      <c r="Y125" s="273"/>
      <c r="Z125" s="272"/>
      <c r="AA125" s="272"/>
      <c r="AB125" s="272"/>
      <c r="AC125" s="272"/>
      <c r="AD125" s="272"/>
      <c r="AE125" s="272"/>
      <c r="AF125" s="273"/>
      <c r="AG125" s="301"/>
      <c r="AH125" s="14"/>
      <c r="AI125" s="16" t="str">
        <f>IF(format_planning="numéros de planning",$AM$4,$AI$4)</f>
        <v>M</v>
      </c>
      <c r="AJ125" s="43">
        <f t="shared" ref="AJ125:AJ129" ca="1" si="53">COUNTIF($C$126:$AH$126,$AI125)*3.25+COUNTIF($C$127:$AH$127,$AI125)*3+COUNTIF($C$128:$AH$128,$AI125)*2+COUNTIF($C$129:$AH$129,$AI125)*3+COUNTIF($C$130:$AH$130,$AI125)*3.25+COUNTIF($C$131:$AH$131,$AI125)*3+COUNTIF($C$132:$AH$132,$AI125)*2+COUNTIF($C$133:$AH$133,$AI125)*8+COUNTIF($C$135:$AH$135,$AI125)*3+COUNTIF($C$136:$AH$136,$AI125)*3+COUNTIF($C$137:$AH$137,$AI125)*3+COUNTIF($C$138:$AH$138,$AI125)*2+COUNTIF($C$139:$AH$139,$AI125)*5</f>
        <v>135</v>
      </c>
      <c r="AK125" s="359">
        <f t="shared" ca="1" si="52"/>
        <v>17</v>
      </c>
      <c r="AL125" s="360"/>
      <c r="AM125" s="17"/>
      <c r="AN125" s="168"/>
      <c r="AO125" s="169"/>
      <c r="AP125" s="172"/>
      <c r="AQ125" s="173"/>
      <c r="AR125" s="17"/>
      <c r="AS125" s="180"/>
      <c r="AT125" s="180"/>
      <c r="AU125" s="181"/>
      <c r="AV125" s="181"/>
      <c r="AW125" s="317"/>
      <c r="AX125" s="17"/>
      <c r="AY125" s="17"/>
      <c r="AZ125" s="63"/>
      <c r="BA125" s="63"/>
      <c r="BB125" s="14"/>
      <c r="BC125" s="14"/>
      <c r="BD125" s="63"/>
      <c r="BE125" s="63"/>
      <c r="BF125" s="70"/>
      <c r="BG125" s="70"/>
      <c r="BH125" s="21"/>
      <c r="BI125" s="14"/>
      <c r="BJ125" s="14"/>
      <c r="BK125" s="14"/>
      <c r="BL125" s="14"/>
      <c r="BM125" s="14"/>
      <c r="BN125" s="14"/>
      <c r="BO125" s="14"/>
      <c r="BP125" s="14"/>
      <c r="BQ125" s="14"/>
      <c r="BR125" s="14"/>
      <c r="BS125" s="14"/>
      <c r="BT125" s="14"/>
      <c r="BU125" s="14"/>
      <c r="BV125" s="67"/>
      <c r="BW125" s="14"/>
      <c r="BX125" s="14"/>
      <c r="BY125" s="14"/>
      <c r="BZ125" s="14"/>
      <c r="CA125" s="14"/>
      <c r="CB125" s="63"/>
      <c r="CC125" s="70"/>
      <c r="CD125" s="63"/>
      <c r="CE125" s="14"/>
      <c r="CF125" s="69"/>
    </row>
    <row r="126" spans="2:84" ht="12.75" customHeight="1" x14ac:dyDescent="0.25">
      <c r="B126" s="156" t="s">
        <v>4</v>
      </c>
      <c r="C126" s="217" t="str">
        <f t="shared" ref="C126:L139" ca="1" si="54">IF(SUMPRODUCT((($AS$31:$AS$245&lt;=DATE(Saisir_Année,VLOOKUP($B$123,correspondance_mois,2,FALSE), C$124))*1)*(($AT$31:$AT$245&gt;=DATE(Saisir_Année,VLOOKUP($B$123,correspondance_mois,2,FALSE), C$124))*1)*($AU$31:$AU$245=IF(ISERROR(VLOOKUP(DATE(Saisir_Année,VLOOKUP($B$123,correspondance_mois,2,FALSE), C$124),jours_ferie,2,FALSE)),IF(ISBLANK(INDEX(OFFSET(IF(format_planning="numéros de planning",$C$249,$Q$249),ROW(INDEX($A:$A,MATCH(IF(C$140="","normal", C$140),$A:$A,0),1))-ROW($C$249)+1,IF(ISODD(C$122),0,7),14,7),ROW($B126)-ROW($B$125),MATCH(C$123,$C$246:$I$246,0),1)),"",INDEX(OFFSET(IF(format_planning="numéros de planning",$C$249,$Q$249),ROW(INDEX($A:$A,MATCH(IF(C$140="","normal", C$140),$A:$A,0),1))-ROW($C$249)+1,IF(ISODD(C$122),0,7),14,7),ROW($B126)-ROW($B$125),MATCH(C$123,$C$246:$I$246,0),1)),"")))&gt;0,INDEX($AS$31:$AW$245,SUMPRODUCT((($AS$31:$AS$245&lt;=DATE(Saisir_Année,VLOOKUP($B$123,correspondance_mois,2,FALSE), C$124))*1)*(($AT$31:$AT$245&gt;=DATE(Saisir_Année,VLOOKUP($B$123,correspondance_mois,2,FALSE), C$124))*1)*($AU$31:$AU$245=IF(ISERROR(VLOOKUP(DATE(Saisir_Année,VLOOKUP($B$123,correspondance_mois,2,FALSE), C$124),jours_ferie,2,FALSE)),IF(ISBLANK(INDEX(OFFSET(IF(format_planning="numéros de planning",$C$249,$Q$249),ROW(INDEX($A:$A,MATCH(IF(C$140="","normal", C$140),$A:$A,0),1))-ROW($C$249)+1,IF(ISODD(C$122),0,7),14,7),ROW($B126)-ROW($B$125),MATCH(C$123,$C$246:$I$246,0),1)),"",INDEX(OFFSET(IF(format_planning="numéros de planning",$C$249,$Q$249),ROW(INDEX($A:$A,MATCH(IF(C$140="","normal", C$140),$A:$A,0),1))-ROW($C$249)+1,IF(ISODD(C$122),0,7),14,7),ROW($B126)-ROW($B$125),MATCH(C$123,$C$246:$I$246,0),1)),""))*ROW($AS$31:$AS$245))-30,4,1),IF(ISERROR(VLOOKUP(DATE(Saisir_Année,VLOOKUP($B$123,correspondance_mois,2,FALSE), C$124),jours_ferie,2,FALSE)),IF(ISBLANK(INDEX(OFFSET(IF(format_planning="numéros de planning",$C$249,$Q$249),ROW(INDEX($A:$A,MATCH(IF(C$140="","normal", C$140),$A:$A,0),1))-ROW($C$249)+1,IF(ISODD(C$122),0,7),14,7),ROW($B126)-ROW($B$125),MATCH(C$123,$C$246:$I$246,0),1)),"",INDEX(OFFSET(IF(format_planning="numéros de planning",$C$249,$Q$249),ROW(INDEX($A:$A,MATCH(IF(C$140="","normal", C$140),$A:$A,0),1))-ROW($C$249)+1,IF(ISODD(C$122),0,7),14,7),ROW($B126)-ROW($B$125),MATCH(C$123,$C$246:$I$246,0),1)),""))</f>
        <v>M</v>
      </c>
      <c r="D126" s="218" t="str">
        <f t="shared" ca="1" si="54"/>
        <v>T</v>
      </c>
      <c r="E126" s="218" t="str">
        <f t="shared" ca="1" si="54"/>
        <v>G</v>
      </c>
      <c r="F126" s="218" t="str">
        <f t="shared" ca="1" si="54"/>
        <v/>
      </c>
      <c r="G126" s="218" t="str">
        <f t="shared" ca="1" si="54"/>
        <v>M</v>
      </c>
      <c r="H126" s="218" t="str">
        <f t="shared" ca="1" si="54"/>
        <v>G</v>
      </c>
      <c r="I126" s="218" t="str">
        <f t="shared" ca="1" si="54"/>
        <v>T</v>
      </c>
      <c r="J126" s="218" t="str">
        <f t="shared" ca="1" si="54"/>
        <v>T</v>
      </c>
      <c r="K126" s="218" t="str">
        <f t="shared" ca="1" si="54"/>
        <v>A</v>
      </c>
      <c r="L126" s="218" t="str">
        <f t="shared" ca="1" si="54"/>
        <v>M</v>
      </c>
      <c r="M126" s="218" t="str">
        <f t="shared" ref="M126:V139" ca="1" si="55">IF(SUMPRODUCT((($AS$31:$AS$245&lt;=DATE(Saisir_Année,VLOOKUP($B$123,correspondance_mois,2,FALSE), M$124))*1)*(($AT$31:$AT$245&gt;=DATE(Saisir_Année,VLOOKUP($B$123,correspondance_mois,2,FALSE), M$124))*1)*($AU$31:$AU$245=IF(ISERROR(VLOOKUP(DATE(Saisir_Année,VLOOKUP($B$123,correspondance_mois,2,FALSE), M$124),jours_ferie,2,FALSE)),IF(ISBLANK(INDEX(OFFSET(IF(format_planning="numéros de planning",$C$249,$Q$249),ROW(INDEX($A:$A,MATCH(IF(M$140="","normal", M$140),$A:$A,0),1))-ROW($C$249)+1,IF(ISODD(M$122),0,7),14,7),ROW($B126)-ROW($B$125),MATCH(M$123,$C$246:$I$246,0),1)),"",INDEX(OFFSET(IF(format_planning="numéros de planning",$C$249,$Q$249),ROW(INDEX($A:$A,MATCH(IF(M$140="","normal", M$140),$A:$A,0),1))-ROW($C$249)+1,IF(ISODD(M$122),0,7),14,7),ROW($B126)-ROW($B$125),MATCH(M$123,$C$246:$I$246,0),1)),"")))&gt;0,INDEX($AS$31:$AW$245,SUMPRODUCT((($AS$31:$AS$245&lt;=DATE(Saisir_Année,VLOOKUP($B$123,correspondance_mois,2,FALSE), M$124))*1)*(($AT$31:$AT$245&gt;=DATE(Saisir_Année,VLOOKUP($B$123,correspondance_mois,2,FALSE), M$124))*1)*($AU$31:$AU$245=IF(ISERROR(VLOOKUP(DATE(Saisir_Année,VLOOKUP($B$123,correspondance_mois,2,FALSE), M$124),jours_ferie,2,FALSE)),IF(ISBLANK(INDEX(OFFSET(IF(format_planning="numéros de planning",$C$249,$Q$249),ROW(INDEX($A:$A,MATCH(IF(M$140="","normal", M$140),$A:$A,0),1))-ROW($C$249)+1,IF(ISODD(M$122),0,7),14,7),ROW($B126)-ROW($B$125),MATCH(M$123,$C$246:$I$246,0),1)),"",INDEX(OFFSET(IF(format_planning="numéros de planning",$C$249,$Q$249),ROW(INDEX($A:$A,MATCH(IF(M$140="","normal", M$140),$A:$A,0),1))-ROW($C$249)+1,IF(ISODD(M$122),0,7),14,7),ROW($B126)-ROW($B$125),MATCH(M$123,$C$246:$I$246,0),1)),""))*ROW($AS$31:$AS$245))-30,4,1),IF(ISERROR(VLOOKUP(DATE(Saisir_Année,VLOOKUP($B$123,correspondance_mois,2,FALSE), M$124),jours_ferie,2,FALSE)),IF(ISBLANK(INDEX(OFFSET(IF(format_planning="numéros de planning",$C$249,$Q$249),ROW(INDEX($A:$A,MATCH(IF(M$140="","normal", M$140),$A:$A,0),1))-ROW($C$249)+1,IF(ISODD(M$122),0,7),14,7),ROW($B126)-ROW($B$125),MATCH(M$123,$C$246:$I$246,0),1)),"",INDEX(OFFSET(IF(format_planning="numéros de planning",$C$249,$Q$249),ROW(INDEX($A:$A,MATCH(IF(M$140="","normal", M$140),$A:$A,0),1))-ROW($C$249)+1,IF(ISODD(M$122),0,7),14,7),ROW($B126)-ROW($B$125),MATCH(M$123,$C$246:$I$246,0),1)),""))</f>
        <v/>
      </c>
      <c r="N126" s="218" t="str">
        <f t="shared" ca="1" si="55"/>
        <v>T</v>
      </c>
      <c r="O126" s="218" t="str">
        <f t="shared" ca="1" si="55"/>
        <v>G</v>
      </c>
      <c r="P126" s="218" t="str">
        <f t="shared" ca="1" si="55"/>
        <v>M</v>
      </c>
      <c r="Q126" s="218" t="str">
        <f t="shared" ca="1" si="55"/>
        <v>M</v>
      </c>
      <c r="R126" s="218" t="str">
        <f t="shared" ca="1" si="55"/>
        <v>T</v>
      </c>
      <c r="S126" s="218" t="str">
        <f t="shared" ca="1" si="55"/>
        <v>G</v>
      </c>
      <c r="T126" s="218" t="str">
        <f t="shared" ca="1" si="55"/>
        <v/>
      </c>
      <c r="U126" s="218" t="str">
        <f t="shared" ca="1" si="55"/>
        <v>T</v>
      </c>
      <c r="V126" s="218" t="str">
        <f t="shared" ca="1" si="55"/>
        <v>G</v>
      </c>
      <c r="W126" s="218" t="str">
        <f t="shared" ref="W126:AG139" ca="1" si="56">IF(SUMPRODUCT((($AS$31:$AS$245&lt;=DATE(Saisir_Année,VLOOKUP($B$123,correspondance_mois,2,FALSE), W$124))*1)*(($AT$31:$AT$245&gt;=DATE(Saisir_Année,VLOOKUP($B$123,correspondance_mois,2,FALSE), W$124))*1)*($AU$31:$AU$245=IF(ISERROR(VLOOKUP(DATE(Saisir_Année,VLOOKUP($B$123,correspondance_mois,2,FALSE), W$124),jours_ferie,2,FALSE)),IF(ISBLANK(INDEX(OFFSET(IF(format_planning="numéros de planning",$C$249,$Q$249),ROW(INDEX($A:$A,MATCH(IF(W$140="","normal", W$140),$A:$A,0),1))-ROW($C$249)+1,IF(ISODD(W$122),0,7),14,7),ROW($B126)-ROW($B$125),MATCH(W$123,$C$246:$I$246,0),1)),"",INDEX(OFFSET(IF(format_planning="numéros de planning",$C$249,$Q$249),ROW(INDEX($A:$A,MATCH(IF(W$140="","normal", W$140),$A:$A,0),1))-ROW($C$249)+1,IF(ISODD(W$122),0,7),14,7),ROW($B126)-ROW($B$125),MATCH(W$123,$C$246:$I$246,0),1)),"")))&gt;0,INDEX($AS$31:$AW$245,SUMPRODUCT((($AS$31:$AS$245&lt;=DATE(Saisir_Année,VLOOKUP($B$123,correspondance_mois,2,FALSE), W$124))*1)*(($AT$31:$AT$245&gt;=DATE(Saisir_Année,VLOOKUP($B$123,correspondance_mois,2,FALSE), W$124))*1)*($AU$31:$AU$245=IF(ISERROR(VLOOKUP(DATE(Saisir_Année,VLOOKUP($B$123,correspondance_mois,2,FALSE), W$124),jours_ferie,2,FALSE)),IF(ISBLANK(INDEX(OFFSET(IF(format_planning="numéros de planning",$C$249,$Q$249),ROW(INDEX($A:$A,MATCH(IF(W$140="","normal", W$140),$A:$A,0),1))-ROW($C$249)+1,IF(ISODD(W$122),0,7),14,7),ROW($B126)-ROW($B$125),MATCH(W$123,$C$246:$I$246,0),1)),"",INDEX(OFFSET(IF(format_planning="numéros de planning",$C$249,$Q$249),ROW(INDEX($A:$A,MATCH(IF(W$140="","normal", W$140),$A:$A,0),1))-ROW($C$249)+1,IF(ISODD(W$122),0,7),14,7),ROW($B126)-ROW($B$125),MATCH(W$123,$C$246:$I$246,0),1)),""))*ROW($AS$31:$AS$245))-30,4,1),IF(ISERROR(VLOOKUP(DATE(Saisir_Année,VLOOKUP($B$123,correspondance_mois,2,FALSE), W$124),jours_ferie,2,FALSE)),IF(ISBLANK(INDEX(OFFSET(IF(format_planning="numéros de planning",$C$249,$Q$249),ROW(INDEX($A:$A,MATCH(IF(W$140="","normal", W$140),$A:$A,0),1))-ROW($C$249)+1,IF(ISODD(W$122),0,7),14,7),ROW($B126)-ROW($B$125),MATCH(W$123,$C$246:$I$246,0),1)),"",INDEX(OFFSET(IF(format_planning="numéros de planning",$C$249,$Q$249),ROW(INDEX($A:$A,MATCH(IF(W$140="","normal", W$140),$A:$A,0),1))-ROW($C$249)+1,IF(ISODD(W$122),0,7),14,7),ROW($B126)-ROW($B$125),MATCH(W$123,$C$246:$I$246,0),1)),""))</f>
        <v>T</v>
      </c>
      <c r="X126" s="218" t="str">
        <f t="shared" ca="1" si="56"/>
        <v>T</v>
      </c>
      <c r="Y126" s="218" t="str">
        <f t="shared" ca="1" si="56"/>
        <v>A</v>
      </c>
      <c r="Z126" s="218" t="str">
        <f t="shared" ca="1" si="56"/>
        <v>T</v>
      </c>
      <c r="AA126" s="218" t="str">
        <f t="shared" ca="1" si="56"/>
        <v/>
      </c>
      <c r="AB126" s="218" t="str">
        <f t="shared" ca="1" si="56"/>
        <v>T</v>
      </c>
      <c r="AC126" s="218" t="str">
        <f t="shared" ca="1" si="56"/>
        <v>M</v>
      </c>
      <c r="AD126" s="218" t="str">
        <f t="shared" ca="1" si="56"/>
        <v>A</v>
      </c>
      <c r="AE126" s="218" t="str">
        <f t="shared" ca="1" si="56"/>
        <v>M</v>
      </c>
      <c r="AF126" s="218" t="str">
        <f t="shared" ca="1" si="56"/>
        <v>T</v>
      </c>
      <c r="AG126" s="219" t="str">
        <f t="shared" ca="1" si="56"/>
        <v>M</v>
      </c>
      <c r="AH126" s="28"/>
      <c r="AI126" s="16" t="str">
        <f>IF(format_planning="numéros de planning",$AM$5,$AI$5)</f>
        <v>G</v>
      </c>
      <c r="AJ126" s="43">
        <f t="shared" ca="1" si="53"/>
        <v>137</v>
      </c>
      <c r="AK126" s="359">
        <f t="shared" ca="1" si="52"/>
        <v>18</v>
      </c>
      <c r="AL126" s="360"/>
      <c r="AM126" s="17"/>
      <c r="AN126" s="168"/>
      <c r="AO126" s="169"/>
      <c r="AP126" s="172"/>
      <c r="AQ126" s="173"/>
      <c r="AR126" s="17"/>
      <c r="AS126" s="180"/>
      <c r="AT126" s="180"/>
      <c r="AU126" s="181"/>
      <c r="AV126" s="181"/>
      <c r="AW126" s="317"/>
      <c r="AX126" s="17"/>
      <c r="AY126" s="17"/>
      <c r="AZ126" s="63"/>
      <c r="BA126" s="63"/>
      <c r="BB126" s="71"/>
      <c r="BC126" s="14"/>
      <c r="BD126" s="63"/>
      <c r="BE126" s="63"/>
      <c r="BF126" s="70"/>
      <c r="BG126" s="70"/>
      <c r="BH126" s="14"/>
      <c r="BI126" s="69"/>
      <c r="BJ126" s="69"/>
      <c r="BK126" s="14"/>
      <c r="BL126" s="14"/>
      <c r="BM126" s="70"/>
      <c r="BN126" s="63"/>
      <c r="BO126" s="14"/>
      <c r="BP126" s="69"/>
      <c r="BQ126" s="69"/>
      <c r="BR126" s="63"/>
      <c r="BS126" s="14"/>
      <c r="BT126" s="56"/>
      <c r="BU126" s="63"/>
      <c r="BV126" s="56"/>
      <c r="BW126" s="63"/>
      <c r="BX126" s="70"/>
      <c r="BY126" s="63"/>
      <c r="BZ126" s="14"/>
      <c r="CA126" s="14"/>
      <c r="CB126" s="63"/>
      <c r="CC126" s="70"/>
      <c r="CD126" s="63"/>
      <c r="CE126" s="14"/>
      <c r="CF126" s="57"/>
    </row>
    <row r="127" spans="2:84" ht="12.75" customHeight="1" x14ac:dyDescent="0.25">
      <c r="B127" s="157" t="s">
        <v>6</v>
      </c>
      <c r="C127" s="220" t="str">
        <f t="shared" ca="1" si="54"/>
        <v>M</v>
      </c>
      <c r="D127" s="221" t="str">
        <f t="shared" ca="1" si="54"/>
        <v>T</v>
      </c>
      <c r="E127" s="221" t="str">
        <f t="shared" ca="1" si="54"/>
        <v>G</v>
      </c>
      <c r="F127" s="221" t="str">
        <f t="shared" ca="1" si="54"/>
        <v/>
      </c>
      <c r="G127" s="221" t="str">
        <f t="shared" ca="1" si="54"/>
        <v>M</v>
      </c>
      <c r="H127" s="221" t="str">
        <f t="shared" ca="1" si="54"/>
        <v>G</v>
      </c>
      <c r="I127" s="221" t="str">
        <f t="shared" ca="1" si="54"/>
        <v>T</v>
      </c>
      <c r="J127" s="221" t="str">
        <f t="shared" ca="1" si="54"/>
        <v>T</v>
      </c>
      <c r="K127" s="221" t="str">
        <f t="shared" ca="1" si="54"/>
        <v>A</v>
      </c>
      <c r="L127" s="221" t="str">
        <f t="shared" ca="1" si="54"/>
        <v>M</v>
      </c>
      <c r="M127" s="221" t="str">
        <f t="shared" ca="1" si="55"/>
        <v/>
      </c>
      <c r="N127" s="221" t="str">
        <f t="shared" ca="1" si="55"/>
        <v>T</v>
      </c>
      <c r="O127" s="221" t="str">
        <f t="shared" ca="1" si="55"/>
        <v>G</v>
      </c>
      <c r="P127" s="221" t="str">
        <f t="shared" ca="1" si="55"/>
        <v>M</v>
      </c>
      <c r="Q127" s="221" t="str">
        <f t="shared" ca="1" si="55"/>
        <v>M</v>
      </c>
      <c r="R127" s="221" t="str">
        <f t="shared" ca="1" si="55"/>
        <v>T</v>
      </c>
      <c r="S127" s="221" t="str">
        <f t="shared" ca="1" si="55"/>
        <v>G</v>
      </c>
      <c r="T127" s="221" t="str">
        <f t="shared" ca="1" si="55"/>
        <v/>
      </c>
      <c r="U127" s="221" t="str">
        <f t="shared" ca="1" si="55"/>
        <v>T</v>
      </c>
      <c r="V127" s="221" t="str">
        <f t="shared" ca="1" si="55"/>
        <v>G</v>
      </c>
      <c r="W127" s="221" t="str">
        <f t="shared" ca="1" si="56"/>
        <v>T</v>
      </c>
      <c r="X127" s="221" t="str">
        <f t="shared" ca="1" si="56"/>
        <v>T</v>
      </c>
      <c r="Y127" s="221" t="str">
        <f t="shared" ca="1" si="56"/>
        <v>A</v>
      </c>
      <c r="Z127" s="221" t="str">
        <f t="shared" ca="1" si="56"/>
        <v>T</v>
      </c>
      <c r="AA127" s="221" t="str">
        <f t="shared" ca="1" si="56"/>
        <v/>
      </c>
      <c r="AB127" s="221" t="str">
        <f t="shared" ca="1" si="56"/>
        <v>T</v>
      </c>
      <c r="AC127" s="221" t="str">
        <f t="shared" ca="1" si="56"/>
        <v>M</v>
      </c>
      <c r="AD127" s="221" t="str">
        <f t="shared" ca="1" si="56"/>
        <v>A</v>
      </c>
      <c r="AE127" s="221" t="str">
        <f t="shared" ca="1" si="56"/>
        <v>M</v>
      </c>
      <c r="AF127" s="221" t="str">
        <f t="shared" ca="1" si="56"/>
        <v>T</v>
      </c>
      <c r="AG127" s="222" t="str">
        <f t="shared" ca="1" si="56"/>
        <v>M</v>
      </c>
      <c r="AH127" s="28"/>
      <c r="AI127" s="16" t="str">
        <f>IF(format_planning="numéros de planning",$AM$6,$AI$6)</f>
        <v>T</v>
      </c>
      <c r="AJ127" s="43">
        <f t="shared" ca="1" si="53"/>
        <v>171.25</v>
      </c>
      <c r="AK127" s="359">
        <f t="shared" ca="1" si="52"/>
        <v>23</v>
      </c>
      <c r="AL127" s="360"/>
      <c r="AM127" s="17"/>
      <c r="AN127" s="168"/>
      <c r="AO127" s="169"/>
      <c r="AP127" s="172"/>
      <c r="AQ127" s="173"/>
      <c r="AR127" s="17"/>
      <c r="AS127" s="180"/>
      <c r="AT127" s="180"/>
      <c r="AU127" s="181"/>
      <c r="AV127" s="181"/>
      <c r="AW127" s="317"/>
      <c r="AX127" s="17"/>
      <c r="AY127" s="64"/>
      <c r="AZ127" s="14"/>
      <c r="BA127" s="63"/>
      <c r="BB127" s="63"/>
      <c r="BC127" s="14"/>
      <c r="BD127" s="14"/>
      <c r="BE127" s="63"/>
      <c r="BF127" s="70"/>
      <c r="BG127" s="70"/>
      <c r="BH127" s="70"/>
      <c r="BI127" s="69"/>
      <c r="BJ127" s="69"/>
      <c r="BK127" s="14"/>
      <c r="BL127" s="14"/>
      <c r="BM127" s="70"/>
      <c r="BN127" s="63"/>
      <c r="BO127" s="14"/>
      <c r="BP127" s="69"/>
      <c r="BQ127" s="69"/>
      <c r="BR127" s="63"/>
      <c r="BS127" s="14"/>
      <c r="BT127" s="56"/>
      <c r="BU127" s="63"/>
      <c r="BV127" s="56"/>
      <c r="BW127" s="63"/>
      <c r="BX127" s="70"/>
      <c r="BY127" s="63"/>
      <c r="BZ127" s="14"/>
      <c r="CA127" s="14"/>
      <c r="CB127" s="14"/>
      <c r="CC127" s="14"/>
      <c r="CD127" s="14"/>
      <c r="CE127" s="70"/>
      <c r="CF127" s="14"/>
    </row>
    <row r="128" spans="2:84" ht="12.75" customHeight="1" x14ac:dyDescent="0.25">
      <c r="B128" s="157" t="s">
        <v>7</v>
      </c>
      <c r="C128" s="220" t="str">
        <f t="shared" ca="1" si="54"/>
        <v>M</v>
      </c>
      <c r="D128" s="221" t="str">
        <f t="shared" ca="1" si="54"/>
        <v>T</v>
      </c>
      <c r="E128" s="221" t="str">
        <f t="shared" ca="1" si="54"/>
        <v/>
      </c>
      <c r="F128" s="221" t="str">
        <f t="shared" ca="1" si="54"/>
        <v/>
      </c>
      <c r="G128" s="221" t="str">
        <f t="shared" ca="1" si="54"/>
        <v>M</v>
      </c>
      <c r="H128" s="221" t="str">
        <f t="shared" ca="1" si="54"/>
        <v>G</v>
      </c>
      <c r="I128" s="221" t="str">
        <f t="shared" ca="1" si="54"/>
        <v>T</v>
      </c>
      <c r="J128" s="221" t="str">
        <f t="shared" ca="1" si="54"/>
        <v>T</v>
      </c>
      <c r="K128" s="221" t="str">
        <f t="shared" ca="1" si="54"/>
        <v>A</v>
      </c>
      <c r="L128" s="221" t="str">
        <f t="shared" ca="1" si="54"/>
        <v/>
      </c>
      <c r="M128" s="221" t="str">
        <f t="shared" ca="1" si="55"/>
        <v/>
      </c>
      <c r="N128" s="221" t="str">
        <f t="shared" ca="1" si="55"/>
        <v>T</v>
      </c>
      <c r="O128" s="221" t="str">
        <f t="shared" ca="1" si="55"/>
        <v>G</v>
      </c>
      <c r="P128" s="221" t="str">
        <f t="shared" ca="1" si="55"/>
        <v>M</v>
      </c>
      <c r="Q128" s="221" t="str">
        <f t="shared" ca="1" si="55"/>
        <v>M</v>
      </c>
      <c r="R128" s="221" t="str">
        <f t="shared" ca="1" si="55"/>
        <v>T</v>
      </c>
      <c r="S128" s="221" t="str">
        <f t="shared" ca="1" si="55"/>
        <v/>
      </c>
      <c r="T128" s="221" t="str">
        <f t="shared" ca="1" si="55"/>
        <v/>
      </c>
      <c r="U128" s="221" t="str">
        <f t="shared" ca="1" si="55"/>
        <v>T</v>
      </c>
      <c r="V128" s="221" t="str">
        <f t="shared" ca="1" si="55"/>
        <v>G</v>
      </c>
      <c r="W128" s="221" t="str">
        <f t="shared" ca="1" si="56"/>
        <v>T</v>
      </c>
      <c r="X128" s="221" t="str">
        <f t="shared" ca="1" si="56"/>
        <v>T</v>
      </c>
      <c r="Y128" s="221" t="str">
        <f t="shared" ca="1" si="56"/>
        <v>A</v>
      </c>
      <c r="Z128" s="221" t="str">
        <f t="shared" ca="1" si="56"/>
        <v/>
      </c>
      <c r="AA128" s="221" t="str">
        <f t="shared" ca="1" si="56"/>
        <v/>
      </c>
      <c r="AB128" s="221" t="str">
        <f t="shared" ca="1" si="56"/>
        <v>T</v>
      </c>
      <c r="AC128" s="221" t="str">
        <f t="shared" ca="1" si="56"/>
        <v>M</v>
      </c>
      <c r="AD128" s="221" t="str">
        <f t="shared" ca="1" si="56"/>
        <v>A</v>
      </c>
      <c r="AE128" s="221" t="str">
        <f t="shared" ca="1" si="56"/>
        <v>M</v>
      </c>
      <c r="AF128" s="221" t="str">
        <f t="shared" ca="1" si="56"/>
        <v>T</v>
      </c>
      <c r="AG128" s="221" t="str">
        <f t="shared" ca="1" si="56"/>
        <v/>
      </c>
      <c r="AH128" s="315"/>
      <c r="AI128" s="16" t="str">
        <f>IF(format_planning="numéros de planning",$AM$7,$AI$7)</f>
        <v>C</v>
      </c>
      <c r="AJ128" s="43">
        <f t="shared" ca="1" si="53"/>
        <v>115</v>
      </c>
      <c r="AK128" s="359">
        <f t="shared" ca="1" si="52"/>
        <v>17</v>
      </c>
      <c r="AL128" s="360"/>
      <c r="AM128" s="17"/>
      <c r="AN128" s="168"/>
      <c r="AO128" s="169"/>
      <c r="AP128" s="172"/>
      <c r="AQ128" s="173"/>
      <c r="AR128" s="17"/>
      <c r="AS128" s="180"/>
      <c r="AT128" s="180"/>
      <c r="AU128" s="181"/>
      <c r="AV128" s="181"/>
      <c r="AW128" s="317"/>
      <c r="AX128" s="17"/>
      <c r="AY128" s="66"/>
      <c r="AZ128" s="69"/>
      <c r="BA128" s="14"/>
      <c r="BB128" s="66"/>
      <c r="BC128" s="14"/>
      <c r="BD128" s="69"/>
      <c r="BE128" s="14"/>
      <c r="BF128" s="14"/>
      <c r="BG128" s="14"/>
      <c r="BH128" s="70"/>
      <c r="BI128" s="69"/>
      <c r="BJ128" s="69"/>
      <c r="BK128" s="71"/>
      <c r="BL128" s="14"/>
      <c r="BM128" s="70"/>
      <c r="BN128" s="63"/>
      <c r="BO128" s="14"/>
      <c r="BP128" s="69"/>
      <c r="BQ128" s="69"/>
      <c r="BR128" s="57"/>
      <c r="BS128" s="14"/>
      <c r="BT128" s="56"/>
      <c r="BU128" s="63"/>
      <c r="BV128" s="56"/>
      <c r="BW128" s="63"/>
      <c r="BX128" s="70"/>
      <c r="BY128" s="72"/>
      <c r="BZ128" s="14"/>
      <c r="CA128" s="63"/>
      <c r="CB128" s="14"/>
      <c r="CC128" s="14"/>
      <c r="CD128" s="69"/>
      <c r="CE128" s="69"/>
      <c r="CF128" s="66"/>
    </row>
    <row r="129" spans="2:84" ht="12.75" customHeight="1" x14ac:dyDescent="0.25">
      <c r="B129" s="158" t="s">
        <v>8</v>
      </c>
      <c r="C129" s="220" t="str">
        <f t="shared" ca="1" si="54"/>
        <v/>
      </c>
      <c r="D129" s="221" t="str">
        <f t="shared" ca="1" si="54"/>
        <v/>
      </c>
      <c r="E129" s="221" t="str">
        <f t="shared" ca="1" si="54"/>
        <v>T</v>
      </c>
      <c r="F129" s="221" t="str">
        <f t="shared" ca="1" si="54"/>
        <v/>
      </c>
      <c r="G129" s="221" t="str">
        <f t="shared" ca="1" si="54"/>
        <v/>
      </c>
      <c r="H129" s="221" t="str">
        <f t="shared" ca="1" si="54"/>
        <v/>
      </c>
      <c r="I129" s="221" t="str">
        <f t="shared" ca="1" si="54"/>
        <v/>
      </c>
      <c r="J129" s="221" t="str">
        <f t="shared" ca="1" si="54"/>
        <v/>
      </c>
      <c r="K129" s="221" t="str">
        <f t="shared" ca="1" si="54"/>
        <v/>
      </c>
      <c r="L129" s="221" t="str">
        <f t="shared" ca="1" si="54"/>
        <v>A</v>
      </c>
      <c r="M129" s="221" t="str">
        <f t="shared" ca="1" si="55"/>
        <v/>
      </c>
      <c r="N129" s="221" t="str">
        <f t="shared" ca="1" si="55"/>
        <v/>
      </c>
      <c r="O129" s="221" t="str">
        <f t="shared" ca="1" si="55"/>
        <v/>
      </c>
      <c r="P129" s="221" t="str">
        <f t="shared" ca="1" si="55"/>
        <v/>
      </c>
      <c r="Q129" s="221" t="str">
        <f t="shared" ca="1" si="55"/>
        <v/>
      </c>
      <c r="R129" s="221" t="str">
        <f t="shared" ca="1" si="55"/>
        <v/>
      </c>
      <c r="S129" s="221" t="str">
        <f t="shared" ca="1" si="55"/>
        <v>T</v>
      </c>
      <c r="T129" s="221" t="str">
        <f t="shared" ca="1" si="55"/>
        <v/>
      </c>
      <c r="U129" s="221" t="str">
        <f t="shared" ca="1" si="55"/>
        <v/>
      </c>
      <c r="V129" s="221" t="str">
        <f t="shared" ca="1" si="55"/>
        <v/>
      </c>
      <c r="W129" s="221" t="str">
        <f t="shared" ca="1" si="56"/>
        <v/>
      </c>
      <c r="X129" s="221" t="str">
        <f t="shared" ca="1" si="56"/>
        <v/>
      </c>
      <c r="Y129" s="221" t="str">
        <f t="shared" ca="1" si="56"/>
        <v/>
      </c>
      <c r="Z129" s="221" t="str">
        <f t="shared" ca="1" si="56"/>
        <v>A</v>
      </c>
      <c r="AA129" s="221" t="str">
        <f t="shared" ca="1" si="56"/>
        <v/>
      </c>
      <c r="AB129" s="221" t="str">
        <f t="shared" ca="1" si="56"/>
        <v/>
      </c>
      <c r="AC129" s="221" t="str">
        <f t="shared" ca="1" si="56"/>
        <v/>
      </c>
      <c r="AD129" s="221" t="str">
        <f t="shared" ca="1" si="56"/>
        <v/>
      </c>
      <c r="AE129" s="221" t="str">
        <f t="shared" ca="1" si="56"/>
        <v/>
      </c>
      <c r="AF129" s="221" t="str">
        <f t="shared" ca="1" si="56"/>
        <v/>
      </c>
      <c r="AG129" s="222" t="str">
        <f t="shared" ca="1" si="56"/>
        <v>T</v>
      </c>
      <c r="AH129" s="14"/>
      <c r="AI129" s="16" t="str">
        <f>IF(format_planning="numéros de planning",$AM$8,$AI$8)</f>
        <v>F</v>
      </c>
      <c r="AJ129" s="43">
        <f t="shared" ca="1" si="53"/>
        <v>125.5</v>
      </c>
      <c r="AK129" s="359">
        <f t="shared" ca="1" si="52"/>
        <v>18</v>
      </c>
      <c r="AL129" s="360"/>
      <c r="AM129" s="17"/>
      <c r="AN129" s="168"/>
      <c r="AO129" s="169"/>
      <c r="AP129" s="172"/>
      <c r="AQ129" s="173"/>
      <c r="AR129" s="17"/>
      <c r="AS129" s="180"/>
      <c r="AT129" s="180"/>
      <c r="AU129" s="181"/>
      <c r="AV129" s="181"/>
      <c r="AW129" s="317"/>
      <c r="AX129" s="17"/>
      <c r="AY129" s="55"/>
      <c r="AZ129" s="69"/>
      <c r="BA129" s="14"/>
      <c r="BB129" s="14"/>
      <c r="BC129" s="14"/>
      <c r="BD129" s="69"/>
      <c r="BE129" s="69"/>
      <c r="BF129" s="63"/>
      <c r="BG129" s="14"/>
      <c r="BH129" s="70"/>
      <c r="BI129" s="70"/>
      <c r="BJ129" s="70"/>
      <c r="BK129" s="70"/>
      <c r="BL129" s="14"/>
      <c r="BM129" s="14"/>
      <c r="BN129" s="14"/>
      <c r="BO129" s="14"/>
      <c r="BP129" s="14"/>
      <c r="BQ129" s="70"/>
      <c r="BR129" s="14"/>
      <c r="BS129" s="14"/>
      <c r="BT129" s="14"/>
      <c r="BU129" s="14"/>
      <c r="BV129" s="14"/>
      <c r="BW129" s="14"/>
      <c r="BX129" s="70"/>
      <c r="BY129" s="56"/>
      <c r="BZ129" s="14"/>
      <c r="CA129" s="63"/>
      <c r="CB129" s="14"/>
      <c r="CC129" s="14"/>
      <c r="CD129" s="69"/>
      <c r="CE129" s="69"/>
      <c r="CF129" s="14"/>
    </row>
    <row r="130" spans="2:84" ht="12.75" customHeight="1" x14ac:dyDescent="0.25">
      <c r="B130" s="157" t="s">
        <v>9</v>
      </c>
      <c r="C130" s="220" t="str">
        <f t="shared" ca="1" si="54"/>
        <v>T</v>
      </c>
      <c r="D130" s="221" t="str">
        <f t="shared" ca="1" si="54"/>
        <v>G</v>
      </c>
      <c r="E130" s="221" t="str">
        <f t="shared" ca="1" si="54"/>
        <v/>
      </c>
      <c r="F130" s="221" t="str">
        <f t="shared" ca="1" si="54"/>
        <v/>
      </c>
      <c r="G130" s="221" t="str">
        <f t="shared" ca="1" si="54"/>
        <v>A</v>
      </c>
      <c r="H130" s="221" t="str">
        <f t="shared" ca="1" si="54"/>
        <v>A</v>
      </c>
      <c r="I130" s="221" t="str">
        <f t="shared" ca="1" si="54"/>
        <v>A</v>
      </c>
      <c r="J130" s="221" t="str">
        <f t="shared" ca="1" si="54"/>
        <v>M</v>
      </c>
      <c r="K130" s="221" t="str">
        <f t="shared" ca="1" si="54"/>
        <v>T</v>
      </c>
      <c r="L130" s="221" t="str">
        <f t="shared" ca="1" si="54"/>
        <v/>
      </c>
      <c r="M130" s="221" t="str">
        <f t="shared" ca="1" si="55"/>
        <v/>
      </c>
      <c r="N130" s="221" t="str">
        <f t="shared" ca="1" si="55"/>
        <v>M</v>
      </c>
      <c r="O130" s="221" t="str">
        <f t="shared" ca="1" si="55"/>
        <v>F</v>
      </c>
      <c r="P130" s="221" t="str">
        <f t="shared" ca="1" si="55"/>
        <v>G</v>
      </c>
      <c r="Q130" s="221" t="str">
        <f t="shared" ca="1" si="55"/>
        <v>T</v>
      </c>
      <c r="R130" s="221" t="str">
        <f t="shared" ca="1" si="55"/>
        <v>M</v>
      </c>
      <c r="S130" s="221" t="str">
        <f t="shared" ca="1" si="55"/>
        <v/>
      </c>
      <c r="T130" s="221" t="str">
        <f t="shared" ca="1" si="55"/>
        <v/>
      </c>
      <c r="U130" s="221" t="str">
        <f t="shared" ca="1" si="55"/>
        <v>A</v>
      </c>
      <c r="V130" s="221" t="str">
        <f t="shared" ca="1" si="55"/>
        <v>A</v>
      </c>
      <c r="W130" s="221" t="str">
        <f t="shared" ca="1" si="56"/>
        <v>A</v>
      </c>
      <c r="X130" s="221" t="str">
        <f t="shared" ca="1" si="56"/>
        <v>G</v>
      </c>
      <c r="Y130" s="221" t="str">
        <f t="shared" ca="1" si="56"/>
        <v>T</v>
      </c>
      <c r="Z130" s="221" t="str">
        <f t="shared" ca="1" si="56"/>
        <v/>
      </c>
      <c r="AA130" s="221" t="str">
        <f t="shared" ca="1" si="56"/>
        <v/>
      </c>
      <c r="AB130" s="221" t="str">
        <f t="shared" ca="1" si="56"/>
        <v>F</v>
      </c>
      <c r="AC130" s="221" t="str">
        <f t="shared" ca="1" si="56"/>
        <v>A</v>
      </c>
      <c r="AD130" s="221" t="str">
        <f t="shared" ca="1" si="56"/>
        <v>T</v>
      </c>
      <c r="AE130" s="221" t="str">
        <f t="shared" ca="1" si="56"/>
        <v>T</v>
      </c>
      <c r="AF130" s="221" t="str">
        <f t="shared" ca="1" si="56"/>
        <v>M</v>
      </c>
      <c r="AG130" s="221" t="str">
        <f t="shared" ca="1" si="56"/>
        <v/>
      </c>
      <c r="AH130" s="32"/>
      <c r="AI130" s="17"/>
      <c r="AJ130" s="33"/>
      <c r="AK130" s="33"/>
      <c r="AL130" s="33"/>
      <c r="AM130" s="17"/>
      <c r="AN130" s="168"/>
      <c r="AO130" s="169"/>
      <c r="AP130" s="172"/>
      <c r="AQ130" s="173"/>
      <c r="AR130" s="17"/>
      <c r="AS130" s="180"/>
      <c r="AT130" s="180"/>
      <c r="AU130" s="181"/>
      <c r="AV130" s="181"/>
      <c r="AW130" s="317"/>
      <c r="AX130" s="17"/>
      <c r="AY130" s="68"/>
      <c r="AZ130" s="69"/>
      <c r="BA130" s="14"/>
      <c r="BB130" s="14"/>
      <c r="BC130" s="14"/>
      <c r="BD130" s="69"/>
      <c r="BE130" s="69"/>
      <c r="BF130" s="63"/>
      <c r="BG130" s="14"/>
      <c r="BH130" s="14"/>
      <c r="BI130" s="63"/>
      <c r="BJ130" s="63"/>
      <c r="BK130" s="66"/>
      <c r="BL130" s="14"/>
      <c r="BM130" s="69"/>
      <c r="BN130" s="70"/>
      <c r="BO130" s="69"/>
      <c r="BP130" s="14"/>
      <c r="BQ130" s="63"/>
      <c r="BR130" s="66"/>
      <c r="BS130" s="14"/>
      <c r="BT130" s="63"/>
      <c r="BU130" s="70"/>
      <c r="BV130" s="70"/>
      <c r="BW130" s="69"/>
      <c r="BX130" s="56"/>
      <c r="BY130" s="66"/>
      <c r="BZ130" s="14"/>
      <c r="CA130" s="63"/>
      <c r="CB130" s="14"/>
      <c r="CC130" s="14"/>
      <c r="CD130" s="69"/>
      <c r="CE130" s="69"/>
      <c r="CF130" s="14"/>
    </row>
    <row r="131" spans="2:84" ht="12.75" customHeight="1" x14ac:dyDescent="0.25">
      <c r="B131" s="157" t="s">
        <v>10</v>
      </c>
      <c r="C131" s="220" t="str">
        <f t="shared" ca="1" si="54"/>
        <v>T</v>
      </c>
      <c r="D131" s="221" t="str">
        <f t="shared" ca="1" si="54"/>
        <v>G</v>
      </c>
      <c r="E131" s="221" t="str">
        <f t="shared" ca="1" si="54"/>
        <v/>
      </c>
      <c r="F131" s="221" t="str">
        <f t="shared" ca="1" si="54"/>
        <v/>
      </c>
      <c r="G131" s="221" t="str">
        <f t="shared" ca="1" si="54"/>
        <v>A</v>
      </c>
      <c r="H131" s="221" t="str">
        <f t="shared" ca="1" si="54"/>
        <v>A</v>
      </c>
      <c r="I131" s="221" t="str">
        <f t="shared" ca="1" si="54"/>
        <v>A</v>
      </c>
      <c r="J131" s="221" t="str">
        <f t="shared" ca="1" si="54"/>
        <v>M</v>
      </c>
      <c r="K131" s="221" t="str">
        <f t="shared" ca="1" si="54"/>
        <v>T</v>
      </c>
      <c r="L131" s="221" t="str">
        <f t="shared" ca="1" si="54"/>
        <v/>
      </c>
      <c r="M131" s="221" t="str">
        <f t="shared" ca="1" si="55"/>
        <v/>
      </c>
      <c r="N131" s="221" t="str">
        <f t="shared" ca="1" si="55"/>
        <v>M</v>
      </c>
      <c r="O131" s="221" t="str">
        <f t="shared" ca="1" si="55"/>
        <v>F</v>
      </c>
      <c r="P131" s="221" t="str">
        <f t="shared" ca="1" si="55"/>
        <v>G</v>
      </c>
      <c r="Q131" s="221" t="str">
        <f t="shared" ca="1" si="55"/>
        <v>T</v>
      </c>
      <c r="R131" s="221" t="str">
        <f t="shared" ca="1" si="55"/>
        <v>M</v>
      </c>
      <c r="S131" s="221" t="str">
        <f t="shared" ca="1" si="55"/>
        <v/>
      </c>
      <c r="T131" s="221" t="str">
        <f t="shared" ca="1" si="55"/>
        <v/>
      </c>
      <c r="U131" s="221" t="str">
        <f t="shared" ca="1" si="55"/>
        <v>A</v>
      </c>
      <c r="V131" s="221" t="str">
        <f t="shared" ca="1" si="55"/>
        <v>A</v>
      </c>
      <c r="W131" s="221" t="str">
        <f t="shared" ca="1" si="56"/>
        <v>A</v>
      </c>
      <c r="X131" s="221" t="str">
        <f t="shared" ca="1" si="56"/>
        <v>G</v>
      </c>
      <c r="Y131" s="221" t="str">
        <f t="shared" ca="1" si="56"/>
        <v>T</v>
      </c>
      <c r="Z131" s="221" t="str">
        <f t="shared" ca="1" si="56"/>
        <v/>
      </c>
      <c r="AA131" s="221" t="str">
        <f t="shared" ca="1" si="56"/>
        <v/>
      </c>
      <c r="AB131" s="221" t="str">
        <f t="shared" ca="1" si="56"/>
        <v>F</v>
      </c>
      <c r="AC131" s="221" t="str">
        <f t="shared" ca="1" si="56"/>
        <v>A</v>
      </c>
      <c r="AD131" s="221" t="str">
        <f t="shared" ca="1" si="56"/>
        <v>T</v>
      </c>
      <c r="AE131" s="221" t="str">
        <f t="shared" ca="1" si="56"/>
        <v>T</v>
      </c>
      <c r="AF131" s="221" t="str">
        <f t="shared" ca="1" si="56"/>
        <v>M</v>
      </c>
      <c r="AG131" s="221" t="str">
        <f t="shared" ca="1" si="56"/>
        <v/>
      </c>
      <c r="AH131" s="314"/>
      <c r="AI131" s="368" t="s">
        <v>11</v>
      </c>
      <c r="AJ131" s="369"/>
      <c r="AK131" s="153"/>
      <c r="AL131" s="153"/>
      <c r="AM131" s="17"/>
      <c r="AN131" s="168"/>
      <c r="AO131" s="169"/>
      <c r="AP131" s="172"/>
      <c r="AQ131" s="173"/>
      <c r="AR131" s="17"/>
      <c r="AS131" s="180"/>
      <c r="AT131" s="180"/>
      <c r="AU131" s="181"/>
      <c r="AV131" s="181"/>
      <c r="AW131" s="317"/>
      <c r="AX131" s="17"/>
      <c r="AY131" s="55"/>
      <c r="AZ131" s="14"/>
      <c r="BA131" s="14"/>
      <c r="BB131" s="14"/>
      <c r="BC131" s="14"/>
      <c r="BD131" s="14"/>
      <c r="BE131" s="69"/>
      <c r="BF131" s="63"/>
      <c r="BG131" s="14"/>
      <c r="BH131" s="14"/>
      <c r="BI131" s="63"/>
      <c r="BJ131" s="63"/>
      <c r="BK131" s="14"/>
      <c r="BL131" s="14"/>
      <c r="BM131" s="69"/>
      <c r="BN131" s="70"/>
      <c r="BO131" s="69"/>
      <c r="BP131" s="14"/>
      <c r="BQ131" s="63"/>
      <c r="BR131" s="14"/>
      <c r="BS131" s="14"/>
      <c r="BT131" s="63"/>
      <c r="BU131" s="70"/>
      <c r="BV131" s="70"/>
      <c r="BW131" s="69"/>
      <c r="BX131" s="56"/>
      <c r="BY131" s="14"/>
      <c r="BZ131" s="14"/>
      <c r="CA131" s="14"/>
      <c r="CB131" s="62"/>
      <c r="CC131" s="14"/>
      <c r="CD131" s="14"/>
      <c r="CE131" s="14"/>
      <c r="CF131" s="14"/>
    </row>
    <row r="132" spans="2:84" ht="12.75" customHeight="1" x14ac:dyDescent="0.25">
      <c r="B132" s="159" t="s">
        <v>12</v>
      </c>
      <c r="C132" s="220" t="str">
        <f t="shared" ca="1" si="54"/>
        <v>T</v>
      </c>
      <c r="D132" s="221" t="str">
        <f t="shared" ca="1" si="54"/>
        <v>G</v>
      </c>
      <c r="E132" s="221" t="str">
        <f t="shared" ca="1" si="54"/>
        <v/>
      </c>
      <c r="F132" s="221" t="str">
        <f t="shared" ca="1" si="54"/>
        <v/>
      </c>
      <c r="G132" s="221" t="str">
        <f t="shared" ca="1" si="54"/>
        <v>A</v>
      </c>
      <c r="H132" s="221" t="str">
        <f t="shared" ca="1" si="54"/>
        <v>A</v>
      </c>
      <c r="I132" s="221" t="str">
        <f t="shared" ca="1" si="54"/>
        <v>A</v>
      </c>
      <c r="J132" s="221" t="str">
        <f t="shared" ca="1" si="54"/>
        <v>M</v>
      </c>
      <c r="K132" s="221" t="str">
        <f t="shared" ca="1" si="54"/>
        <v>T</v>
      </c>
      <c r="L132" s="221" t="str">
        <f t="shared" ca="1" si="54"/>
        <v/>
      </c>
      <c r="M132" s="221" t="str">
        <f t="shared" ca="1" si="55"/>
        <v/>
      </c>
      <c r="N132" s="221" t="str">
        <f t="shared" ca="1" si="55"/>
        <v>M</v>
      </c>
      <c r="O132" s="221" t="str">
        <f t="shared" ca="1" si="55"/>
        <v>F</v>
      </c>
      <c r="P132" s="221" t="str">
        <f t="shared" ca="1" si="55"/>
        <v>G</v>
      </c>
      <c r="Q132" s="221" t="str">
        <f t="shared" ca="1" si="55"/>
        <v>T</v>
      </c>
      <c r="R132" s="221" t="str">
        <f t="shared" ca="1" si="55"/>
        <v>M</v>
      </c>
      <c r="S132" s="221" t="str">
        <f t="shared" ca="1" si="55"/>
        <v/>
      </c>
      <c r="T132" s="221" t="str">
        <f t="shared" ca="1" si="55"/>
        <v/>
      </c>
      <c r="U132" s="221" t="str">
        <f t="shared" ca="1" si="55"/>
        <v>A</v>
      </c>
      <c r="V132" s="221" t="str">
        <f t="shared" ca="1" si="55"/>
        <v>A</v>
      </c>
      <c r="W132" s="221" t="str">
        <f t="shared" ca="1" si="56"/>
        <v>A</v>
      </c>
      <c r="X132" s="221" t="str">
        <f t="shared" ca="1" si="56"/>
        <v>G</v>
      </c>
      <c r="Y132" s="221" t="str">
        <f t="shared" ca="1" si="56"/>
        <v>T</v>
      </c>
      <c r="Z132" s="221" t="str">
        <f t="shared" ca="1" si="56"/>
        <v/>
      </c>
      <c r="AA132" s="221" t="str">
        <f t="shared" ca="1" si="56"/>
        <v/>
      </c>
      <c r="AB132" s="221" t="str">
        <f t="shared" ca="1" si="56"/>
        <v>F</v>
      </c>
      <c r="AC132" s="221" t="str">
        <f t="shared" ca="1" si="56"/>
        <v>A</v>
      </c>
      <c r="AD132" s="221" t="str">
        <f t="shared" ca="1" si="56"/>
        <v>T</v>
      </c>
      <c r="AE132" s="221" t="str">
        <f t="shared" ca="1" si="56"/>
        <v>T</v>
      </c>
      <c r="AF132" s="221" t="str">
        <f t="shared" ca="1" si="56"/>
        <v>M</v>
      </c>
      <c r="AG132" s="221" t="str">
        <f t="shared" ca="1" si="56"/>
        <v/>
      </c>
      <c r="AH132" s="54"/>
      <c r="AI132" s="16" t="str">
        <f>IF(format_planning="numéros de planning",$AM$3,$AI$3)</f>
        <v>A</v>
      </c>
      <c r="AJ132" s="36">
        <f>COUNTIF($C$140:$AH$140,AI132)</f>
        <v>6</v>
      </c>
      <c r="AK132" s="58"/>
      <c r="AL132" s="58"/>
      <c r="AM132" s="17"/>
      <c r="AN132" s="168"/>
      <c r="AO132" s="169"/>
      <c r="AP132" s="172"/>
      <c r="AQ132" s="173"/>
      <c r="AR132" s="17"/>
      <c r="AS132" s="180"/>
      <c r="AT132" s="180"/>
      <c r="AU132" s="181"/>
      <c r="AV132" s="181"/>
      <c r="AW132" s="317"/>
      <c r="AX132" s="17"/>
      <c r="AY132" s="55"/>
      <c r="AZ132" s="63"/>
      <c r="BA132" s="66"/>
      <c r="BB132" s="28"/>
      <c r="BC132" s="14"/>
      <c r="BD132" s="74"/>
      <c r="BE132" s="62"/>
      <c r="BF132" s="14"/>
      <c r="BG132" s="14"/>
      <c r="BH132" s="14"/>
      <c r="BI132" s="63"/>
      <c r="BJ132" s="63"/>
      <c r="BK132" s="14"/>
      <c r="BL132" s="14"/>
      <c r="BM132" s="69"/>
      <c r="BN132" s="70"/>
      <c r="BO132" s="69"/>
      <c r="BP132" s="14"/>
      <c r="BQ132" s="63"/>
      <c r="BR132" s="14"/>
      <c r="BS132" s="14"/>
      <c r="BT132" s="63"/>
      <c r="BU132" s="70"/>
      <c r="BV132" s="70"/>
      <c r="BW132" s="69"/>
      <c r="BX132" s="56"/>
      <c r="BY132" s="14"/>
      <c r="BZ132" s="14"/>
      <c r="CA132" s="70"/>
      <c r="CB132" s="75"/>
      <c r="CC132" s="63"/>
      <c r="CD132" s="66"/>
      <c r="CE132" s="70"/>
      <c r="CF132" s="28"/>
    </row>
    <row r="133" spans="2:84" ht="12.75" customHeight="1" x14ac:dyDescent="0.25">
      <c r="B133" s="89" t="s">
        <v>104</v>
      </c>
      <c r="C133" s="220" t="str">
        <f t="shared" ca="1" si="54"/>
        <v>F</v>
      </c>
      <c r="D133" s="220" t="str">
        <f t="shared" ca="1" si="54"/>
        <v>M</v>
      </c>
      <c r="E133" s="220" t="str">
        <f t="shared" ca="1" si="54"/>
        <v/>
      </c>
      <c r="F133" s="220" t="str">
        <f t="shared" ca="1" si="54"/>
        <v/>
      </c>
      <c r="G133" s="220" t="str">
        <f t="shared" ca="1" si="54"/>
        <v>T</v>
      </c>
      <c r="H133" s="220" t="str">
        <f t="shared" ca="1" si="54"/>
        <v/>
      </c>
      <c r="I133" s="220" t="str">
        <f t="shared" ca="1" si="54"/>
        <v>G</v>
      </c>
      <c r="J133" s="220" t="str">
        <f t="shared" ca="1" si="54"/>
        <v/>
      </c>
      <c r="K133" s="220" t="str">
        <f t="shared" ca="1" si="54"/>
        <v>M</v>
      </c>
      <c r="L133" s="220" t="str">
        <f t="shared" ca="1" si="54"/>
        <v/>
      </c>
      <c r="M133" s="220" t="str">
        <f t="shared" ca="1" si="55"/>
        <v/>
      </c>
      <c r="N133" s="220" t="str">
        <f t="shared" ca="1" si="55"/>
        <v>G</v>
      </c>
      <c r="O133" s="220" t="str">
        <f t="shared" ca="1" si="55"/>
        <v>M</v>
      </c>
      <c r="P133" s="220" t="str">
        <f t="shared" ca="1" si="55"/>
        <v/>
      </c>
      <c r="Q133" s="220" t="str">
        <f t="shared" ca="1" si="55"/>
        <v>F</v>
      </c>
      <c r="R133" s="220" t="str">
        <f t="shared" ca="1" si="55"/>
        <v/>
      </c>
      <c r="S133" s="220" t="str">
        <f t="shared" ca="1" si="55"/>
        <v/>
      </c>
      <c r="T133" s="220" t="str">
        <f t="shared" ca="1" si="55"/>
        <v/>
      </c>
      <c r="U133" s="220" t="str">
        <f t="shared" ca="1" si="55"/>
        <v>F</v>
      </c>
      <c r="V133" s="220" t="str">
        <f t="shared" ca="1" si="55"/>
        <v>F</v>
      </c>
      <c r="W133" s="220" t="str">
        <f t="shared" ca="1" si="56"/>
        <v>G</v>
      </c>
      <c r="X133" s="220" t="str">
        <f t="shared" ca="1" si="56"/>
        <v>F</v>
      </c>
      <c r="Y133" s="220" t="str">
        <f t="shared" ca="1" si="56"/>
        <v>F</v>
      </c>
      <c r="Z133" s="222" t="str">
        <f t="shared" ca="1" si="56"/>
        <v/>
      </c>
      <c r="AA133" s="220" t="str">
        <f t="shared" ca="1" si="56"/>
        <v/>
      </c>
      <c r="AB133" s="220" t="str">
        <f t="shared" ca="1" si="56"/>
        <v>M</v>
      </c>
      <c r="AC133" s="220" t="str">
        <f t="shared" ca="1" si="56"/>
        <v>F</v>
      </c>
      <c r="AD133" s="220" t="str">
        <f t="shared" ca="1" si="56"/>
        <v/>
      </c>
      <c r="AE133" s="220" t="str">
        <f t="shared" ca="1" si="56"/>
        <v>F</v>
      </c>
      <c r="AF133" s="220" t="str">
        <f t="shared" ca="1" si="56"/>
        <v/>
      </c>
      <c r="AG133" s="221" t="str">
        <f t="shared" ca="1" si="56"/>
        <v/>
      </c>
      <c r="AH133" s="28"/>
      <c r="AI133" s="16" t="str">
        <f>IF(format_planning="numéros de planning",$AM$4,$AI$4)</f>
        <v>M</v>
      </c>
      <c r="AJ133" s="36">
        <f t="shared" ref="AJ133:AJ137" si="57">COUNTIF($C$140:$AH$140,AI133)</f>
        <v>6</v>
      </c>
      <c r="AK133" s="58"/>
      <c r="AL133" s="58"/>
      <c r="AM133" s="17"/>
      <c r="AN133" s="168"/>
      <c r="AO133" s="169"/>
      <c r="AP133" s="172"/>
      <c r="AQ133" s="173"/>
      <c r="AR133" s="17"/>
      <c r="AS133" s="180"/>
      <c r="AT133" s="180"/>
      <c r="AU133" s="181"/>
      <c r="AV133" s="181"/>
      <c r="AW133" s="317"/>
      <c r="AX133" s="17"/>
      <c r="AY133" s="73"/>
      <c r="AZ133" s="74"/>
      <c r="BA133" s="74"/>
      <c r="BB133" s="70"/>
      <c r="BC133" s="14"/>
      <c r="BD133" s="14"/>
      <c r="BE133" s="75"/>
      <c r="BF133" s="69"/>
      <c r="BG133" s="66"/>
      <c r="BH133" s="14"/>
      <c r="BI133" s="14"/>
      <c r="BJ133" s="14"/>
      <c r="BK133" s="14"/>
      <c r="BL133" s="14"/>
      <c r="BM133" s="14"/>
      <c r="BN133" s="62"/>
      <c r="BO133" s="14"/>
      <c r="BP133" s="14"/>
      <c r="BQ133" s="14"/>
      <c r="BR133" s="14"/>
      <c r="BS133" s="14"/>
      <c r="BT133" s="14"/>
      <c r="BU133" s="62"/>
      <c r="BV133" s="14"/>
      <c r="BW133" s="14"/>
      <c r="BX133" s="14"/>
      <c r="BY133" s="14"/>
      <c r="BZ133" s="14"/>
      <c r="CA133" s="69"/>
      <c r="CB133" s="70"/>
      <c r="CC133" s="69"/>
      <c r="CD133" s="70"/>
      <c r="CE133" s="63"/>
      <c r="CF133" s="70"/>
    </row>
    <row r="134" spans="2:84" ht="12.75" customHeight="1" x14ac:dyDescent="0.25">
      <c r="B134" s="160" t="s">
        <v>13</v>
      </c>
      <c r="C134" s="220" t="str">
        <f t="shared" ca="1" si="54"/>
        <v/>
      </c>
      <c r="D134" s="221" t="str">
        <f t="shared" ca="1" si="54"/>
        <v/>
      </c>
      <c r="E134" s="221" t="str">
        <f t="shared" ca="1" si="54"/>
        <v/>
      </c>
      <c r="F134" s="221" t="str">
        <f t="shared" ca="1" si="54"/>
        <v/>
      </c>
      <c r="G134" s="221" t="str">
        <f t="shared" ca="1" si="54"/>
        <v/>
      </c>
      <c r="H134" s="221" t="str">
        <f t="shared" ca="1" si="54"/>
        <v/>
      </c>
      <c r="I134" s="221" t="str">
        <f t="shared" ca="1" si="54"/>
        <v/>
      </c>
      <c r="J134" s="221" t="str">
        <f t="shared" ca="1" si="54"/>
        <v/>
      </c>
      <c r="K134" s="221" t="str">
        <f t="shared" ca="1" si="54"/>
        <v/>
      </c>
      <c r="L134" s="221" t="str">
        <f t="shared" ca="1" si="54"/>
        <v/>
      </c>
      <c r="M134" s="221" t="str">
        <f t="shared" ca="1" si="55"/>
        <v/>
      </c>
      <c r="N134" s="221" t="str">
        <f t="shared" ca="1" si="55"/>
        <v/>
      </c>
      <c r="O134" s="221" t="str">
        <f t="shared" ca="1" si="55"/>
        <v/>
      </c>
      <c r="P134" s="221" t="str">
        <f t="shared" ca="1" si="55"/>
        <v/>
      </c>
      <c r="Q134" s="221" t="str">
        <f t="shared" ca="1" si="55"/>
        <v/>
      </c>
      <c r="R134" s="221" t="str">
        <f t="shared" ca="1" si="55"/>
        <v/>
      </c>
      <c r="S134" s="221" t="str">
        <f t="shared" ca="1" si="55"/>
        <v/>
      </c>
      <c r="T134" s="221" t="str">
        <f t="shared" ca="1" si="55"/>
        <v/>
      </c>
      <c r="U134" s="221" t="str">
        <f t="shared" ca="1" si="55"/>
        <v/>
      </c>
      <c r="V134" s="221" t="str">
        <f t="shared" ca="1" si="55"/>
        <v/>
      </c>
      <c r="W134" s="221" t="str">
        <f t="shared" ca="1" si="56"/>
        <v/>
      </c>
      <c r="X134" s="221" t="str">
        <f t="shared" ca="1" si="56"/>
        <v/>
      </c>
      <c r="Y134" s="221" t="str">
        <f t="shared" ca="1" si="56"/>
        <v/>
      </c>
      <c r="Z134" s="221" t="str">
        <f t="shared" ca="1" si="56"/>
        <v/>
      </c>
      <c r="AA134" s="221" t="str">
        <f t="shared" ca="1" si="56"/>
        <v/>
      </c>
      <c r="AB134" s="221" t="str">
        <f t="shared" ca="1" si="56"/>
        <v/>
      </c>
      <c r="AC134" s="221" t="str">
        <f t="shared" ca="1" si="56"/>
        <v/>
      </c>
      <c r="AD134" s="221" t="str">
        <f t="shared" ca="1" si="56"/>
        <v/>
      </c>
      <c r="AE134" s="221" t="str">
        <f t="shared" ca="1" si="56"/>
        <v/>
      </c>
      <c r="AF134" s="221" t="str">
        <f t="shared" ca="1" si="56"/>
        <v/>
      </c>
      <c r="AG134" s="221" t="str">
        <f t="shared" ca="1" si="56"/>
        <v/>
      </c>
      <c r="AH134" s="54"/>
      <c r="AI134" s="16" t="str">
        <f>IF(format_planning="numéros de planning",$AM$5,$AI$5)</f>
        <v>G</v>
      </c>
      <c r="AJ134" s="36">
        <f t="shared" si="57"/>
        <v>6</v>
      </c>
      <c r="AK134" s="58"/>
      <c r="AL134" s="58"/>
      <c r="AM134" s="17"/>
      <c r="AN134" s="168"/>
      <c r="AO134" s="169"/>
      <c r="AP134" s="172"/>
      <c r="AQ134" s="173"/>
      <c r="AR134" s="17"/>
      <c r="AS134" s="180"/>
      <c r="AT134" s="180"/>
      <c r="AU134" s="181"/>
      <c r="AV134" s="181"/>
      <c r="AW134" s="317"/>
      <c r="AX134" s="17"/>
      <c r="AY134" s="55"/>
      <c r="AZ134" s="74"/>
      <c r="BA134" s="74"/>
      <c r="BB134" s="70"/>
      <c r="BC134" s="14"/>
      <c r="BD134" s="14"/>
      <c r="BE134" s="74"/>
      <c r="BF134" s="74"/>
      <c r="BG134" s="74"/>
      <c r="BH134" s="14"/>
      <c r="BI134" s="70"/>
      <c r="BJ134" s="70"/>
      <c r="BK134" s="28"/>
      <c r="BL134" s="14"/>
      <c r="BM134" s="74"/>
      <c r="BN134" s="75"/>
      <c r="BO134" s="74"/>
      <c r="BP134" s="66"/>
      <c r="BQ134" s="70"/>
      <c r="BR134" s="28"/>
      <c r="BS134" s="14"/>
      <c r="BT134" s="70"/>
      <c r="BU134" s="75"/>
      <c r="BV134" s="63"/>
      <c r="BW134" s="66"/>
      <c r="BX134" s="70"/>
      <c r="BY134" s="28"/>
      <c r="BZ134" s="14"/>
      <c r="CA134" s="69"/>
      <c r="CB134" s="70"/>
      <c r="CC134" s="69"/>
      <c r="CD134" s="70"/>
      <c r="CE134" s="63"/>
      <c r="CF134" s="70"/>
    </row>
    <row r="135" spans="2:84" ht="12.75" customHeight="1" x14ac:dyDescent="0.25">
      <c r="B135" s="158" t="s">
        <v>14</v>
      </c>
      <c r="C135" s="220" t="str">
        <f t="shared" ca="1" si="54"/>
        <v/>
      </c>
      <c r="D135" s="221" t="str">
        <f t="shared" ca="1" si="54"/>
        <v>A</v>
      </c>
      <c r="E135" s="221" t="str">
        <f t="shared" ca="1" si="54"/>
        <v/>
      </c>
      <c r="F135" s="221" t="str">
        <f t="shared" ca="1" si="54"/>
        <v/>
      </c>
      <c r="G135" s="221" t="str">
        <f t="shared" ca="1" si="54"/>
        <v>F</v>
      </c>
      <c r="H135" s="221" t="str">
        <f t="shared" ca="1" si="54"/>
        <v/>
      </c>
      <c r="I135" s="221" t="str">
        <f t="shared" ca="1" si="54"/>
        <v>F</v>
      </c>
      <c r="J135" s="221" t="str">
        <f t="shared" ca="1" si="54"/>
        <v/>
      </c>
      <c r="K135" s="221" t="str">
        <f t="shared" ca="1" si="54"/>
        <v>F</v>
      </c>
      <c r="L135" s="221" t="str">
        <f t="shared" ca="1" si="54"/>
        <v/>
      </c>
      <c r="M135" s="221" t="str">
        <f t="shared" ca="1" si="55"/>
        <v/>
      </c>
      <c r="N135" s="221" t="str">
        <f t="shared" ca="1" si="55"/>
        <v>C</v>
      </c>
      <c r="O135" s="221" t="str">
        <f t="shared" ca="1" si="55"/>
        <v/>
      </c>
      <c r="P135" s="221" t="str">
        <f t="shared" ca="1" si="55"/>
        <v>C</v>
      </c>
      <c r="Q135" s="221" t="str">
        <f t="shared" ca="1" si="55"/>
        <v/>
      </c>
      <c r="R135" s="221" t="str">
        <f t="shared" ca="1" si="55"/>
        <v>G</v>
      </c>
      <c r="S135" s="221" t="str">
        <f t="shared" ca="1" si="55"/>
        <v/>
      </c>
      <c r="T135" s="221" t="str">
        <f t="shared" ca="1" si="55"/>
        <v/>
      </c>
      <c r="U135" s="221" t="str">
        <f t="shared" ca="1" si="55"/>
        <v>C</v>
      </c>
      <c r="V135" s="221" t="str">
        <f t="shared" ca="1" si="55"/>
        <v/>
      </c>
      <c r="W135" s="221" t="str">
        <f t="shared" ca="1" si="56"/>
        <v>F</v>
      </c>
      <c r="X135" s="221" t="str">
        <f t="shared" ca="1" si="56"/>
        <v/>
      </c>
      <c r="Y135" s="221" t="str">
        <f t="shared" ca="1" si="56"/>
        <v>C</v>
      </c>
      <c r="Z135" s="221" t="str">
        <f t="shared" ca="1" si="56"/>
        <v/>
      </c>
      <c r="AA135" s="221" t="str">
        <f t="shared" ca="1" si="56"/>
        <v/>
      </c>
      <c r="AB135" s="221" t="str">
        <f t="shared" ca="1" si="56"/>
        <v>C</v>
      </c>
      <c r="AC135" s="221" t="str">
        <f t="shared" ca="1" si="56"/>
        <v/>
      </c>
      <c r="AD135" s="221" t="str">
        <f t="shared" ca="1" si="56"/>
        <v>C</v>
      </c>
      <c r="AE135" s="221" t="str">
        <f t="shared" ca="1" si="56"/>
        <v/>
      </c>
      <c r="AF135" s="221" t="str">
        <f t="shared" ca="1" si="56"/>
        <v>A</v>
      </c>
      <c r="AG135" s="221" t="str">
        <f t="shared" ca="1" si="56"/>
        <v/>
      </c>
      <c r="AH135" s="313"/>
      <c r="AI135" s="16" t="str">
        <f>IF(format_planning="numéros de planning",$AM$6,$AI$6)</f>
        <v>T</v>
      </c>
      <c r="AJ135" s="36">
        <f t="shared" si="57"/>
        <v>0</v>
      </c>
      <c r="AK135" s="58"/>
      <c r="AL135" s="58"/>
      <c r="AM135" s="17"/>
      <c r="AN135" s="168"/>
      <c r="AO135" s="169"/>
      <c r="AP135" s="172"/>
      <c r="AQ135" s="173"/>
      <c r="AR135" s="17"/>
      <c r="AS135" s="180"/>
      <c r="AT135" s="180"/>
      <c r="AU135" s="181"/>
      <c r="AV135" s="181"/>
      <c r="AW135" s="317"/>
      <c r="AX135" s="17"/>
      <c r="AY135" s="55"/>
      <c r="AZ135" s="74"/>
      <c r="BA135" s="74"/>
      <c r="BB135" s="70"/>
      <c r="BC135" s="14"/>
      <c r="BD135" s="14"/>
      <c r="BE135" s="74"/>
      <c r="BF135" s="74"/>
      <c r="BG135" s="74"/>
      <c r="BH135" s="66"/>
      <c r="BI135" s="70"/>
      <c r="BJ135" s="70"/>
      <c r="BK135" s="69"/>
      <c r="BL135" s="14"/>
      <c r="BM135" s="63"/>
      <c r="BN135" s="74"/>
      <c r="BO135" s="70"/>
      <c r="BP135" s="70"/>
      <c r="BQ135" s="74"/>
      <c r="BR135" s="74"/>
      <c r="BS135" s="14"/>
      <c r="BT135" s="74"/>
      <c r="BU135" s="74"/>
      <c r="BV135" s="74"/>
      <c r="BW135" s="74"/>
      <c r="BX135" s="74"/>
      <c r="BY135" s="70"/>
      <c r="BZ135" s="14"/>
      <c r="CA135" s="69"/>
      <c r="CB135" s="70"/>
      <c r="CC135" s="69"/>
      <c r="CD135" s="70"/>
      <c r="CE135" s="63"/>
      <c r="CF135" s="70"/>
    </row>
    <row r="136" spans="2:84" ht="12.75" customHeight="1" x14ac:dyDescent="0.25">
      <c r="B136" s="161" t="s">
        <v>8</v>
      </c>
      <c r="C136" s="220" t="str">
        <f t="shared" ca="1" si="54"/>
        <v>A</v>
      </c>
      <c r="D136" s="221" t="str">
        <f t="shared" ca="1" si="54"/>
        <v>C</v>
      </c>
      <c r="E136" s="221" t="str">
        <f t="shared" ca="1" si="54"/>
        <v>C</v>
      </c>
      <c r="F136" s="221" t="str">
        <f t="shared" ca="1" si="54"/>
        <v/>
      </c>
      <c r="G136" s="221" t="str">
        <f t="shared" ca="1" si="54"/>
        <v>G</v>
      </c>
      <c r="H136" s="221" t="str">
        <f t="shared" ca="1" si="54"/>
        <v>T</v>
      </c>
      <c r="I136" s="221" t="str">
        <f t="shared" ca="1" si="54"/>
        <v>M</v>
      </c>
      <c r="J136" s="221" t="str">
        <f t="shared" ca="1" si="54"/>
        <v>G</v>
      </c>
      <c r="K136" s="221" t="str">
        <f t="shared" ca="1" si="54"/>
        <v>G</v>
      </c>
      <c r="L136" s="221" t="str">
        <f t="shared" ca="1" si="54"/>
        <v>F</v>
      </c>
      <c r="M136" s="221" t="str">
        <f t="shared" ca="1" si="55"/>
        <v/>
      </c>
      <c r="N136" s="221" t="str">
        <f t="shared" ca="1" si="55"/>
        <v>F</v>
      </c>
      <c r="O136" s="221" t="str">
        <f t="shared" ca="1" si="55"/>
        <v>C</v>
      </c>
      <c r="P136" s="221" t="str">
        <f t="shared" ca="1" si="55"/>
        <v>T</v>
      </c>
      <c r="Q136" s="221" t="str">
        <f t="shared" ca="1" si="55"/>
        <v>G</v>
      </c>
      <c r="R136" s="221" t="str">
        <f t="shared" ca="1" si="55"/>
        <v>C</v>
      </c>
      <c r="S136" s="221" t="str">
        <f t="shared" ca="1" si="55"/>
        <v>C</v>
      </c>
      <c r="T136" s="221" t="str">
        <f t="shared" ca="1" si="55"/>
        <v/>
      </c>
      <c r="U136" s="221" t="str">
        <f t="shared" ca="1" si="55"/>
        <v>G</v>
      </c>
      <c r="V136" s="221" t="str">
        <f t="shared" ca="1" si="55"/>
        <v>C</v>
      </c>
      <c r="W136" s="221" t="str">
        <f t="shared" ca="1" si="56"/>
        <v>C</v>
      </c>
      <c r="X136" s="221" t="str">
        <f t="shared" ca="1" si="56"/>
        <v>C</v>
      </c>
      <c r="Y136" s="221" t="str">
        <f t="shared" ca="1" si="56"/>
        <v>G</v>
      </c>
      <c r="Z136" s="221" t="str">
        <f t="shared" ca="1" si="56"/>
        <v>F</v>
      </c>
      <c r="AA136" s="221" t="str">
        <f t="shared" ca="1" si="56"/>
        <v/>
      </c>
      <c r="AB136" s="221" t="str">
        <f t="shared" ca="1" si="56"/>
        <v>A</v>
      </c>
      <c r="AC136" s="221" t="str">
        <f t="shared" ca="1" si="56"/>
        <v>C</v>
      </c>
      <c r="AD136" s="221" t="str">
        <f t="shared" ca="1" si="56"/>
        <v>F</v>
      </c>
      <c r="AE136" s="221" t="str">
        <f t="shared" ca="1" si="56"/>
        <v>A</v>
      </c>
      <c r="AF136" s="221" t="str">
        <f t="shared" ca="1" si="56"/>
        <v>C</v>
      </c>
      <c r="AG136" s="222" t="str">
        <f t="shared" ca="1" si="56"/>
        <v>C</v>
      </c>
      <c r="AH136" s="37"/>
      <c r="AI136" s="16" t="str">
        <f>IF(format_planning="numéros de planning",$AM$7,$AI$7)</f>
        <v>C</v>
      </c>
      <c r="AJ136" s="36">
        <f t="shared" si="57"/>
        <v>6</v>
      </c>
      <c r="AK136" s="58"/>
      <c r="AL136" s="58"/>
      <c r="AM136" s="17"/>
      <c r="AN136" s="168"/>
      <c r="AO136" s="169"/>
      <c r="AP136" s="172"/>
      <c r="AQ136" s="173"/>
      <c r="AR136" s="17"/>
      <c r="AS136" s="180"/>
      <c r="AT136" s="180"/>
      <c r="AU136" s="181"/>
      <c r="AV136" s="181"/>
      <c r="AW136" s="317"/>
      <c r="AX136" s="17"/>
      <c r="AY136" s="14"/>
      <c r="AZ136" s="74"/>
      <c r="BA136" s="74"/>
      <c r="BB136" s="70"/>
      <c r="BC136" s="14"/>
      <c r="BD136" s="14"/>
      <c r="BE136" s="74"/>
      <c r="BF136" s="74"/>
      <c r="BG136" s="74"/>
      <c r="BH136" s="74"/>
      <c r="BI136" s="70"/>
      <c r="BJ136" s="70"/>
      <c r="BK136" s="69"/>
      <c r="BL136" s="14"/>
      <c r="BM136" s="63"/>
      <c r="BN136" s="74"/>
      <c r="BO136" s="70"/>
      <c r="BP136" s="70"/>
      <c r="BQ136" s="74"/>
      <c r="BR136" s="74"/>
      <c r="BS136" s="14"/>
      <c r="BT136" s="74"/>
      <c r="BU136" s="74"/>
      <c r="BV136" s="74"/>
      <c r="BW136" s="74"/>
      <c r="BX136" s="74"/>
      <c r="BY136" s="70"/>
      <c r="BZ136" s="14"/>
      <c r="CA136" s="69"/>
      <c r="CB136" s="70"/>
      <c r="CC136" s="69"/>
      <c r="CD136" s="70"/>
      <c r="CE136" s="63"/>
      <c r="CF136" s="70"/>
    </row>
    <row r="137" spans="2:84" ht="12.75" customHeight="1" x14ac:dyDescent="0.25">
      <c r="B137" s="162" t="s">
        <v>6</v>
      </c>
      <c r="C137" s="220" t="str">
        <f t="shared" ca="1" si="54"/>
        <v>A</v>
      </c>
      <c r="D137" s="221" t="str">
        <f t="shared" ca="1" si="54"/>
        <v>C</v>
      </c>
      <c r="E137" s="221" t="str">
        <f t="shared" ca="1" si="54"/>
        <v>C</v>
      </c>
      <c r="F137" s="221" t="str">
        <f t="shared" ca="1" si="54"/>
        <v/>
      </c>
      <c r="G137" s="221" t="str">
        <f t="shared" ca="1" si="54"/>
        <v>G</v>
      </c>
      <c r="H137" s="221" t="str">
        <f t="shared" ca="1" si="54"/>
        <v>T</v>
      </c>
      <c r="I137" s="221" t="str">
        <f t="shared" ca="1" si="54"/>
        <v>M</v>
      </c>
      <c r="J137" s="221" t="str">
        <f t="shared" ca="1" si="54"/>
        <v>G</v>
      </c>
      <c r="K137" s="221" t="str">
        <f t="shared" ca="1" si="54"/>
        <v>G</v>
      </c>
      <c r="L137" s="221" t="str">
        <f t="shared" ca="1" si="54"/>
        <v>F</v>
      </c>
      <c r="M137" s="221" t="str">
        <f t="shared" ca="1" si="55"/>
        <v/>
      </c>
      <c r="N137" s="221" t="str">
        <f t="shared" ca="1" si="55"/>
        <v>F</v>
      </c>
      <c r="O137" s="221" t="str">
        <f t="shared" ca="1" si="55"/>
        <v>C</v>
      </c>
      <c r="P137" s="221" t="str">
        <f t="shared" ca="1" si="55"/>
        <v>T</v>
      </c>
      <c r="Q137" s="221" t="str">
        <f t="shared" ca="1" si="55"/>
        <v>G</v>
      </c>
      <c r="R137" s="221" t="str">
        <f t="shared" ca="1" si="55"/>
        <v>C</v>
      </c>
      <c r="S137" s="221" t="str">
        <f t="shared" ca="1" si="55"/>
        <v>C</v>
      </c>
      <c r="T137" s="221" t="str">
        <f t="shared" ca="1" si="55"/>
        <v/>
      </c>
      <c r="U137" s="221" t="str">
        <f t="shared" ca="1" si="55"/>
        <v>G</v>
      </c>
      <c r="V137" s="221" t="str">
        <f t="shared" ca="1" si="55"/>
        <v>C</v>
      </c>
      <c r="W137" s="221" t="str">
        <f t="shared" ca="1" si="56"/>
        <v>C</v>
      </c>
      <c r="X137" s="221" t="str">
        <f t="shared" ca="1" si="56"/>
        <v>C</v>
      </c>
      <c r="Y137" s="221" t="str">
        <f t="shared" ca="1" si="56"/>
        <v>G</v>
      </c>
      <c r="Z137" s="221" t="str">
        <f t="shared" ca="1" si="56"/>
        <v>F</v>
      </c>
      <c r="AA137" s="221" t="str">
        <f t="shared" ca="1" si="56"/>
        <v/>
      </c>
      <c r="AB137" s="221" t="str">
        <f t="shared" ca="1" si="56"/>
        <v>A</v>
      </c>
      <c r="AC137" s="221" t="str">
        <f t="shared" ca="1" si="56"/>
        <v>C</v>
      </c>
      <c r="AD137" s="221" t="str">
        <f t="shared" ca="1" si="56"/>
        <v>F</v>
      </c>
      <c r="AE137" s="221" t="str">
        <f t="shared" ca="1" si="56"/>
        <v>A</v>
      </c>
      <c r="AF137" s="221" t="str">
        <f t="shared" ca="1" si="56"/>
        <v>C</v>
      </c>
      <c r="AG137" s="222" t="str">
        <f t="shared" ca="1" si="56"/>
        <v>C</v>
      </c>
      <c r="AH137" s="37"/>
      <c r="AI137" s="16" t="str">
        <f>IF(format_planning="numéros de planning",$AM$8,$AI$8)</f>
        <v>F</v>
      </c>
      <c r="AJ137" s="36">
        <f t="shared" si="57"/>
        <v>0</v>
      </c>
      <c r="AK137" s="58"/>
      <c r="AL137" s="58"/>
      <c r="AM137" s="17"/>
      <c r="AN137" s="168"/>
      <c r="AO137" s="169"/>
      <c r="AP137" s="172"/>
      <c r="AQ137" s="173"/>
      <c r="AR137" s="17"/>
      <c r="AS137" s="180"/>
      <c r="AT137" s="180"/>
      <c r="AU137" s="181"/>
      <c r="AV137" s="181"/>
      <c r="AW137" s="317"/>
      <c r="AX137" s="17"/>
      <c r="AY137" s="55"/>
      <c r="AZ137" s="74"/>
      <c r="BA137" s="74"/>
      <c r="BB137" s="28"/>
      <c r="BC137" s="14"/>
      <c r="BD137" s="69"/>
      <c r="BE137" s="74"/>
      <c r="BF137" s="74"/>
      <c r="BG137" s="74"/>
      <c r="BH137" s="74"/>
      <c r="BI137" s="70"/>
      <c r="BJ137" s="70"/>
      <c r="BK137" s="69"/>
      <c r="BL137" s="14"/>
      <c r="BM137" s="63"/>
      <c r="BN137" s="74"/>
      <c r="BO137" s="70"/>
      <c r="BP137" s="70"/>
      <c r="BQ137" s="74"/>
      <c r="BR137" s="74"/>
      <c r="BS137" s="14"/>
      <c r="BT137" s="74"/>
      <c r="BU137" s="74"/>
      <c r="BV137" s="74"/>
      <c r="BW137" s="74"/>
      <c r="BX137" s="74"/>
      <c r="BY137" s="70"/>
      <c r="BZ137" s="14"/>
      <c r="CA137" s="70"/>
      <c r="CB137" s="70"/>
      <c r="CC137" s="69"/>
      <c r="CD137" s="70"/>
      <c r="CE137" s="63"/>
      <c r="CF137" s="14"/>
    </row>
    <row r="138" spans="2:84" ht="12.75" customHeight="1" x14ac:dyDescent="0.25">
      <c r="B138" s="162" t="s">
        <v>7</v>
      </c>
      <c r="C138" s="220" t="str">
        <f t="shared" ca="1" si="54"/>
        <v>A</v>
      </c>
      <c r="D138" s="221" t="str">
        <f t="shared" ca="1" si="54"/>
        <v>C</v>
      </c>
      <c r="E138" s="221" t="str">
        <f t="shared" ca="1" si="54"/>
        <v/>
      </c>
      <c r="F138" s="221" t="str">
        <f t="shared" ca="1" si="54"/>
        <v/>
      </c>
      <c r="G138" s="221" t="str">
        <f t="shared" ca="1" si="54"/>
        <v>G</v>
      </c>
      <c r="H138" s="221" t="str">
        <f t="shared" ca="1" si="54"/>
        <v>T</v>
      </c>
      <c r="I138" s="221" t="str">
        <f t="shared" ca="1" si="54"/>
        <v>M</v>
      </c>
      <c r="J138" s="221" t="str">
        <f t="shared" ca="1" si="54"/>
        <v>G</v>
      </c>
      <c r="K138" s="221" t="str">
        <f t="shared" ca="1" si="54"/>
        <v>G</v>
      </c>
      <c r="L138" s="221" t="str">
        <f t="shared" ca="1" si="54"/>
        <v/>
      </c>
      <c r="M138" s="221" t="str">
        <f t="shared" ca="1" si="55"/>
        <v/>
      </c>
      <c r="N138" s="221" t="str">
        <f t="shared" ca="1" si="55"/>
        <v>F</v>
      </c>
      <c r="O138" s="221" t="str">
        <f t="shared" ca="1" si="55"/>
        <v>C</v>
      </c>
      <c r="P138" s="221" t="str">
        <f t="shared" ca="1" si="55"/>
        <v>T</v>
      </c>
      <c r="Q138" s="221" t="str">
        <f t="shared" ca="1" si="55"/>
        <v>G</v>
      </c>
      <c r="R138" s="221" t="str">
        <f t="shared" ca="1" si="55"/>
        <v>C</v>
      </c>
      <c r="S138" s="221" t="str">
        <f t="shared" ca="1" si="55"/>
        <v/>
      </c>
      <c r="T138" s="221" t="str">
        <f t="shared" ca="1" si="55"/>
        <v/>
      </c>
      <c r="U138" s="221" t="str">
        <f t="shared" ca="1" si="55"/>
        <v>G</v>
      </c>
      <c r="V138" s="221" t="str">
        <f t="shared" ca="1" si="55"/>
        <v>C</v>
      </c>
      <c r="W138" s="221" t="str">
        <f t="shared" ca="1" si="56"/>
        <v>C</v>
      </c>
      <c r="X138" s="221" t="str">
        <f t="shared" ca="1" si="56"/>
        <v>C</v>
      </c>
      <c r="Y138" s="221" t="str">
        <f t="shared" ca="1" si="56"/>
        <v>G</v>
      </c>
      <c r="Z138" s="221" t="str">
        <f t="shared" ca="1" si="56"/>
        <v/>
      </c>
      <c r="AA138" s="221" t="str">
        <f t="shared" ca="1" si="56"/>
        <v/>
      </c>
      <c r="AB138" s="221" t="str">
        <f t="shared" ca="1" si="56"/>
        <v>A</v>
      </c>
      <c r="AC138" s="221" t="str">
        <f t="shared" ca="1" si="56"/>
        <v>C</v>
      </c>
      <c r="AD138" s="221" t="str">
        <f t="shared" ca="1" si="56"/>
        <v>F</v>
      </c>
      <c r="AE138" s="221" t="str">
        <f t="shared" ca="1" si="56"/>
        <v>A</v>
      </c>
      <c r="AF138" s="221" t="str">
        <f t="shared" ca="1" si="56"/>
        <v>C</v>
      </c>
      <c r="AG138" s="221" t="str">
        <f t="shared" ca="1" si="56"/>
        <v/>
      </c>
      <c r="AH138" s="14"/>
      <c r="AI138" s="17"/>
      <c r="AJ138" s="33"/>
      <c r="AK138" s="33"/>
      <c r="AL138" s="33"/>
      <c r="AM138" s="14"/>
      <c r="AN138" s="178"/>
      <c r="AO138" s="169"/>
      <c r="AP138" s="179"/>
      <c r="AQ138" s="173"/>
      <c r="AR138" s="17"/>
      <c r="AS138" s="180"/>
      <c r="AT138" s="180"/>
      <c r="AU138" s="181"/>
      <c r="AV138" s="181"/>
      <c r="AW138" s="317"/>
      <c r="AX138" s="17"/>
      <c r="AY138" s="55"/>
      <c r="AZ138" s="37"/>
      <c r="BA138" s="71"/>
      <c r="BB138" s="57"/>
      <c r="BC138" s="32"/>
      <c r="BD138" s="74"/>
      <c r="BE138" s="74"/>
      <c r="BF138" s="74"/>
      <c r="BG138" s="74"/>
      <c r="BH138" s="74"/>
      <c r="BI138" s="70"/>
      <c r="BJ138" s="70"/>
      <c r="BK138" s="69"/>
      <c r="BL138" s="14"/>
      <c r="BM138" s="63"/>
      <c r="BN138" s="74"/>
      <c r="BO138" s="70"/>
      <c r="BP138" s="70"/>
      <c r="BQ138" s="74"/>
      <c r="BR138" s="74"/>
      <c r="BS138" s="14"/>
      <c r="BT138" s="74"/>
      <c r="BU138" s="74"/>
      <c r="BV138" s="74"/>
      <c r="BW138" s="74"/>
      <c r="BX138" s="74"/>
      <c r="BY138" s="70"/>
      <c r="BZ138" s="32"/>
      <c r="CA138" s="70"/>
      <c r="CB138" s="14"/>
      <c r="CC138" s="37"/>
      <c r="CD138" s="37"/>
      <c r="CE138" s="37"/>
      <c r="CF138" s="37"/>
    </row>
    <row r="139" spans="2:84" ht="12.75" customHeight="1" x14ac:dyDescent="0.25">
      <c r="B139" s="162" t="s">
        <v>15</v>
      </c>
      <c r="C139" s="220" t="str">
        <f t="shared" ca="1" si="54"/>
        <v/>
      </c>
      <c r="D139" s="221" t="str">
        <f t="shared" ca="1" si="54"/>
        <v/>
      </c>
      <c r="E139" s="222" t="str">
        <f t="shared" ca="1" si="54"/>
        <v/>
      </c>
      <c r="F139" s="220" t="str">
        <f t="shared" ca="1" si="54"/>
        <v/>
      </c>
      <c r="G139" s="220" t="str">
        <f t="shared" ca="1" si="54"/>
        <v>F</v>
      </c>
      <c r="H139" s="220" t="str">
        <f t="shared" ca="1" si="54"/>
        <v/>
      </c>
      <c r="I139" s="221" t="str">
        <f t="shared" ca="1" si="54"/>
        <v/>
      </c>
      <c r="J139" s="221" t="str">
        <f t="shared" ca="1" si="54"/>
        <v/>
      </c>
      <c r="K139" s="221" t="str">
        <f t="shared" ca="1" si="54"/>
        <v/>
      </c>
      <c r="L139" s="222" t="str">
        <f t="shared" ca="1" si="54"/>
        <v/>
      </c>
      <c r="M139" s="220" t="str">
        <f t="shared" ca="1" si="55"/>
        <v/>
      </c>
      <c r="N139" s="220" t="str">
        <f t="shared" ca="1" si="55"/>
        <v>C</v>
      </c>
      <c r="O139" s="220" t="str">
        <f t="shared" ca="1" si="55"/>
        <v/>
      </c>
      <c r="P139" s="221" t="str">
        <f t="shared" ca="1" si="55"/>
        <v/>
      </c>
      <c r="Q139" s="221" t="str">
        <f t="shared" ca="1" si="55"/>
        <v/>
      </c>
      <c r="R139" s="221" t="str">
        <f t="shared" ca="1" si="55"/>
        <v/>
      </c>
      <c r="S139" s="222" t="str">
        <f t="shared" ca="1" si="55"/>
        <v/>
      </c>
      <c r="T139" s="220" t="str">
        <f t="shared" ca="1" si="55"/>
        <v/>
      </c>
      <c r="U139" s="220" t="str">
        <f t="shared" ca="1" si="55"/>
        <v>C</v>
      </c>
      <c r="V139" s="220" t="str">
        <f t="shared" ca="1" si="55"/>
        <v/>
      </c>
      <c r="W139" s="221" t="str">
        <f t="shared" ca="1" si="56"/>
        <v/>
      </c>
      <c r="X139" s="221" t="str">
        <f t="shared" ca="1" si="56"/>
        <v/>
      </c>
      <c r="Y139" s="221" t="str">
        <f t="shared" ca="1" si="56"/>
        <v/>
      </c>
      <c r="Z139" s="221" t="str">
        <f t="shared" ca="1" si="56"/>
        <v/>
      </c>
      <c r="AA139" s="220" t="str">
        <f t="shared" ca="1" si="56"/>
        <v/>
      </c>
      <c r="AB139" s="220" t="str">
        <f t="shared" ca="1" si="56"/>
        <v>C</v>
      </c>
      <c r="AC139" s="220" t="str">
        <f t="shared" ca="1" si="56"/>
        <v/>
      </c>
      <c r="AD139" s="221" t="str">
        <f t="shared" ca="1" si="56"/>
        <v/>
      </c>
      <c r="AE139" s="221" t="str">
        <f t="shared" ca="1" si="56"/>
        <v/>
      </c>
      <c r="AF139" s="221" t="str">
        <f t="shared" ca="1" si="56"/>
        <v/>
      </c>
      <c r="AG139" s="221" t="str">
        <f t="shared" ca="1" si="56"/>
        <v/>
      </c>
      <c r="AH139" s="14"/>
      <c r="AI139" s="17"/>
      <c r="AJ139" s="33"/>
      <c r="AK139" s="33"/>
      <c r="AL139" s="33"/>
      <c r="AM139" s="17"/>
      <c r="AN139" s="168"/>
      <c r="AO139" s="169"/>
      <c r="AP139" s="172"/>
      <c r="AQ139" s="173"/>
      <c r="AR139" s="17"/>
      <c r="AS139" s="180"/>
      <c r="AT139" s="180"/>
      <c r="AU139" s="181"/>
      <c r="AV139" s="181"/>
      <c r="AW139" s="317"/>
      <c r="AX139" s="17"/>
      <c r="AY139" s="68"/>
      <c r="AZ139" s="79"/>
      <c r="BA139" s="79"/>
      <c r="BB139" s="79"/>
      <c r="BC139" s="14"/>
      <c r="BD139" s="80"/>
      <c r="BE139" s="14"/>
      <c r="BF139" s="37"/>
      <c r="BG139" s="37"/>
      <c r="BH139" s="74"/>
      <c r="BI139" s="70"/>
      <c r="BJ139" s="70"/>
      <c r="BK139" s="28"/>
      <c r="BL139" s="14"/>
      <c r="BM139" s="70"/>
      <c r="BN139" s="74"/>
      <c r="BO139" s="70"/>
      <c r="BP139" s="70"/>
      <c r="BQ139" s="74"/>
      <c r="BR139" s="76"/>
      <c r="BS139" s="14"/>
      <c r="BT139" s="70"/>
      <c r="BU139" s="74"/>
      <c r="BV139" s="74"/>
      <c r="BW139" s="74"/>
      <c r="BX139" s="74"/>
      <c r="BY139" s="77"/>
      <c r="BZ139" s="14"/>
      <c r="CA139" s="82"/>
      <c r="CB139" s="74"/>
      <c r="CC139" s="74"/>
      <c r="CD139" s="74"/>
      <c r="CE139" s="74"/>
      <c r="CF139" s="74"/>
    </row>
    <row r="140" spans="2:84" ht="12.75" customHeight="1" x14ac:dyDescent="0.25">
      <c r="B140" s="163" t="s">
        <v>16</v>
      </c>
      <c r="C140" s="223"/>
      <c r="D140" s="224"/>
      <c r="E140" s="224"/>
      <c r="F140" s="224"/>
      <c r="G140" s="224" t="s">
        <v>98</v>
      </c>
      <c r="H140" s="224" t="s">
        <v>98</v>
      </c>
      <c r="I140" s="224" t="s">
        <v>98</v>
      </c>
      <c r="J140" s="224" t="s">
        <v>98</v>
      </c>
      <c r="K140" s="224" t="s">
        <v>98</v>
      </c>
      <c r="L140" s="224" t="s">
        <v>98</v>
      </c>
      <c r="M140" s="224"/>
      <c r="N140" s="225" t="s">
        <v>99</v>
      </c>
      <c r="O140" s="224" t="s">
        <v>99</v>
      </c>
      <c r="P140" s="224" t="s">
        <v>99</v>
      </c>
      <c r="Q140" s="224" t="s">
        <v>99</v>
      </c>
      <c r="R140" s="224" t="s">
        <v>99</v>
      </c>
      <c r="S140" s="224" t="s">
        <v>99</v>
      </c>
      <c r="T140" s="224"/>
      <c r="U140" s="224" t="s">
        <v>101</v>
      </c>
      <c r="V140" s="224" t="s">
        <v>101</v>
      </c>
      <c r="W140" s="224" t="s">
        <v>101</v>
      </c>
      <c r="X140" s="224" t="s">
        <v>101</v>
      </c>
      <c r="Y140" s="224" t="s">
        <v>101</v>
      </c>
      <c r="Z140" s="224" t="s">
        <v>101</v>
      </c>
      <c r="AA140" s="224"/>
      <c r="AB140" s="225" t="s">
        <v>100</v>
      </c>
      <c r="AC140" s="224" t="s">
        <v>100</v>
      </c>
      <c r="AD140" s="224" t="s">
        <v>100</v>
      </c>
      <c r="AE140" s="224" t="s">
        <v>100</v>
      </c>
      <c r="AF140" s="224" t="s">
        <v>100</v>
      </c>
      <c r="AG140" s="302" t="s">
        <v>100</v>
      </c>
      <c r="AH140" s="14"/>
      <c r="AI140" s="17"/>
      <c r="AJ140" s="33"/>
      <c r="AK140" s="33"/>
      <c r="AL140" s="33"/>
      <c r="AM140" s="17"/>
      <c r="AN140" s="168"/>
      <c r="AO140" s="169"/>
      <c r="AP140" s="172"/>
      <c r="AQ140" s="173"/>
      <c r="AR140" s="17"/>
      <c r="AS140" s="180"/>
      <c r="AT140" s="180"/>
      <c r="AU140" s="181"/>
      <c r="AV140" s="181"/>
      <c r="AW140" s="317"/>
      <c r="AX140" s="17"/>
      <c r="AY140" s="68"/>
      <c r="AZ140" s="14"/>
      <c r="BA140" s="14"/>
      <c r="BB140" s="66"/>
      <c r="BC140" s="66"/>
      <c r="BD140" s="66"/>
      <c r="BE140" s="79"/>
      <c r="BF140" s="79"/>
      <c r="BG140" s="79"/>
      <c r="BH140" s="74"/>
      <c r="BI140" s="71"/>
      <c r="BJ140" s="71"/>
      <c r="BK140" s="57"/>
      <c r="BL140" s="32"/>
      <c r="BM140" s="74"/>
      <c r="BN140" s="14"/>
      <c r="BO140" s="37"/>
      <c r="BP140" s="37"/>
      <c r="BQ140" s="37"/>
      <c r="BR140" s="67"/>
      <c r="BS140" s="32"/>
      <c r="BT140" s="70"/>
      <c r="BU140" s="37"/>
      <c r="BV140" s="37"/>
      <c r="BW140" s="78"/>
      <c r="BX140" s="37"/>
      <c r="BY140" s="37"/>
      <c r="BZ140" s="66"/>
      <c r="CA140" s="66"/>
      <c r="CB140" s="66"/>
      <c r="CC140" s="66"/>
      <c r="CD140" s="66"/>
      <c r="CE140" s="66"/>
      <c r="CF140" s="66"/>
    </row>
    <row r="141" spans="2:84" ht="12.75" customHeight="1" x14ac:dyDescent="0.25">
      <c r="B141" s="25"/>
      <c r="C141" s="283"/>
      <c r="D141" s="283"/>
      <c r="E141" s="283"/>
      <c r="F141" s="283"/>
      <c r="G141" s="283"/>
      <c r="H141" s="283"/>
      <c r="I141" s="283"/>
      <c r="J141" s="283"/>
      <c r="K141" s="283"/>
      <c r="L141" s="283"/>
      <c r="M141" s="283"/>
      <c r="N141" s="283"/>
      <c r="O141" s="283"/>
      <c r="P141" s="283"/>
      <c r="Q141" s="283"/>
      <c r="R141" s="283"/>
      <c r="S141" s="283"/>
      <c r="T141" s="283"/>
      <c r="U141" s="283"/>
      <c r="V141" s="283"/>
      <c r="W141" s="283"/>
      <c r="X141" s="283"/>
      <c r="Y141" s="283"/>
      <c r="Z141" s="283"/>
      <c r="AA141" s="283"/>
      <c r="AB141" s="283"/>
      <c r="AC141" s="283"/>
      <c r="AD141" s="283"/>
      <c r="AE141" s="283"/>
      <c r="AF141" s="283"/>
      <c r="AG141" s="283"/>
      <c r="AH141" s="40"/>
      <c r="AI141" s="17"/>
      <c r="AJ141" s="33"/>
      <c r="AK141" s="33"/>
      <c r="AL141" s="33"/>
      <c r="AM141" s="17"/>
      <c r="AN141" s="168"/>
      <c r="AO141" s="169"/>
      <c r="AP141" s="172"/>
      <c r="AQ141" s="173"/>
      <c r="AR141" s="17"/>
      <c r="AS141" s="180"/>
      <c r="AT141" s="180"/>
      <c r="AU141" s="181"/>
      <c r="AV141" s="181"/>
      <c r="AW141" s="317"/>
      <c r="AX141" s="17"/>
      <c r="AY141" s="55"/>
      <c r="AZ141" s="14"/>
      <c r="BA141" s="14"/>
      <c r="BB141" s="66"/>
      <c r="BC141" s="66"/>
      <c r="BD141" s="66"/>
      <c r="BE141" s="66"/>
      <c r="BF141" s="66"/>
      <c r="BG141" s="66"/>
      <c r="BH141" s="37"/>
      <c r="BI141" s="79"/>
      <c r="BJ141" s="79"/>
      <c r="BK141" s="79"/>
      <c r="BL141" s="14"/>
      <c r="BM141" s="81"/>
      <c r="BN141" s="79"/>
      <c r="BO141" s="79"/>
      <c r="BP141" s="79"/>
      <c r="BQ141" s="79"/>
      <c r="BR141" s="79"/>
      <c r="BS141" s="14"/>
      <c r="BT141" s="14"/>
      <c r="BU141" s="14"/>
      <c r="BV141" s="14"/>
      <c r="BW141" s="14"/>
      <c r="BX141" s="14"/>
      <c r="BY141" s="14"/>
      <c r="BZ141" s="66"/>
      <c r="CA141" s="66"/>
      <c r="CB141" s="66"/>
      <c r="CC141" s="66"/>
      <c r="CD141" s="66"/>
      <c r="CE141" s="66"/>
      <c r="CF141" s="66"/>
    </row>
    <row r="142" spans="2:84" ht="12.75" customHeight="1" x14ac:dyDescent="0.25">
      <c r="B142" s="25"/>
      <c r="C142" s="283"/>
      <c r="D142" s="283"/>
      <c r="E142" s="283"/>
      <c r="F142" s="283"/>
      <c r="G142" s="283"/>
      <c r="H142" s="283"/>
      <c r="I142" s="283"/>
      <c r="J142" s="283"/>
      <c r="K142" s="283"/>
      <c r="L142" s="283"/>
      <c r="M142" s="283"/>
      <c r="N142" s="283"/>
      <c r="O142" s="283"/>
      <c r="P142" s="283"/>
      <c r="Q142" s="283"/>
      <c r="R142" s="283"/>
      <c r="S142" s="283"/>
      <c r="T142" s="283"/>
      <c r="U142" s="283"/>
      <c r="V142" s="283"/>
      <c r="W142" s="283"/>
      <c r="X142" s="283"/>
      <c r="Y142" s="283"/>
      <c r="Z142" s="283"/>
      <c r="AA142" s="283"/>
      <c r="AB142" s="283"/>
      <c r="AC142" s="283"/>
      <c r="AD142" s="283"/>
      <c r="AE142" s="283"/>
      <c r="AF142" s="283"/>
      <c r="AG142" s="283"/>
      <c r="AH142" s="40"/>
      <c r="AI142" s="17"/>
      <c r="AJ142" s="33"/>
      <c r="AK142" s="33"/>
      <c r="AL142" s="33"/>
      <c r="AM142" s="17"/>
      <c r="AN142" s="168"/>
      <c r="AO142" s="169"/>
      <c r="AP142" s="172"/>
      <c r="AQ142" s="173"/>
      <c r="AR142" s="17"/>
      <c r="AS142" s="180"/>
      <c r="AT142" s="180"/>
      <c r="AU142" s="181"/>
      <c r="AV142" s="181"/>
      <c r="AW142" s="317"/>
      <c r="AX142" s="17"/>
      <c r="AY142" s="55"/>
      <c r="AZ142" s="14"/>
      <c r="BA142" s="14"/>
      <c r="BB142" s="66"/>
      <c r="BC142" s="66"/>
      <c r="BD142" s="66"/>
      <c r="BE142" s="66"/>
      <c r="BF142" s="66"/>
      <c r="BG142" s="66"/>
      <c r="BH142" s="79"/>
      <c r="BI142" s="66"/>
      <c r="BJ142" s="66"/>
      <c r="BK142" s="66"/>
      <c r="BL142" s="66"/>
      <c r="BM142" s="66"/>
      <c r="BN142" s="66"/>
      <c r="BO142" s="66"/>
      <c r="BP142" s="66"/>
      <c r="BQ142" s="66"/>
      <c r="BR142" s="66"/>
      <c r="BS142" s="66"/>
      <c r="BT142" s="66"/>
      <c r="BU142" s="66"/>
      <c r="BV142" s="66"/>
      <c r="BW142" s="66"/>
      <c r="BX142" s="66"/>
      <c r="BY142" s="66"/>
      <c r="BZ142" s="66"/>
      <c r="CA142" s="66"/>
      <c r="CB142" s="66"/>
      <c r="CC142" s="66"/>
      <c r="CD142" s="66"/>
      <c r="CE142" s="66"/>
      <c r="CF142" s="66"/>
    </row>
    <row r="143" spans="2:84" ht="12.75" customHeight="1" x14ac:dyDescent="0.25">
      <c r="B143" s="25"/>
      <c r="C143" s="216" t="str">
        <f t="shared" ref="C143:AG143" si="58">IF(ISEVEN(_xlfn.ISOWEEKNUM(DATE(Saisir_Année+1,VLOOKUP($B144,correspondance_mois,2,FALSE),C145))),"2",IF(ISODD(_xlfn.ISOWEEKNUM(DATE(Saisir_Année+1,VLOOKUP($B144,correspondance_mois,2,FALSE),C145))),"1","ERREUR"))</f>
        <v>2</v>
      </c>
      <c r="D143" s="216" t="str">
        <f t="shared" si="58"/>
        <v>1</v>
      </c>
      <c r="E143" s="216" t="str">
        <f t="shared" si="58"/>
        <v>1</v>
      </c>
      <c r="F143" s="216" t="str">
        <f t="shared" si="58"/>
        <v>1</v>
      </c>
      <c r="G143" s="216" t="str">
        <f t="shared" si="58"/>
        <v>1</v>
      </c>
      <c r="H143" s="216" t="str">
        <f t="shared" si="58"/>
        <v>1</v>
      </c>
      <c r="I143" s="216" t="str">
        <f t="shared" si="58"/>
        <v>1</v>
      </c>
      <c r="J143" s="216" t="str">
        <f t="shared" si="58"/>
        <v>1</v>
      </c>
      <c r="K143" s="216" t="str">
        <f t="shared" si="58"/>
        <v>2</v>
      </c>
      <c r="L143" s="216" t="str">
        <f t="shared" si="58"/>
        <v>2</v>
      </c>
      <c r="M143" s="216" t="str">
        <f t="shared" si="58"/>
        <v>2</v>
      </c>
      <c r="N143" s="216" t="str">
        <f t="shared" si="58"/>
        <v>2</v>
      </c>
      <c r="O143" s="216" t="str">
        <f t="shared" si="58"/>
        <v>2</v>
      </c>
      <c r="P143" s="216" t="str">
        <f t="shared" si="58"/>
        <v>2</v>
      </c>
      <c r="Q143" s="216" t="str">
        <f t="shared" si="58"/>
        <v>2</v>
      </c>
      <c r="R143" s="216" t="str">
        <f t="shared" si="58"/>
        <v>1</v>
      </c>
      <c r="S143" s="216" t="str">
        <f t="shared" si="58"/>
        <v>1</v>
      </c>
      <c r="T143" s="216" t="str">
        <f t="shared" si="58"/>
        <v>1</v>
      </c>
      <c r="U143" s="216" t="str">
        <f t="shared" si="58"/>
        <v>1</v>
      </c>
      <c r="V143" s="216" t="str">
        <f t="shared" si="58"/>
        <v>1</v>
      </c>
      <c r="W143" s="216" t="str">
        <f t="shared" si="58"/>
        <v>1</v>
      </c>
      <c r="X143" s="216" t="str">
        <f t="shared" si="58"/>
        <v>1</v>
      </c>
      <c r="Y143" s="216" t="str">
        <f t="shared" si="58"/>
        <v>2</v>
      </c>
      <c r="Z143" s="216" t="str">
        <f t="shared" si="58"/>
        <v>2</v>
      </c>
      <c r="AA143" s="216" t="str">
        <f t="shared" si="58"/>
        <v>2</v>
      </c>
      <c r="AB143" s="216" t="str">
        <f t="shared" si="58"/>
        <v>2</v>
      </c>
      <c r="AC143" s="216" t="str">
        <f t="shared" si="58"/>
        <v>2</v>
      </c>
      <c r="AD143" s="216" t="str">
        <f t="shared" si="58"/>
        <v>2</v>
      </c>
      <c r="AE143" s="216" t="str">
        <f t="shared" si="58"/>
        <v>2</v>
      </c>
      <c r="AF143" s="216" t="str">
        <f t="shared" si="58"/>
        <v>1</v>
      </c>
      <c r="AG143" s="216" t="str">
        <f t="shared" si="58"/>
        <v>1</v>
      </c>
      <c r="AH143" s="40"/>
      <c r="AI143" s="17"/>
      <c r="AJ143" s="33"/>
      <c r="AK143" s="361" t="s">
        <v>87</v>
      </c>
      <c r="AL143" s="362"/>
      <c r="AM143" s="17"/>
      <c r="AN143" s="168"/>
      <c r="AO143" s="169"/>
      <c r="AP143" s="172"/>
      <c r="AQ143" s="173"/>
      <c r="AR143" s="17"/>
      <c r="AS143" s="180"/>
      <c r="AT143" s="180"/>
      <c r="AU143" s="181"/>
      <c r="AV143" s="181"/>
      <c r="AW143" s="317"/>
      <c r="AX143" s="17"/>
      <c r="AY143" s="55"/>
      <c r="AZ143" s="65"/>
      <c r="BA143" s="65"/>
      <c r="BB143" s="65"/>
      <c r="BC143" s="65"/>
      <c r="BD143" s="14"/>
      <c r="BE143" s="66"/>
      <c r="BF143" s="66"/>
      <c r="BG143" s="66"/>
      <c r="BH143" s="66"/>
      <c r="BI143" s="66"/>
      <c r="BJ143" s="66"/>
      <c r="BK143" s="66"/>
      <c r="BL143" s="66"/>
      <c r="BM143" s="66"/>
      <c r="BN143" s="66"/>
      <c r="BO143" s="66"/>
      <c r="BP143" s="66"/>
      <c r="BQ143" s="66"/>
      <c r="BR143" s="66"/>
      <c r="BS143" s="66"/>
      <c r="BT143" s="66"/>
      <c r="BU143" s="66"/>
      <c r="BV143" s="66"/>
      <c r="BW143" s="66"/>
      <c r="BX143" s="66"/>
      <c r="BY143" s="66"/>
      <c r="BZ143" s="14"/>
      <c r="CA143" s="14"/>
      <c r="CB143" s="14"/>
      <c r="CC143" s="14"/>
      <c r="CD143" s="14"/>
      <c r="CE143" s="14"/>
      <c r="CF143" s="14"/>
    </row>
    <row r="144" spans="2:84" ht="12.75" customHeight="1" x14ac:dyDescent="0.25">
      <c r="B144" s="42" t="s">
        <v>21</v>
      </c>
      <c r="C144" s="49" t="str">
        <f>VLOOKUP(WEEKDAY(DATE(Saisir_Année+1,VLOOKUP($B144,correspondance_mois,2,FALSE),C145),2),correspondance_semaine,2,FALSE)</f>
        <v>Dim</v>
      </c>
      <c r="D144" s="49" t="str">
        <f t="shared" ref="D144:AF144" si="59">VLOOKUP(WEEKDAY(DATE(Saisir_Année+1,VLOOKUP($B144,correspondance_mois,2,FALSE),D145),2),correspondance_semaine,2,FALSE)</f>
        <v>Lun</v>
      </c>
      <c r="E144" s="49" t="str">
        <f t="shared" si="59"/>
        <v>Mar</v>
      </c>
      <c r="F144" s="49" t="str">
        <f t="shared" si="59"/>
        <v>Mer</v>
      </c>
      <c r="G144" s="49" t="str">
        <f t="shared" si="59"/>
        <v>Jeu</v>
      </c>
      <c r="H144" s="49" t="str">
        <f t="shared" si="59"/>
        <v>Ven</v>
      </c>
      <c r="I144" s="49" t="str">
        <f t="shared" si="59"/>
        <v>Sam</v>
      </c>
      <c r="J144" s="49" t="str">
        <f t="shared" si="59"/>
        <v>Dim</v>
      </c>
      <c r="K144" s="49" t="str">
        <f t="shared" si="59"/>
        <v>Lun</v>
      </c>
      <c r="L144" s="49" t="str">
        <f t="shared" si="59"/>
        <v>Mar</v>
      </c>
      <c r="M144" s="49" t="str">
        <f t="shared" si="59"/>
        <v>Mer</v>
      </c>
      <c r="N144" s="49" t="str">
        <f t="shared" si="59"/>
        <v>Jeu</v>
      </c>
      <c r="O144" s="49" t="str">
        <f t="shared" si="59"/>
        <v>Ven</v>
      </c>
      <c r="P144" s="49" t="str">
        <f t="shared" si="59"/>
        <v>Sam</v>
      </c>
      <c r="Q144" s="49" t="str">
        <f t="shared" si="59"/>
        <v>Dim</v>
      </c>
      <c r="R144" s="49" t="str">
        <f t="shared" si="59"/>
        <v>Lun</v>
      </c>
      <c r="S144" s="49" t="str">
        <f t="shared" si="59"/>
        <v>Mar</v>
      </c>
      <c r="T144" s="49" t="str">
        <f t="shared" si="59"/>
        <v>Mer</v>
      </c>
      <c r="U144" s="49" t="str">
        <f t="shared" si="59"/>
        <v>Jeu</v>
      </c>
      <c r="V144" s="49" t="str">
        <f t="shared" si="59"/>
        <v>Ven</v>
      </c>
      <c r="W144" s="49" t="str">
        <f t="shared" si="59"/>
        <v>Sam</v>
      </c>
      <c r="X144" s="49" t="str">
        <f t="shared" si="59"/>
        <v>Dim</v>
      </c>
      <c r="Y144" s="49" t="str">
        <f t="shared" si="59"/>
        <v>Lun</v>
      </c>
      <c r="Z144" s="49" t="str">
        <f t="shared" si="59"/>
        <v>Mar</v>
      </c>
      <c r="AA144" s="49" t="str">
        <f t="shared" si="59"/>
        <v>Mer</v>
      </c>
      <c r="AB144" s="49" t="str">
        <f t="shared" si="59"/>
        <v>Jeu</v>
      </c>
      <c r="AC144" s="49" t="str">
        <f t="shared" si="59"/>
        <v>Ven</v>
      </c>
      <c r="AD144" s="49" t="str">
        <f t="shared" si="59"/>
        <v>Sam</v>
      </c>
      <c r="AE144" s="49" t="str">
        <f t="shared" si="59"/>
        <v>Dim</v>
      </c>
      <c r="AF144" s="49" t="str">
        <f t="shared" si="59"/>
        <v>Lun</v>
      </c>
      <c r="AG144" s="49" t="str">
        <f>VLOOKUP(WEEKDAY(DATE(Saisir_Année+1,VLOOKUP($B144,correspondance_mois,2,FALSE),AG145),2),correspondance_semaine,2,FALSE)</f>
        <v>Mar</v>
      </c>
      <c r="AH144" s="17"/>
      <c r="AI144" s="370" t="s">
        <v>2</v>
      </c>
      <c r="AJ144" s="371"/>
      <c r="AK144" s="363"/>
      <c r="AL144" s="364"/>
      <c r="AM144" s="17"/>
      <c r="AN144" s="168"/>
      <c r="AO144" s="169"/>
      <c r="AP144" s="172"/>
      <c r="AQ144" s="173"/>
      <c r="AR144" s="17"/>
      <c r="AS144" s="180"/>
      <c r="AT144" s="180"/>
      <c r="AU144" s="181"/>
      <c r="AV144" s="181"/>
      <c r="AW144" s="317"/>
      <c r="AX144" s="17"/>
      <c r="AY144" s="55"/>
      <c r="AZ144" s="21"/>
      <c r="BA144" s="21"/>
      <c r="BB144" s="21"/>
      <c r="BC144" s="21"/>
      <c r="BD144" s="21"/>
      <c r="BE144" s="14"/>
      <c r="BF144" s="14"/>
      <c r="BG144" s="14"/>
      <c r="BH144" s="66"/>
      <c r="BI144" s="66"/>
      <c r="BJ144" s="66"/>
      <c r="BK144" s="66"/>
      <c r="BL144" s="66"/>
      <c r="BM144" s="66"/>
      <c r="BN144" s="66"/>
      <c r="BO144" s="66"/>
      <c r="BP144" s="66"/>
      <c r="BQ144" s="66"/>
      <c r="BR144" s="66"/>
      <c r="BS144" s="66"/>
      <c r="BT144" s="66"/>
      <c r="BU144" s="66"/>
      <c r="BV144" s="66"/>
      <c r="BW144" s="66"/>
      <c r="BX144" s="66"/>
      <c r="BY144" s="66"/>
      <c r="BZ144" s="21"/>
      <c r="CA144" s="21"/>
      <c r="CB144" s="21"/>
      <c r="CC144" s="21"/>
      <c r="CD144" s="21"/>
      <c r="CE144" s="21"/>
      <c r="CF144" s="21"/>
    </row>
    <row r="145" spans="2:84" ht="12.75" customHeight="1" x14ac:dyDescent="0.25">
      <c r="C145" s="20">
        <v>1</v>
      </c>
      <c r="D145" s="20">
        <v>2</v>
      </c>
      <c r="E145" s="20">
        <v>3</v>
      </c>
      <c r="F145" s="20">
        <v>4</v>
      </c>
      <c r="G145" s="20">
        <v>5</v>
      </c>
      <c r="H145" s="20">
        <v>6</v>
      </c>
      <c r="I145" s="20">
        <v>7</v>
      </c>
      <c r="J145" s="20">
        <v>8</v>
      </c>
      <c r="K145" s="20">
        <v>9</v>
      </c>
      <c r="L145" s="20">
        <v>10</v>
      </c>
      <c r="M145" s="20">
        <v>11</v>
      </c>
      <c r="N145" s="20">
        <v>12</v>
      </c>
      <c r="O145" s="20">
        <v>13</v>
      </c>
      <c r="P145" s="20">
        <v>14</v>
      </c>
      <c r="Q145" s="20">
        <v>15</v>
      </c>
      <c r="R145" s="20">
        <v>16</v>
      </c>
      <c r="S145" s="20">
        <v>17</v>
      </c>
      <c r="T145" s="20">
        <v>18</v>
      </c>
      <c r="U145" s="20">
        <v>19</v>
      </c>
      <c r="V145" s="20">
        <v>20</v>
      </c>
      <c r="W145" s="20">
        <v>21</v>
      </c>
      <c r="X145" s="20">
        <v>22</v>
      </c>
      <c r="Y145" s="20">
        <v>23</v>
      </c>
      <c r="Z145" s="20">
        <v>24</v>
      </c>
      <c r="AA145" s="20">
        <v>25</v>
      </c>
      <c r="AB145" s="20">
        <v>26</v>
      </c>
      <c r="AC145" s="20">
        <v>27</v>
      </c>
      <c r="AD145" s="20">
        <v>28</v>
      </c>
      <c r="AE145" s="20">
        <v>29</v>
      </c>
      <c r="AF145" s="20">
        <v>30</v>
      </c>
      <c r="AG145" s="20">
        <v>31</v>
      </c>
      <c r="AH145" s="17"/>
      <c r="AI145" s="16" t="str">
        <f>IF(format_planning="numéros de planning",$AM$3,$AI$3)</f>
        <v>A</v>
      </c>
      <c r="AJ145" s="43">
        <f ca="1">COUNTIF($C$147:$AH$147,$AI145)*3.25+COUNTIF($C$148:$AH$148,$AI145)*3+COUNTIF($C$149:$AH$149,$AI145)*2+COUNTIF($C$150:$AH$150,$AI145)*3+COUNTIF($C$151:$AH$151,$AI145)*3.25+COUNTIF($C$152:$AH$152,$AI145)*3+COUNTIF($C$153:$AH$153,$AI145)*2+COUNTIF($C$154:$AH$154,$AI145)*8+COUNTIF($C$156:$AH$156,$AI145)*3+COUNTIF($C$157:$AH$157,$AI145)*3+COUNTIF($C$158:$AH$158,$AI145)*3+COUNTIF($C$159:$AH$159,$AI145)*2+COUNTIF($C$160:$AH$160,$AI145)*5</f>
        <v>154</v>
      </c>
      <c r="AK145" s="359">
        <f t="shared" ref="AK145:AK150" ca="1" si="60">COUNTIF($C$147:$AG$147,AI145)+COUNTIF($C$150:$AG$150,AI145)+COUNTIF($C$151:$AG$151,AI145)+COUNTIF($C$154:$AG$154,AI145)+COUNTIF($C$156:$AG$156,AI145)+COUNTIF($C$157:$AG$157,AI145)</f>
        <v>21</v>
      </c>
      <c r="AL145" s="360"/>
      <c r="AM145" s="17"/>
      <c r="AN145" s="168"/>
      <c r="AO145" s="169"/>
      <c r="AP145" s="172"/>
      <c r="AQ145" s="173"/>
      <c r="AR145" s="17"/>
      <c r="AS145" s="180"/>
      <c r="AT145" s="180"/>
      <c r="AU145" s="181"/>
      <c r="AV145" s="181"/>
      <c r="AW145" s="317"/>
      <c r="AX145" s="17"/>
      <c r="AY145" s="55"/>
      <c r="AZ145" s="14"/>
      <c r="BA145" s="14"/>
      <c r="BB145" s="14"/>
      <c r="BC145" s="14"/>
      <c r="BD145" s="14"/>
      <c r="BE145" s="21"/>
      <c r="BF145" s="21"/>
      <c r="BG145" s="21"/>
      <c r="BH145" s="66"/>
      <c r="BI145" s="14"/>
      <c r="BJ145" s="14"/>
      <c r="BK145" s="14"/>
      <c r="BL145" s="14"/>
      <c r="BM145" s="14"/>
      <c r="BN145" s="14"/>
      <c r="BO145" s="14"/>
      <c r="BP145" s="14"/>
      <c r="BQ145" s="14"/>
      <c r="BR145" s="14"/>
      <c r="BS145" s="14"/>
      <c r="BT145" s="14"/>
      <c r="BU145" s="14"/>
      <c r="BV145" s="14"/>
      <c r="BW145" s="14"/>
      <c r="BX145" s="14"/>
      <c r="BY145" s="14"/>
      <c r="BZ145" s="14"/>
      <c r="CA145" s="14"/>
      <c r="CB145" s="14"/>
      <c r="CC145" s="14"/>
      <c r="CD145" s="14"/>
      <c r="CE145" s="14"/>
      <c r="CF145" s="14"/>
    </row>
    <row r="146" spans="2:84" ht="12.75" customHeight="1" x14ac:dyDescent="0.25">
      <c r="B146" s="45" t="s">
        <v>3</v>
      </c>
      <c r="C146" s="285"/>
      <c r="D146" s="285"/>
      <c r="E146" s="285"/>
      <c r="F146" s="285"/>
      <c r="G146" s="285"/>
      <c r="H146" s="285"/>
      <c r="I146" s="285"/>
      <c r="J146" s="285"/>
      <c r="K146" s="286"/>
      <c r="L146" s="285"/>
      <c r="M146" s="285"/>
      <c r="N146" s="287"/>
      <c r="O146" s="285"/>
      <c r="P146" s="285"/>
      <c r="Q146" s="285"/>
      <c r="R146" s="286"/>
      <c r="S146" s="285"/>
      <c r="T146" s="285"/>
      <c r="U146" s="285"/>
      <c r="V146" s="285"/>
      <c r="W146" s="288"/>
      <c r="X146" s="285"/>
      <c r="Y146" s="286"/>
      <c r="Z146" s="285"/>
      <c r="AA146" s="285"/>
      <c r="AB146" s="285"/>
      <c r="AC146" s="285"/>
      <c r="AD146" s="285"/>
      <c r="AE146" s="285"/>
      <c r="AF146" s="286"/>
      <c r="AG146" s="303"/>
      <c r="AH146" s="17"/>
      <c r="AI146" s="16" t="str">
        <f>IF(format_planning="numéros de planning",$AM$4,$AI$4)</f>
        <v>M</v>
      </c>
      <c r="AJ146" s="43">
        <f t="shared" ref="AJ146:AJ150" ca="1" si="61">COUNTIF($C$147:$AH$147,$AI146)*3.25+COUNTIF($C$148:$AH$148,$AI146)*3+COUNTIF($C$149:$AH$149,$AI146)*2+COUNTIF($C$150:$AH$150,$AI146)*3+COUNTIF($C$151:$AH$151,$AI146)*3.25+COUNTIF($C$152:$AH$152,$AI146)*3+COUNTIF($C$153:$AH$153,$AI146)*2+COUNTIF($C$154:$AH$154,$AI146)*8+COUNTIF($C$156:$AH$156,$AI146)*3+COUNTIF($C$157:$AH$157,$AI146)*3+COUNTIF($C$158:$AH$158,$AI146)*3+COUNTIF($C$159:$AH$159,$AI146)*2+COUNTIF($C$160:$AH$160,$AI146)*5</f>
        <v>156.75</v>
      </c>
      <c r="AK146" s="359">
        <f t="shared" ca="1" si="60"/>
        <v>20</v>
      </c>
      <c r="AL146" s="360"/>
      <c r="AM146" s="17"/>
      <c r="AN146" s="168"/>
      <c r="AO146" s="169"/>
      <c r="AP146" s="172"/>
      <c r="AQ146" s="173"/>
      <c r="AR146" s="17"/>
      <c r="AS146" s="180"/>
      <c r="AT146" s="180"/>
      <c r="AU146" s="181"/>
      <c r="AV146" s="181"/>
      <c r="AW146" s="317"/>
      <c r="AX146" s="17"/>
      <c r="AY146" s="55"/>
      <c r="AZ146" s="63"/>
      <c r="BA146" s="63"/>
      <c r="BB146" s="14"/>
      <c r="BC146" s="14"/>
      <c r="BD146" s="63"/>
      <c r="BE146" s="14"/>
      <c r="BF146" s="14"/>
      <c r="BG146" s="14"/>
      <c r="BH146" s="14"/>
      <c r="BI146" s="21"/>
      <c r="BJ146" s="21"/>
      <c r="BK146" s="21"/>
      <c r="BL146" s="21"/>
      <c r="BM146" s="21"/>
      <c r="BN146" s="21"/>
      <c r="BO146" s="21"/>
      <c r="BP146" s="21"/>
      <c r="BQ146" s="21"/>
      <c r="BR146" s="21"/>
      <c r="BS146" s="21"/>
      <c r="BT146" s="21"/>
      <c r="BU146" s="21"/>
      <c r="BV146" s="21"/>
      <c r="BW146" s="21"/>
      <c r="BX146" s="21"/>
      <c r="BY146" s="21"/>
      <c r="BZ146" s="14"/>
      <c r="CA146" s="63"/>
      <c r="CB146" s="63"/>
      <c r="CC146" s="70"/>
      <c r="CD146" s="70"/>
      <c r="CE146" s="69"/>
      <c r="CF146" s="14"/>
    </row>
    <row r="147" spans="2:84" ht="12.75" customHeight="1" x14ac:dyDescent="0.25">
      <c r="B147" s="156" t="s">
        <v>4</v>
      </c>
      <c r="C147" s="217" t="str">
        <f t="shared" ref="C147:L160" ca="1" si="62">IF(SUMPRODUCT((($AS$31:$AS$245&lt;=DATE(Saisir_Année+1,VLOOKUP($B$144,correspondance_mois,2,FALSE), C$145))*1)*(($AT$31:$AT$245&gt;=DATE(Saisir_Année+1,VLOOKUP($B$144,correspondance_mois,2,FALSE), C$145))*1)*($AU$31:$AU$245=IF(ISERROR(VLOOKUP(DATE(Saisir_Année+1,VLOOKUP($B$144,correspondance_mois,2,FALSE), C$145),jours_ferie,2,FALSE)),IF(ISBLANK(INDEX(OFFSET(IF(format_planning="numéros de planning",$C$249,$Q$249),ROW(INDEX($A:$A,MATCH(IF(C$161="","normal", C$161),$A:$A,0),1))-ROW($C$249)+1,IF(ISODD(C$143),0,7),14,7),ROW($B147)-ROW($B$146),MATCH(C$144,$C$246:$I$246,0),1)),"",INDEX(OFFSET(IF(format_planning="numéros de planning",$C$249,$Q$249),ROW(INDEX($A:$A,MATCH(IF(C$161="","normal", C$161),$A:$A,0),1))-ROW($C$249)+1,IF(ISODD(C$143),0,7),14,7),ROW($B147)-ROW($B$146),MATCH(C$144,$C$246:$I$246,0),1)),"")))&gt;0,INDEX($AS$31:$AW$245,SUMPRODUCT((($AS$31:$AS$245&lt;=DATE(Saisir_Année+1,VLOOKUP($B$144,correspondance_mois,2,FALSE), C$145))*1)*(($AT$31:$AT$245&gt;=DATE(Saisir_Année+1,VLOOKUP($B$144,correspondance_mois,2,FALSE), C$145))*1)*($AU$31:$AU$245=IF(ISERROR(VLOOKUP(DATE(Saisir_Année+1,VLOOKUP($B$144,correspondance_mois,2,FALSE), C$145),jours_ferie,2,FALSE)),IF(ISBLANK(INDEX(OFFSET(IF(format_planning="numéros de planning",$C$249,$Q$249),ROW(INDEX($A:$A,MATCH(IF(C$161="","normal", C$161),$A:$A,0),1))-ROW($C$249)+1,IF(ISODD(C$143),0,7),14,7),ROW($B147)-ROW($B$146),MATCH(C$144,$C$246:$I$246,0),1)),"",INDEX(OFFSET(IF(format_planning="numéros de planning",$C$249,$Q$249),ROW(INDEX($A:$A,MATCH(IF(C$161="","normal", C$161),$A:$A,0),1))-ROW($C$249)+1,IF(ISODD(C$143),0,7),14,7),ROW($B147)-ROW($B$146),MATCH(C$144,$C$246:$I$246,0),1)),""))*ROW($AS$31:$AS$245))-30,4,1),IF(ISERROR(VLOOKUP(DATE(Saisir_Année+1,VLOOKUP($B$144,correspondance_mois,2,FALSE), C$145),jours_ferie,2,FALSE)),IF(ISBLANK(INDEX(OFFSET(IF(format_planning="numéros de planning",$C$249,$Q$249),ROW(INDEX($A:$A,MATCH(IF(C$161="","normal", C$161),$A:$A,0),1))-ROW($C$249)+1,IF(ISODD(C$143),0,7),14,7),ROW($B147)-ROW($B$146),MATCH(C$144,$C$246:$I$246,0),1)),"",INDEX(OFFSET(IF(format_planning="numéros de planning",$C$249,$Q$249),ROW(INDEX($A:$A,MATCH(IF(C$161="","normal", C$161),$A:$A,0),1))-ROW($C$249)+1,IF(ISODD(C$143),0,7),14,7),ROW($B147)-ROW($B$146),MATCH(C$144,$C$246:$I$246,0),1)),""))</f>
        <v/>
      </c>
      <c r="D147" s="218" t="str">
        <f t="shared" ca="1" si="62"/>
        <v>M</v>
      </c>
      <c r="E147" s="218" t="str">
        <f t="shared" ca="1" si="62"/>
        <v>G</v>
      </c>
      <c r="F147" s="218" t="str">
        <f t="shared" ca="1" si="62"/>
        <v>M</v>
      </c>
      <c r="G147" s="218" t="str">
        <f t="shared" ca="1" si="62"/>
        <v>G</v>
      </c>
      <c r="H147" s="218" t="str">
        <f t="shared" ca="1" si="62"/>
        <v>M</v>
      </c>
      <c r="I147" s="218" t="str">
        <f t="shared" ca="1" si="62"/>
        <v>A</v>
      </c>
      <c r="J147" s="218" t="str">
        <f t="shared" ca="1" si="62"/>
        <v/>
      </c>
      <c r="K147" s="218" t="str">
        <f t="shared" ca="1" si="62"/>
        <v>T</v>
      </c>
      <c r="L147" s="218" t="str">
        <f t="shared" ca="1" si="62"/>
        <v>M</v>
      </c>
      <c r="M147" s="218" t="str">
        <f t="shared" ref="M147:V160" ca="1" si="63">IF(SUMPRODUCT((($AS$31:$AS$245&lt;=DATE(Saisir_Année+1,VLOOKUP($B$144,correspondance_mois,2,FALSE), M$145))*1)*(($AT$31:$AT$245&gt;=DATE(Saisir_Année+1,VLOOKUP($B$144,correspondance_mois,2,FALSE), M$145))*1)*($AU$31:$AU$245=IF(ISERROR(VLOOKUP(DATE(Saisir_Année+1,VLOOKUP($B$144,correspondance_mois,2,FALSE), M$145),jours_ferie,2,FALSE)),IF(ISBLANK(INDEX(OFFSET(IF(format_planning="numéros de planning",$C$249,$Q$249),ROW(INDEX($A:$A,MATCH(IF(M$161="","normal", M$161),$A:$A,0),1))-ROW($C$249)+1,IF(ISODD(M$143),0,7),14,7),ROW($B147)-ROW($B$146),MATCH(M$144,$C$246:$I$246,0),1)),"",INDEX(OFFSET(IF(format_planning="numéros de planning",$C$249,$Q$249),ROW(INDEX($A:$A,MATCH(IF(M$161="","normal", M$161),$A:$A,0),1))-ROW($C$249)+1,IF(ISODD(M$143),0,7),14,7),ROW($B147)-ROW($B$146),MATCH(M$144,$C$246:$I$246,0),1)),"")))&gt;0,INDEX($AS$31:$AW$245,SUMPRODUCT((($AS$31:$AS$245&lt;=DATE(Saisir_Année+1,VLOOKUP($B$144,correspondance_mois,2,FALSE), M$145))*1)*(($AT$31:$AT$245&gt;=DATE(Saisir_Année+1,VLOOKUP($B$144,correspondance_mois,2,FALSE), M$145))*1)*($AU$31:$AU$245=IF(ISERROR(VLOOKUP(DATE(Saisir_Année+1,VLOOKUP($B$144,correspondance_mois,2,FALSE), M$145),jours_ferie,2,FALSE)),IF(ISBLANK(INDEX(OFFSET(IF(format_planning="numéros de planning",$C$249,$Q$249),ROW(INDEX($A:$A,MATCH(IF(M$161="","normal", M$161),$A:$A,0),1))-ROW($C$249)+1,IF(ISODD(M$143),0,7),14,7),ROW($B147)-ROW($B$146),MATCH(M$144,$C$246:$I$246,0),1)),"",INDEX(OFFSET(IF(format_planning="numéros de planning",$C$249,$Q$249),ROW(INDEX($A:$A,MATCH(IF(M$161="","normal", M$161),$A:$A,0),1))-ROW($C$249)+1,IF(ISODD(M$143),0,7),14,7),ROW($B147)-ROW($B$146),MATCH(M$144,$C$246:$I$246,0),1)),""))*ROW($AS$31:$AS$245))-30,4,1),IF(ISERROR(VLOOKUP(DATE(Saisir_Année+1,VLOOKUP($B$144,correspondance_mois,2,FALSE), M$145),jours_ferie,2,FALSE)),IF(ISBLANK(INDEX(OFFSET(IF(format_planning="numéros de planning",$C$249,$Q$249),ROW(INDEX($A:$A,MATCH(IF(M$161="","normal", M$161),$A:$A,0),1))-ROW($C$249)+1,IF(ISODD(M$143),0,7),14,7),ROW($B147)-ROW($B$146),MATCH(M$144,$C$246:$I$246,0),1)),"",INDEX(OFFSET(IF(format_planning="numéros de planning",$C$249,$Q$249),ROW(INDEX($A:$A,MATCH(IF(M$161="","normal", M$161),$A:$A,0),1))-ROW($C$249)+1,IF(ISODD(M$143),0,7),14,7),ROW($B147)-ROW($B$146),MATCH(M$144,$C$246:$I$246,0),1)),""))</f>
        <v>A</v>
      </c>
      <c r="N147" s="218" t="str">
        <f t="shared" ca="1" si="63"/>
        <v>M</v>
      </c>
      <c r="O147" s="218" t="str">
        <f t="shared" ca="1" si="63"/>
        <v>T</v>
      </c>
      <c r="P147" s="218" t="str">
        <f t="shared" ca="1" si="63"/>
        <v>G</v>
      </c>
      <c r="Q147" s="218" t="str">
        <f t="shared" ca="1" si="63"/>
        <v/>
      </c>
      <c r="R147" s="218" t="str">
        <f t="shared" ca="1" si="63"/>
        <v>M</v>
      </c>
      <c r="S147" s="218" t="str">
        <f t="shared" ca="1" si="63"/>
        <v>G</v>
      </c>
      <c r="T147" s="218" t="str">
        <f t="shared" ca="1" si="63"/>
        <v>T</v>
      </c>
      <c r="U147" s="218" t="str">
        <f t="shared" ca="1" si="63"/>
        <v>T</v>
      </c>
      <c r="V147" s="218" t="str">
        <f t="shared" ca="1" si="63"/>
        <v>M</v>
      </c>
      <c r="W147" s="218" t="str">
        <f t="shared" ref="W147:AG160" ca="1" si="64">IF(SUMPRODUCT((($AS$31:$AS$245&lt;=DATE(Saisir_Année+1,VLOOKUP($B$144,correspondance_mois,2,FALSE), W$145))*1)*(($AT$31:$AT$245&gt;=DATE(Saisir_Année+1,VLOOKUP($B$144,correspondance_mois,2,FALSE), W$145))*1)*($AU$31:$AU$245=IF(ISERROR(VLOOKUP(DATE(Saisir_Année+1,VLOOKUP($B$144,correspondance_mois,2,FALSE), W$145),jours_ferie,2,FALSE)),IF(ISBLANK(INDEX(OFFSET(IF(format_planning="numéros de planning",$C$249,$Q$249),ROW(INDEX($A:$A,MATCH(IF(W$161="","normal", W$161),$A:$A,0),1))-ROW($C$249)+1,IF(ISODD(W$143),0,7),14,7),ROW($B147)-ROW($B$146),MATCH(W$144,$C$246:$I$246,0),1)),"",INDEX(OFFSET(IF(format_planning="numéros de planning",$C$249,$Q$249),ROW(INDEX($A:$A,MATCH(IF(W$161="","normal", W$161),$A:$A,0),1))-ROW($C$249)+1,IF(ISODD(W$143),0,7),14,7),ROW($B147)-ROW($B$146),MATCH(W$144,$C$246:$I$246,0),1)),"")))&gt;0,INDEX($AS$31:$AW$245,SUMPRODUCT((($AS$31:$AS$245&lt;=DATE(Saisir_Année+1,VLOOKUP($B$144,correspondance_mois,2,FALSE), W$145))*1)*(($AT$31:$AT$245&gt;=DATE(Saisir_Année+1,VLOOKUP($B$144,correspondance_mois,2,FALSE), W$145))*1)*($AU$31:$AU$245=IF(ISERROR(VLOOKUP(DATE(Saisir_Année+1,VLOOKUP($B$144,correspondance_mois,2,FALSE), W$145),jours_ferie,2,FALSE)),IF(ISBLANK(INDEX(OFFSET(IF(format_planning="numéros de planning",$C$249,$Q$249),ROW(INDEX($A:$A,MATCH(IF(W$161="","normal", W$161),$A:$A,0),1))-ROW($C$249)+1,IF(ISODD(W$143),0,7),14,7),ROW($B147)-ROW($B$146),MATCH(W$144,$C$246:$I$246,0),1)),"",INDEX(OFFSET(IF(format_planning="numéros de planning",$C$249,$Q$249),ROW(INDEX($A:$A,MATCH(IF(W$161="","normal", W$161),$A:$A,0),1))-ROW($C$249)+1,IF(ISODD(W$143),0,7),14,7),ROW($B147)-ROW($B$146),MATCH(W$144,$C$246:$I$246,0),1)),""))*ROW($AS$31:$AS$245))-30,4,1),IF(ISERROR(VLOOKUP(DATE(Saisir_Année+1,VLOOKUP($B$144,correspondance_mois,2,FALSE), W$145),jours_ferie,2,FALSE)),IF(ISBLANK(INDEX(OFFSET(IF(format_planning="numéros de planning",$C$249,$Q$249),ROW(INDEX($A:$A,MATCH(IF(W$161="","normal", W$161),$A:$A,0),1))-ROW($C$249)+1,IF(ISODD(W$143),0,7),14,7),ROW($B147)-ROW($B$146),MATCH(W$144,$C$246:$I$246,0),1)),"",INDEX(OFFSET(IF(format_planning="numéros de planning",$C$249,$Q$249),ROW(INDEX($A:$A,MATCH(IF(W$161="","normal", W$161),$A:$A,0),1))-ROW($C$249)+1,IF(ISODD(W$143),0,7),14,7),ROW($B147)-ROW($B$146),MATCH(W$144,$C$246:$I$246,0),1)),""))</f>
        <v>M</v>
      </c>
      <c r="X147" s="218" t="str">
        <f t="shared" ca="1" si="64"/>
        <v/>
      </c>
      <c r="Y147" s="218" t="str">
        <f t="shared" ca="1" si="64"/>
        <v>T</v>
      </c>
      <c r="Z147" s="218" t="str">
        <f t="shared" ca="1" si="64"/>
        <v>M</v>
      </c>
      <c r="AA147" s="218" t="str">
        <f t="shared" ca="1" si="64"/>
        <v>A</v>
      </c>
      <c r="AB147" s="218" t="str">
        <f t="shared" ca="1" si="64"/>
        <v>M</v>
      </c>
      <c r="AC147" s="218" t="str">
        <f t="shared" ca="1" si="64"/>
        <v>T</v>
      </c>
      <c r="AD147" s="218" t="str">
        <f t="shared" ca="1" si="64"/>
        <v>G</v>
      </c>
      <c r="AE147" s="218" t="str">
        <f t="shared" ca="1" si="64"/>
        <v/>
      </c>
      <c r="AF147" s="218" t="str">
        <f t="shared" ca="1" si="64"/>
        <v>M</v>
      </c>
      <c r="AG147" s="219" t="str">
        <f t="shared" ca="1" si="64"/>
        <v>G</v>
      </c>
      <c r="AH147" s="17"/>
      <c r="AI147" s="16" t="str">
        <f>IF(format_planning="numéros de planning",$AM$5,$AI$5)</f>
        <v>G</v>
      </c>
      <c r="AJ147" s="43">
        <f t="shared" ca="1" si="61"/>
        <v>158.75</v>
      </c>
      <c r="AK147" s="359">
        <f t="shared" ca="1" si="60"/>
        <v>20</v>
      </c>
      <c r="AL147" s="360"/>
      <c r="AM147" s="17"/>
      <c r="AN147" s="168"/>
      <c r="AO147" s="169"/>
      <c r="AP147" s="172"/>
      <c r="AQ147" s="173"/>
      <c r="AR147" s="17"/>
      <c r="AS147" s="180"/>
      <c r="AT147" s="180"/>
      <c r="AU147" s="181"/>
      <c r="AV147" s="181"/>
      <c r="AW147" s="317"/>
      <c r="AX147" s="17"/>
      <c r="AY147" s="14"/>
      <c r="AZ147" s="63"/>
      <c r="BA147" s="63"/>
      <c r="BB147" s="14"/>
      <c r="BC147" s="14"/>
      <c r="BD147" s="63"/>
      <c r="BE147" s="63"/>
      <c r="BF147" s="70"/>
      <c r="BG147" s="70"/>
      <c r="BH147" s="21"/>
      <c r="BI147" s="14"/>
      <c r="BJ147" s="14"/>
      <c r="BK147" s="14"/>
      <c r="BL147" s="14"/>
      <c r="BM147" s="14"/>
      <c r="BN147" s="14"/>
      <c r="BO147" s="14"/>
      <c r="BP147" s="14"/>
      <c r="BQ147" s="14"/>
      <c r="BR147" s="14"/>
      <c r="BS147" s="14"/>
      <c r="BT147" s="14"/>
      <c r="BU147" s="14"/>
      <c r="BV147" s="67"/>
      <c r="BW147" s="14"/>
      <c r="BX147" s="14"/>
      <c r="BY147" s="14"/>
      <c r="BZ147" s="14"/>
      <c r="CA147" s="63"/>
      <c r="CB147" s="63"/>
      <c r="CC147" s="70"/>
      <c r="CD147" s="70"/>
      <c r="CE147" s="69"/>
      <c r="CF147" s="14"/>
    </row>
    <row r="148" spans="2:84" ht="12.75" customHeight="1" x14ac:dyDescent="0.25">
      <c r="B148" s="157" t="s">
        <v>6</v>
      </c>
      <c r="C148" s="220" t="str">
        <f t="shared" ca="1" si="62"/>
        <v/>
      </c>
      <c r="D148" s="221" t="str">
        <f t="shared" ca="1" si="62"/>
        <v>M</v>
      </c>
      <c r="E148" s="221" t="str">
        <f t="shared" ca="1" si="62"/>
        <v>G</v>
      </c>
      <c r="F148" s="221" t="str">
        <f t="shared" ca="1" si="62"/>
        <v>M</v>
      </c>
      <c r="G148" s="221" t="str">
        <f t="shared" ca="1" si="62"/>
        <v>G</v>
      </c>
      <c r="H148" s="221" t="str">
        <f t="shared" ca="1" si="62"/>
        <v>M</v>
      </c>
      <c r="I148" s="221" t="str">
        <f t="shared" ca="1" si="62"/>
        <v>A</v>
      </c>
      <c r="J148" s="221" t="str">
        <f t="shared" ca="1" si="62"/>
        <v/>
      </c>
      <c r="K148" s="221" t="str">
        <f t="shared" ca="1" si="62"/>
        <v>T</v>
      </c>
      <c r="L148" s="221" t="str">
        <f t="shared" ca="1" si="62"/>
        <v>M</v>
      </c>
      <c r="M148" s="221" t="str">
        <f t="shared" ca="1" si="63"/>
        <v>A</v>
      </c>
      <c r="N148" s="221" t="str">
        <f t="shared" ca="1" si="63"/>
        <v>M</v>
      </c>
      <c r="O148" s="221" t="str">
        <f t="shared" ca="1" si="63"/>
        <v>T</v>
      </c>
      <c r="P148" s="221" t="str">
        <f t="shared" ca="1" si="63"/>
        <v>G</v>
      </c>
      <c r="Q148" s="221" t="str">
        <f t="shared" ca="1" si="63"/>
        <v/>
      </c>
      <c r="R148" s="221" t="str">
        <f t="shared" ca="1" si="63"/>
        <v>M</v>
      </c>
      <c r="S148" s="221" t="str">
        <f t="shared" ca="1" si="63"/>
        <v>G</v>
      </c>
      <c r="T148" s="221" t="str">
        <f t="shared" ca="1" si="63"/>
        <v>T</v>
      </c>
      <c r="U148" s="221" t="str">
        <f t="shared" ca="1" si="63"/>
        <v>T</v>
      </c>
      <c r="V148" s="221" t="str">
        <f t="shared" ca="1" si="63"/>
        <v>M</v>
      </c>
      <c r="W148" s="221" t="str">
        <f t="shared" ca="1" si="64"/>
        <v>M</v>
      </c>
      <c r="X148" s="221" t="str">
        <f t="shared" ca="1" si="64"/>
        <v/>
      </c>
      <c r="Y148" s="221" t="str">
        <f t="shared" ca="1" si="64"/>
        <v>T</v>
      </c>
      <c r="Z148" s="221" t="str">
        <f t="shared" ca="1" si="64"/>
        <v>M</v>
      </c>
      <c r="AA148" s="221" t="str">
        <f t="shared" ca="1" si="64"/>
        <v>A</v>
      </c>
      <c r="AB148" s="221" t="str">
        <f t="shared" ca="1" si="64"/>
        <v>M</v>
      </c>
      <c r="AC148" s="221" t="str">
        <f t="shared" ca="1" si="64"/>
        <v>T</v>
      </c>
      <c r="AD148" s="221" t="str">
        <f t="shared" ca="1" si="64"/>
        <v>G</v>
      </c>
      <c r="AE148" s="221" t="str">
        <f t="shared" ca="1" si="64"/>
        <v/>
      </c>
      <c r="AF148" s="221" t="str">
        <f t="shared" ca="1" si="64"/>
        <v>M</v>
      </c>
      <c r="AG148" s="222" t="str">
        <f t="shared" ca="1" si="64"/>
        <v>G</v>
      </c>
      <c r="AH148" s="17"/>
      <c r="AI148" s="16" t="str">
        <f>IF(format_planning="numéros de planning",$AM$6,$AI$6)</f>
        <v>T</v>
      </c>
      <c r="AJ148" s="43">
        <f t="shared" ca="1" si="61"/>
        <v>112.25</v>
      </c>
      <c r="AK148" s="359">
        <f t="shared" ca="1" si="60"/>
        <v>15</v>
      </c>
      <c r="AL148" s="360"/>
      <c r="AM148" s="17"/>
      <c r="AN148" s="168"/>
      <c r="AO148" s="169"/>
      <c r="AP148" s="172"/>
      <c r="AQ148" s="173"/>
      <c r="AR148" s="17"/>
      <c r="AS148" s="180"/>
      <c r="AT148" s="180"/>
      <c r="AU148" s="181"/>
      <c r="AV148" s="181"/>
      <c r="AW148" s="317"/>
      <c r="AX148" s="17"/>
      <c r="AY148" s="14"/>
      <c r="AZ148" s="63"/>
      <c r="BA148" s="63"/>
      <c r="BB148" s="71"/>
      <c r="BC148" s="14"/>
      <c r="BD148" s="63"/>
      <c r="BE148" s="63"/>
      <c r="BF148" s="70"/>
      <c r="BG148" s="70"/>
      <c r="BH148" s="14"/>
      <c r="BI148" s="69"/>
      <c r="BJ148" s="69"/>
      <c r="BK148" s="14"/>
      <c r="BL148" s="14"/>
      <c r="BM148" s="70"/>
      <c r="BN148" s="63"/>
      <c r="BO148" s="14"/>
      <c r="BP148" s="69"/>
      <c r="BQ148" s="69"/>
      <c r="BR148" s="63"/>
      <c r="BS148" s="14"/>
      <c r="BT148" s="69"/>
      <c r="BU148" s="14"/>
      <c r="BV148" s="69"/>
      <c r="BW148" s="63"/>
      <c r="BX148" s="63"/>
      <c r="BY148" s="14"/>
      <c r="BZ148" s="14"/>
      <c r="CA148" s="63"/>
      <c r="CB148" s="63"/>
      <c r="CC148" s="70"/>
      <c r="CD148" s="70"/>
      <c r="CE148" s="69"/>
      <c r="CF148" s="71"/>
    </row>
    <row r="149" spans="2:84" ht="12.75" customHeight="1" x14ac:dyDescent="0.25">
      <c r="B149" s="157" t="s">
        <v>7</v>
      </c>
      <c r="C149" s="220" t="str">
        <f t="shared" ca="1" si="62"/>
        <v/>
      </c>
      <c r="D149" s="221" t="str">
        <f t="shared" ca="1" si="62"/>
        <v>M</v>
      </c>
      <c r="E149" s="221" t="str">
        <f t="shared" ca="1" si="62"/>
        <v>G</v>
      </c>
      <c r="F149" s="221" t="str">
        <f t="shared" ca="1" si="62"/>
        <v>M</v>
      </c>
      <c r="G149" s="221" t="str">
        <f t="shared" ca="1" si="62"/>
        <v>G</v>
      </c>
      <c r="H149" s="221" t="str">
        <f t="shared" ca="1" si="62"/>
        <v>M</v>
      </c>
      <c r="I149" s="221" t="str">
        <f t="shared" ca="1" si="62"/>
        <v/>
      </c>
      <c r="J149" s="221" t="str">
        <f t="shared" ca="1" si="62"/>
        <v/>
      </c>
      <c r="K149" s="221" t="str">
        <f t="shared" ca="1" si="62"/>
        <v>T</v>
      </c>
      <c r="L149" s="221" t="str">
        <f t="shared" ca="1" si="62"/>
        <v>M</v>
      </c>
      <c r="M149" s="221" t="str">
        <f t="shared" ca="1" si="63"/>
        <v>A</v>
      </c>
      <c r="N149" s="221" t="str">
        <f t="shared" ca="1" si="63"/>
        <v>M</v>
      </c>
      <c r="O149" s="221" t="str">
        <f t="shared" ca="1" si="63"/>
        <v>T</v>
      </c>
      <c r="P149" s="221" t="str">
        <f t="shared" ca="1" si="63"/>
        <v/>
      </c>
      <c r="Q149" s="221" t="str">
        <f t="shared" ca="1" si="63"/>
        <v/>
      </c>
      <c r="R149" s="221" t="str">
        <f t="shared" ca="1" si="63"/>
        <v>M</v>
      </c>
      <c r="S149" s="221" t="str">
        <f t="shared" ca="1" si="63"/>
        <v>G</v>
      </c>
      <c r="T149" s="221" t="str">
        <f t="shared" ca="1" si="63"/>
        <v>T</v>
      </c>
      <c r="U149" s="221" t="str">
        <f t="shared" ca="1" si="63"/>
        <v>T</v>
      </c>
      <c r="V149" s="221" t="str">
        <f t="shared" ca="1" si="63"/>
        <v>M</v>
      </c>
      <c r="W149" s="221" t="str">
        <f t="shared" ca="1" si="64"/>
        <v/>
      </c>
      <c r="X149" s="221" t="str">
        <f t="shared" ca="1" si="64"/>
        <v/>
      </c>
      <c r="Y149" s="221" t="str">
        <f t="shared" ca="1" si="64"/>
        <v>T</v>
      </c>
      <c r="Z149" s="221" t="str">
        <f t="shared" ca="1" si="64"/>
        <v>M</v>
      </c>
      <c r="AA149" s="221" t="str">
        <f t="shared" ca="1" si="64"/>
        <v>A</v>
      </c>
      <c r="AB149" s="221" t="str">
        <f t="shared" ca="1" si="64"/>
        <v>M</v>
      </c>
      <c r="AC149" s="221" t="str">
        <f t="shared" ca="1" si="64"/>
        <v>T</v>
      </c>
      <c r="AD149" s="221" t="str">
        <f t="shared" ca="1" si="64"/>
        <v/>
      </c>
      <c r="AE149" s="221" t="str">
        <f t="shared" ca="1" si="64"/>
        <v/>
      </c>
      <c r="AF149" s="221" t="str">
        <f t="shared" ca="1" si="64"/>
        <v>M</v>
      </c>
      <c r="AG149" s="222" t="str">
        <f t="shared" ca="1" si="64"/>
        <v>G</v>
      </c>
      <c r="AH149" s="17"/>
      <c r="AI149" s="16" t="str">
        <f>IF(format_planning="numéros de planning",$AM$7,$AI$7)</f>
        <v>C</v>
      </c>
      <c r="AJ149" s="43">
        <f t="shared" ca="1" si="61"/>
        <v>152</v>
      </c>
      <c r="AK149" s="359">
        <f t="shared" ca="1" si="60"/>
        <v>22</v>
      </c>
      <c r="AL149" s="360"/>
      <c r="AM149" s="17"/>
      <c r="AN149" s="168"/>
      <c r="AO149" s="169"/>
      <c r="AP149" s="172"/>
      <c r="AQ149" s="173"/>
      <c r="AR149" s="17"/>
      <c r="AS149" s="180"/>
      <c r="AT149" s="180"/>
      <c r="AU149" s="181"/>
      <c r="AV149" s="181"/>
      <c r="AW149" s="317"/>
      <c r="AX149" s="17"/>
      <c r="AY149" s="14"/>
      <c r="AZ149" s="14"/>
      <c r="BA149" s="63"/>
      <c r="BB149" s="63"/>
      <c r="BC149" s="14"/>
      <c r="BD149" s="14"/>
      <c r="BE149" s="63"/>
      <c r="BF149" s="70"/>
      <c r="BG149" s="70"/>
      <c r="BH149" s="70"/>
      <c r="BI149" s="69"/>
      <c r="BJ149" s="69"/>
      <c r="BK149" s="14"/>
      <c r="BL149" s="14"/>
      <c r="BM149" s="70"/>
      <c r="BN149" s="63"/>
      <c r="BO149" s="14"/>
      <c r="BP149" s="69"/>
      <c r="BQ149" s="69"/>
      <c r="BR149" s="63"/>
      <c r="BS149" s="14"/>
      <c r="BT149" s="69"/>
      <c r="BU149" s="14"/>
      <c r="BV149" s="69"/>
      <c r="BW149" s="63"/>
      <c r="BX149" s="63"/>
      <c r="BY149" s="14"/>
      <c r="BZ149" s="14"/>
      <c r="CA149" s="14"/>
      <c r="CB149" s="14"/>
      <c r="CC149" s="14"/>
      <c r="CD149" s="14"/>
      <c r="CE149" s="70"/>
      <c r="CF149" s="70"/>
    </row>
    <row r="150" spans="2:84" ht="12.75" customHeight="1" x14ac:dyDescent="0.25">
      <c r="B150" s="158" t="s">
        <v>8</v>
      </c>
      <c r="C150" s="220" t="str">
        <f t="shared" ca="1" si="62"/>
        <v/>
      </c>
      <c r="D150" s="221" t="str">
        <f t="shared" ca="1" si="62"/>
        <v/>
      </c>
      <c r="E150" s="221" t="str">
        <f t="shared" ca="1" si="62"/>
        <v/>
      </c>
      <c r="F150" s="221" t="str">
        <f t="shared" ca="1" si="62"/>
        <v/>
      </c>
      <c r="G150" s="221" t="str">
        <f t="shared" ca="1" si="62"/>
        <v/>
      </c>
      <c r="H150" s="221" t="str">
        <f t="shared" ca="1" si="62"/>
        <v/>
      </c>
      <c r="I150" s="221" t="str">
        <f t="shared" ca="1" si="62"/>
        <v>M</v>
      </c>
      <c r="J150" s="221" t="str">
        <f t="shared" ca="1" si="62"/>
        <v/>
      </c>
      <c r="K150" s="221" t="str">
        <f t="shared" ca="1" si="62"/>
        <v/>
      </c>
      <c r="L150" s="221" t="str">
        <f t="shared" ca="1" si="62"/>
        <v/>
      </c>
      <c r="M150" s="221" t="str">
        <f t="shared" ca="1" si="63"/>
        <v/>
      </c>
      <c r="N150" s="221" t="str">
        <f t="shared" ca="1" si="63"/>
        <v/>
      </c>
      <c r="O150" s="221" t="str">
        <f t="shared" ca="1" si="63"/>
        <v/>
      </c>
      <c r="P150" s="221" t="str">
        <f t="shared" ca="1" si="63"/>
        <v>T</v>
      </c>
      <c r="Q150" s="221" t="str">
        <f t="shared" ca="1" si="63"/>
        <v/>
      </c>
      <c r="R150" s="221" t="str">
        <f t="shared" ca="1" si="63"/>
        <v/>
      </c>
      <c r="S150" s="221" t="str">
        <f t="shared" ca="1" si="63"/>
        <v/>
      </c>
      <c r="T150" s="221" t="str">
        <f t="shared" ca="1" si="63"/>
        <v/>
      </c>
      <c r="U150" s="221" t="str">
        <f t="shared" ca="1" si="63"/>
        <v/>
      </c>
      <c r="V150" s="221" t="str">
        <f t="shared" ca="1" si="63"/>
        <v/>
      </c>
      <c r="W150" s="221" t="str">
        <f t="shared" ca="1" si="64"/>
        <v>A</v>
      </c>
      <c r="X150" s="221" t="str">
        <f t="shared" ca="1" si="64"/>
        <v/>
      </c>
      <c r="Y150" s="221" t="str">
        <f t="shared" ca="1" si="64"/>
        <v/>
      </c>
      <c r="Z150" s="221" t="str">
        <f t="shared" ca="1" si="64"/>
        <v/>
      </c>
      <c r="AA150" s="221" t="str">
        <f t="shared" ca="1" si="64"/>
        <v/>
      </c>
      <c r="AB150" s="221" t="str">
        <f t="shared" ca="1" si="64"/>
        <v/>
      </c>
      <c r="AC150" s="221" t="str">
        <f t="shared" ca="1" si="64"/>
        <v/>
      </c>
      <c r="AD150" s="221" t="str">
        <f t="shared" ca="1" si="64"/>
        <v>T</v>
      </c>
      <c r="AE150" s="221" t="str">
        <f t="shared" ca="1" si="64"/>
        <v/>
      </c>
      <c r="AF150" s="221" t="str">
        <f t="shared" ca="1" si="64"/>
        <v/>
      </c>
      <c r="AG150" s="221" t="str">
        <f t="shared" ca="1" si="64"/>
        <v/>
      </c>
      <c r="AH150" s="17"/>
      <c r="AI150" s="16" t="str">
        <f>IF(format_planning="numéros de planning",$AM$8,$AI$8)</f>
        <v>F</v>
      </c>
      <c r="AJ150" s="43">
        <f t="shared" ca="1" si="61"/>
        <v>98.25</v>
      </c>
      <c r="AK150" s="359">
        <f t="shared" ca="1" si="60"/>
        <v>14</v>
      </c>
      <c r="AL150" s="360"/>
      <c r="AM150" s="17"/>
      <c r="AN150" s="168"/>
      <c r="AO150" s="169"/>
      <c r="AP150" s="172"/>
      <c r="AQ150" s="173"/>
      <c r="AR150" s="17"/>
      <c r="AS150" s="180"/>
      <c r="AT150" s="180"/>
      <c r="AU150" s="181"/>
      <c r="AV150" s="181"/>
      <c r="AW150" s="317"/>
      <c r="AX150" s="17"/>
      <c r="AY150" s="64"/>
      <c r="AZ150" s="69"/>
      <c r="BA150" s="14"/>
      <c r="BB150" s="66"/>
      <c r="BC150" s="14"/>
      <c r="BD150" s="69"/>
      <c r="BE150" s="14"/>
      <c r="BF150" s="14"/>
      <c r="BG150" s="14"/>
      <c r="BH150" s="70"/>
      <c r="BI150" s="69"/>
      <c r="BJ150" s="69"/>
      <c r="BK150" s="71"/>
      <c r="BL150" s="14"/>
      <c r="BM150" s="70"/>
      <c r="BN150" s="63"/>
      <c r="BO150" s="14"/>
      <c r="BP150" s="69"/>
      <c r="BQ150" s="69"/>
      <c r="BR150" s="57"/>
      <c r="BS150" s="14"/>
      <c r="BT150" s="69"/>
      <c r="BU150" s="14"/>
      <c r="BV150" s="69"/>
      <c r="BW150" s="63"/>
      <c r="BX150" s="63"/>
      <c r="BY150" s="71"/>
      <c r="BZ150" s="14"/>
      <c r="CA150" s="69"/>
      <c r="CB150" s="69"/>
      <c r="CC150" s="63"/>
      <c r="CD150" s="14"/>
      <c r="CE150" s="63"/>
      <c r="CF150" s="66"/>
    </row>
    <row r="151" spans="2:84" ht="12.75" customHeight="1" x14ac:dyDescent="0.25">
      <c r="B151" s="157" t="s">
        <v>9</v>
      </c>
      <c r="C151" s="220" t="str">
        <f t="shared" ca="1" si="62"/>
        <v/>
      </c>
      <c r="D151" s="221" t="str">
        <f t="shared" ca="1" si="62"/>
        <v>A</v>
      </c>
      <c r="E151" s="221" t="str">
        <f t="shared" ca="1" si="62"/>
        <v>A</v>
      </c>
      <c r="F151" s="221" t="str">
        <f t="shared" ca="1" si="62"/>
        <v>A</v>
      </c>
      <c r="G151" s="221" t="str">
        <f t="shared" ca="1" si="62"/>
        <v>M</v>
      </c>
      <c r="H151" s="221" t="str">
        <f t="shared" ca="1" si="62"/>
        <v>F</v>
      </c>
      <c r="I151" s="221" t="str">
        <f t="shared" ca="1" si="62"/>
        <v/>
      </c>
      <c r="J151" s="221" t="str">
        <f t="shared" ca="1" si="62"/>
        <v/>
      </c>
      <c r="K151" s="221" t="str">
        <f t="shared" ca="1" si="62"/>
        <v>G</v>
      </c>
      <c r="L151" s="221" t="str">
        <f t="shared" ca="1" si="62"/>
        <v>A</v>
      </c>
      <c r="M151" s="221" t="str">
        <f t="shared" ca="1" si="63"/>
        <v>M</v>
      </c>
      <c r="N151" s="221" t="str">
        <f t="shared" ca="1" si="63"/>
        <v>T</v>
      </c>
      <c r="O151" s="221" t="str">
        <f t="shared" ca="1" si="63"/>
        <v>G</v>
      </c>
      <c r="P151" s="221" t="str">
        <f t="shared" ca="1" si="63"/>
        <v/>
      </c>
      <c r="Q151" s="221" t="str">
        <f t="shared" ca="1" si="63"/>
        <v/>
      </c>
      <c r="R151" s="221" t="str">
        <f t="shared" ca="1" si="63"/>
        <v>A</v>
      </c>
      <c r="S151" s="221" t="str">
        <f t="shared" ca="1" si="63"/>
        <v>A</v>
      </c>
      <c r="T151" s="221" t="str">
        <f t="shared" ca="1" si="63"/>
        <v>A</v>
      </c>
      <c r="U151" s="221" t="str">
        <f t="shared" ca="1" si="63"/>
        <v>M</v>
      </c>
      <c r="V151" s="221" t="str">
        <f t="shared" ca="1" si="63"/>
        <v>T</v>
      </c>
      <c r="W151" s="221" t="str">
        <f t="shared" ca="1" si="64"/>
        <v/>
      </c>
      <c r="X151" s="221" t="str">
        <f t="shared" ca="1" si="64"/>
        <v/>
      </c>
      <c r="Y151" s="221" t="str">
        <f t="shared" ca="1" si="64"/>
        <v>G</v>
      </c>
      <c r="Z151" s="221" t="str">
        <f t="shared" ca="1" si="64"/>
        <v>G</v>
      </c>
      <c r="AA151" s="221" t="str">
        <f t="shared" ca="1" si="64"/>
        <v>M</v>
      </c>
      <c r="AB151" s="221" t="str">
        <f t="shared" ca="1" si="64"/>
        <v>T</v>
      </c>
      <c r="AC151" s="221" t="str">
        <f t="shared" ca="1" si="64"/>
        <v>G</v>
      </c>
      <c r="AD151" s="221" t="str">
        <f t="shared" ca="1" si="64"/>
        <v/>
      </c>
      <c r="AE151" s="221" t="str">
        <f t="shared" ca="1" si="64"/>
        <v/>
      </c>
      <c r="AF151" s="221" t="str">
        <f t="shared" ca="1" si="64"/>
        <v>A</v>
      </c>
      <c r="AG151" s="222" t="str">
        <f t="shared" ca="1" si="64"/>
        <v>A</v>
      </c>
      <c r="AH151" s="17"/>
      <c r="AI151" s="17"/>
      <c r="AJ151" s="33"/>
      <c r="AK151" s="33"/>
      <c r="AL151" s="33"/>
      <c r="AM151" s="17"/>
      <c r="AN151" s="168"/>
      <c r="AO151" s="169"/>
      <c r="AP151" s="172"/>
      <c r="AQ151" s="173"/>
      <c r="AR151" s="17"/>
      <c r="AS151" s="180"/>
      <c r="AT151" s="180"/>
      <c r="AU151" s="181"/>
      <c r="AV151" s="181"/>
      <c r="AW151" s="317"/>
      <c r="AX151" s="17"/>
      <c r="AY151" s="66"/>
      <c r="AZ151" s="69"/>
      <c r="BA151" s="14"/>
      <c r="BB151" s="14"/>
      <c r="BC151" s="14"/>
      <c r="BD151" s="69"/>
      <c r="BE151" s="69"/>
      <c r="BF151" s="63"/>
      <c r="BG151" s="14"/>
      <c r="BH151" s="70"/>
      <c r="BI151" s="70"/>
      <c r="BJ151" s="70"/>
      <c r="BK151" s="70"/>
      <c r="BL151" s="14"/>
      <c r="BM151" s="14"/>
      <c r="BN151" s="14"/>
      <c r="BO151" s="14"/>
      <c r="BP151" s="14"/>
      <c r="BQ151" s="70"/>
      <c r="BR151" s="14"/>
      <c r="BS151" s="14"/>
      <c r="BT151" s="14"/>
      <c r="BU151" s="14"/>
      <c r="BV151" s="14"/>
      <c r="BW151" s="14"/>
      <c r="BX151" s="63"/>
      <c r="BY151" s="63"/>
      <c r="BZ151" s="14"/>
      <c r="CA151" s="69"/>
      <c r="CB151" s="69"/>
      <c r="CC151" s="63"/>
      <c r="CD151" s="14"/>
      <c r="CE151" s="63"/>
      <c r="CF151" s="14"/>
    </row>
    <row r="152" spans="2:84" ht="12.75" customHeight="1" x14ac:dyDescent="0.25">
      <c r="B152" s="157" t="s">
        <v>10</v>
      </c>
      <c r="C152" s="220" t="str">
        <f t="shared" ca="1" si="62"/>
        <v/>
      </c>
      <c r="D152" s="221" t="str">
        <f t="shared" ca="1" si="62"/>
        <v>A</v>
      </c>
      <c r="E152" s="221" t="str">
        <f t="shared" ca="1" si="62"/>
        <v>A</v>
      </c>
      <c r="F152" s="221" t="str">
        <f t="shared" ca="1" si="62"/>
        <v>A</v>
      </c>
      <c r="G152" s="221" t="str">
        <f t="shared" ca="1" si="62"/>
        <v>M</v>
      </c>
      <c r="H152" s="221" t="str">
        <f t="shared" ca="1" si="62"/>
        <v>F</v>
      </c>
      <c r="I152" s="221" t="str">
        <f t="shared" ca="1" si="62"/>
        <v/>
      </c>
      <c r="J152" s="221" t="str">
        <f t="shared" ca="1" si="62"/>
        <v/>
      </c>
      <c r="K152" s="221" t="str">
        <f t="shared" ca="1" si="62"/>
        <v>G</v>
      </c>
      <c r="L152" s="221" t="str">
        <f t="shared" ca="1" si="62"/>
        <v>A</v>
      </c>
      <c r="M152" s="221" t="str">
        <f t="shared" ca="1" si="63"/>
        <v>M</v>
      </c>
      <c r="N152" s="221" t="str">
        <f t="shared" ca="1" si="63"/>
        <v>T</v>
      </c>
      <c r="O152" s="221" t="str">
        <f t="shared" ca="1" si="63"/>
        <v>G</v>
      </c>
      <c r="P152" s="221" t="str">
        <f t="shared" ca="1" si="63"/>
        <v/>
      </c>
      <c r="Q152" s="221" t="str">
        <f t="shared" ca="1" si="63"/>
        <v/>
      </c>
      <c r="R152" s="221" t="str">
        <f t="shared" ca="1" si="63"/>
        <v>A</v>
      </c>
      <c r="S152" s="221" t="str">
        <f t="shared" ca="1" si="63"/>
        <v>A</v>
      </c>
      <c r="T152" s="221" t="str">
        <f t="shared" ca="1" si="63"/>
        <v>A</v>
      </c>
      <c r="U152" s="221" t="str">
        <f t="shared" ca="1" si="63"/>
        <v>M</v>
      </c>
      <c r="V152" s="221" t="str">
        <f t="shared" ca="1" si="63"/>
        <v>T</v>
      </c>
      <c r="W152" s="221" t="str">
        <f t="shared" ca="1" si="64"/>
        <v/>
      </c>
      <c r="X152" s="221" t="str">
        <f t="shared" ca="1" si="64"/>
        <v/>
      </c>
      <c r="Y152" s="221" t="str">
        <f t="shared" ca="1" si="64"/>
        <v>G</v>
      </c>
      <c r="Z152" s="221" t="str">
        <f t="shared" ca="1" si="64"/>
        <v>G</v>
      </c>
      <c r="AA152" s="221" t="str">
        <f t="shared" ca="1" si="64"/>
        <v>M</v>
      </c>
      <c r="AB152" s="221" t="str">
        <f t="shared" ca="1" si="64"/>
        <v>T</v>
      </c>
      <c r="AC152" s="221" t="str">
        <f t="shared" ca="1" si="64"/>
        <v>G</v>
      </c>
      <c r="AD152" s="221" t="str">
        <f t="shared" ca="1" si="64"/>
        <v/>
      </c>
      <c r="AE152" s="221" t="str">
        <f t="shared" ca="1" si="64"/>
        <v/>
      </c>
      <c r="AF152" s="221" t="str">
        <f t="shared" ca="1" si="64"/>
        <v>A</v>
      </c>
      <c r="AG152" s="222" t="str">
        <f t="shared" ca="1" si="64"/>
        <v>A</v>
      </c>
      <c r="AH152" s="17"/>
      <c r="AI152" s="368" t="s">
        <v>11</v>
      </c>
      <c r="AJ152" s="369"/>
      <c r="AK152" s="153"/>
      <c r="AL152" s="153"/>
      <c r="AM152" s="17"/>
      <c r="AN152" s="168"/>
      <c r="AO152" s="169"/>
      <c r="AP152" s="172"/>
      <c r="AQ152" s="173"/>
      <c r="AR152" s="17"/>
      <c r="AS152" s="180"/>
      <c r="AT152" s="180"/>
      <c r="AU152" s="181"/>
      <c r="AV152" s="181"/>
      <c r="AW152" s="317"/>
      <c r="AX152" s="17"/>
      <c r="AY152" s="55"/>
      <c r="AZ152" s="69"/>
      <c r="BA152" s="14"/>
      <c r="BB152" s="14"/>
      <c r="BC152" s="14"/>
      <c r="BD152" s="69"/>
      <c r="BE152" s="69"/>
      <c r="BF152" s="63"/>
      <c r="BG152" s="14"/>
      <c r="BH152" s="14"/>
      <c r="BI152" s="63"/>
      <c r="BJ152" s="63"/>
      <c r="BK152" s="66"/>
      <c r="BL152" s="14"/>
      <c r="BM152" s="69"/>
      <c r="BN152" s="70"/>
      <c r="BO152" s="69"/>
      <c r="BP152" s="14"/>
      <c r="BQ152" s="63"/>
      <c r="BR152" s="66"/>
      <c r="BS152" s="14"/>
      <c r="BT152" s="70"/>
      <c r="BU152" s="69"/>
      <c r="BV152" s="63"/>
      <c r="BW152" s="69"/>
      <c r="BX152" s="14"/>
      <c r="BY152" s="66"/>
      <c r="BZ152" s="14"/>
      <c r="CA152" s="69"/>
      <c r="CB152" s="69"/>
      <c r="CC152" s="63"/>
      <c r="CD152" s="14"/>
      <c r="CE152" s="63"/>
      <c r="CF152" s="14"/>
    </row>
    <row r="153" spans="2:84" ht="12.75" customHeight="1" x14ac:dyDescent="0.25">
      <c r="B153" s="159" t="s">
        <v>12</v>
      </c>
      <c r="C153" s="220" t="str">
        <f t="shared" ca="1" si="62"/>
        <v/>
      </c>
      <c r="D153" s="221" t="str">
        <f t="shared" ca="1" si="62"/>
        <v>A</v>
      </c>
      <c r="E153" s="221" t="str">
        <f t="shared" ca="1" si="62"/>
        <v>A</v>
      </c>
      <c r="F153" s="221" t="str">
        <f t="shared" ca="1" si="62"/>
        <v>A</v>
      </c>
      <c r="G153" s="221" t="str">
        <f t="shared" ca="1" si="62"/>
        <v>M</v>
      </c>
      <c r="H153" s="221" t="str">
        <f t="shared" ca="1" si="62"/>
        <v>F</v>
      </c>
      <c r="I153" s="221" t="str">
        <f t="shared" ca="1" si="62"/>
        <v/>
      </c>
      <c r="J153" s="221" t="str">
        <f t="shared" ca="1" si="62"/>
        <v/>
      </c>
      <c r="K153" s="221" t="str">
        <f t="shared" ca="1" si="62"/>
        <v>G</v>
      </c>
      <c r="L153" s="221" t="str">
        <f t="shared" ca="1" si="62"/>
        <v>A</v>
      </c>
      <c r="M153" s="221" t="str">
        <f t="shared" ca="1" si="63"/>
        <v>M</v>
      </c>
      <c r="N153" s="221" t="str">
        <f t="shared" ca="1" si="63"/>
        <v>T</v>
      </c>
      <c r="O153" s="221" t="str">
        <f t="shared" ca="1" si="63"/>
        <v>G</v>
      </c>
      <c r="P153" s="221" t="str">
        <f t="shared" ca="1" si="63"/>
        <v/>
      </c>
      <c r="Q153" s="221" t="str">
        <f t="shared" ca="1" si="63"/>
        <v/>
      </c>
      <c r="R153" s="221" t="str">
        <f t="shared" ca="1" si="63"/>
        <v>A</v>
      </c>
      <c r="S153" s="221" t="str">
        <f t="shared" ca="1" si="63"/>
        <v>A</v>
      </c>
      <c r="T153" s="221" t="str">
        <f t="shared" ca="1" si="63"/>
        <v>A</v>
      </c>
      <c r="U153" s="221" t="str">
        <f t="shared" ca="1" si="63"/>
        <v>M</v>
      </c>
      <c r="V153" s="221" t="str">
        <f t="shared" ca="1" si="63"/>
        <v>T</v>
      </c>
      <c r="W153" s="221" t="str">
        <f t="shared" ca="1" si="64"/>
        <v/>
      </c>
      <c r="X153" s="221" t="str">
        <f t="shared" ca="1" si="64"/>
        <v/>
      </c>
      <c r="Y153" s="221" t="str">
        <f t="shared" ca="1" si="64"/>
        <v>G</v>
      </c>
      <c r="Z153" s="221" t="str">
        <f t="shared" ca="1" si="64"/>
        <v>G</v>
      </c>
      <c r="AA153" s="221" t="str">
        <f t="shared" ca="1" si="64"/>
        <v>M</v>
      </c>
      <c r="AB153" s="221" t="str">
        <f t="shared" ca="1" si="64"/>
        <v>T</v>
      </c>
      <c r="AC153" s="221" t="str">
        <f t="shared" ca="1" si="64"/>
        <v>G</v>
      </c>
      <c r="AD153" s="221" t="str">
        <f t="shared" ca="1" si="64"/>
        <v/>
      </c>
      <c r="AE153" s="221" t="str">
        <f t="shared" ca="1" si="64"/>
        <v/>
      </c>
      <c r="AF153" s="221" t="str">
        <f t="shared" ca="1" si="64"/>
        <v>A</v>
      </c>
      <c r="AG153" s="222" t="str">
        <f t="shared" ca="1" si="64"/>
        <v>A</v>
      </c>
      <c r="AH153" s="17"/>
      <c r="AI153" s="16" t="str">
        <f>IF(format_planning="numéros de planning",$AM$3,$AI$3)</f>
        <v>A</v>
      </c>
      <c r="AJ153" s="36">
        <f>COUNTIF($C$161:$AH$161,AI153)</f>
        <v>0</v>
      </c>
      <c r="AK153" s="58"/>
      <c r="AL153" s="58"/>
      <c r="AM153" s="17"/>
      <c r="AN153" s="168"/>
      <c r="AO153" s="169"/>
      <c r="AP153" s="172"/>
      <c r="AQ153" s="173"/>
      <c r="AR153" s="17"/>
      <c r="AS153" s="180"/>
      <c r="AT153" s="180"/>
      <c r="AU153" s="181"/>
      <c r="AV153" s="181"/>
      <c r="AW153" s="317"/>
      <c r="AX153" s="17"/>
      <c r="AY153" s="68"/>
      <c r="AZ153" s="14"/>
      <c r="BA153" s="14"/>
      <c r="BB153" s="14"/>
      <c r="BC153" s="14"/>
      <c r="BD153" s="14"/>
      <c r="BE153" s="69"/>
      <c r="BF153" s="63"/>
      <c r="BG153" s="14"/>
      <c r="BH153" s="14"/>
      <c r="BI153" s="63"/>
      <c r="BJ153" s="63"/>
      <c r="BK153" s="14"/>
      <c r="BL153" s="14"/>
      <c r="BM153" s="69"/>
      <c r="BN153" s="70"/>
      <c r="BO153" s="69"/>
      <c r="BP153" s="14"/>
      <c r="BQ153" s="63"/>
      <c r="BR153" s="14"/>
      <c r="BS153" s="14"/>
      <c r="BT153" s="70"/>
      <c r="BU153" s="69"/>
      <c r="BV153" s="63"/>
      <c r="BW153" s="69"/>
      <c r="BX153" s="14"/>
      <c r="BY153" s="14"/>
      <c r="BZ153" s="14"/>
      <c r="CA153" s="14"/>
      <c r="CB153" s="62"/>
      <c r="CC153" s="14"/>
      <c r="CD153" s="14"/>
      <c r="CE153" s="14"/>
      <c r="CF153" s="14"/>
    </row>
    <row r="154" spans="2:84" ht="12.75" customHeight="1" x14ac:dyDescent="0.25">
      <c r="B154" s="89" t="s">
        <v>104</v>
      </c>
      <c r="C154" s="220" t="str">
        <f t="shared" ca="1" si="62"/>
        <v/>
      </c>
      <c r="D154" s="220" t="str">
        <f t="shared" ca="1" si="62"/>
        <v>F</v>
      </c>
      <c r="E154" s="220" t="str">
        <f t="shared" ca="1" si="62"/>
        <v>F</v>
      </c>
      <c r="F154" s="220" t="str">
        <f t="shared" ca="1" si="62"/>
        <v>G</v>
      </c>
      <c r="G154" s="220" t="str">
        <f t="shared" ca="1" si="62"/>
        <v>F</v>
      </c>
      <c r="H154" s="220" t="str">
        <f t="shared" ca="1" si="62"/>
        <v>A</v>
      </c>
      <c r="I154" s="222" t="str">
        <f t="shared" ca="1" si="62"/>
        <v/>
      </c>
      <c r="J154" s="220" t="str">
        <f t="shared" ca="1" si="62"/>
        <v/>
      </c>
      <c r="K154" s="220" t="str">
        <f t="shared" ca="1" si="62"/>
        <v>M</v>
      </c>
      <c r="L154" s="220" t="str">
        <f t="shared" ca="1" si="62"/>
        <v>G</v>
      </c>
      <c r="M154" s="220" t="str">
        <f t="shared" ca="1" si="63"/>
        <v/>
      </c>
      <c r="N154" s="220" t="str">
        <f t="shared" ca="1" si="63"/>
        <v>G</v>
      </c>
      <c r="O154" s="220" t="str">
        <f t="shared" ca="1" si="63"/>
        <v>M</v>
      </c>
      <c r="P154" s="222" t="str">
        <f t="shared" ca="1" si="63"/>
        <v/>
      </c>
      <c r="Q154" s="220" t="str">
        <f t="shared" ca="1" si="63"/>
        <v/>
      </c>
      <c r="R154" s="220" t="str">
        <f t="shared" ca="1" si="63"/>
        <v>T</v>
      </c>
      <c r="S154" s="220" t="str">
        <f t="shared" ca="1" si="63"/>
        <v>F</v>
      </c>
      <c r="T154" s="220" t="str">
        <f t="shared" ca="1" si="63"/>
        <v>G</v>
      </c>
      <c r="U154" s="220" t="str">
        <f t="shared" ca="1" si="63"/>
        <v>F</v>
      </c>
      <c r="V154" s="220" t="str">
        <f t="shared" ca="1" si="63"/>
        <v>A</v>
      </c>
      <c r="W154" s="220" t="str">
        <f t="shared" ca="1" si="64"/>
        <v/>
      </c>
      <c r="X154" s="220" t="str">
        <f t="shared" ca="1" si="64"/>
        <v/>
      </c>
      <c r="Y154" s="220" t="str">
        <f t="shared" ca="1" si="64"/>
        <v>M</v>
      </c>
      <c r="Z154" s="220" t="str">
        <f t="shared" ca="1" si="64"/>
        <v>F</v>
      </c>
      <c r="AA154" s="220" t="str">
        <f t="shared" ca="1" si="64"/>
        <v>T</v>
      </c>
      <c r="AB154" s="220" t="str">
        <f t="shared" ca="1" si="64"/>
        <v>F</v>
      </c>
      <c r="AC154" s="220" t="str">
        <f t="shared" ca="1" si="64"/>
        <v>M</v>
      </c>
      <c r="AD154" s="220" t="str">
        <f t="shared" ca="1" si="64"/>
        <v/>
      </c>
      <c r="AE154" s="220" t="str">
        <f t="shared" ca="1" si="64"/>
        <v/>
      </c>
      <c r="AF154" s="220" t="str">
        <f t="shared" ca="1" si="64"/>
        <v>T</v>
      </c>
      <c r="AG154" s="220" t="str">
        <f t="shared" ca="1" si="64"/>
        <v>F</v>
      </c>
      <c r="AH154" s="17"/>
      <c r="AI154" s="16" t="str">
        <f>IF(format_planning="numéros de planning",$AM$4,$AI$4)</f>
        <v>M</v>
      </c>
      <c r="AJ154" s="36">
        <f t="shared" ref="AJ154:AJ158" si="65">COUNTIF($C$161:$AH$161,AI154)</f>
        <v>0</v>
      </c>
      <c r="AK154" s="58"/>
      <c r="AL154" s="58"/>
      <c r="AM154" s="17"/>
      <c r="AN154" s="168"/>
      <c r="AO154" s="169"/>
      <c r="AP154" s="172"/>
      <c r="AQ154" s="173"/>
      <c r="AR154" s="17"/>
      <c r="AS154" s="180"/>
      <c r="AT154" s="180"/>
      <c r="AU154" s="181"/>
      <c r="AV154" s="181"/>
      <c r="AW154" s="317"/>
      <c r="AX154" s="17"/>
      <c r="AY154" s="55"/>
      <c r="AZ154" s="63"/>
      <c r="BA154" s="66"/>
      <c r="BB154" s="28"/>
      <c r="BC154" s="14"/>
      <c r="BD154" s="74"/>
      <c r="BE154" s="62"/>
      <c r="BF154" s="14"/>
      <c r="BG154" s="14"/>
      <c r="BH154" s="14"/>
      <c r="BI154" s="63"/>
      <c r="BJ154" s="63"/>
      <c r="BK154" s="14"/>
      <c r="BL154" s="14"/>
      <c r="BM154" s="69"/>
      <c r="BN154" s="70"/>
      <c r="BO154" s="69"/>
      <c r="BP154" s="14"/>
      <c r="BQ154" s="63"/>
      <c r="BR154" s="14"/>
      <c r="BS154" s="14"/>
      <c r="BT154" s="70"/>
      <c r="BU154" s="69"/>
      <c r="BV154" s="63"/>
      <c r="BW154" s="69"/>
      <c r="BX154" s="14"/>
      <c r="BY154" s="14"/>
      <c r="BZ154" s="14"/>
      <c r="CA154" s="74"/>
      <c r="CB154" s="75"/>
      <c r="CC154" s="69"/>
      <c r="CD154" s="66"/>
      <c r="CE154" s="70"/>
      <c r="CF154" s="28"/>
    </row>
    <row r="155" spans="2:84" ht="12.75" customHeight="1" x14ac:dyDescent="0.25">
      <c r="B155" s="160" t="s">
        <v>13</v>
      </c>
      <c r="C155" s="220" t="str">
        <f t="shared" ca="1" si="62"/>
        <v/>
      </c>
      <c r="D155" s="221" t="str">
        <f t="shared" ca="1" si="62"/>
        <v/>
      </c>
      <c r="E155" s="221" t="str">
        <f t="shared" ca="1" si="62"/>
        <v/>
      </c>
      <c r="F155" s="221" t="str">
        <f t="shared" ca="1" si="62"/>
        <v/>
      </c>
      <c r="G155" s="221" t="str">
        <f t="shared" ca="1" si="62"/>
        <v/>
      </c>
      <c r="H155" s="221" t="str">
        <f t="shared" ca="1" si="62"/>
        <v/>
      </c>
      <c r="I155" s="221" t="str">
        <f t="shared" ca="1" si="62"/>
        <v/>
      </c>
      <c r="J155" s="221" t="str">
        <f t="shared" ca="1" si="62"/>
        <v/>
      </c>
      <c r="K155" s="221" t="str">
        <f t="shared" ca="1" si="62"/>
        <v/>
      </c>
      <c r="L155" s="221" t="str">
        <f t="shared" ca="1" si="62"/>
        <v/>
      </c>
      <c r="M155" s="221" t="str">
        <f t="shared" ca="1" si="63"/>
        <v/>
      </c>
      <c r="N155" s="221" t="str">
        <f t="shared" ca="1" si="63"/>
        <v/>
      </c>
      <c r="O155" s="221" t="str">
        <f t="shared" ca="1" si="63"/>
        <v/>
      </c>
      <c r="P155" s="221" t="str">
        <f t="shared" ca="1" si="63"/>
        <v/>
      </c>
      <c r="Q155" s="221" t="str">
        <f t="shared" ca="1" si="63"/>
        <v/>
      </c>
      <c r="R155" s="221" t="str">
        <f t="shared" ca="1" si="63"/>
        <v/>
      </c>
      <c r="S155" s="221" t="str">
        <f t="shared" ca="1" si="63"/>
        <v/>
      </c>
      <c r="T155" s="221" t="str">
        <f t="shared" ca="1" si="63"/>
        <v/>
      </c>
      <c r="U155" s="221" t="str">
        <f t="shared" ca="1" si="63"/>
        <v/>
      </c>
      <c r="V155" s="221" t="str">
        <f t="shared" ca="1" si="63"/>
        <v/>
      </c>
      <c r="W155" s="221" t="str">
        <f t="shared" ca="1" si="64"/>
        <v/>
      </c>
      <c r="X155" s="221" t="str">
        <f t="shared" ca="1" si="64"/>
        <v/>
      </c>
      <c r="Y155" s="221" t="str">
        <f t="shared" ca="1" si="64"/>
        <v/>
      </c>
      <c r="Z155" s="221" t="str">
        <f t="shared" ca="1" si="64"/>
        <v/>
      </c>
      <c r="AA155" s="221" t="str">
        <f t="shared" ca="1" si="64"/>
        <v/>
      </c>
      <c r="AB155" s="221" t="str">
        <f t="shared" ca="1" si="64"/>
        <v/>
      </c>
      <c r="AC155" s="221" t="str">
        <f t="shared" ca="1" si="64"/>
        <v/>
      </c>
      <c r="AD155" s="221" t="str">
        <f t="shared" ca="1" si="64"/>
        <v/>
      </c>
      <c r="AE155" s="221" t="str">
        <f t="shared" ca="1" si="64"/>
        <v/>
      </c>
      <c r="AF155" s="221" t="str">
        <f t="shared" ca="1" si="64"/>
        <v/>
      </c>
      <c r="AG155" s="221" t="str">
        <f t="shared" ca="1" si="64"/>
        <v/>
      </c>
      <c r="AH155" s="316"/>
      <c r="AI155" s="16" t="str">
        <f>IF(format_planning="numéros de planning",$AM$5,$AI$5)</f>
        <v>G</v>
      </c>
      <c r="AJ155" s="36">
        <f t="shared" si="65"/>
        <v>0</v>
      </c>
      <c r="AK155" s="58"/>
      <c r="AL155" s="58"/>
      <c r="AM155" s="17"/>
      <c r="AN155" s="168"/>
      <c r="AO155" s="169"/>
      <c r="AP155" s="172"/>
      <c r="AQ155" s="173"/>
      <c r="AR155" s="17"/>
      <c r="AS155" s="180"/>
      <c r="AT155" s="180"/>
      <c r="AU155" s="181"/>
      <c r="AV155" s="181"/>
      <c r="AW155" s="317"/>
      <c r="AX155" s="17"/>
      <c r="AY155" s="55"/>
      <c r="AZ155" s="63"/>
      <c r="BA155" s="66"/>
      <c r="BB155" s="28"/>
      <c r="BC155" s="14"/>
      <c r="BD155" s="74"/>
      <c r="BE155" s="75"/>
      <c r="BF155" s="69"/>
      <c r="BG155" s="66"/>
      <c r="BH155" s="14"/>
      <c r="BI155" s="14"/>
      <c r="BJ155" s="14"/>
      <c r="BK155" s="14"/>
      <c r="BL155" s="14"/>
      <c r="BM155" s="14"/>
      <c r="BN155" s="62"/>
      <c r="BO155" s="14"/>
      <c r="BP155" s="14"/>
      <c r="BQ155" s="14"/>
      <c r="BR155" s="14"/>
      <c r="BS155" s="14"/>
      <c r="BT155" s="14"/>
      <c r="BU155" s="62"/>
      <c r="BV155" s="14"/>
      <c r="BW155" s="14"/>
      <c r="BX155" s="14"/>
      <c r="BY155" s="14"/>
      <c r="BZ155" s="14"/>
      <c r="CA155" s="74"/>
      <c r="CB155" s="75"/>
      <c r="CC155" s="69"/>
      <c r="CD155" s="66"/>
      <c r="CE155" s="70"/>
      <c r="CF155" s="28"/>
    </row>
    <row r="156" spans="2:84" ht="12.75" customHeight="1" x14ac:dyDescent="0.25">
      <c r="B156" s="158" t="s">
        <v>14</v>
      </c>
      <c r="C156" s="220" t="str">
        <f t="shared" ca="1" si="62"/>
        <v/>
      </c>
      <c r="D156" s="221" t="str">
        <f t="shared" ca="1" si="62"/>
        <v>C</v>
      </c>
      <c r="E156" s="221" t="str">
        <f t="shared" ca="1" si="62"/>
        <v/>
      </c>
      <c r="F156" s="221" t="str">
        <f t="shared" ca="1" si="62"/>
        <v>F</v>
      </c>
      <c r="G156" s="221" t="str">
        <f t="shared" ca="1" si="62"/>
        <v/>
      </c>
      <c r="H156" s="221" t="str">
        <f t="shared" ca="1" si="62"/>
        <v>C</v>
      </c>
      <c r="I156" s="221" t="str">
        <f t="shared" ca="1" si="62"/>
        <v/>
      </c>
      <c r="J156" s="221" t="str">
        <f t="shared" ca="1" si="62"/>
        <v/>
      </c>
      <c r="K156" s="221" t="str">
        <f t="shared" ca="1" si="62"/>
        <v>C</v>
      </c>
      <c r="L156" s="221" t="str">
        <f t="shared" ca="1" si="62"/>
        <v/>
      </c>
      <c r="M156" s="221" t="str">
        <f t="shared" ca="1" si="63"/>
        <v>C</v>
      </c>
      <c r="N156" s="221" t="str">
        <f t="shared" ca="1" si="63"/>
        <v/>
      </c>
      <c r="O156" s="221" t="str">
        <f t="shared" ca="1" si="63"/>
        <v>A</v>
      </c>
      <c r="P156" s="221" t="str">
        <f t="shared" ca="1" si="63"/>
        <v/>
      </c>
      <c r="Q156" s="221" t="str">
        <f t="shared" ca="1" si="63"/>
        <v/>
      </c>
      <c r="R156" s="221" t="str">
        <f t="shared" ca="1" si="63"/>
        <v>C</v>
      </c>
      <c r="S156" s="221" t="str">
        <f t="shared" ca="1" si="63"/>
        <v/>
      </c>
      <c r="T156" s="221" t="str">
        <f t="shared" ca="1" si="63"/>
        <v>F</v>
      </c>
      <c r="U156" s="221" t="str">
        <f t="shared" ca="1" si="63"/>
        <v/>
      </c>
      <c r="V156" s="221" t="str">
        <f t="shared" ca="1" si="63"/>
        <v>C</v>
      </c>
      <c r="W156" s="221" t="str">
        <f t="shared" ca="1" si="64"/>
        <v/>
      </c>
      <c r="X156" s="221" t="str">
        <f t="shared" ca="1" si="64"/>
        <v/>
      </c>
      <c r="Y156" s="221" t="str">
        <f t="shared" ca="1" si="64"/>
        <v>C</v>
      </c>
      <c r="Z156" s="221" t="str">
        <f t="shared" ca="1" si="64"/>
        <v/>
      </c>
      <c r="AA156" s="221" t="str">
        <f t="shared" ca="1" si="64"/>
        <v>C</v>
      </c>
      <c r="AB156" s="221" t="str">
        <f t="shared" ca="1" si="64"/>
        <v/>
      </c>
      <c r="AC156" s="221" t="str">
        <f t="shared" ca="1" si="64"/>
        <v>A</v>
      </c>
      <c r="AD156" s="221" t="str">
        <f t="shared" ca="1" si="64"/>
        <v/>
      </c>
      <c r="AE156" s="221" t="str">
        <f t="shared" ca="1" si="64"/>
        <v/>
      </c>
      <c r="AF156" s="221" t="str">
        <f t="shared" ca="1" si="64"/>
        <v>C</v>
      </c>
      <c r="AG156" s="221" t="str">
        <f t="shared" ca="1" si="64"/>
        <v/>
      </c>
      <c r="AH156" s="316"/>
      <c r="AI156" s="16" t="str">
        <f>IF(format_planning="numéros de planning",$AM$6,$AI$6)</f>
        <v>T</v>
      </c>
      <c r="AJ156" s="36">
        <f t="shared" si="65"/>
        <v>6</v>
      </c>
      <c r="AK156" s="58"/>
      <c r="AL156" s="58"/>
      <c r="AM156" s="17"/>
      <c r="AN156" s="168"/>
      <c r="AO156" s="169"/>
      <c r="AP156" s="172"/>
      <c r="AQ156" s="173"/>
      <c r="AR156" s="17"/>
      <c r="AS156" s="180"/>
      <c r="AT156" s="180"/>
      <c r="AU156" s="181"/>
      <c r="AV156" s="181"/>
      <c r="AW156" s="317"/>
      <c r="AX156" s="17"/>
      <c r="AY156" s="73"/>
      <c r="AZ156" s="74"/>
      <c r="BA156" s="74"/>
      <c r="BB156" s="70"/>
      <c r="BC156" s="14"/>
      <c r="BD156" s="14"/>
      <c r="BE156" s="75"/>
      <c r="BF156" s="69"/>
      <c r="BG156" s="66"/>
      <c r="BH156" s="14"/>
      <c r="BI156" s="70"/>
      <c r="BJ156" s="70"/>
      <c r="BK156" s="28"/>
      <c r="BL156" s="14"/>
      <c r="BM156" s="74"/>
      <c r="BN156" s="75"/>
      <c r="BO156" s="74"/>
      <c r="BP156" s="66"/>
      <c r="BQ156" s="70"/>
      <c r="BR156" s="28"/>
      <c r="BS156" s="14"/>
      <c r="BT156" s="74"/>
      <c r="BU156" s="75"/>
      <c r="BV156" s="74"/>
      <c r="BW156" s="63"/>
      <c r="BX156" s="66"/>
      <c r="BY156" s="28"/>
      <c r="BZ156" s="14"/>
      <c r="CA156" s="14"/>
      <c r="CB156" s="74"/>
      <c r="CC156" s="74"/>
      <c r="CD156" s="74"/>
      <c r="CE156" s="70"/>
      <c r="CF156" s="69"/>
    </row>
    <row r="157" spans="2:84" ht="12.75" customHeight="1" x14ac:dyDescent="0.25">
      <c r="B157" s="161" t="s">
        <v>8</v>
      </c>
      <c r="C157" s="220" t="str">
        <f t="shared" ca="1" si="62"/>
        <v/>
      </c>
      <c r="D157" s="221" t="str">
        <f t="shared" ca="1" si="62"/>
        <v>G</v>
      </c>
      <c r="E157" s="221" t="str">
        <f t="shared" ca="1" si="62"/>
        <v>C</v>
      </c>
      <c r="F157" s="221" t="str">
        <f t="shared" ca="1" si="62"/>
        <v>C</v>
      </c>
      <c r="G157" s="221" t="str">
        <f t="shared" ca="1" si="62"/>
        <v>C</v>
      </c>
      <c r="H157" s="221" t="str">
        <f t="shared" ca="1" si="62"/>
        <v>G</v>
      </c>
      <c r="I157" s="221" t="str">
        <f t="shared" ca="1" si="62"/>
        <v>F</v>
      </c>
      <c r="J157" s="221" t="str">
        <f t="shared" ca="1" si="62"/>
        <v/>
      </c>
      <c r="K157" s="221" t="str">
        <f t="shared" ca="1" si="62"/>
        <v>A</v>
      </c>
      <c r="L157" s="221" t="str">
        <f t="shared" ca="1" si="62"/>
        <v>C</v>
      </c>
      <c r="M157" s="221" t="str">
        <f t="shared" ca="1" si="63"/>
        <v>T</v>
      </c>
      <c r="N157" s="221" t="str">
        <f t="shared" ca="1" si="63"/>
        <v>A</v>
      </c>
      <c r="O157" s="221" t="str">
        <f t="shared" ca="1" si="63"/>
        <v>C</v>
      </c>
      <c r="P157" s="221" t="str">
        <f t="shared" ca="1" si="63"/>
        <v>C</v>
      </c>
      <c r="Q157" s="221" t="str">
        <f t="shared" ca="1" si="63"/>
        <v/>
      </c>
      <c r="R157" s="221" t="str">
        <f t="shared" ca="1" si="63"/>
        <v>G</v>
      </c>
      <c r="S157" s="221" t="str">
        <f t="shared" ca="1" si="63"/>
        <v>C</v>
      </c>
      <c r="T157" s="221" t="str">
        <f t="shared" ca="1" si="63"/>
        <v>C</v>
      </c>
      <c r="U157" s="221" t="str">
        <f t="shared" ca="1" si="63"/>
        <v>C</v>
      </c>
      <c r="V157" s="221" t="str">
        <f t="shared" ca="1" si="63"/>
        <v>G</v>
      </c>
      <c r="W157" s="221" t="str">
        <f t="shared" ca="1" si="64"/>
        <v>F</v>
      </c>
      <c r="X157" s="221" t="str">
        <f t="shared" ca="1" si="64"/>
        <v/>
      </c>
      <c r="Y157" s="221" t="str">
        <f t="shared" ca="1" si="64"/>
        <v>A</v>
      </c>
      <c r="Z157" s="221" t="str">
        <f t="shared" ca="1" si="64"/>
        <v>C</v>
      </c>
      <c r="AA157" s="221" t="str">
        <f t="shared" ca="1" si="64"/>
        <v>F</v>
      </c>
      <c r="AB157" s="221" t="str">
        <f t="shared" ca="1" si="64"/>
        <v>A</v>
      </c>
      <c r="AC157" s="221" t="str">
        <f t="shared" ca="1" si="64"/>
        <v>C</v>
      </c>
      <c r="AD157" s="221" t="str">
        <f t="shared" ca="1" si="64"/>
        <v>C</v>
      </c>
      <c r="AE157" s="221" t="str">
        <f t="shared" ca="1" si="64"/>
        <v/>
      </c>
      <c r="AF157" s="221" t="str">
        <f t="shared" ca="1" si="64"/>
        <v>G</v>
      </c>
      <c r="AG157" s="222" t="str">
        <f t="shared" ca="1" si="64"/>
        <v>C</v>
      </c>
      <c r="AH157" s="17"/>
      <c r="AI157" s="16" t="str">
        <f>IF(format_planning="numéros de planning",$AM$7,$AI$7)</f>
        <v>C</v>
      </c>
      <c r="AJ157" s="36">
        <f t="shared" si="65"/>
        <v>0</v>
      </c>
      <c r="AK157" s="58"/>
      <c r="AL157" s="58"/>
      <c r="AM157" s="17"/>
      <c r="AN157" s="168"/>
      <c r="AO157" s="169"/>
      <c r="AP157" s="172"/>
      <c r="AQ157" s="173"/>
      <c r="AR157" s="17"/>
      <c r="AS157" s="180"/>
      <c r="AT157" s="180"/>
      <c r="AU157" s="181"/>
      <c r="AV157" s="181"/>
      <c r="AW157" s="317"/>
      <c r="AX157" s="17"/>
      <c r="AY157" s="55"/>
      <c r="AZ157" s="74"/>
      <c r="BA157" s="74"/>
      <c r="BB157" s="70"/>
      <c r="BC157" s="14"/>
      <c r="BD157" s="14"/>
      <c r="BE157" s="74"/>
      <c r="BF157" s="74"/>
      <c r="BG157" s="74"/>
      <c r="BH157" s="66"/>
      <c r="BI157" s="70"/>
      <c r="BJ157" s="70"/>
      <c r="BK157" s="28"/>
      <c r="BL157" s="14"/>
      <c r="BM157" s="74"/>
      <c r="BN157" s="75"/>
      <c r="BO157" s="74"/>
      <c r="BP157" s="66"/>
      <c r="BQ157" s="70"/>
      <c r="BR157" s="28"/>
      <c r="BS157" s="14"/>
      <c r="BT157" s="74"/>
      <c r="BU157" s="75"/>
      <c r="BV157" s="74"/>
      <c r="BW157" s="63"/>
      <c r="BX157" s="66"/>
      <c r="BY157" s="28"/>
      <c r="BZ157" s="14"/>
      <c r="CA157" s="14"/>
      <c r="CB157" s="74"/>
      <c r="CC157" s="74"/>
      <c r="CD157" s="74"/>
      <c r="CE157" s="70"/>
      <c r="CF157" s="69"/>
    </row>
    <row r="158" spans="2:84" ht="12.75" customHeight="1" x14ac:dyDescent="0.25">
      <c r="B158" s="162" t="s">
        <v>6</v>
      </c>
      <c r="C158" s="220" t="str">
        <f t="shared" ca="1" si="62"/>
        <v/>
      </c>
      <c r="D158" s="221" t="str">
        <f t="shared" ca="1" si="62"/>
        <v>G</v>
      </c>
      <c r="E158" s="221" t="str">
        <f t="shared" ca="1" si="62"/>
        <v>C</v>
      </c>
      <c r="F158" s="221" t="str">
        <f t="shared" ca="1" si="62"/>
        <v>C</v>
      </c>
      <c r="G158" s="221" t="str">
        <f t="shared" ca="1" si="62"/>
        <v>C</v>
      </c>
      <c r="H158" s="221" t="str">
        <f t="shared" ca="1" si="62"/>
        <v>G</v>
      </c>
      <c r="I158" s="221" t="str">
        <f t="shared" ca="1" si="62"/>
        <v>F</v>
      </c>
      <c r="J158" s="221" t="str">
        <f t="shared" ca="1" si="62"/>
        <v/>
      </c>
      <c r="K158" s="221" t="str">
        <f t="shared" ca="1" si="62"/>
        <v>A</v>
      </c>
      <c r="L158" s="221" t="str">
        <f t="shared" ca="1" si="62"/>
        <v>C</v>
      </c>
      <c r="M158" s="221" t="str">
        <f t="shared" ca="1" si="63"/>
        <v>T</v>
      </c>
      <c r="N158" s="221" t="str">
        <f t="shared" ca="1" si="63"/>
        <v>A</v>
      </c>
      <c r="O158" s="221" t="str">
        <f t="shared" ca="1" si="63"/>
        <v>C</v>
      </c>
      <c r="P158" s="221" t="str">
        <f t="shared" ca="1" si="63"/>
        <v>C</v>
      </c>
      <c r="Q158" s="221" t="str">
        <f t="shared" ca="1" si="63"/>
        <v/>
      </c>
      <c r="R158" s="221" t="str">
        <f t="shared" ca="1" si="63"/>
        <v>G</v>
      </c>
      <c r="S158" s="221" t="str">
        <f t="shared" ca="1" si="63"/>
        <v>C</v>
      </c>
      <c r="T158" s="221" t="str">
        <f t="shared" ca="1" si="63"/>
        <v>C</v>
      </c>
      <c r="U158" s="221" t="str">
        <f t="shared" ca="1" si="63"/>
        <v>C</v>
      </c>
      <c r="V158" s="221" t="str">
        <f t="shared" ca="1" si="63"/>
        <v>G</v>
      </c>
      <c r="W158" s="221" t="str">
        <f t="shared" ca="1" si="64"/>
        <v>F</v>
      </c>
      <c r="X158" s="221" t="str">
        <f t="shared" ca="1" si="64"/>
        <v/>
      </c>
      <c r="Y158" s="221" t="str">
        <f t="shared" ca="1" si="64"/>
        <v>A</v>
      </c>
      <c r="Z158" s="221" t="str">
        <f t="shared" ca="1" si="64"/>
        <v>C</v>
      </c>
      <c r="AA158" s="221" t="str">
        <f t="shared" ca="1" si="64"/>
        <v>F</v>
      </c>
      <c r="AB158" s="221" t="str">
        <f t="shared" ca="1" si="64"/>
        <v>A</v>
      </c>
      <c r="AC158" s="221" t="str">
        <f t="shared" ca="1" si="64"/>
        <v>C</v>
      </c>
      <c r="AD158" s="221" t="str">
        <f t="shared" ca="1" si="64"/>
        <v>C</v>
      </c>
      <c r="AE158" s="221" t="str">
        <f t="shared" ca="1" si="64"/>
        <v/>
      </c>
      <c r="AF158" s="221" t="str">
        <f t="shared" ca="1" si="64"/>
        <v>G</v>
      </c>
      <c r="AG158" s="222" t="str">
        <f t="shared" ca="1" si="64"/>
        <v>C</v>
      </c>
      <c r="AH158" s="17"/>
      <c r="AI158" s="16" t="str">
        <f>IF(format_planning="numéros de planning",$AM$8,$AI$8)</f>
        <v>F</v>
      </c>
      <c r="AJ158" s="36">
        <f t="shared" si="65"/>
        <v>6</v>
      </c>
      <c r="AK158" s="58"/>
      <c r="AL158" s="58"/>
      <c r="AM158" s="17"/>
      <c r="AN158" s="168"/>
      <c r="AO158" s="169"/>
      <c r="AP158" s="172"/>
      <c r="AQ158" s="173"/>
      <c r="AR158" s="17"/>
      <c r="AS158" s="180"/>
      <c r="AT158" s="180"/>
      <c r="AU158" s="181"/>
      <c r="AV158" s="181"/>
      <c r="AW158" s="317"/>
      <c r="AX158" s="17"/>
      <c r="AY158" s="55"/>
      <c r="AZ158" s="74"/>
      <c r="BA158" s="74"/>
      <c r="BB158" s="28"/>
      <c r="BC158" s="14"/>
      <c r="BD158" s="69"/>
      <c r="BE158" s="74"/>
      <c r="BF158" s="74"/>
      <c r="BG158" s="74"/>
      <c r="BH158" s="66"/>
      <c r="BI158" s="70"/>
      <c r="BJ158" s="70"/>
      <c r="BK158" s="69"/>
      <c r="BL158" s="14"/>
      <c r="BM158" s="63"/>
      <c r="BN158" s="74"/>
      <c r="BO158" s="70"/>
      <c r="BP158" s="70"/>
      <c r="BQ158" s="74"/>
      <c r="BR158" s="74"/>
      <c r="BS158" s="14"/>
      <c r="BT158" s="14"/>
      <c r="BU158" s="74"/>
      <c r="BV158" s="70"/>
      <c r="BW158" s="74"/>
      <c r="BX158" s="74"/>
      <c r="BY158" s="70"/>
      <c r="BZ158" s="14"/>
      <c r="CA158" s="69"/>
      <c r="CB158" s="74"/>
      <c r="CC158" s="74"/>
      <c r="CD158" s="74"/>
      <c r="CE158" s="70"/>
      <c r="CF158" s="28"/>
    </row>
    <row r="159" spans="2:84" ht="12.75" customHeight="1" x14ac:dyDescent="0.25">
      <c r="B159" s="162" t="s">
        <v>7</v>
      </c>
      <c r="C159" s="220" t="str">
        <f t="shared" ca="1" si="62"/>
        <v/>
      </c>
      <c r="D159" s="221" t="str">
        <f t="shared" ca="1" si="62"/>
        <v>G</v>
      </c>
      <c r="E159" s="221" t="str">
        <f t="shared" ca="1" si="62"/>
        <v>C</v>
      </c>
      <c r="F159" s="221" t="str">
        <f t="shared" ca="1" si="62"/>
        <v>C</v>
      </c>
      <c r="G159" s="221" t="str">
        <f t="shared" ca="1" si="62"/>
        <v>C</v>
      </c>
      <c r="H159" s="221" t="str">
        <f t="shared" ca="1" si="62"/>
        <v>G</v>
      </c>
      <c r="I159" s="221" t="str">
        <f t="shared" ca="1" si="62"/>
        <v/>
      </c>
      <c r="J159" s="221" t="str">
        <f t="shared" ca="1" si="62"/>
        <v/>
      </c>
      <c r="K159" s="221" t="str">
        <f t="shared" ca="1" si="62"/>
        <v>A</v>
      </c>
      <c r="L159" s="221" t="str">
        <f t="shared" ca="1" si="62"/>
        <v>C</v>
      </c>
      <c r="M159" s="221" t="str">
        <f t="shared" ca="1" si="63"/>
        <v>T</v>
      </c>
      <c r="N159" s="221" t="str">
        <f t="shared" ca="1" si="63"/>
        <v>A</v>
      </c>
      <c r="O159" s="221" t="str">
        <f t="shared" ca="1" si="63"/>
        <v>C</v>
      </c>
      <c r="P159" s="221" t="str">
        <f t="shared" ca="1" si="63"/>
        <v/>
      </c>
      <c r="Q159" s="221" t="str">
        <f t="shared" ca="1" si="63"/>
        <v/>
      </c>
      <c r="R159" s="221" t="str">
        <f t="shared" ca="1" si="63"/>
        <v>G</v>
      </c>
      <c r="S159" s="221" t="str">
        <f t="shared" ca="1" si="63"/>
        <v>C</v>
      </c>
      <c r="T159" s="221" t="str">
        <f t="shared" ca="1" si="63"/>
        <v>C</v>
      </c>
      <c r="U159" s="221" t="str">
        <f t="shared" ca="1" si="63"/>
        <v>C</v>
      </c>
      <c r="V159" s="221" t="str">
        <f t="shared" ca="1" si="63"/>
        <v>G</v>
      </c>
      <c r="W159" s="221" t="str">
        <f t="shared" ca="1" si="64"/>
        <v/>
      </c>
      <c r="X159" s="221" t="str">
        <f t="shared" ca="1" si="64"/>
        <v/>
      </c>
      <c r="Y159" s="221" t="str">
        <f t="shared" ca="1" si="64"/>
        <v>A</v>
      </c>
      <c r="Z159" s="221" t="str">
        <f t="shared" ca="1" si="64"/>
        <v>C</v>
      </c>
      <c r="AA159" s="221" t="str">
        <f t="shared" ca="1" si="64"/>
        <v>F</v>
      </c>
      <c r="AB159" s="221" t="str">
        <f t="shared" ca="1" si="64"/>
        <v>A</v>
      </c>
      <c r="AC159" s="221" t="str">
        <f t="shared" ca="1" si="64"/>
        <v>C</v>
      </c>
      <c r="AD159" s="221" t="str">
        <f t="shared" ca="1" si="64"/>
        <v/>
      </c>
      <c r="AE159" s="221" t="str">
        <f t="shared" ca="1" si="64"/>
        <v/>
      </c>
      <c r="AF159" s="221" t="str">
        <f t="shared" ca="1" si="64"/>
        <v>G</v>
      </c>
      <c r="AG159" s="222" t="str">
        <f t="shared" ca="1" si="64"/>
        <v>C</v>
      </c>
      <c r="AH159" s="17"/>
      <c r="AI159" s="17"/>
      <c r="AJ159" s="33"/>
      <c r="AK159" s="33"/>
      <c r="AL159" s="33"/>
      <c r="AM159" s="17"/>
      <c r="AN159" s="168"/>
      <c r="AO159" s="169"/>
      <c r="AP159" s="172"/>
      <c r="AQ159" s="173"/>
      <c r="AR159" s="17"/>
      <c r="AS159" s="180"/>
      <c r="AT159" s="180"/>
      <c r="AU159" s="181"/>
      <c r="AV159" s="181"/>
      <c r="AW159" s="317"/>
      <c r="AX159" s="17"/>
      <c r="AY159" s="14"/>
      <c r="AZ159" s="37"/>
      <c r="BA159" s="71"/>
      <c r="BB159" s="57"/>
      <c r="BC159" s="32"/>
      <c r="BD159" s="74"/>
      <c r="BE159" s="74"/>
      <c r="BF159" s="74"/>
      <c r="BG159" s="74"/>
      <c r="BH159" s="74"/>
      <c r="BI159" s="70"/>
      <c r="BJ159" s="70"/>
      <c r="BK159" s="69"/>
      <c r="BL159" s="14"/>
      <c r="BM159" s="63"/>
      <c r="BN159" s="74"/>
      <c r="BO159" s="70"/>
      <c r="BP159" s="70"/>
      <c r="BQ159" s="74"/>
      <c r="BR159" s="74"/>
      <c r="BS159" s="14"/>
      <c r="BT159" s="14"/>
      <c r="BU159" s="74"/>
      <c r="BV159" s="70"/>
      <c r="BW159" s="74"/>
      <c r="BX159" s="74"/>
      <c r="BY159" s="70"/>
      <c r="BZ159" s="32"/>
      <c r="CA159" s="74"/>
      <c r="CB159" s="14"/>
      <c r="CC159" s="37"/>
      <c r="CD159" s="37"/>
      <c r="CE159" s="71"/>
      <c r="CF159" s="57"/>
    </row>
    <row r="160" spans="2:84" ht="12.75" customHeight="1" x14ac:dyDescent="0.25">
      <c r="B160" s="162" t="s">
        <v>15</v>
      </c>
      <c r="C160" s="220" t="str">
        <f t="shared" ca="1" si="62"/>
        <v/>
      </c>
      <c r="D160" s="220" t="str">
        <f t="shared" ca="1" si="62"/>
        <v>C</v>
      </c>
      <c r="E160" s="220" t="str">
        <f t="shared" ca="1" si="62"/>
        <v/>
      </c>
      <c r="F160" s="221" t="str">
        <f t="shared" ca="1" si="62"/>
        <v/>
      </c>
      <c r="G160" s="221" t="str">
        <f t="shared" ca="1" si="62"/>
        <v/>
      </c>
      <c r="H160" s="221" t="str">
        <f t="shared" ca="1" si="62"/>
        <v/>
      </c>
      <c r="I160" s="222" t="str">
        <f t="shared" ca="1" si="62"/>
        <v/>
      </c>
      <c r="J160" s="220" t="str">
        <f t="shared" ca="1" si="62"/>
        <v/>
      </c>
      <c r="K160" s="220" t="str">
        <f t="shared" ca="1" si="62"/>
        <v>C</v>
      </c>
      <c r="L160" s="220" t="str">
        <f t="shared" ca="1" si="62"/>
        <v/>
      </c>
      <c r="M160" s="221" t="str">
        <f t="shared" ca="1" si="63"/>
        <v/>
      </c>
      <c r="N160" s="221" t="str">
        <f t="shared" ca="1" si="63"/>
        <v/>
      </c>
      <c r="O160" s="221" t="str">
        <f t="shared" ca="1" si="63"/>
        <v/>
      </c>
      <c r="P160" s="221" t="str">
        <f t="shared" ca="1" si="63"/>
        <v/>
      </c>
      <c r="Q160" s="220" t="str">
        <f t="shared" ca="1" si="63"/>
        <v/>
      </c>
      <c r="R160" s="220" t="str">
        <f t="shared" ca="1" si="63"/>
        <v>C</v>
      </c>
      <c r="S160" s="220" t="str">
        <f t="shared" ca="1" si="63"/>
        <v/>
      </c>
      <c r="T160" s="221" t="str">
        <f t="shared" ca="1" si="63"/>
        <v/>
      </c>
      <c r="U160" s="221" t="str">
        <f t="shared" ca="1" si="63"/>
        <v/>
      </c>
      <c r="V160" s="221" t="str">
        <f t="shared" ca="1" si="63"/>
        <v/>
      </c>
      <c r="W160" s="221" t="str">
        <f t="shared" ca="1" si="64"/>
        <v/>
      </c>
      <c r="X160" s="220" t="str">
        <f t="shared" ca="1" si="64"/>
        <v/>
      </c>
      <c r="Y160" s="220" t="str">
        <f t="shared" ca="1" si="64"/>
        <v>C</v>
      </c>
      <c r="Z160" s="220" t="str">
        <f t="shared" ca="1" si="64"/>
        <v/>
      </c>
      <c r="AA160" s="221" t="str">
        <f t="shared" ca="1" si="64"/>
        <v/>
      </c>
      <c r="AB160" s="221" t="str">
        <f t="shared" ca="1" si="64"/>
        <v/>
      </c>
      <c r="AC160" s="221" t="str">
        <f t="shared" ca="1" si="64"/>
        <v/>
      </c>
      <c r="AD160" s="222" t="str">
        <f t="shared" ca="1" si="64"/>
        <v/>
      </c>
      <c r="AE160" s="220" t="str">
        <f t="shared" ca="1" si="64"/>
        <v/>
      </c>
      <c r="AF160" s="220" t="str">
        <f t="shared" ca="1" si="64"/>
        <v>C</v>
      </c>
      <c r="AG160" s="220" t="str">
        <f t="shared" ca="1" si="64"/>
        <v/>
      </c>
      <c r="AH160" s="17"/>
      <c r="AI160" s="17"/>
      <c r="AJ160" s="33"/>
      <c r="AK160" s="33"/>
      <c r="AL160" s="33"/>
      <c r="AM160" s="17"/>
      <c r="AN160" s="168"/>
      <c r="AO160" s="169"/>
      <c r="AP160" s="172"/>
      <c r="AQ160" s="173"/>
      <c r="AR160" s="17"/>
      <c r="AS160" s="180"/>
      <c r="AT160" s="180"/>
      <c r="AU160" s="181"/>
      <c r="AV160" s="181"/>
      <c r="AW160" s="317"/>
      <c r="AX160" s="17"/>
      <c r="AY160" s="14"/>
      <c r="AZ160" s="79"/>
      <c r="BA160" s="79"/>
      <c r="BB160" s="79"/>
      <c r="BC160" s="14"/>
      <c r="BD160" s="80"/>
      <c r="BE160" s="14"/>
      <c r="BF160" s="37"/>
      <c r="BG160" s="37"/>
      <c r="BH160" s="74"/>
      <c r="BI160" s="70"/>
      <c r="BJ160" s="70"/>
      <c r="BK160" s="28"/>
      <c r="BL160" s="14"/>
      <c r="BM160" s="70"/>
      <c r="BN160" s="74"/>
      <c r="BO160" s="70"/>
      <c r="BP160" s="70"/>
      <c r="BQ160" s="74"/>
      <c r="BR160" s="76"/>
      <c r="BS160" s="14"/>
      <c r="BT160" s="69"/>
      <c r="BU160" s="74"/>
      <c r="BV160" s="70"/>
      <c r="BW160" s="74"/>
      <c r="BX160" s="74"/>
      <c r="BY160" s="28"/>
      <c r="BZ160" s="14"/>
      <c r="CA160" s="80"/>
      <c r="CB160" s="79"/>
      <c r="CC160" s="79"/>
      <c r="CD160" s="79"/>
      <c r="CE160" s="79"/>
      <c r="CF160" s="79"/>
    </row>
    <row r="161" spans="2:77" ht="12.75" customHeight="1" x14ac:dyDescent="0.25">
      <c r="B161" s="163" t="s">
        <v>16</v>
      </c>
      <c r="C161" s="223"/>
      <c r="D161" s="224" t="s">
        <v>102</v>
      </c>
      <c r="E161" s="224" t="s">
        <v>102</v>
      </c>
      <c r="F161" s="224" t="s">
        <v>102</v>
      </c>
      <c r="G161" s="224" t="s">
        <v>102</v>
      </c>
      <c r="H161" s="224" t="s">
        <v>102</v>
      </c>
      <c r="I161" s="224" t="s">
        <v>102</v>
      </c>
      <c r="J161" s="224"/>
      <c r="K161" s="224" t="s">
        <v>103</v>
      </c>
      <c r="L161" s="224" t="s">
        <v>103</v>
      </c>
      <c r="M161" s="224" t="s">
        <v>103</v>
      </c>
      <c r="N161" s="225" t="s">
        <v>103</v>
      </c>
      <c r="O161" s="224" t="s">
        <v>103</v>
      </c>
      <c r="P161" s="224" t="s">
        <v>103</v>
      </c>
      <c r="Q161" s="224"/>
      <c r="R161" s="224"/>
      <c r="S161" s="224"/>
      <c r="T161" s="224"/>
      <c r="U161" s="224"/>
      <c r="V161" s="224"/>
      <c r="W161" s="224"/>
      <c r="X161" s="224"/>
      <c r="Y161" s="224"/>
      <c r="Z161" s="224"/>
      <c r="AA161" s="224"/>
      <c r="AB161" s="225"/>
      <c r="AC161" s="224"/>
      <c r="AD161" s="224"/>
      <c r="AE161" s="224"/>
      <c r="AF161" s="224"/>
      <c r="AG161" s="226"/>
      <c r="AH161" s="17"/>
      <c r="AI161" s="17"/>
      <c r="AJ161" s="33"/>
      <c r="AK161" s="33"/>
      <c r="AL161" s="33"/>
      <c r="AM161" s="17"/>
      <c r="AN161" s="168"/>
      <c r="AO161" s="169"/>
      <c r="AP161" s="172"/>
      <c r="AQ161" s="173"/>
      <c r="AR161" s="17"/>
      <c r="AS161" s="180"/>
      <c r="AT161" s="180"/>
      <c r="AU161" s="181"/>
      <c r="AV161" s="181"/>
      <c r="AW161" s="317"/>
      <c r="AX161" s="17"/>
      <c r="AY161" s="55"/>
      <c r="AZ161" s="17"/>
      <c r="BA161" s="17"/>
      <c r="BE161" s="79"/>
      <c r="BF161" s="79"/>
      <c r="BG161" s="79"/>
      <c r="BH161" s="74"/>
      <c r="BI161" s="71"/>
      <c r="BJ161" s="71"/>
      <c r="BK161" s="57"/>
      <c r="BL161" s="32"/>
      <c r="BM161" s="74"/>
      <c r="BN161" s="14"/>
      <c r="BO161" s="37"/>
      <c r="BP161" s="37"/>
      <c r="BQ161" s="37"/>
      <c r="BR161" s="67"/>
      <c r="BS161" s="32"/>
      <c r="BT161" s="74"/>
      <c r="BU161" s="14"/>
      <c r="BV161" s="37"/>
      <c r="BW161" s="37"/>
      <c r="BX161" s="71"/>
      <c r="BY161" s="57"/>
    </row>
    <row r="162" spans="2:77" ht="12.75" customHeight="1" x14ac:dyDescent="0.25">
      <c r="B162" s="25"/>
      <c r="C162" s="283"/>
      <c r="D162" s="283"/>
      <c r="E162" s="283"/>
      <c r="F162" s="283"/>
      <c r="G162" s="283"/>
      <c r="H162" s="283"/>
      <c r="I162" s="283"/>
      <c r="J162" s="283"/>
      <c r="K162" s="283"/>
      <c r="L162" s="283"/>
      <c r="M162" s="283"/>
      <c r="N162" s="283"/>
      <c r="O162" s="304"/>
      <c r="P162" s="304"/>
      <c r="Q162" s="304"/>
      <c r="R162" s="304"/>
      <c r="S162" s="304"/>
      <c r="T162" s="304"/>
      <c r="U162" s="283"/>
      <c r="V162" s="283"/>
      <c r="W162" s="283"/>
      <c r="X162" s="283"/>
      <c r="Y162" s="283"/>
      <c r="Z162" s="283"/>
      <c r="AA162" s="304"/>
      <c r="AB162" s="283"/>
      <c r="AC162" s="283"/>
      <c r="AD162" s="283"/>
      <c r="AE162" s="283"/>
      <c r="AF162" s="283"/>
      <c r="AG162" s="283"/>
      <c r="AH162" s="40"/>
      <c r="AI162" s="17"/>
      <c r="AJ162" s="33"/>
      <c r="AK162" s="33"/>
      <c r="AL162" s="33"/>
      <c r="AM162" s="17"/>
      <c r="AN162" s="168"/>
      <c r="AO162" s="169"/>
      <c r="AP162" s="172"/>
      <c r="AQ162" s="173"/>
      <c r="AR162" s="17"/>
      <c r="AS162" s="180"/>
      <c r="AT162" s="180"/>
      <c r="AU162" s="181"/>
      <c r="AV162" s="181"/>
      <c r="AW162" s="317"/>
      <c r="AX162" s="17"/>
      <c r="AY162" s="55"/>
      <c r="AZ162" s="17"/>
      <c r="BA162" s="17"/>
      <c r="BH162" s="37"/>
      <c r="BI162" s="79"/>
      <c r="BJ162" s="79"/>
      <c r="BK162" s="79"/>
      <c r="BL162" s="14"/>
      <c r="BM162" s="81"/>
      <c r="BN162" s="79"/>
      <c r="BO162" s="79"/>
      <c r="BP162" s="79"/>
      <c r="BQ162" s="79"/>
      <c r="BR162" s="79"/>
      <c r="BS162" s="14"/>
      <c r="BT162" s="80"/>
      <c r="BU162" s="79"/>
      <c r="BV162" s="79"/>
      <c r="BW162" s="79"/>
      <c r="BX162" s="79"/>
      <c r="BY162" s="79"/>
    </row>
    <row r="163" spans="2:77" ht="12.75" customHeight="1" x14ac:dyDescent="0.25">
      <c r="B163" s="25"/>
      <c r="C163" s="216" t="str">
        <f t="shared" ref="C163:AD163" si="66">IF(ISEVEN(_xlfn.ISOWEEKNUM(DATE(Saisir_Année+1,VLOOKUP($B164,correspondance_mois,2,FALSE),C165))),"2",IF(ISODD(_xlfn.ISOWEEKNUM(DATE(Saisir_Année+1,VLOOKUP($B164,correspondance_mois,2,FALSE),C165))),"1","ERREUR"))</f>
        <v>1</v>
      </c>
      <c r="D163" s="216" t="str">
        <f t="shared" si="66"/>
        <v>1</v>
      </c>
      <c r="E163" s="216" t="str">
        <f t="shared" si="66"/>
        <v>1</v>
      </c>
      <c r="F163" s="216" t="str">
        <f t="shared" si="66"/>
        <v>1</v>
      </c>
      <c r="G163" s="216" t="str">
        <f t="shared" si="66"/>
        <v>1</v>
      </c>
      <c r="H163" s="216" t="str">
        <f t="shared" si="66"/>
        <v>2</v>
      </c>
      <c r="I163" s="216" t="str">
        <f t="shared" si="66"/>
        <v>2</v>
      </c>
      <c r="J163" s="216" t="str">
        <f t="shared" si="66"/>
        <v>2</v>
      </c>
      <c r="K163" s="216" t="str">
        <f t="shared" si="66"/>
        <v>2</v>
      </c>
      <c r="L163" s="216" t="str">
        <f t="shared" si="66"/>
        <v>2</v>
      </c>
      <c r="M163" s="216" t="str">
        <f t="shared" si="66"/>
        <v>2</v>
      </c>
      <c r="N163" s="216" t="str">
        <f t="shared" si="66"/>
        <v>2</v>
      </c>
      <c r="O163" s="216" t="str">
        <f t="shared" si="66"/>
        <v>1</v>
      </c>
      <c r="P163" s="216" t="str">
        <f t="shared" si="66"/>
        <v>1</v>
      </c>
      <c r="Q163" s="216" t="str">
        <f t="shared" si="66"/>
        <v>1</v>
      </c>
      <c r="R163" s="216" t="str">
        <f t="shared" si="66"/>
        <v>1</v>
      </c>
      <c r="S163" s="216" t="str">
        <f t="shared" si="66"/>
        <v>1</v>
      </c>
      <c r="T163" s="216" t="str">
        <f t="shared" si="66"/>
        <v>1</v>
      </c>
      <c r="U163" s="216" t="str">
        <f t="shared" si="66"/>
        <v>1</v>
      </c>
      <c r="V163" s="216" t="str">
        <f t="shared" si="66"/>
        <v>2</v>
      </c>
      <c r="W163" s="216" t="str">
        <f t="shared" si="66"/>
        <v>2</v>
      </c>
      <c r="X163" s="216" t="str">
        <f t="shared" si="66"/>
        <v>2</v>
      </c>
      <c r="Y163" s="216" t="str">
        <f t="shared" si="66"/>
        <v>2</v>
      </c>
      <c r="Z163" s="216" t="str">
        <f t="shared" si="66"/>
        <v>2</v>
      </c>
      <c r="AA163" s="216" t="str">
        <f t="shared" si="66"/>
        <v>2</v>
      </c>
      <c r="AB163" s="216" t="str">
        <f t="shared" si="66"/>
        <v>2</v>
      </c>
      <c r="AC163" s="216" t="str">
        <f t="shared" si="66"/>
        <v>1</v>
      </c>
      <c r="AD163" s="216" t="str">
        <f t="shared" si="66"/>
        <v>1</v>
      </c>
      <c r="AE163" s="229" t="str">
        <f>IF($AE$165="","",IF(ISEVEN(_xlfn.ISOWEEKNUM(DATE(Saisir_Année+1,VLOOKUP($B164,correspondance_mois,2,FALSE),AE165))),"2",IF(ISODD(_xlfn.ISOWEEKNUM(DATE(Saisir_Année+1,VLOOKUP($B164,correspondance_mois,2,FALSE),AE165))),"1","ERREUR")))</f>
        <v/>
      </c>
      <c r="AF163" s="229"/>
      <c r="AG163" s="283"/>
      <c r="AH163" s="40"/>
      <c r="AI163" s="17"/>
      <c r="AJ163" s="33"/>
      <c r="AK163" s="361" t="s">
        <v>87</v>
      </c>
      <c r="AL163" s="362"/>
      <c r="AM163" s="17"/>
      <c r="AN163" s="168"/>
      <c r="AO163" s="169"/>
      <c r="AP163" s="172"/>
      <c r="AQ163" s="173"/>
      <c r="AR163" s="17"/>
      <c r="AS163" s="180"/>
      <c r="AT163" s="180"/>
      <c r="AU163" s="181"/>
      <c r="AV163" s="181"/>
      <c r="AW163" s="317"/>
      <c r="AX163" s="17"/>
      <c r="AY163" s="55"/>
      <c r="AZ163" s="17"/>
      <c r="BA163" s="17"/>
      <c r="BH163" s="79"/>
    </row>
    <row r="164" spans="2:77" ht="12.75" customHeight="1" x14ac:dyDescent="0.25">
      <c r="B164" s="42" t="s">
        <v>49</v>
      </c>
      <c r="C164" s="49" t="str">
        <f>VLOOKUP(WEEKDAY(DATE(Saisir_Année+1,VLOOKUP($B164,correspondance_mois,2,FALSE),C165),2),correspondance_semaine,2,FALSE)</f>
        <v>Mer</v>
      </c>
      <c r="D164" s="49" t="str">
        <f t="shared" ref="D164:AD164" si="67">VLOOKUP(WEEKDAY(DATE(Saisir_Année+1,VLOOKUP($B164,correspondance_mois,2,FALSE),D165),2),correspondance_semaine,2,FALSE)</f>
        <v>Jeu</v>
      </c>
      <c r="E164" s="49" t="str">
        <f t="shared" si="67"/>
        <v>Ven</v>
      </c>
      <c r="F164" s="49" t="str">
        <f t="shared" si="67"/>
        <v>Sam</v>
      </c>
      <c r="G164" s="49" t="str">
        <f t="shared" si="67"/>
        <v>Dim</v>
      </c>
      <c r="H164" s="49" t="str">
        <f t="shared" si="67"/>
        <v>Lun</v>
      </c>
      <c r="I164" s="49" t="str">
        <f t="shared" si="67"/>
        <v>Mar</v>
      </c>
      <c r="J164" s="49" t="str">
        <f t="shared" si="67"/>
        <v>Mer</v>
      </c>
      <c r="K164" s="49" t="str">
        <f t="shared" si="67"/>
        <v>Jeu</v>
      </c>
      <c r="L164" s="49" t="str">
        <f t="shared" si="67"/>
        <v>Ven</v>
      </c>
      <c r="M164" s="49" t="str">
        <f t="shared" si="67"/>
        <v>Sam</v>
      </c>
      <c r="N164" s="49" t="str">
        <f t="shared" si="67"/>
        <v>Dim</v>
      </c>
      <c r="O164" s="49" t="str">
        <f t="shared" si="67"/>
        <v>Lun</v>
      </c>
      <c r="P164" s="49" t="str">
        <f t="shared" si="67"/>
        <v>Mar</v>
      </c>
      <c r="Q164" s="49" t="str">
        <f t="shared" si="67"/>
        <v>Mer</v>
      </c>
      <c r="R164" s="49" t="str">
        <f t="shared" si="67"/>
        <v>Jeu</v>
      </c>
      <c r="S164" s="49" t="str">
        <f t="shared" si="67"/>
        <v>Ven</v>
      </c>
      <c r="T164" s="49" t="str">
        <f t="shared" si="67"/>
        <v>Sam</v>
      </c>
      <c r="U164" s="49" t="str">
        <f t="shared" si="67"/>
        <v>Dim</v>
      </c>
      <c r="V164" s="49" t="str">
        <f t="shared" si="67"/>
        <v>Lun</v>
      </c>
      <c r="W164" s="49" t="str">
        <f t="shared" si="67"/>
        <v>Mar</v>
      </c>
      <c r="X164" s="49" t="str">
        <f t="shared" si="67"/>
        <v>Mer</v>
      </c>
      <c r="Y164" s="49" t="str">
        <f t="shared" si="67"/>
        <v>Jeu</v>
      </c>
      <c r="Z164" s="49" t="str">
        <f t="shared" si="67"/>
        <v>Ven</v>
      </c>
      <c r="AA164" s="49" t="str">
        <f t="shared" si="67"/>
        <v>Sam</v>
      </c>
      <c r="AB164" s="49" t="str">
        <f t="shared" si="67"/>
        <v>Dim</v>
      </c>
      <c r="AC164" s="49" t="str">
        <f t="shared" si="67"/>
        <v>Lun</v>
      </c>
      <c r="AD164" s="49" t="str">
        <f t="shared" si="67"/>
        <v>Mar</v>
      </c>
      <c r="AE164" s="83" t="str">
        <f>IF($AE$165="","",VLOOKUP(WEEKDAY(DATE(Saisir_Année+1,VLOOKUP($B164,correspondance_mois,2,FALSE),AE165),2),correspondance_semaine,2,FALSE))</f>
        <v/>
      </c>
      <c r="AF164" s="84"/>
      <c r="AG164" s="283"/>
      <c r="AH164" s="14"/>
      <c r="AI164" s="370" t="s">
        <v>2</v>
      </c>
      <c r="AJ164" s="371"/>
      <c r="AK164" s="363"/>
      <c r="AL164" s="364"/>
      <c r="AM164" s="17"/>
      <c r="AN164" s="168"/>
      <c r="AO164" s="169"/>
      <c r="AP164" s="172"/>
      <c r="AQ164" s="173"/>
      <c r="AR164" s="17"/>
      <c r="AS164" s="180"/>
      <c r="AT164" s="180"/>
      <c r="AU164" s="181"/>
      <c r="AV164" s="181"/>
      <c r="AW164" s="317"/>
      <c r="AX164" s="17"/>
      <c r="AY164" s="68"/>
      <c r="AZ164" s="17"/>
      <c r="BA164" s="17"/>
    </row>
    <row r="165" spans="2:77" ht="12.75" customHeight="1" x14ac:dyDescent="0.25">
      <c r="C165" s="20">
        <v>1</v>
      </c>
      <c r="D165" s="20">
        <v>2</v>
      </c>
      <c r="E165" s="20">
        <v>3</v>
      </c>
      <c r="F165" s="20">
        <v>4</v>
      </c>
      <c r="G165" s="20">
        <v>5</v>
      </c>
      <c r="H165" s="20">
        <v>6</v>
      </c>
      <c r="I165" s="20">
        <v>7</v>
      </c>
      <c r="J165" s="20">
        <v>8</v>
      </c>
      <c r="K165" s="20">
        <v>9</v>
      </c>
      <c r="L165" s="20">
        <v>10</v>
      </c>
      <c r="M165" s="20">
        <v>11</v>
      </c>
      <c r="N165" s="20">
        <v>12</v>
      </c>
      <c r="O165" s="20">
        <v>13</v>
      </c>
      <c r="P165" s="20">
        <v>14</v>
      </c>
      <c r="Q165" s="20">
        <v>15</v>
      </c>
      <c r="R165" s="20">
        <v>16</v>
      </c>
      <c r="S165" s="20">
        <v>17</v>
      </c>
      <c r="T165" s="20">
        <v>18</v>
      </c>
      <c r="U165" s="20">
        <v>19</v>
      </c>
      <c r="V165" s="20">
        <v>20</v>
      </c>
      <c r="W165" s="20">
        <v>21</v>
      </c>
      <c r="X165" s="20">
        <v>22</v>
      </c>
      <c r="Y165" s="20">
        <v>23</v>
      </c>
      <c r="Z165" s="20">
        <v>24</v>
      </c>
      <c r="AA165" s="20">
        <v>25</v>
      </c>
      <c r="AB165" s="20">
        <v>26</v>
      </c>
      <c r="AC165" s="20">
        <v>27</v>
      </c>
      <c r="AD165" s="20">
        <v>28</v>
      </c>
      <c r="AE165" s="85" t="str">
        <f>IF(MONTH(DATE(Saisir_Année+1,2,AD165+1))=2,"29","")</f>
        <v/>
      </c>
      <c r="AF165" s="86"/>
      <c r="AG165" s="283"/>
      <c r="AH165" s="21"/>
      <c r="AI165" s="16" t="str">
        <f>IF(format_planning="numéros de planning",$AM$3,$AI$3)</f>
        <v>A</v>
      </c>
      <c r="AJ165" s="43">
        <f ca="1">COUNTIF($C$167:$AH$167,$AI165)*3.25+COUNTIF($C$168:$AH$168,$AI165)*3+COUNTIF($C$169:$AH$169,$AI165)*2+COUNTIF($C$170:$AH$170,$AI165)*3+COUNTIF($C$171:$AH$171,$AI165)*3.25+COUNTIF($C$172:$AH$172,$AI165)*3+COUNTIF($C$173:$AH$173,$AI165)*2+COUNTIF($C$174:$AH$174,$AI165)*8+COUNTIF($C$176:$AH$176,$AI165)*3+COUNTIF($C$177:$AH$177,$AI165)*3+COUNTIF($C$178:$AH$178,$AI165)*3+COUNTIF($C$179:$AH$179,$AI165)*2+COUNTIF($C$180:$AH$180,$AI165)*5</f>
        <v>126</v>
      </c>
      <c r="AK165" s="359">
        <f t="shared" ref="AK165:AK170" ca="1" si="68">COUNTIF($C$167:$AF$167,AI165)+COUNTIF($C$170:$AF$170,AI165)+COUNTIF($C$171:$AF$171,AI165)+COUNTIF($C$174:$AF$174,AI165)+COUNTIF($C$176:$AF$176,AI165)+COUNTIF($C$177:$AF$177,AI165)</f>
        <v>18</v>
      </c>
      <c r="AL165" s="360"/>
      <c r="AM165" s="17"/>
      <c r="AN165" s="168"/>
      <c r="AO165" s="169"/>
      <c r="AP165" s="172"/>
      <c r="AQ165" s="173"/>
      <c r="AR165" s="17"/>
      <c r="AS165" s="180"/>
      <c r="AT165" s="180"/>
      <c r="AU165" s="181"/>
      <c r="AV165" s="181"/>
      <c r="AW165" s="317"/>
      <c r="AX165" s="17"/>
      <c r="AY165" s="55"/>
      <c r="AZ165" s="17"/>
      <c r="BA165" s="17"/>
    </row>
    <row r="166" spans="2:77" ht="12.75" customHeight="1" x14ac:dyDescent="0.25">
      <c r="B166" s="45" t="s">
        <v>3</v>
      </c>
      <c r="C166" s="285"/>
      <c r="D166" s="285"/>
      <c r="E166" s="285"/>
      <c r="F166" s="285"/>
      <c r="G166" s="285"/>
      <c r="H166" s="285"/>
      <c r="I166" s="285"/>
      <c r="J166" s="285"/>
      <c r="K166" s="286"/>
      <c r="L166" s="285"/>
      <c r="M166" s="285"/>
      <c r="N166" s="287"/>
      <c r="O166" s="285"/>
      <c r="P166" s="285"/>
      <c r="Q166" s="285"/>
      <c r="R166" s="286"/>
      <c r="S166" s="285"/>
      <c r="T166" s="285"/>
      <c r="U166" s="285"/>
      <c r="V166" s="285"/>
      <c r="W166" s="288"/>
      <c r="X166" s="285"/>
      <c r="Y166" s="286"/>
      <c r="Z166" s="285"/>
      <c r="AA166" s="285"/>
      <c r="AB166" s="285"/>
      <c r="AC166" s="285"/>
      <c r="AD166" s="285"/>
      <c r="AE166" s="277"/>
      <c r="AF166" s="305"/>
      <c r="AG166" s="283"/>
      <c r="AH166" s="14"/>
      <c r="AI166" s="16" t="str">
        <f>IF(format_planning="numéros de planning",$AM$4,$AI$4)</f>
        <v>M</v>
      </c>
      <c r="AJ166" s="43">
        <f t="shared" ref="AJ166:AJ170" ca="1" si="69">COUNTIF($C$167:$AH$167,$AI166)*3.25+COUNTIF($C$168:$AH$168,$AI166)*3+COUNTIF($C$169:$AH$169,$AI166)*2+COUNTIF($C$170:$AH$170,$AI166)*3+COUNTIF($C$171:$AH$171,$AI166)*3.25+COUNTIF($C$172:$AH$172,$AI166)*3+COUNTIF($C$173:$AH$173,$AI166)*2+COUNTIF($C$174:$AH$174,$AI166)*8+COUNTIF($C$176:$AH$176,$AI166)*3+COUNTIF($C$177:$AH$177,$AI166)*3+COUNTIF($C$178:$AH$178,$AI166)*3+COUNTIF($C$179:$AH$179,$AI166)*2+COUNTIF($C$180:$AH$180,$AI166)*5</f>
        <v>143.5</v>
      </c>
      <c r="AK166" s="359">
        <f t="shared" ca="1" si="68"/>
        <v>18</v>
      </c>
      <c r="AL166" s="360"/>
      <c r="AM166" s="17"/>
      <c r="AN166" s="168"/>
      <c r="AO166" s="169"/>
      <c r="AP166" s="172"/>
      <c r="AQ166" s="173"/>
      <c r="AR166" s="17"/>
      <c r="AS166" s="180"/>
      <c r="AT166" s="180"/>
      <c r="AU166" s="181"/>
      <c r="AV166" s="181"/>
      <c r="AW166" s="317"/>
      <c r="AX166" s="17"/>
      <c r="AY166" s="55"/>
      <c r="AZ166" s="17"/>
      <c r="BA166" s="17"/>
    </row>
    <row r="167" spans="2:77" ht="12.75" customHeight="1" x14ac:dyDescent="0.25">
      <c r="B167" s="156" t="s">
        <v>4</v>
      </c>
      <c r="C167" s="217" t="str">
        <f t="shared" ref="C167:L180" ca="1" si="70">IF(SUMPRODUCT((($AS$31:$AS$245&lt;=DATE(Saisir_Année+1,VLOOKUP($B$164,correspondance_mois,2,FALSE), C$165))*1)*(($AT$31:$AT$245&gt;=DATE(Saisir_Année+1,VLOOKUP($B$164,correspondance_mois,2,FALSE), C$165))*1)*($AU$31:$AU$245=IF(ISERROR(VLOOKUP(DATE(Saisir_Année+1,VLOOKUP($B$164,correspondance_mois,2,FALSE), C$165),jours_ferie,2,FALSE)),IF(ISBLANK(INDEX(OFFSET(IF(format_planning="numéros de planning",$C$249,$Q$249),ROW(INDEX($A:$A,MATCH(IF(C$181="","normal", C$181),$A:$A,0),1))-ROW($C$249)+1,IF(ISODD(C$163),0,7),14,7),ROW($B167)-ROW($B$166),MATCH(C$164,$C$246:$I$246,0),1)),"",INDEX(OFFSET(IF(format_planning="numéros de planning",$C$249,$Q$249),ROW(INDEX($A:$A,MATCH(IF(C$181="","normal", C$181),$A:$A,0),1))-ROW($C$249)+1,IF(ISODD(C$163),0,7),14,7),ROW($B167)-ROW($B$166),MATCH(C$164,$C$246:$I$246,0),1)),"")))&gt;0,INDEX($AS$31:$AW$245,SUMPRODUCT((($AS$31:$AS$245&lt;=DATE(Saisir_Année+1,VLOOKUP($B$164,correspondance_mois,2,FALSE), C$165))*1)*(($AT$31:$AT$245&gt;=DATE(Saisir_Année+1,VLOOKUP($B$164,correspondance_mois,2,FALSE), C$165))*1)*($AU$31:$AU$245=IF(ISERROR(VLOOKUP(DATE(Saisir_Année+1,VLOOKUP($B$164,correspondance_mois,2,FALSE), C$165),jours_ferie,2,FALSE)),IF(ISBLANK(INDEX(OFFSET(IF(format_planning="numéros de planning",$C$249,$Q$249),ROW(INDEX($A:$A,MATCH(IF(C$181="","normal", C$181),$A:$A,0),1))-ROW($C$249)+1,IF(ISODD(C$163),0,7),14,7),ROW($B167)-ROW($B$166),MATCH(C$164,$C$246:$I$246,0),1)),"",INDEX(OFFSET(IF(format_planning="numéros de planning",$C$249,$Q$249),ROW(INDEX($A:$A,MATCH(IF(C$181="","normal", C$181),$A:$A,0),1))-ROW($C$249)+1,IF(ISODD(C$163),0,7),14,7),ROW($B167)-ROW($B$166),MATCH(C$164,$C$246:$I$246,0),1)),""))*ROW($AS$31:$AS$245))-30,4,1),IF(ISERROR(VLOOKUP(DATE(Saisir_Année+1,VLOOKUP($B$164,correspondance_mois,2,FALSE), C$165),jours_ferie,2,FALSE)),IF(ISBLANK(INDEX(OFFSET(IF(format_planning="numéros de planning",$C$249,$Q$249),ROW(INDEX($A:$A,MATCH(IF(C$181="","normal", C$181),$A:$A,0),1))-ROW($C$249)+1,IF(ISODD(C$163),0,7),14,7),ROW($B167)-ROW($B$166),MATCH(C$164,$C$246:$I$246,0),1)),"",INDEX(OFFSET(IF(format_planning="numéros de planning",$C$249,$Q$249),ROW(INDEX($A:$A,MATCH(IF(C$181="","normal", C$181),$A:$A,0),1))-ROW($C$249)+1,IF(ISODD(C$163),0,7),14,7),ROW($B167)-ROW($B$166),MATCH(C$164,$C$246:$I$246,0),1)),""))</f>
        <v>T</v>
      </c>
      <c r="D167" s="218" t="str">
        <f t="shared" ca="1" si="70"/>
        <v>T</v>
      </c>
      <c r="E167" s="218" t="str">
        <f t="shared" ca="1" si="70"/>
        <v>M</v>
      </c>
      <c r="F167" s="218" t="str">
        <f t="shared" ca="1" si="70"/>
        <v>M</v>
      </c>
      <c r="G167" s="218" t="str">
        <f t="shared" ca="1" si="70"/>
        <v/>
      </c>
      <c r="H167" s="218" t="str">
        <f t="shared" ca="1" si="70"/>
        <v>T</v>
      </c>
      <c r="I167" s="218" t="str">
        <f t="shared" ca="1" si="70"/>
        <v>M</v>
      </c>
      <c r="J167" s="218" t="str">
        <f t="shared" ca="1" si="70"/>
        <v>A</v>
      </c>
      <c r="K167" s="218" t="str">
        <f t="shared" ca="1" si="70"/>
        <v>M</v>
      </c>
      <c r="L167" s="218" t="str">
        <f t="shared" ca="1" si="70"/>
        <v>T</v>
      </c>
      <c r="M167" s="218" t="str">
        <f t="shared" ref="M167:V180" ca="1" si="71">IF(SUMPRODUCT((($AS$31:$AS$245&lt;=DATE(Saisir_Année+1,VLOOKUP($B$164,correspondance_mois,2,FALSE), M$165))*1)*(($AT$31:$AT$245&gt;=DATE(Saisir_Année+1,VLOOKUP($B$164,correspondance_mois,2,FALSE), M$165))*1)*($AU$31:$AU$245=IF(ISERROR(VLOOKUP(DATE(Saisir_Année+1,VLOOKUP($B$164,correspondance_mois,2,FALSE), M$165),jours_ferie,2,FALSE)),IF(ISBLANK(INDEX(OFFSET(IF(format_planning="numéros de planning",$C$249,$Q$249),ROW(INDEX($A:$A,MATCH(IF(M$181="","normal", M$181),$A:$A,0),1))-ROW($C$249)+1,IF(ISODD(M$163),0,7),14,7),ROW($B167)-ROW($B$166),MATCH(M$164,$C$246:$I$246,0),1)),"",INDEX(OFFSET(IF(format_planning="numéros de planning",$C$249,$Q$249),ROW(INDEX($A:$A,MATCH(IF(M$181="","normal", M$181),$A:$A,0),1))-ROW($C$249)+1,IF(ISODD(M$163),0,7),14,7),ROW($B167)-ROW($B$166),MATCH(M$164,$C$246:$I$246,0),1)),"")))&gt;0,INDEX($AS$31:$AW$245,SUMPRODUCT((($AS$31:$AS$245&lt;=DATE(Saisir_Année+1,VLOOKUP($B$164,correspondance_mois,2,FALSE), M$165))*1)*(($AT$31:$AT$245&gt;=DATE(Saisir_Année+1,VLOOKUP($B$164,correspondance_mois,2,FALSE), M$165))*1)*($AU$31:$AU$245=IF(ISERROR(VLOOKUP(DATE(Saisir_Année+1,VLOOKUP($B$164,correspondance_mois,2,FALSE), M$165),jours_ferie,2,FALSE)),IF(ISBLANK(INDEX(OFFSET(IF(format_planning="numéros de planning",$C$249,$Q$249),ROW(INDEX($A:$A,MATCH(IF(M$181="","normal", M$181),$A:$A,0),1))-ROW($C$249)+1,IF(ISODD(M$163),0,7),14,7),ROW($B167)-ROW($B$166),MATCH(M$164,$C$246:$I$246,0),1)),"",INDEX(OFFSET(IF(format_planning="numéros de planning",$C$249,$Q$249),ROW(INDEX($A:$A,MATCH(IF(M$181="","normal", M$181),$A:$A,0),1))-ROW($C$249)+1,IF(ISODD(M$163),0,7),14,7),ROW($B167)-ROW($B$166),MATCH(M$164,$C$246:$I$246,0),1)),""))*ROW($AS$31:$AS$245))-30,4,1),IF(ISERROR(VLOOKUP(DATE(Saisir_Année+1,VLOOKUP($B$164,correspondance_mois,2,FALSE), M$165),jours_ferie,2,FALSE)),IF(ISBLANK(INDEX(OFFSET(IF(format_planning="numéros de planning",$C$249,$Q$249),ROW(INDEX($A:$A,MATCH(IF(M$181="","normal", M$181),$A:$A,0),1))-ROW($C$249)+1,IF(ISODD(M$163),0,7),14,7),ROW($B167)-ROW($B$166),MATCH(M$164,$C$246:$I$246,0),1)),"",INDEX(OFFSET(IF(format_planning="numéros de planning",$C$249,$Q$249),ROW(INDEX($A:$A,MATCH(IF(M$181="","normal", M$181),$A:$A,0),1))-ROW($C$249)+1,IF(ISODD(M$163),0,7),14,7),ROW($B167)-ROW($B$166),MATCH(M$164,$C$246:$I$246,0),1)),""))</f>
        <v>G</v>
      </c>
      <c r="N167" s="218" t="str">
        <f t="shared" ca="1" si="71"/>
        <v/>
      </c>
      <c r="O167" s="218" t="str">
        <f t="shared" ca="1" si="71"/>
        <v>M</v>
      </c>
      <c r="P167" s="218" t="str">
        <f t="shared" ca="1" si="71"/>
        <v>G</v>
      </c>
      <c r="Q167" s="218" t="str">
        <f t="shared" ca="1" si="71"/>
        <v>T</v>
      </c>
      <c r="R167" s="218" t="str">
        <f t="shared" ca="1" si="71"/>
        <v>T</v>
      </c>
      <c r="S167" s="218" t="str">
        <f t="shared" ca="1" si="71"/>
        <v>M</v>
      </c>
      <c r="T167" s="218" t="str">
        <f t="shared" ca="1" si="71"/>
        <v>M</v>
      </c>
      <c r="U167" s="218" t="str">
        <f t="shared" ca="1" si="71"/>
        <v/>
      </c>
      <c r="V167" s="218" t="str">
        <f t="shared" ca="1" si="71"/>
        <v>T</v>
      </c>
      <c r="W167" s="218" t="str">
        <f t="shared" ref="W167:AD180" ca="1" si="72">IF(SUMPRODUCT((($AS$31:$AS$245&lt;=DATE(Saisir_Année+1,VLOOKUP($B$164,correspondance_mois,2,FALSE), W$165))*1)*(($AT$31:$AT$245&gt;=DATE(Saisir_Année+1,VLOOKUP($B$164,correspondance_mois,2,FALSE), W$165))*1)*($AU$31:$AU$245=IF(ISERROR(VLOOKUP(DATE(Saisir_Année+1,VLOOKUP($B$164,correspondance_mois,2,FALSE), W$165),jours_ferie,2,FALSE)),IF(ISBLANK(INDEX(OFFSET(IF(format_planning="numéros de planning",$C$249,$Q$249),ROW(INDEX($A:$A,MATCH(IF(W$181="","normal", W$181),$A:$A,0),1))-ROW($C$249)+1,IF(ISODD(W$163),0,7),14,7),ROW($B167)-ROW($B$166),MATCH(W$164,$C$246:$I$246,0),1)),"",INDEX(OFFSET(IF(format_planning="numéros de planning",$C$249,$Q$249),ROW(INDEX($A:$A,MATCH(IF(W$181="","normal", W$181),$A:$A,0),1))-ROW($C$249)+1,IF(ISODD(W$163),0,7),14,7),ROW($B167)-ROW($B$166),MATCH(W$164,$C$246:$I$246,0),1)),"")))&gt;0,INDEX($AS$31:$AW$245,SUMPRODUCT((($AS$31:$AS$245&lt;=DATE(Saisir_Année+1,VLOOKUP($B$164,correspondance_mois,2,FALSE), W$165))*1)*(($AT$31:$AT$245&gt;=DATE(Saisir_Année+1,VLOOKUP($B$164,correspondance_mois,2,FALSE), W$165))*1)*($AU$31:$AU$245=IF(ISERROR(VLOOKUP(DATE(Saisir_Année+1,VLOOKUP($B$164,correspondance_mois,2,FALSE), W$165),jours_ferie,2,FALSE)),IF(ISBLANK(INDEX(OFFSET(IF(format_planning="numéros de planning",$C$249,$Q$249),ROW(INDEX($A:$A,MATCH(IF(W$181="","normal", W$181),$A:$A,0),1))-ROW($C$249)+1,IF(ISODD(W$163),0,7),14,7),ROW($B167)-ROW($B$166),MATCH(W$164,$C$246:$I$246,0),1)),"",INDEX(OFFSET(IF(format_planning="numéros de planning",$C$249,$Q$249),ROW(INDEX($A:$A,MATCH(IF(W$181="","normal", W$181),$A:$A,0),1))-ROW($C$249)+1,IF(ISODD(W$163),0,7),14,7),ROW($B167)-ROW($B$166),MATCH(W$164,$C$246:$I$246,0),1)),""))*ROW($AS$31:$AS$245))-30,4,1),IF(ISERROR(VLOOKUP(DATE(Saisir_Année+1,VLOOKUP($B$164,correspondance_mois,2,FALSE), W$165),jours_ferie,2,FALSE)),IF(ISBLANK(INDEX(OFFSET(IF(format_planning="numéros de planning",$C$249,$Q$249),ROW(INDEX($A:$A,MATCH(IF(W$181="","normal", W$181),$A:$A,0),1))-ROW($C$249)+1,IF(ISODD(W$163),0,7),14,7),ROW($B167)-ROW($B$166),MATCH(W$164,$C$246:$I$246,0),1)),"",INDEX(OFFSET(IF(format_planning="numéros de planning",$C$249,$Q$249),ROW(INDEX($A:$A,MATCH(IF(W$181="","normal", W$181),$A:$A,0),1))-ROW($C$249)+1,IF(ISODD(W$163),0,7),14,7),ROW($B167)-ROW($B$166),MATCH(W$164,$C$246:$I$246,0),1)),""))</f>
        <v>M</v>
      </c>
      <c r="X167" s="218" t="str">
        <f t="shared" ca="1" si="72"/>
        <v>A</v>
      </c>
      <c r="Y167" s="218" t="str">
        <f t="shared" ca="1" si="72"/>
        <v>M</v>
      </c>
      <c r="Z167" s="218" t="str">
        <f t="shared" ca="1" si="72"/>
        <v>T</v>
      </c>
      <c r="AA167" s="218" t="str">
        <f t="shared" ca="1" si="72"/>
        <v>G</v>
      </c>
      <c r="AB167" s="218" t="str">
        <f t="shared" ca="1" si="72"/>
        <v/>
      </c>
      <c r="AC167" s="218" t="str">
        <f t="shared" ca="1" si="72"/>
        <v>M</v>
      </c>
      <c r="AD167" s="219" t="str">
        <f t="shared" ca="1" si="72"/>
        <v>G</v>
      </c>
      <c r="AE167" s="221" t="str">
        <f t="shared" ref="AE167:AE180" ca="1" si="73">IF($AE$165="","",IF(SUMPRODUCT((($AS$31:$AS$245&lt;=DATE(Saisir_Année+1,VLOOKUP($B$164,correspondance_mois,2,FALSE),AE$165))*1)*(($AT$31:$AT$245&gt;=DATE(Saisir_Année+1,VLOOKUP($B$164,correspondance_mois,2,FALSE),AE$165))*1)*($AU$31:$AU$245=IF(ISERROR(VLOOKUP(DATE(Saisir_Année+1,VLOOKUP($B$164,correspondance_mois,2,FALSE),AE$165),jours_ferie,2,FALSE)),IF(ISBLANK(INDEX(OFFSET(IF(format_planning="numéros de planning",$C$249,$Q$249),ROW(INDEX($A:$A,MATCH(IF(AE$181="","normal",AE$181),$A:$A,0),1))-ROW($C$249)+1,IF(ISODD(AE$163),0,7),14,7),ROW($B167)-ROW($B$166),MATCH(AE$164,$C$246:$I$246,0),1)),"",INDEX(OFFSET(IF(format_planning="numéros de planning",$C$249,$Q$249),ROW(INDEX($A:$A,MATCH(IF(AE$181="","normal",AE$181),$A:$A,0),1))-ROW($C$249)+1,IF(ISODD(AE$163),0,7),14,7),ROW($B167)-ROW($B$166),MATCH(AE$164,$C$246:$I$246,0),1)),"")))&gt;0,INDEX($AS$31:$AW$245,SUMPRODUCT((($AS$31:$AS$245&lt;=DATE(Saisir_Année+1,VLOOKUP($B$164,correspondance_mois,2,FALSE),AE$165))*1)*(($AT$31:$AT$245&gt;=DATE(Saisir_Année+1,VLOOKUP($B$164,correspondance_mois,2,FALSE),AE$165))*1)*($AU$31:$AU$245=IF(ISERROR(VLOOKUP(DATE(Saisir_Année+1,VLOOKUP($B$164,correspondance_mois,2,FALSE),AE$165),jours_ferie,2,FALSE)),IF(ISBLANK(INDEX(OFFSET(IF(format_planning="numéros de planning",$C$249,$Q$249),ROW(INDEX($A:$A,MATCH(IF(AE$181="","normal",AE$181),$A:$A,0),1))-ROW($C$249)+1,IF(ISODD(AE$163),0,7),14,7),ROW($B167)-ROW($B$166),MATCH(AE$164,$C$246:$I$246,0),1)),"",INDEX(OFFSET(IF(format_planning="numéros de planning",$C$249,$Q$249),ROW(INDEX($A:$A,MATCH(IF(AE$181="","normal",AE$181),$A:$A,0),1))-ROW($C$249)+1,IF(ISODD(AE$163),0,7),14,7),ROW($B167)-ROW($B$166),MATCH(AE$164,$C$246:$I$246,0),1)),""))*ROW($AS$31:$AS$245))-30,4,1),IF(ISERROR(VLOOKUP(DATE(Saisir_Année+1,VLOOKUP($B$164,correspondance_mois,2,FALSE),AE$165),jours_ferie,2,FALSE)),IF(ISBLANK(INDEX(OFFSET(IF(format_planning="numéros de planning",$C$249,$Q$249),ROW(INDEX($A:$A,MATCH(IF(AE$181="","normal",AE$181),$A:$A,0),1))-ROW($C$249)+1,IF(ISODD(AE$163),0,7),14,7),ROW($B167)-ROW($B$166),MATCH(AE$164,$C$246:$I$246,0),1)),"",INDEX(OFFSET(IF(format_planning="numéros de planning",$C$249,$Q$249),ROW(INDEX($A:$A,MATCH(IF(AE$181="","normal",AE$181),$A:$A,0),1))-ROW($C$249)+1,IF(ISODD(AE$163),0,7),14,7),ROW($B167)-ROW($B$166),MATCH(AE$164,$C$246:$I$246,0),1)),"")))</f>
        <v/>
      </c>
      <c r="AF167" s="221"/>
      <c r="AG167" s="283"/>
      <c r="AH167" s="14"/>
      <c r="AI167" s="16" t="str">
        <f>IF(format_planning="numéros de planning",$AM$5,$AI$5)</f>
        <v>G</v>
      </c>
      <c r="AJ167" s="43">
        <f t="shared" ca="1" si="69"/>
        <v>126.5</v>
      </c>
      <c r="AK167" s="359">
        <f t="shared" ca="1" si="68"/>
        <v>16</v>
      </c>
      <c r="AL167" s="360"/>
      <c r="AM167" s="17"/>
      <c r="AN167" s="168"/>
      <c r="AO167" s="169"/>
      <c r="AP167" s="172"/>
      <c r="AQ167" s="173"/>
      <c r="AR167" s="17"/>
      <c r="AS167" s="180"/>
      <c r="AT167" s="180"/>
      <c r="AU167" s="181"/>
      <c r="AV167" s="181"/>
      <c r="AW167" s="317"/>
      <c r="AX167" s="17"/>
      <c r="AY167" s="55"/>
      <c r="AZ167" s="17"/>
      <c r="BA167" s="17"/>
    </row>
    <row r="168" spans="2:77" ht="12.75" customHeight="1" x14ac:dyDescent="0.25">
      <c r="B168" s="157" t="s">
        <v>6</v>
      </c>
      <c r="C168" s="220" t="str">
        <f t="shared" ca="1" si="70"/>
        <v>T</v>
      </c>
      <c r="D168" s="221" t="str">
        <f t="shared" ca="1" si="70"/>
        <v>T</v>
      </c>
      <c r="E168" s="221" t="str">
        <f t="shared" ca="1" si="70"/>
        <v>M</v>
      </c>
      <c r="F168" s="221" t="str">
        <f t="shared" ca="1" si="70"/>
        <v>M</v>
      </c>
      <c r="G168" s="221" t="str">
        <f t="shared" ca="1" si="70"/>
        <v/>
      </c>
      <c r="H168" s="221" t="str">
        <f t="shared" ca="1" si="70"/>
        <v>T</v>
      </c>
      <c r="I168" s="221" t="str">
        <f t="shared" ca="1" si="70"/>
        <v>M</v>
      </c>
      <c r="J168" s="221" t="str">
        <f t="shared" ca="1" si="70"/>
        <v>A</v>
      </c>
      <c r="K168" s="221" t="str">
        <f t="shared" ca="1" si="70"/>
        <v>M</v>
      </c>
      <c r="L168" s="221" t="str">
        <f t="shared" ca="1" si="70"/>
        <v>T</v>
      </c>
      <c r="M168" s="221" t="str">
        <f t="shared" ca="1" si="71"/>
        <v>G</v>
      </c>
      <c r="N168" s="221" t="str">
        <f t="shared" ca="1" si="71"/>
        <v/>
      </c>
      <c r="O168" s="221" t="str">
        <f t="shared" ca="1" si="71"/>
        <v>M</v>
      </c>
      <c r="P168" s="221" t="str">
        <f t="shared" ca="1" si="71"/>
        <v>G</v>
      </c>
      <c r="Q168" s="221" t="str">
        <f t="shared" ca="1" si="71"/>
        <v>T</v>
      </c>
      <c r="R168" s="221" t="str">
        <f t="shared" ca="1" si="71"/>
        <v>T</v>
      </c>
      <c r="S168" s="221" t="str">
        <f t="shared" ca="1" si="71"/>
        <v>M</v>
      </c>
      <c r="T168" s="221" t="str">
        <f t="shared" ca="1" si="71"/>
        <v>M</v>
      </c>
      <c r="U168" s="221" t="str">
        <f t="shared" ca="1" si="71"/>
        <v/>
      </c>
      <c r="V168" s="221" t="str">
        <f t="shared" ca="1" si="71"/>
        <v>T</v>
      </c>
      <c r="W168" s="221" t="str">
        <f t="shared" ca="1" si="72"/>
        <v>M</v>
      </c>
      <c r="X168" s="221" t="str">
        <f t="shared" ca="1" si="72"/>
        <v>A</v>
      </c>
      <c r="Y168" s="221" t="str">
        <f t="shared" ca="1" si="72"/>
        <v>M</v>
      </c>
      <c r="Z168" s="221" t="str">
        <f t="shared" ca="1" si="72"/>
        <v>T</v>
      </c>
      <c r="AA168" s="221" t="str">
        <f t="shared" ca="1" si="72"/>
        <v>G</v>
      </c>
      <c r="AB168" s="221" t="str">
        <f t="shared" ca="1" si="72"/>
        <v/>
      </c>
      <c r="AC168" s="221" t="str">
        <f t="shared" ca="1" si="72"/>
        <v>M</v>
      </c>
      <c r="AD168" s="222" t="str">
        <f t="shared" ca="1" si="72"/>
        <v>G</v>
      </c>
      <c r="AE168" s="221" t="str">
        <f t="shared" ca="1" si="73"/>
        <v/>
      </c>
      <c r="AF168" s="221"/>
      <c r="AG168" s="283"/>
      <c r="AH168" s="14"/>
      <c r="AI168" s="16" t="str">
        <f>IF(format_planning="numéros de planning",$AM$6,$AI$6)</f>
        <v>T</v>
      </c>
      <c r="AJ168" s="43">
        <f t="shared" ca="1" si="69"/>
        <v>137</v>
      </c>
      <c r="AK168" s="359">
        <f t="shared" ca="1" si="68"/>
        <v>18</v>
      </c>
      <c r="AL168" s="360"/>
      <c r="AM168" s="17"/>
      <c r="AN168" s="168"/>
      <c r="AO168" s="169"/>
      <c r="AP168" s="172"/>
      <c r="AQ168" s="173"/>
      <c r="AR168" s="17"/>
      <c r="AS168" s="180"/>
      <c r="AT168" s="180"/>
      <c r="AU168" s="181"/>
      <c r="AV168" s="181"/>
      <c r="AW168" s="317"/>
      <c r="AX168" s="17"/>
      <c r="AY168" s="55"/>
      <c r="AZ168" s="17"/>
      <c r="BA168" s="17"/>
    </row>
    <row r="169" spans="2:77" ht="12.75" customHeight="1" x14ac:dyDescent="0.25">
      <c r="B169" s="157" t="s">
        <v>7</v>
      </c>
      <c r="C169" s="220" t="str">
        <f t="shared" ca="1" si="70"/>
        <v>T</v>
      </c>
      <c r="D169" s="221" t="str">
        <f t="shared" ca="1" si="70"/>
        <v>T</v>
      </c>
      <c r="E169" s="221" t="str">
        <f t="shared" ca="1" si="70"/>
        <v>M</v>
      </c>
      <c r="F169" s="221" t="str">
        <f t="shared" ca="1" si="70"/>
        <v/>
      </c>
      <c r="G169" s="221" t="str">
        <f t="shared" ca="1" si="70"/>
        <v/>
      </c>
      <c r="H169" s="221" t="str">
        <f t="shared" ca="1" si="70"/>
        <v>T</v>
      </c>
      <c r="I169" s="221" t="str">
        <f t="shared" ca="1" si="70"/>
        <v>M</v>
      </c>
      <c r="J169" s="221" t="str">
        <f t="shared" ca="1" si="70"/>
        <v>A</v>
      </c>
      <c r="K169" s="221" t="str">
        <f t="shared" ca="1" si="70"/>
        <v>M</v>
      </c>
      <c r="L169" s="221" t="str">
        <f t="shared" ca="1" si="70"/>
        <v>T</v>
      </c>
      <c r="M169" s="221" t="str">
        <f t="shared" ca="1" si="71"/>
        <v/>
      </c>
      <c r="N169" s="221" t="str">
        <f t="shared" ca="1" si="71"/>
        <v/>
      </c>
      <c r="O169" s="221" t="str">
        <f t="shared" ca="1" si="71"/>
        <v>M</v>
      </c>
      <c r="P169" s="221" t="str">
        <f t="shared" ca="1" si="71"/>
        <v>G</v>
      </c>
      <c r="Q169" s="221" t="str">
        <f t="shared" ca="1" si="71"/>
        <v>T</v>
      </c>
      <c r="R169" s="221" t="str">
        <f t="shared" ca="1" si="71"/>
        <v>T</v>
      </c>
      <c r="S169" s="221" t="str">
        <f t="shared" ca="1" si="71"/>
        <v>M</v>
      </c>
      <c r="T169" s="221" t="str">
        <f t="shared" ca="1" si="71"/>
        <v/>
      </c>
      <c r="U169" s="221" t="str">
        <f t="shared" ca="1" si="71"/>
        <v/>
      </c>
      <c r="V169" s="221" t="str">
        <f t="shared" ca="1" si="71"/>
        <v>T</v>
      </c>
      <c r="W169" s="221" t="str">
        <f t="shared" ca="1" si="72"/>
        <v>M</v>
      </c>
      <c r="X169" s="221" t="str">
        <f t="shared" ca="1" si="72"/>
        <v>A</v>
      </c>
      <c r="Y169" s="221" t="str">
        <f t="shared" ca="1" si="72"/>
        <v>M</v>
      </c>
      <c r="Z169" s="221" t="str">
        <f t="shared" ca="1" si="72"/>
        <v>T</v>
      </c>
      <c r="AA169" s="221" t="str">
        <f t="shared" ca="1" si="72"/>
        <v/>
      </c>
      <c r="AB169" s="221" t="str">
        <f t="shared" ca="1" si="72"/>
        <v/>
      </c>
      <c r="AC169" s="221" t="str">
        <f t="shared" ca="1" si="72"/>
        <v>M</v>
      </c>
      <c r="AD169" s="222" t="str">
        <f t="shared" ca="1" si="72"/>
        <v>G</v>
      </c>
      <c r="AE169" s="221" t="str">
        <f t="shared" ca="1" si="73"/>
        <v/>
      </c>
      <c r="AF169" s="221"/>
      <c r="AG169" s="283"/>
      <c r="AH169" s="14"/>
      <c r="AI169" s="16" t="str">
        <f>IF(format_planning="numéros de planning",$AM$7,$AI$7)</f>
        <v>C</v>
      </c>
      <c r="AJ169" s="43">
        <f t="shared" ca="1" si="69"/>
        <v>136</v>
      </c>
      <c r="AK169" s="359">
        <f t="shared" ca="1" si="68"/>
        <v>20</v>
      </c>
      <c r="AL169" s="360"/>
      <c r="AM169" s="17"/>
      <c r="AN169" s="168"/>
      <c r="AO169" s="169"/>
      <c r="AP169" s="172"/>
      <c r="AQ169" s="173"/>
      <c r="AR169" s="17"/>
      <c r="AS169" s="180"/>
      <c r="AT169" s="180"/>
      <c r="AU169" s="181"/>
      <c r="AV169" s="181"/>
      <c r="AW169" s="317"/>
      <c r="AX169" s="17"/>
      <c r="AY169" s="17"/>
      <c r="AZ169" s="17"/>
      <c r="BA169" s="17"/>
    </row>
    <row r="170" spans="2:77" ht="12.75" customHeight="1" x14ac:dyDescent="0.25">
      <c r="B170" s="158" t="s">
        <v>8</v>
      </c>
      <c r="C170" s="220" t="str">
        <f t="shared" ca="1" si="70"/>
        <v/>
      </c>
      <c r="D170" s="221" t="str">
        <f t="shared" ca="1" si="70"/>
        <v/>
      </c>
      <c r="E170" s="221" t="str">
        <f t="shared" ca="1" si="70"/>
        <v/>
      </c>
      <c r="F170" s="221" t="str">
        <f t="shared" ca="1" si="70"/>
        <v>A</v>
      </c>
      <c r="G170" s="221" t="str">
        <f t="shared" ca="1" si="70"/>
        <v/>
      </c>
      <c r="H170" s="221" t="str">
        <f t="shared" ca="1" si="70"/>
        <v/>
      </c>
      <c r="I170" s="221" t="str">
        <f t="shared" ca="1" si="70"/>
        <v/>
      </c>
      <c r="J170" s="221" t="str">
        <f t="shared" ca="1" si="70"/>
        <v/>
      </c>
      <c r="K170" s="221" t="str">
        <f t="shared" ca="1" si="70"/>
        <v/>
      </c>
      <c r="L170" s="221" t="str">
        <f t="shared" ca="1" si="70"/>
        <v/>
      </c>
      <c r="M170" s="221" t="str">
        <f t="shared" ca="1" si="71"/>
        <v>T</v>
      </c>
      <c r="N170" s="221" t="str">
        <f t="shared" ca="1" si="71"/>
        <v/>
      </c>
      <c r="O170" s="221" t="str">
        <f t="shared" ca="1" si="71"/>
        <v/>
      </c>
      <c r="P170" s="221" t="str">
        <f t="shared" ca="1" si="71"/>
        <v/>
      </c>
      <c r="Q170" s="221" t="str">
        <f t="shared" ca="1" si="71"/>
        <v/>
      </c>
      <c r="R170" s="221" t="str">
        <f t="shared" ca="1" si="71"/>
        <v/>
      </c>
      <c r="S170" s="221" t="str">
        <f t="shared" ca="1" si="71"/>
        <v/>
      </c>
      <c r="T170" s="221" t="str">
        <f t="shared" ca="1" si="71"/>
        <v>A</v>
      </c>
      <c r="U170" s="221" t="str">
        <f t="shared" ca="1" si="71"/>
        <v/>
      </c>
      <c r="V170" s="221" t="str">
        <f t="shared" ca="1" si="71"/>
        <v/>
      </c>
      <c r="W170" s="221" t="str">
        <f t="shared" ca="1" si="72"/>
        <v/>
      </c>
      <c r="X170" s="221" t="str">
        <f t="shared" ca="1" si="72"/>
        <v/>
      </c>
      <c r="Y170" s="221" t="str">
        <f t="shared" ca="1" si="72"/>
        <v/>
      </c>
      <c r="Z170" s="221" t="str">
        <f t="shared" ca="1" si="72"/>
        <v/>
      </c>
      <c r="AA170" s="221" t="str">
        <f t="shared" ca="1" si="72"/>
        <v>T</v>
      </c>
      <c r="AB170" s="221" t="str">
        <f t="shared" ca="1" si="72"/>
        <v/>
      </c>
      <c r="AC170" s="221" t="str">
        <f t="shared" ca="1" si="72"/>
        <v/>
      </c>
      <c r="AD170" s="221" t="str">
        <f t="shared" ca="1" si="72"/>
        <v/>
      </c>
      <c r="AE170" s="221" t="str">
        <f t="shared" ca="1" si="73"/>
        <v/>
      </c>
      <c r="AF170" s="221"/>
      <c r="AG170" s="283"/>
      <c r="AH170" s="14"/>
      <c r="AI170" s="16" t="str">
        <f>IF(format_planning="numéros de planning",$AM$8,$AI$8)</f>
        <v>F</v>
      </c>
      <c r="AJ170" s="43">
        <f t="shared" ca="1" si="69"/>
        <v>98</v>
      </c>
      <c r="AK170" s="359">
        <f t="shared" ca="1" si="68"/>
        <v>14</v>
      </c>
      <c r="AL170" s="360"/>
      <c r="AM170" s="17"/>
      <c r="AN170" s="168"/>
      <c r="AO170" s="169"/>
      <c r="AP170" s="172"/>
      <c r="AQ170" s="173"/>
      <c r="AR170" s="17"/>
      <c r="AS170" s="180"/>
      <c r="AT170" s="180"/>
      <c r="AU170" s="181"/>
      <c r="AV170" s="181"/>
      <c r="AW170" s="317"/>
      <c r="AX170" s="17"/>
      <c r="AY170" s="17"/>
      <c r="AZ170" s="17"/>
      <c r="BA170" s="17"/>
    </row>
    <row r="171" spans="2:77" ht="12.75" customHeight="1" x14ac:dyDescent="0.25">
      <c r="B171" s="157" t="s">
        <v>9</v>
      </c>
      <c r="C171" s="220" t="str">
        <f t="shared" ca="1" si="70"/>
        <v>A</v>
      </c>
      <c r="D171" s="221" t="str">
        <f t="shared" ca="1" si="70"/>
        <v>M</v>
      </c>
      <c r="E171" s="221" t="str">
        <f t="shared" ca="1" si="70"/>
        <v>T</v>
      </c>
      <c r="F171" s="221" t="str">
        <f t="shared" ca="1" si="70"/>
        <v/>
      </c>
      <c r="G171" s="221" t="str">
        <f t="shared" ca="1" si="70"/>
        <v/>
      </c>
      <c r="H171" s="221" t="str">
        <f t="shared" ca="1" si="70"/>
        <v>G</v>
      </c>
      <c r="I171" s="221" t="str">
        <f t="shared" ca="1" si="70"/>
        <v>G</v>
      </c>
      <c r="J171" s="221" t="str">
        <f t="shared" ca="1" si="70"/>
        <v>M</v>
      </c>
      <c r="K171" s="221" t="str">
        <f t="shared" ca="1" si="70"/>
        <v>T</v>
      </c>
      <c r="L171" s="221" t="str">
        <f t="shared" ca="1" si="70"/>
        <v>G</v>
      </c>
      <c r="M171" s="221" t="str">
        <f t="shared" ca="1" si="71"/>
        <v/>
      </c>
      <c r="N171" s="221" t="str">
        <f t="shared" ca="1" si="71"/>
        <v/>
      </c>
      <c r="O171" s="221" t="str">
        <f t="shared" ca="1" si="71"/>
        <v>A</v>
      </c>
      <c r="P171" s="221" t="str">
        <f t="shared" ca="1" si="71"/>
        <v>A</v>
      </c>
      <c r="Q171" s="221" t="str">
        <f t="shared" ca="1" si="71"/>
        <v>A</v>
      </c>
      <c r="R171" s="221" t="str">
        <f t="shared" ca="1" si="71"/>
        <v>M</v>
      </c>
      <c r="S171" s="221" t="str">
        <f t="shared" ca="1" si="71"/>
        <v>T</v>
      </c>
      <c r="T171" s="221" t="str">
        <f t="shared" ca="1" si="71"/>
        <v/>
      </c>
      <c r="U171" s="221" t="str">
        <f t="shared" ca="1" si="71"/>
        <v/>
      </c>
      <c r="V171" s="221" t="str">
        <f t="shared" ca="1" si="71"/>
        <v>G</v>
      </c>
      <c r="W171" s="221" t="str">
        <f t="shared" ca="1" si="72"/>
        <v>G</v>
      </c>
      <c r="X171" s="221" t="str">
        <f t="shared" ca="1" si="72"/>
        <v>M</v>
      </c>
      <c r="Y171" s="221" t="str">
        <f t="shared" ca="1" si="72"/>
        <v>T</v>
      </c>
      <c r="Z171" s="221" t="str">
        <f t="shared" ca="1" si="72"/>
        <v>G</v>
      </c>
      <c r="AA171" s="221" t="str">
        <f t="shared" ca="1" si="72"/>
        <v/>
      </c>
      <c r="AB171" s="221" t="str">
        <f t="shared" ca="1" si="72"/>
        <v/>
      </c>
      <c r="AC171" s="221" t="str">
        <f t="shared" ca="1" si="72"/>
        <v>A</v>
      </c>
      <c r="AD171" s="222" t="str">
        <f t="shared" ca="1" si="72"/>
        <v>A</v>
      </c>
      <c r="AE171" s="221" t="str">
        <f t="shared" ca="1" si="73"/>
        <v/>
      </c>
      <c r="AF171" s="221"/>
      <c r="AG171" s="283"/>
      <c r="AH171" s="14"/>
      <c r="AI171" s="17"/>
      <c r="AJ171" s="33"/>
      <c r="AK171" s="33"/>
      <c r="AL171" s="33"/>
      <c r="AM171" s="17"/>
      <c r="AN171" s="168"/>
      <c r="AO171" s="169"/>
      <c r="AP171" s="172"/>
      <c r="AQ171" s="173"/>
      <c r="AR171" s="17"/>
      <c r="AS171" s="180"/>
      <c r="AT171" s="180"/>
      <c r="AU171" s="181"/>
      <c r="AV171" s="181"/>
      <c r="AW171" s="317"/>
      <c r="AX171" s="17"/>
      <c r="AY171" s="17"/>
      <c r="AZ171" s="17"/>
      <c r="BA171" s="17"/>
    </row>
    <row r="172" spans="2:77" ht="12.75" customHeight="1" x14ac:dyDescent="0.25">
      <c r="B172" s="157" t="s">
        <v>10</v>
      </c>
      <c r="C172" s="220" t="str">
        <f t="shared" ca="1" si="70"/>
        <v>A</v>
      </c>
      <c r="D172" s="221" t="str">
        <f t="shared" ca="1" si="70"/>
        <v>M</v>
      </c>
      <c r="E172" s="221" t="str">
        <f t="shared" ca="1" si="70"/>
        <v>T</v>
      </c>
      <c r="F172" s="221" t="str">
        <f t="shared" ca="1" si="70"/>
        <v/>
      </c>
      <c r="G172" s="221" t="str">
        <f t="shared" ca="1" si="70"/>
        <v/>
      </c>
      <c r="H172" s="221" t="str">
        <f t="shared" ca="1" si="70"/>
        <v>G</v>
      </c>
      <c r="I172" s="221" t="str">
        <f t="shared" ca="1" si="70"/>
        <v>G</v>
      </c>
      <c r="J172" s="221" t="str">
        <f t="shared" ca="1" si="70"/>
        <v>M</v>
      </c>
      <c r="K172" s="221" t="str">
        <f t="shared" ca="1" si="70"/>
        <v>T</v>
      </c>
      <c r="L172" s="221" t="str">
        <f t="shared" ca="1" si="70"/>
        <v>G</v>
      </c>
      <c r="M172" s="221" t="str">
        <f t="shared" ca="1" si="71"/>
        <v/>
      </c>
      <c r="N172" s="221" t="str">
        <f t="shared" ca="1" si="71"/>
        <v/>
      </c>
      <c r="O172" s="221" t="str">
        <f t="shared" ca="1" si="71"/>
        <v>A</v>
      </c>
      <c r="P172" s="221" t="str">
        <f t="shared" ca="1" si="71"/>
        <v>A</v>
      </c>
      <c r="Q172" s="221" t="str">
        <f t="shared" ca="1" si="71"/>
        <v>A</v>
      </c>
      <c r="R172" s="221" t="str">
        <f t="shared" ca="1" si="71"/>
        <v>M</v>
      </c>
      <c r="S172" s="221" t="str">
        <f t="shared" ca="1" si="71"/>
        <v>T</v>
      </c>
      <c r="T172" s="221" t="str">
        <f t="shared" ca="1" si="71"/>
        <v/>
      </c>
      <c r="U172" s="221" t="str">
        <f t="shared" ca="1" si="71"/>
        <v/>
      </c>
      <c r="V172" s="221" t="str">
        <f t="shared" ca="1" si="71"/>
        <v>G</v>
      </c>
      <c r="W172" s="221" t="str">
        <f t="shared" ca="1" si="72"/>
        <v>G</v>
      </c>
      <c r="X172" s="221" t="str">
        <f t="shared" ca="1" si="72"/>
        <v>M</v>
      </c>
      <c r="Y172" s="221" t="str">
        <f t="shared" ca="1" si="72"/>
        <v>T</v>
      </c>
      <c r="Z172" s="221" t="str">
        <f t="shared" ca="1" si="72"/>
        <v>G</v>
      </c>
      <c r="AA172" s="221" t="str">
        <f t="shared" ca="1" si="72"/>
        <v/>
      </c>
      <c r="AB172" s="221" t="str">
        <f t="shared" ca="1" si="72"/>
        <v/>
      </c>
      <c r="AC172" s="221" t="str">
        <f t="shared" ca="1" si="72"/>
        <v>A</v>
      </c>
      <c r="AD172" s="222" t="str">
        <f t="shared" ca="1" si="72"/>
        <v>A</v>
      </c>
      <c r="AE172" s="221" t="str">
        <f t="shared" ca="1" si="73"/>
        <v/>
      </c>
      <c r="AF172" s="221"/>
      <c r="AG172" s="283"/>
      <c r="AH172" s="14"/>
      <c r="AI172" s="368" t="s">
        <v>11</v>
      </c>
      <c r="AJ172" s="369"/>
      <c r="AK172" s="153"/>
      <c r="AL172" s="153"/>
      <c r="AM172" s="17"/>
      <c r="AN172" s="168"/>
      <c r="AO172" s="169"/>
      <c r="AP172" s="172"/>
      <c r="AQ172" s="173"/>
      <c r="AR172" s="17"/>
      <c r="AS172" s="180"/>
      <c r="AT172" s="180"/>
      <c r="AU172" s="181"/>
      <c r="AV172" s="181"/>
      <c r="AW172" s="317"/>
      <c r="AX172" s="17"/>
      <c r="AY172" s="17"/>
      <c r="AZ172" s="17"/>
      <c r="BA172" s="17"/>
    </row>
    <row r="173" spans="2:77" ht="12.75" customHeight="1" x14ac:dyDescent="0.25">
      <c r="B173" s="159" t="s">
        <v>12</v>
      </c>
      <c r="C173" s="220" t="str">
        <f t="shared" ca="1" si="70"/>
        <v>A</v>
      </c>
      <c r="D173" s="221" t="str">
        <f t="shared" ca="1" si="70"/>
        <v>M</v>
      </c>
      <c r="E173" s="221" t="str">
        <f t="shared" ca="1" si="70"/>
        <v>T</v>
      </c>
      <c r="F173" s="221" t="str">
        <f t="shared" ca="1" si="70"/>
        <v/>
      </c>
      <c r="G173" s="221" t="str">
        <f t="shared" ca="1" si="70"/>
        <v/>
      </c>
      <c r="H173" s="221" t="str">
        <f t="shared" ca="1" si="70"/>
        <v>G</v>
      </c>
      <c r="I173" s="221" t="str">
        <f t="shared" ca="1" si="70"/>
        <v>G</v>
      </c>
      <c r="J173" s="221" t="str">
        <f t="shared" ca="1" si="70"/>
        <v>M</v>
      </c>
      <c r="K173" s="221" t="str">
        <f t="shared" ca="1" si="70"/>
        <v>T</v>
      </c>
      <c r="L173" s="221" t="str">
        <f t="shared" ca="1" si="70"/>
        <v>G</v>
      </c>
      <c r="M173" s="221" t="str">
        <f t="shared" ca="1" si="71"/>
        <v/>
      </c>
      <c r="N173" s="221" t="str">
        <f t="shared" ca="1" si="71"/>
        <v/>
      </c>
      <c r="O173" s="221" t="str">
        <f t="shared" ca="1" si="71"/>
        <v>A</v>
      </c>
      <c r="P173" s="221" t="str">
        <f t="shared" ca="1" si="71"/>
        <v>A</v>
      </c>
      <c r="Q173" s="221" t="str">
        <f t="shared" ca="1" si="71"/>
        <v>A</v>
      </c>
      <c r="R173" s="221" t="str">
        <f t="shared" ca="1" si="71"/>
        <v>M</v>
      </c>
      <c r="S173" s="221" t="str">
        <f t="shared" ca="1" si="71"/>
        <v>T</v>
      </c>
      <c r="T173" s="221" t="str">
        <f t="shared" ca="1" si="71"/>
        <v/>
      </c>
      <c r="U173" s="221" t="str">
        <f t="shared" ca="1" si="71"/>
        <v/>
      </c>
      <c r="V173" s="221" t="str">
        <f t="shared" ca="1" si="71"/>
        <v>G</v>
      </c>
      <c r="W173" s="221" t="str">
        <f t="shared" ca="1" si="72"/>
        <v>G</v>
      </c>
      <c r="X173" s="221" t="str">
        <f t="shared" ca="1" si="72"/>
        <v>M</v>
      </c>
      <c r="Y173" s="221" t="str">
        <f t="shared" ca="1" si="72"/>
        <v>T</v>
      </c>
      <c r="Z173" s="221" t="str">
        <f t="shared" ca="1" si="72"/>
        <v>G</v>
      </c>
      <c r="AA173" s="221" t="str">
        <f t="shared" ca="1" si="72"/>
        <v/>
      </c>
      <c r="AB173" s="221" t="str">
        <f t="shared" ca="1" si="72"/>
        <v/>
      </c>
      <c r="AC173" s="221" t="str">
        <f t="shared" ca="1" si="72"/>
        <v>A</v>
      </c>
      <c r="AD173" s="222" t="str">
        <f t="shared" ca="1" si="72"/>
        <v>A</v>
      </c>
      <c r="AE173" s="221" t="str">
        <f t="shared" ca="1" si="73"/>
        <v/>
      </c>
      <c r="AF173" s="221"/>
      <c r="AG173" s="283"/>
      <c r="AH173" s="14"/>
      <c r="AI173" s="16" t="str">
        <f>IF(format_planning="numéros de planning",$AM$3,$AI$3)</f>
        <v>A</v>
      </c>
      <c r="AJ173" s="36">
        <f>COUNTIF($C$181:$AH$181,AI173)</f>
        <v>0</v>
      </c>
      <c r="AK173" s="58"/>
      <c r="AL173" s="58"/>
      <c r="AM173" s="17"/>
      <c r="AN173" s="168"/>
      <c r="AO173" s="169"/>
      <c r="AP173" s="172"/>
      <c r="AQ173" s="173"/>
      <c r="AR173" s="17"/>
      <c r="AS173" s="180"/>
      <c r="AT173" s="180"/>
      <c r="AU173" s="181"/>
      <c r="AV173" s="181"/>
      <c r="AW173" s="317"/>
      <c r="AX173" s="17"/>
      <c r="AY173" s="17"/>
      <c r="AZ173" s="17"/>
      <c r="BA173" s="17"/>
    </row>
    <row r="174" spans="2:77" ht="12.75" customHeight="1" x14ac:dyDescent="0.25">
      <c r="B174" s="89" t="s">
        <v>104</v>
      </c>
      <c r="C174" s="220" t="str">
        <f t="shared" ca="1" si="70"/>
        <v>G</v>
      </c>
      <c r="D174" s="220" t="str">
        <f t="shared" ca="1" si="70"/>
        <v>F</v>
      </c>
      <c r="E174" s="220" t="str">
        <f t="shared" ca="1" si="70"/>
        <v>A</v>
      </c>
      <c r="F174" s="220" t="str">
        <f t="shared" ca="1" si="70"/>
        <v/>
      </c>
      <c r="G174" s="220" t="str">
        <f t="shared" ca="1" si="70"/>
        <v/>
      </c>
      <c r="H174" s="220" t="str">
        <f t="shared" ca="1" si="70"/>
        <v>M</v>
      </c>
      <c r="I174" s="220" t="str">
        <f t="shared" ca="1" si="70"/>
        <v>F</v>
      </c>
      <c r="J174" s="220" t="str">
        <f t="shared" ca="1" si="70"/>
        <v>T</v>
      </c>
      <c r="K174" s="220" t="str">
        <f t="shared" ca="1" si="70"/>
        <v>F</v>
      </c>
      <c r="L174" s="220" t="str">
        <f t="shared" ca="1" si="70"/>
        <v>M</v>
      </c>
      <c r="M174" s="220" t="str">
        <f t="shared" ca="1" si="71"/>
        <v/>
      </c>
      <c r="N174" s="220" t="str">
        <f t="shared" ca="1" si="71"/>
        <v/>
      </c>
      <c r="O174" s="220" t="str">
        <f t="shared" ca="1" si="71"/>
        <v>T</v>
      </c>
      <c r="P174" s="220" t="str">
        <f t="shared" ca="1" si="71"/>
        <v>F</v>
      </c>
      <c r="Q174" s="220" t="str">
        <f t="shared" ca="1" si="71"/>
        <v>G</v>
      </c>
      <c r="R174" s="220" t="str">
        <f t="shared" ca="1" si="71"/>
        <v>F</v>
      </c>
      <c r="S174" s="220" t="str">
        <f t="shared" ca="1" si="71"/>
        <v>A</v>
      </c>
      <c r="T174" s="220" t="str">
        <f t="shared" ca="1" si="71"/>
        <v/>
      </c>
      <c r="U174" s="220" t="str">
        <f t="shared" ca="1" si="71"/>
        <v/>
      </c>
      <c r="V174" s="220" t="str">
        <f t="shared" ca="1" si="71"/>
        <v>M</v>
      </c>
      <c r="W174" s="220" t="str">
        <f t="shared" ca="1" si="72"/>
        <v>F</v>
      </c>
      <c r="X174" s="220" t="str">
        <f t="shared" ca="1" si="72"/>
        <v>T</v>
      </c>
      <c r="Y174" s="220" t="str">
        <f t="shared" ca="1" si="72"/>
        <v>F</v>
      </c>
      <c r="Z174" s="220" t="str">
        <f t="shared" ca="1" si="72"/>
        <v>M</v>
      </c>
      <c r="AA174" s="220" t="str">
        <f t="shared" ca="1" si="72"/>
        <v/>
      </c>
      <c r="AB174" s="220" t="str">
        <f t="shared" ca="1" si="72"/>
        <v/>
      </c>
      <c r="AC174" s="220" t="str">
        <f t="shared" ca="1" si="72"/>
        <v>T</v>
      </c>
      <c r="AD174" s="220" t="str">
        <f t="shared" ca="1" si="72"/>
        <v>F</v>
      </c>
      <c r="AE174" s="221" t="str">
        <f t="shared" ca="1" si="73"/>
        <v/>
      </c>
      <c r="AF174" s="221"/>
      <c r="AG174" s="283"/>
      <c r="AH174" s="14"/>
      <c r="AI174" s="16" t="str">
        <f>IF(format_planning="numéros de planning",$AM$4,$AI$4)</f>
        <v>M</v>
      </c>
      <c r="AJ174" s="36">
        <f t="shared" ref="AJ174:AJ178" si="74">COUNTIF($C$181:$AH$181,AI174)</f>
        <v>0</v>
      </c>
      <c r="AK174" s="58"/>
      <c r="AL174" s="58"/>
      <c r="AM174" s="17"/>
      <c r="AN174" s="168"/>
      <c r="AO174" s="169"/>
      <c r="AP174" s="172"/>
      <c r="AQ174" s="173"/>
      <c r="AR174" s="17"/>
      <c r="AS174" s="180"/>
      <c r="AT174" s="180"/>
      <c r="AU174" s="181"/>
      <c r="AV174" s="181"/>
      <c r="AW174" s="317"/>
      <c r="AX174" s="17"/>
      <c r="AY174" s="17"/>
      <c r="AZ174" s="17"/>
      <c r="BA174" s="17"/>
    </row>
    <row r="175" spans="2:77" ht="12.75" customHeight="1" x14ac:dyDescent="0.25">
      <c r="B175" s="160" t="s">
        <v>13</v>
      </c>
      <c r="C175" s="220" t="str">
        <f t="shared" ca="1" si="70"/>
        <v/>
      </c>
      <c r="D175" s="221" t="str">
        <f t="shared" ca="1" si="70"/>
        <v/>
      </c>
      <c r="E175" s="221" t="str">
        <f t="shared" ca="1" si="70"/>
        <v/>
      </c>
      <c r="F175" s="221" t="str">
        <f t="shared" ca="1" si="70"/>
        <v/>
      </c>
      <c r="G175" s="221" t="str">
        <f t="shared" ca="1" si="70"/>
        <v/>
      </c>
      <c r="H175" s="221" t="str">
        <f t="shared" ca="1" si="70"/>
        <v/>
      </c>
      <c r="I175" s="221" t="str">
        <f t="shared" ca="1" si="70"/>
        <v/>
      </c>
      <c r="J175" s="221" t="str">
        <f t="shared" ca="1" si="70"/>
        <v/>
      </c>
      <c r="K175" s="221" t="str">
        <f t="shared" ca="1" si="70"/>
        <v/>
      </c>
      <c r="L175" s="221" t="str">
        <f t="shared" ca="1" si="70"/>
        <v/>
      </c>
      <c r="M175" s="221" t="str">
        <f t="shared" ca="1" si="71"/>
        <v/>
      </c>
      <c r="N175" s="221" t="str">
        <f t="shared" ca="1" si="71"/>
        <v/>
      </c>
      <c r="O175" s="221" t="str">
        <f t="shared" ca="1" si="71"/>
        <v/>
      </c>
      <c r="P175" s="221" t="str">
        <f t="shared" ca="1" si="71"/>
        <v/>
      </c>
      <c r="Q175" s="221" t="str">
        <f t="shared" ca="1" si="71"/>
        <v/>
      </c>
      <c r="R175" s="221" t="str">
        <f t="shared" ca="1" si="71"/>
        <v/>
      </c>
      <c r="S175" s="221" t="str">
        <f t="shared" ca="1" si="71"/>
        <v/>
      </c>
      <c r="T175" s="221" t="str">
        <f t="shared" ca="1" si="71"/>
        <v/>
      </c>
      <c r="U175" s="221" t="str">
        <f t="shared" ca="1" si="71"/>
        <v/>
      </c>
      <c r="V175" s="221" t="str">
        <f t="shared" ca="1" si="71"/>
        <v/>
      </c>
      <c r="W175" s="221" t="str">
        <f t="shared" ca="1" si="72"/>
        <v/>
      </c>
      <c r="X175" s="221" t="str">
        <f t="shared" ca="1" si="72"/>
        <v/>
      </c>
      <c r="Y175" s="221" t="str">
        <f t="shared" ca="1" si="72"/>
        <v/>
      </c>
      <c r="Z175" s="221" t="str">
        <f t="shared" ca="1" si="72"/>
        <v/>
      </c>
      <c r="AA175" s="221" t="str">
        <f t="shared" ca="1" si="72"/>
        <v/>
      </c>
      <c r="AB175" s="221" t="str">
        <f t="shared" ca="1" si="72"/>
        <v/>
      </c>
      <c r="AC175" s="221" t="str">
        <f t="shared" ca="1" si="72"/>
        <v/>
      </c>
      <c r="AD175" s="221" t="str">
        <f t="shared" ca="1" si="72"/>
        <v/>
      </c>
      <c r="AE175" s="221" t="str">
        <f t="shared" ca="1" si="73"/>
        <v/>
      </c>
      <c r="AF175" s="221"/>
      <c r="AG175" s="283"/>
      <c r="AH175" s="14"/>
      <c r="AI175" s="16" t="str">
        <f>IF(format_planning="numéros de planning",$AM$5,$AI$5)</f>
        <v>G</v>
      </c>
      <c r="AJ175" s="36">
        <f t="shared" si="74"/>
        <v>0</v>
      </c>
      <c r="AK175" s="58"/>
      <c r="AL175" s="58"/>
      <c r="AM175" s="17"/>
      <c r="AN175" s="168"/>
      <c r="AO175" s="169"/>
      <c r="AP175" s="172"/>
      <c r="AQ175" s="173"/>
      <c r="AR175" s="17"/>
      <c r="AS175" s="180"/>
      <c r="AT175" s="180"/>
      <c r="AU175" s="181"/>
      <c r="AV175" s="181"/>
      <c r="AW175" s="317"/>
      <c r="AX175" s="17"/>
      <c r="AY175" s="17"/>
      <c r="AZ175" s="17"/>
      <c r="BA175" s="17"/>
    </row>
    <row r="176" spans="2:77" ht="12.75" customHeight="1" x14ac:dyDescent="0.25">
      <c r="B176" s="158" t="s">
        <v>14</v>
      </c>
      <c r="C176" s="220" t="str">
        <f t="shared" ca="1" si="70"/>
        <v>F</v>
      </c>
      <c r="D176" s="221" t="str">
        <f t="shared" ca="1" si="70"/>
        <v/>
      </c>
      <c r="E176" s="221" t="str">
        <f t="shared" ca="1" si="70"/>
        <v>C</v>
      </c>
      <c r="F176" s="221" t="str">
        <f t="shared" ca="1" si="70"/>
        <v/>
      </c>
      <c r="G176" s="221" t="str">
        <f t="shared" ca="1" si="70"/>
        <v/>
      </c>
      <c r="H176" s="221" t="str">
        <f t="shared" ca="1" si="70"/>
        <v>C</v>
      </c>
      <c r="I176" s="221" t="str">
        <f t="shared" ca="1" si="70"/>
        <v/>
      </c>
      <c r="J176" s="221" t="str">
        <f t="shared" ca="1" si="70"/>
        <v>C</v>
      </c>
      <c r="K176" s="221" t="str">
        <f t="shared" ca="1" si="70"/>
        <v/>
      </c>
      <c r="L176" s="221" t="str">
        <f t="shared" ca="1" si="70"/>
        <v>A</v>
      </c>
      <c r="M176" s="221" t="str">
        <f t="shared" ca="1" si="71"/>
        <v/>
      </c>
      <c r="N176" s="221" t="str">
        <f t="shared" ca="1" si="71"/>
        <v/>
      </c>
      <c r="O176" s="221" t="str">
        <f t="shared" ca="1" si="71"/>
        <v>C</v>
      </c>
      <c r="P176" s="221" t="str">
        <f t="shared" ca="1" si="71"/>
        <v/>
      </c>
      <c r="Q176" s="221" t="str">
        <f t="shared" ca="1" si="71"/>
        <v>F</v>
      </c>
      <c r="R176" s="221" t="str">
        <f t="shared" ca="1" si="71"/>
        <v/>
      </c>
      <c r="S176" s="221" t="str">
        <f t="shared" ca="1" si="71"/>
        <v>C</v>
      </c>
      <c r="T176" s="221" t="str">
        <f t="shared" ca="1" si="71"/>
        <v/>
      </c>
      <c r="U176" s="221" t="str">
        <f t="shared" ca="1" si="71"/>
        <v/>
      </c>
      <c r="V176" s="221" t="str">
        <f t="shared" ca="1" si="71"/>
        <v>C</v>
      </c>
      <c r="W176" s="221" t="str">
        <f t="shared" ca="1" si="72"/>
        <v/>
      </c>
      <c r="X176" s="221" t="str">
        <f t="shared" ca="1" si="72"/>
        <v>C</v>
      </c>
      <c r="Y176" s="221" t="str">
        <f t="shared" ca="1" si="72"/>
        <v/>
      </c>
      <c r="Z176" s="221" t="str">
        <f t="shared" ca="1" si="72"/>
        <v>A</v>
      </c>
      <c r="AA176" s="221" t="str">
        <f t="shared" ca="1" si="72"/>
        <v/>
      </c>
      <c r="AB176" s="221" t="str">
        <f t="shared" ca="1" si="72"/>
        <v/>
      </c>
      <c r="AC176" s="221" t="str">
        <f t="shared" ca="1" si="72"/>
        <v>C</v>
      </c>
      <c r="AD176" s="221" t="str">
        <f t="shared" ca="1" si="72"/>
        <v/>
      </c>
      <c r="AE176" s="221" t="str">
        <f t="shared" ca="1" si="73"/>
        <v/>
      </c>
      <c r="AF176" s="221"/>
      <c r="AG176" s="283"/>
      <c r="AH176" s="14"/>
      <c r="AI176" s="16" t="str">
        <f>IF(format_planning="numéros de planning",$AM$6,$AI$6)</f>
        <v>T</v>
      </c>
      <c r="AJ176" s="36">
        <f t="shared" si="74"/>
        <v>0</v>
      </c>
      <c r="AK176" s="58"/>
      <c r="AL176" s="58"/>
      <c r="AM176" s="17"/>
      <c r="AN176" s="168"/>
      <c r="AO176" s="169"/>
      <c r="AP176" s="172"/>
      <c r="AQ176" s="173"/>
      <c r="AR176" s="17"/>
      <c r="AS176" s="180"/>
      <c r="AT176" s="180"/>
      <c r="AU176" s="181"/>
      <c r="AV176" s="181"/>
      <c r="AW176" s="317"/>
      <c r="AX176" s="17"/>
      <c r="AY176" s="17"/>
      <c r="AZ176" s="17"/>
      <c r="BA176" s="17"/>
    </row>
    <row r="177" spans="2:53" ht="12.75" customHeight="1" x14ac:dyDescent="0.25">
      <c r="B177" s="161" t="s">
        <v>8</v>
      </c>
      <c r="C177" s="220" t="str">
        <f t="shared" ca="1" si="70"/>
        <v>C</v>
      </c>
      <c r="D177" s="221" t="str">
        <f t="shared" ca="1" si="70"/>
        <v>C</v>
      </c>
      <c r="E177" s="221" t="str">
        <f t="shared" ca="1" si="70"/>
        <v>G</v>
      </c>
      <c r="F177" s="221" t="str">
        <f t="shared" ca="1" si="70"/>
        <v>F</v>
      </c>
      <c r="G177" s="221" t="str">
        <f t="shared" ca="1" si="70"/>
        <v/>
      </c>
      <c r="H177" s="221" t="str">
        <f t="shared" ca="1" si="70"/>
        <v>A</v>
      </c>
      <c r="I177" s="221" t="str">
        <f t="shared" ca="1" si="70"/>
        <v>C</v>
      </c>
      <c r="J177" s="221" t="str">
        <f t="shared" ca="1" si="70"/>
        <v>F</v>
      </c>
      <c r="K177" s="221" t="str">
        <f t="shared" ca="1" si="70"/>
        <v>A</v>
      </c>
      <c r="L177" s="221" t="str">
        <f t="shared" ca="1" si="70"/>
        <v>C</v>
      </c>
      <c r="M177" s="221" t="str">
        <f t="shared" ca="1" si="71"/>
        <v>C</v>
      </c>
      <c r="N177" s="221" t="str">
        <f t="shared" ca="1" si="71"/>
        <v/>
      </c>
      <c r="O177" s="221" t="str">
        <f t="shared" ca="1" si="71"/>
        <v>G</v>
      </c>
      <c r="P177" s="221" t="str">
        <f t="shared" ca="1" si="71"/>
        <v>C</v>
      </c>
      <c r="Q177" s="221" t="str">
        <f t="shared" ca="1" si="71"/>
        <v>C</v>
      </c>
      <c r="R177" s="221" t="str">
        <f t="shared" ca="1" si="71"/>
        <v>C</v>
      </c>
      <c r="S177" s="221" t="str">
        <f t="shared" ca="1" si="71"/>
        <v>G</v>
      </c>
      <c r="T177" s="221" t="str">
        <f t="shared" ca="1" si="71"/>
        <v>F</v>
      </c>
      <c r="U177" s="221" t="str">
        <f t="shared" ca="1" si="71"/>
        <v/>
      </c>
      <c r="V177" s="221" t="str">
        <f t="shared" ca="1" si="71"/>
        <v>A</v>
      </c>
      <c r="W177" s="221" t="str">
        <f t="shared" ca="1" si="72"/>
        <v>C</v>
      </c>
      <c r="X177" s="221" t="str">
        <f t="shared" ca="1" si="72"/>
        <v>F</v>
      </c>
      <c r="Y177" s="221" t="str">
        <f t="shared" ca="1" si="72"/>
        <v>A</v>
      </c>
      <c r="Z177" s="221" t="str">
        <f t="shared" ca="1" si="72"/>
        <v>C</v>
      </c>
      <c r="AA177" s="221" t="str">
        <f t="shared" ca="1" si="72"/>
        <v>C</v>
      </c>
      <c r="AB177" s="221" t="str">
        <f t="shared" ca="1" si="72"/>
        <v/>
      </c>
      <c r="AC177" s="221" t="str">
        <f t="shared" ca="1" si="72"/>
        <v>G</v>
      </c>
      <c r="AD177" s="222" t="str">
        <f t="shared" ca="1" si="72"/>
        <v>C</v>
      </c>
      <c r="AE177" s="221" t="str">
        <f t="shared" ca="1" si="73"/>
        <v/>
      </c>
      <c r="AF177" s="221"/>
      <c r="AG177" s="283"/>
      <c r="AH177" s="14"/>
      <c r="AI177" s="16" t="str">
        <f>IF(format_planning="numéros de planning",$AM$7,$AI$7)</f>
        <v>C</v>
      </c>
      <c r="AJ177" s="36">
        <f t="shared" si="74"/>
        <v>0</v>
      </c>
      <c r="AK177" s="58"/>
      <c r="AL177" s="58"/>
      <c r="AM177" s="17"/>
      <c r="AN177" s="168"/>
      <c r="AO177" s="169"/>
      <c r="AP177" s="172"/>
      <c r="AQ177" s="173"/>
      <c r="AR177" s="17"/>
      <c r="AS177" s="180"/>
      <c r="AT177" s="180"/>
      <c r="AU177" s="181"/>
      <c r="AV177" s="181"/>
      <c r="AW177" s="317"/>
      <c r="AX177" s="17"/>
      <c r="AY177" s="17"/>
      <c r="AZ177" s="17"/>
      <c r="BA177" s="17"/>
    </row>
    <row r="178" spans="2:53" ht="12.75" customHeight="1" x14ac:dyDescent="0.25">
      <c r="B178" s="162" t="s">
        <v>6</v>
      </c>
      <c r="C178" s="220" t="str">
        <f t="shared" ca="1" si="70"/>
        <v>C</v>
      </c>
      <c r="D178" s="221" t="str">
        <f t="shared" ca="1" si="70"/>
        <v>C</v>
      </c>
      <c r="E178" s="221" t="str">
        <f t="shared" ca="1" si="70"/>
        <v>G</v>
      </c>
      <c r="F178" s="221" t="str">
        <f t="shared" ca="1" si="70"/>
        <v>F</v>
      </c>
      <c r="G178" s="221" t="str">
        <f t="shared" ca="1" si="70"/>
        <v/>
      </c>
      <c r="H178" s="221" t="str">
        <f t="shared" ca="1" si="70"/>
        <v>A</v>
      </c>
      <c r="I178" s="221" t="str">
        <f t="shared" ca="1" si="70"/>
        <v>C</v>
      </c>
      <c r="J178" s="221" t="str">
        <f t="shared" ca="1" si="70"/>
        <v>F</v>
      </c>
      <c r="K178" s="221" t="str">
        <f t="shared" ca="1" si="70"/>
        <v>A</v>
      </c>
      <c r="L178" s="221" t="str">
        <f t="shared" ca="1" si="70"/>
        <v>C</v>
      </c>
      <c r="M178" s="221" t="str">
        <f t="shared" ca="1" si="71"/>
        <v>C</v>
      </c>
      <c r="N178" s="221" t="str">
        <f t="shared" ca="1" si="71"/>
        <v/>
      </c>
      <c r="O178" s="221" t="str">
        <f t="shared" ca="1" si="71"/>
        <v>G</v>
      </c>
      <c r="P178" s="221" t="str">
        <f t="shared" ca="1" si="71"/>
        <v>C</v>
      </c>
      <c r="Q178" s="221" t="str">
        <f t="shared" ca="1" si="71"/>
        <v>C</v>
      </c>
      <c r="R178" s="221" t="str">
        <f t="shared" ca="1" si="71"/>
        <v>C</v>
      </c>
      <c r="S178" s="221" t="str">
        <f t="shared" ca="1" si="71"/>
        <v>G</v>
      </c>
      <c r="T178" s="221" t="str">
        <f t="shared" ca="1" si="71"/>
        <v>F</v>
      </c>
      <c r="U178" s="221" t="str">
        <f t="shared" ca="1" si="71"/>
        <v/>
      </c>
      <c r="V178" s="221" t="str">
        <f t="shared" ca="1" si="71"/>
        <v>A</v>
      </c>
      <c r="W178" s="221" t="str">
        <f t="shared" ca="1" si="72"/>
        <v>C</v>
      </c>
      <c r="X178" s="221" t="str">
        <f t="shared" ca="1" si="72"/>
        <v>F</v>
      </c>
      <c r="Y178" s="221" t="str">
        <f t="shared" ca="1" si="72"/>
        <v>A</v>
      </c>
      <c r="Z178" s="221" t="str">
        <f t="shared" ca="1" si="72"/>
        <v>C</v>
      </c>
      <c r="AA178" s="221" t="str">
        <f t="shared" ca="1" si="72"/>
        <v>C</v>
      </c>
      <c r="AB178" s="221" t="str">
        <f t="shared" ca="1" si="72"/>
        <v/>
      </c>
      <c r="AC178" s="221" t="str">
        <f t="shared" ca="1" si="72"/>
        <v>G</v>
      </c>
      <c r="AD178" s="222" t="str">
        <f t="shared" ca="1" si="72"/>
        <v>C</v>
      </c>
      <c r="AE178" s="221" t="str">
        <f t="shared" ca="1" si="73"/>
        <v/>
      </c>
      <c r="AF178" s="221"/>
      <c r="AG178" s="283"/>
      <c r="AH178" s="14"/>
      <c r="AI178" s="16" t="str">
        <f>IF(format_planning="numéros de planning",$AM$8,$AI$8)</f>
        <v>F</v>
      </c>
      <c r="AJ178" s="36">
        <f t="shared" si="74"/>
        <v>0</v>
      </c>
      <c r="AK178" s="58"/>
      <c r="AL178" s="58"/>
      <c r="AM178" s="17"/>
      <c r="AN178" s="168"/>
      <c r="AO178" s="169"/>
      <c r="AP178" s="172"/>
      <c r="AQ178" s="173"/>
      <c r="AR178" s="17"/>
      <c r="AS178" s="180"/>
      <c r="AT178" s="180"/>
      <c r="AU178" s="181"/>
      <c r="AV178" s="181"/>
      <c r="AW178" s="317"/>
      <c r="AX178" s="17"/>
      <c r="AY178" s="17"/>
      <c r="AZ178" s="17"/>
      <c r="BA178" s="17"/>
    </row>
    <row r="179" spans="2:53" ht="12.75" customHeight="1" x14ac:dyDescent="0.25">
      <c r="B179" s="162" t="s">
        <v>7</v>
      </c>
      <c r="C179" s="220" t="str">
        <f t="shared" ca="1" si="70"/>
        <v>C</v>
      </c>
      <c r="D179" s="221" t="str">
        <f t="shared" ca="1" si="70"/>
        <v>C</v>
      </c>
      <c r="E179" s="221" t="str">
        <f t="shared" ca="1" si="70"/>
        <v>G</v>
      </c>
      <c r="F179" s="221" t="str">
        <f t="shared" ca="1" si="70"/>
        <v/>
      </c>
      <c r="G179" s="221" t="str">
        <f t="shared" ca="1" si="70"/>
        <v/>
      </c>
      <c r="H179" s="221" t="str">
        <f t="shared" ca="1" si="70"/>
        <v>A</v>
      </c>
      <c r="I179" s="221" t="str">
        <f t="shared" ca="1" si="70"/>
        <v>C</v>
      </c>
      <c r="J179" s="221" t="str">
        <f t="shared" ca="1" si="70"/>
        <v>F</v>
      </c>
      <c r="K179" s="221" t="str">
        <f t="shared" ca="1" si="70"/>
        <v>A</v>
      </c>
      <c r="L179" s="221" t="str">
        <f t="shared" ca="1" si="70"/>
        <v>C</v>
      </c>
      <c r="M179" s="221" t="str">
        <f t="shared" ca="1" si="71"/>
        <v/>
      </c>
      <c r="N179" s="221" t="str">
        <f t="shared" ca="1" si="71"/>
        <v/>
      </c>
      <c r="O179" s="221" t="str">
        <f t="shared" ca="1" si="71"/>
        <v>G</v>
      </c>
      <c r="P179" s="221" t="str">
        <f t="shared" ca="1" si="71"/>
        <v>C</v>
      </c>
      <c r="Q179" s="221" t="str">
        <f t="shared" ca="1" si="71"/>
        <v>C</v>
      </c>
      <c r="R179" s="221" t="str">
        <f t="shared" ca="1" si="71"/>
        <v>C</v>
      </c>
      <c r="S179" s="221" t="str">
        <f t="shared" ca="1" si="71"/>
        <v>G</v>
      </c>
      <c r="T179" s="221" t="str">
        <f t="shared" ca="1" si="71"/>
        <v/>
      </c>
      <c r="U179" s="221" t="str">
        <f t="shared" ca="1" si="71"/>
        <v/>
      </c>
      <c r="V179" s="221" t="str">
        <f t="shared" ca="1" si="71"/>
        <v>A</v>
      </c>
      <c r="W179" s="221" t="str">
        <f t="shared" ca="1" si="72"/>
        <v>C</v>
      </c>
      <c r="X179" s="221" t="str">
        <f t="shared" ca="1" si="72"/>
        <v>F</v>
      </c>
      <c r="Y179" s="221" t="str">
        <f t="shared" ca="1" si="72"/>
        <v>A</v>
      </c>
      <c r="Z179" s="221" t="str">
        <f t="shared" ca="1" si="72"/>
        <v>C</v>
      </c>
      <c r="AA179" s="221" t="str">
        <f t="shared" ca="1" si="72"/>
        <v/>
      </c>
      <c r="AB179" s="221" t="str">
        <f t="shared" ca="1" si="72"/>
        <v/>
      </c>
      <c r="AC179" s="221" t="str">
        <f t="shared" ca="1" si="72"/>
        <v>G</v>
      </c>
      <c r="AD179" s="222" t="str">
        <f t="shared" ca="1" si="72"/>
        <v>C</v>
      </c>
      <c r="AE179" s="221" t="str">
        <f t="shared" ca="1" si="73"/>
        <v/>
      </c>
      <c r="AF179" s="221"/>
      <c r="AG179" s="283"/>
      <c r="AH179" s="14"/>
      <c r="AI179" s="17"/>
      <c r="AJ179" s="33"/>
      <c r="AK179" s="33"/>
      <c r="AL179" s="33"/>
      <c r="AM179" s="17"/>
      <c r="AN179" s="168"/>
      <c r="AO179" s="169"/>
      <c r="AP179" s="172"/>
      <c r="AQ179" s="173"/>
      <c r="AR179" s="17"/>
      <c r="AS179" s="180"/>
      <c r="AT179" s="180"/>
      <c r="AU179" s="181"/>
      <c r="AV179" s="181"/>
      <c r="AW179" s="317"/>
      <c r="AX179" s="17"/>
      <c r="AY179" s="17"/>
      <c r="AZ179" s="17"/>
      <c r="BA179" s="17"/>
    </row>
    <row r="180" spans="2:53" ht="12.75" customHeight="1" x14ac:dyDescent="0.25">
      <c r="B180" s="162" t="s">
        <v>15</v>
      </c>
      <c r="C180" s="220" t="str">
        <f t="shared" ca="1" si="70"/>
        <v/>
      </c>
      <c r="D180" s="221" t="str">
        <f t="shared" ca="1" si="70"/>
        <v/>
      </c>
      <c r="E180" s="221" t="str">
        <f t="shared" ca="1" si="70"/>
        <v/>
      </c>
      <c r="F180" s="222" t="str">
        <f t="shared" ca="1" si="70"/>
        <v/>
      </c>
      <c r="G180" s="220" t="str">
        <f t="shared" ca="1" si="70"/>
        <v/>
      </c>
      <c r="H180" s="220" t="str">
        <f t="shared" ca="1" si="70"/>
        <v>C</v>
      </c>
      <c r="I180" s="220" t="str">
        <f t="shared" ca="1" si="70"/>
        <v/>
      </c>
      <c r="J180" s="221" t="str">
        <f t="shared" ca="1" si="70"/>
        <v/>
      </c>
      <c r="K180" s="221" t="str">
        <f t="shared" ca="1" si="70"/>
        <v/>
      </c>
      <c r="L180" s="221" t="str">
        <f t="shared" ca="1" si="70"/>
        <v/>
      </c>
      <c r="M180" s="222" t="str">
        <f t="shared" ca="1" si="71"/>
        <v/>
      </c>
      <c r="N180" s="220" t="str">
        <f t="shared" ca="1" si="71"/>
        <v/>
      </c>
      <c r="O180" s="220" t="str">
        <f t="shared" ca="1" si="71"/>
        <v>C</v>
      </c>
      <c r="P180" s="220" t="str">
        <f t="shared" ca="1" si="71"/>
        <v/>
      </c>
      <c r="Q180" s="221" t="str">
        <f t="shared" ca="1" si="71"/>
        <v/>
      </c>
      <c r="R180" s="221" t="str">
        <f t="shared" ca="1" si="71"/>
        <v/>
      </c>
      <c r="S180" s="221" t="str">
        <f t="shared" ca="1" si="71"/>
        <v/>
      </c>
      <c r="T180" s="222" t="str">
        <f t="shared" ca="1" si="71"/>
        <v/>
      </c>
      <c r="U180" s="220" t="str">
        <f t="shared" ca="1" si="71"/>
        <v/>
      </c>
      <c r="V180" s="220" t="str">
        <f t="shared" ca="1" si="71"/>
        <v>C</v>
      </c>
      <c r="W180" s="220" t="str">
        <f t="shared" ca="1" si="72"/>
        <v/>
      </c>
      <c r="X180" s="221" t="str">
        <f t="shared" ca="1" si="72"/>
        <v/>
      </c>
      <c r="Y180" s="221" t="str">
        <f t="shared" ca="1" si="72"/>
        <v/>
      </c>
      <c r="Z180" s="221" t="str">
        <f t="shared" ca="1" si="72"/>
        <v/>
      </c>
      <c r="AA180" s="222" t="str">
        <f t="shared" ca="1" si="72"/>
        <v/>
      </c>
      <c r="AB180" s="220" t="str">
        <f t="shared" ca="1" si="72"/>
        <v/>
      </c>
      <c r="AC180" s="220" t="str">
        <f t="shared" ca="1" si="72"/>
        <v>C</v>
      </c>
      <c r="AD180" s="220" t="str">
        <f t="shared" ca="1" si="72"/>
        <v/>
      </c>
      <c r="AE180" s="221" t="str">
        <f t="shared" ca="1" si="73"/>
        <v/>
      </c>
      <c r="AF180" s="221"/>
      <c r="AG180" s="283"/>
      <c r="AH180" s="14"/>
      <c r="AI180" s="17"/>
      <c r="AJ180" s="33"/>
      <c r="AK180" s="33"/>
      <c r="AL180" s="33"/>
      <c r="AM180" s="17"/>
      <c r="AN180" s="168"/>
      <c r="AO180" s="169"/>
      <c r="AP180" s="172"/>
      <c r="AQ180" s="173"/>
      <c r="AR180" s="17"/>
      <c r="AS180" s="180"/>
      <c r="AT180" s="180"/>
      <c r="AU180" s="181"/>
      <c r="AV180" s="181"/>
      <c r="AW180" s="317"/>
      <c r="AX180" s="17"/>
      <c r="AY180" s="17"/>
      <c r="AZ180" s="17"/>
      <c r="BA180" s="17"/>
    </row>
    <row r="181" spans="2:53" ht="12.75" customHeight="1" x14ac:dyDescent="0.25">
      <c r="B181" s="163" t="s">
        <v>16</v>
      </c>
      <c r="C181" s="223"/>
      <c r="D181" s="224"/>
      <c r="E181" s="224"/>
      <c r="F181" s="224"/>
      <c r="G181" s="224"/>
      <c r="H181" s="224"/>
      <c r="I181" s="224"/>
      <c r="J181" s="224"/>
      <c r="K181" s="224"/>
      <c r="L181" s="224"/>
      <c r="M181" s="224"/>
      <c r="N181" s="225"/>
      <c r="O181" s="224"/>
      <c r="P181" s="224"/>
      <c r="Q181" s="224"/>
      <c r="R181" s="224"/>
      <c r="S181" s="224"/>
      <c r="T181" s="224"/>
      <c r="U181" s="224"/>
      <c r="V181" s="224"/>
      <c r="W181" s="224"/>
      <c r="X181" s="224"/>
      <c r="Y181" s="224"/>
      <c r="Z181" s="224"/>
      <c r="AA181" s="224"/>
      <c r="AB181" s="225"/>
      <c r="AC181" s="224"/>
      <c r="AD181" s="226"/>
      <c r="AE181" s="230"/>
      <c r="AF181" s="221"/>
      <c r="AG181" s="283"/>
      <c r="AH181" s="14"/>
      <c r="AI181" s="17"/>
      <c r="AJ181" s="33"/>
      <c r="AK181" s="33"/>
      <c r="AL181" s="33"/>
      <c r="AM181" s="17"/>
      <c r="AN181" s="168"/>
      <c r="AO181" s="169"/>
      <c r="AP181" s="172"/>
      <c r="AQ181" s="173"/>
      <c r="AR181" s="17"/>
      <c r="AS181" s="180"/>
      <c r="AT181" s="180"/>
      <c r="AU181" s="181"/>
      <c r="AV181" s="181"/>
      <c r="AW181" s="317"/>
      <c r="AX181" s="17"/>
      <c r="AY181" s="17"/>
      <c r="AZ181" s="17"/>
      <c r="BA181" s="17"/>
    </row>
    <row r="182" spans="2:53" ht="12.75" customHeight="1" x14ac:dyDescent="0.25">
      <c r="B182" s="25"/>
      <c r="C182" s="283"/>
      <c r="D182" s="304"/>
      <c r="E182" s="304"/>
      <c r="F182" s="304"/>
      <c r="G182" s="304"/>
      <c r="H182" s="304"/>
      <c r="I182" s="304"/>
      <c r="J182" s="283"/>
      <c r="K182" s="283"/>
      <c r="L182" s="283"/>
      <c r="M182" s="283"/>
      <c r="N182" s="283"/>
      <c r="O182" s="283"/>
      <c r="P182" s="283"/>
      <c r="Q182" s="283"/>
      <c r="R182" s="283"/>
      <c r="S182" s="283"/>
      <c r="T182" s="283"/>
      <c r="U182" s="283"/>
      <c r="V182" s="283"/>
      <c r="W182" s="283"/>
      <c r="X182" s="283"/>
      <c r="Y182" s="283"/>
      <c r="Z182" s="283"/>
      <c r="AA182" s="283"/>
      <c r="AB182" s="283"/>
      <c r="AC182" s="283"/>
      <c r="AD182" s="283"/>
      <c r="AE182" s="283"/>
      <c r="AF182" s="283"/>
      <c r="AG182" s="283"/>
      <c r="AH182" s="40"/>
      <c r="AI182" s="17"/>
      <c r="AJ182" s="33"/>
      <c r="AK182" s="33"/>
      <c r="AL182" s="33"/>
      <c r="AM182" s="17"/>
      <c r="AN182" s="168"/>
      <c r="AO182" s="169"/>
      <c r="AP182" s="172"/>
      <c r="AQ182" s="173"/>
      <c r="AR182" s="17"/>
      <c r="AS182" s="180"/>
      <c r="AT182" s="180"/>
      <c r="AU182" s="181"/>
      <c r="AV182" s="181"/>
      <c r="AW182" s="317"/>
      <c r="AX182" s="17"/>
      <c r="AY182" s="17"/>
      <c r="AZ182" s="17"/>
      <c r="BA182" s="17"/>
    </row>
    <row r="183" spans="2:53" ht="12.75" customHeight="1" x14ac:dyDescent="0.25">
      <c r="B183" s="25"/>
      <c r="C183" s="216" t="str">
        <f t="shared" ref="C183:AG183" si="75">IF(ISEVEN(_xlfn.ISOWEEKNUM(DATE(Saisir_Année+1,VLOOKUP($B184,correspondance_mois,2,FALSE),C185))),"2",IF(ISODD(_xlfn.ISOWEEKNUM(DATE(Saisir_Année+1,VLOOKUP($B184,correspondance_mois,2,FALSE),C185))),"1","ERREUR"))</f>
        <v>1</v>
      </c>
      <c r="D183" s="216" t="str">
        <f t="shared" si="75"/>
        <v>1</v>
      </c>
      <c r="E183" s="216" t="str">
        <f t="shared" si="75"/>
        <v>1</v>
      </c>
      <c r="F183" s="216" t="str">
        <f t="shared" si="75"/>
        <v>1</v>
      </c>
      <c r="G183" s="216" t="str">
        <f t="shared" si="75"/>
        <v>1</v>
      </c>
      <c r="H183" s="216" t="str">
        <f t="shared" si="75"/>
        <v>2</v>
      </c>
      <c r="I183" s="216" t="str">
        <f t="shared" si="75"/>
        <v>2</v>
      </c>
      <c r="J183" s="216" t="str">
        <f t="shared" si="75"/>
        <v>2</v>
      </c>
      <c r="K183" s="216" t="str">
        <f t="shared" si="75"/>
        <v>2</v>
      </c>
      <c r="L183" s="216" t="str">
        <f t="shared" si="75"/>
        <v>2</v>
      </c>
      <c r="M183" s="216" t="str">
        <f t="shared" si="75"/>
        <v>2</v>
      </c>
      <c r="N183" s="216" t="str">
        <f t="shared" si="75"/>
        <v>2</v>
      </c>
      <c r="O183" s="216" t="str">
        <f t="shared" si="75"/>
        <v>1</v>
      </c>
      <c r="P183" s="216" t="str">
        <f t="shared" si="75"/>
        <v>1</v>
      </c>
      <c r="Q183" s="216" t="str">
        <f t="shared" si="75"/>
        <v>1</v>
      </c>
      <c r="R183" s="216" t="str">
        <f t="shared" si="75"/>
        <v>1</v>
      </c>
      <c r="S183" s="216" t="str">
        <f t="shared" si="75"/>
        <v>1</v>
      </c>
      <c r="T183" s="216" t="str">
        <f t="shared" si="75"/>
        <v>1</v>
      </c>
      <c r="U183" s="216" t="str">
        <f t="shared" si="75"/>
        <v>1</v>
      </c>
      <c r="V183" s="216" t="str">
        <f t="shared" si="75"/>
        <v>2</v>
      </c>
      <c r="W183" s="216" t="str">
        <f t="shared" si="75"/>
        <v>2</v>
      </c>
      <c r="X183" s="216" t="str">
        <f t="shared" si="75"/>
        <v>2</v>
      </c>
      <c r="Y183" s="216" t="str">
        <f t="shared" si="75"/>
        <v>2</v>
      </c>
      <c r="Z183" s="216" t="str">
        <f t="shared" si="75"/>
        <v>2</v>
      </c>
      <c r="AA183" s="216" t="str">
        <f t="shared" si="75"/>
        <v>2</v>
      </c>
      <c r="AB183" s="216" t="str">
        <f t="shared" si="75"/>
        <v>2</v>
      </c>
      <c r="AC183" s="216" t="str">
        <f t="shared" si="75"/>
        <v>1</v>
      </c>
      <c r="AD183" s="216" t="str">
        <f t="shared" si="75"/>
        <v>1</v>
      </c>
      <c r="AE183" s="216" t="str">
        <f t="shared" si="75"/>
        <v>1</v>
      </c>
      <c r="AF183" s="216" t="str">
        <f t="shared" si="75"/>
        <v>1</v>
      </c>
      <c r="AG183" s="216" t="str">
        <f t="shared" si="75"/>
        <v>1</v>
      </c>
      <c r="AH183" s="40"/>
      <c r="AI183" s="17"/>
      <c r="AJ183" s="33"/>
      <c r="AK183" s="361" t="s">
        <v>87</v>
      </c>
      <c r="AL183" s="362"/>
      <c r="AM183" s="17"/>
      <c r="AN183" s="168"/>
      <c r="AO183" s="169"/>
      <c r="AP183" s="172"/>
      <c r="AQ183" s="173"/>
      <c r="AR183" s="17"/>
      <c r="AS183" s="180"/>
      <c r="AT183" s="180"/>
      <c r="AU183" s="181"/>
      <c r="AV183" s="181"/>
      <c r="AW183" s="317"/>
      <c r="AX183" s="17"/>
      <c r="AY183" s="17"/>
      <c r="AZ183" s="17"/>
      <c r="BA183" s="17"/>
    </row>
    <row r="184" spans="2:53" ht="12.75" customHeight="1" x14ac:dyDescent="0.25">
      <c r="B184" s="42" t="s">
        <v>22</v>
      </c>
      <c r="C184" s="49" t="str">
        <f>VLOOKUP(WEEKDAY(DATE(Saisir_Année+1,VLOOKUP($B184,correspondance_mois,2,FALSE),C185),2),correspondance_semaine,2,FALSE)</f>
        <v>Mer</v>
      </c>
      <c r="D184" s="49" t="str">
        <f t="shared" ref="D184:AF184" si="76">VLOOKUP(WEEKDAY(DATE(Saisir_Année+1,VLOOKUP($B184,correspondance_mois,2,FALSE),D185),2),correspondance_semaine,2,FALSE)</f>
        <v>Jeu</v>
      </c>
      <c r="E184" s="49" t="str">
        <f t="shared" si="76"/>
        <v>Ven</v>
      </c>
      <c r="F184" s="49" t="str">
        <f t="shared" si="76"/>
        <v>Sam</v>
      </c>
      <c r="G184" s="49" t="str">
        <f t="shared" si="76"/>
        <v>Dim</v>
      </c>
      <c r="H184" s="49" t="str">
        <f t="shared" si="76"/>
        <v>Lun</v>
      </c>
      <c r="I184" s="49" t="str">
        <f t="shared" si="76"/>
        <v>Mar</v>
      </c>
      <c r="J184" s="49" t="str">
        <f t="shared" si="76"/>
        <v>Mer</v>
      </c>
      <c r="K184" s="49" t="str">
        <f t="shared" si="76"/>
        <v>Jeu</v>
      </c>
      <c r="L184" s="49" t="str">
        <f t="shared" si="76"/>
        <v>Ven</v>
      </c>
      <c r="M184" s="49" t="str">
        <f t="shared" si="76"/>
        <v>Sam</v>
      </c>
      <c r="N184" s="49" t="str">
        <f t="shared" si="76"/>
        <v>Dim</v>
      </c>
      <c r="O184" s="49" t="str">
        <f t="shared" si="76"/>
        <v>Lun</v>
      </c>
      <c r="P184" s="49" t="str">
        <f t="shared" si="76"/>
        <v>Mar</v>
      </c>
      <c r="Q184" s="49" t="str">
        <f t="shared" si="76"/>
        <v>Mer</v>
      </c>
      <c r="R184" s="49" t="str">
        <f t="shared" si="76"/>
        <v>Jeu</v>
      </c>
      <c r="S184" s="49" t="str">
        <f t="shared" si="76"/>
        <v>Ven</v>
      </c>
      <c r="T184" s="49" t="str">
        <f t="shared" si="76"/>
        <v>Sam</v>
      </c>
      <c r="U184" s="49" t="str">
        <f t="shared" si="76"/>
        <v>Dim</v>
      </c>
      <c r="V184" s="49" t="str">
        <f t="shared" si="76"/>
        <v>Lun</v>
      </c>
      <c r="W184" s="49" t="str">
        <f t="shared" si="76"/>
        <v>Mar</v>
      </c>
      <c r="X184" s="49" t="str">
        <f t="shared" si="76"/>
        <v>Mer</v>
      </c>
      <c r="Y184" s="49" t="str">
        <f t="shared" si="76"/>
        <v>Jeu</v>
      </c>
      <c r="Z184" s="49" t="str">
        <f t="shared" si="76"/>
        <v>Ven</v>
      </c>
      <c r="AA184" s="49" t="str">
        <f t="shared" si="76"/>
        <v>Sam</v>
      </c>
      <c r="AB184" s="49" t="str">
        <f t="shared" si="76"/>
        <v>Dim</v>
      </c>
      <c r="AC184" s="49" t="str">
        <f t="shared" si="76"/>
        <v>Lun</v>
      </c>
      <c r="AD184" s="49" t="str">
        <f t="shared" si="76"/>
        <v>Mar</v>
      </c>
      <c r="AE184" s="49" t="str">
        <f t="shared" si="76"/>
        <v>Mer</v>
      </c>
      <c r="AF184" s="49" t="str">
        <f t="shared" si="76"/>
        <v>Jeu</v>
      </c>
      <c r="AG184" s="49" t="str">
        <f>VLOOKUP(WEEKDAY(DATE(Saisir_Année+1,VLOOKUP($B184,correspondance_mois,2,FALSE),AG185),2),correspondance_semaine,2,FALSE)</f>
        <v>Ven</v>
      </c>
      <c r="AH184" s="40"/>
      <c r="AI184" s="370" t="s">
        <v>2</v>
      </c>
      <c r="AJ184" s="371"/>
      <c r="AK184" s="363"/>
      <c r="AL184" s="364"/>
      <c r="AM184" s="17"/>
      <c r="AN184" s="168"/>
      <c r="AO184" s="169"/>
      <c r="AP184" s="172"/>
      <c r="AQ184" s="173"/>
      <c r="AR184" s="17"/>
      <c r="AS184" s="180"/>
      <c r="AT184" s="180"/>
      <c r="AU184" s="181"/>
      <c r="AV184" s="181"/>
      <c r="AW184" s="317"/>
      <c r="AX184" s="17"/>
      <c r="AY184" s="17"/>
      <c r="AZ184" s="17"/>
      <c r="BA184" s="17"/>
    </row>
    <row r="185" spans="2:53" ht="12.75" customHeight="1" x14ac:dyDescent="0.25">
      <c r="C185" s="20">
        <v>1</v>
      </c>
      <c r="D185" s="20">
        <v>2</v>
      </c>
      <c r="E185" s="20">
        <v>3</v>
      </c>
      <c r="F185" s="20">
        <v>4</v>
      </c>
      <c r="G185" s="20">
        <v>5</v>
      </c>
      <c r="H185" s="20">
        <v>6</v>
      </c>
      <c r="I185" s="20">
        <v>7</v>
      </c>
      <c r="J185" s="20">
        <v>8</v>
      </c>
      <c r="K185" s="20">
        <v>9</v>
      </c>
      <c r="L185" s="20">
        <v>10</v>
      </c>
      <c r="M185" s="20">
        <v>11</v>
      </c>
      <c r="N185" s="20">
        <v>12</v>
      </c>
      <c r="O185" s="20">
        <v>13</v>
      </c>
      <c r="P185" s="20">
        <v>14</v>
      </c>
      <c r="Q185" s="20">
        <v>15</v>
      </c>
      <c r="R185" s="20">
        <v>16</v>
      </c>
      <c r="S185" s="20">
        <v>17</v>
      </c>
      <c r="T185" s="20">
        <v>18</v>
      </c>
      <c r="U185" s="20">
        <v>19</v>
      </c>
      <c r="V185" s="20">
        <v>20</v>
      </c>
      <c r="W185" s="20">
        <v>21</v>
      </c>
      <c r="X185" s="20">
        <v>22</v>
      </c>
      <c r="Y185" s="20">
        <v>23</v>
      </c>
      <c r="Z185" s="20">
        <v>24</v>
      </c>
      <c r="AA185" s="20">
        <v>25</v>
      </c>
      <c r="AB185" s="20">
        <v>26</v>
      </c>
      <c r="AC185" s="20">
        <v>27</v>
      </c>
      <c r="AD185" s="20">
        <v>28</v>
      </c>
      <c r="AE185" s="20">
        <v>29</v>
      </c>
      <c r="AF185" s="87">
        <v>30</v>
      </c>
      <c r="AG185" s="231">
        <v>31</v>
      </c>
      <c r="AH185" s="21"/>
      <c r="AI185" s="16" t="str">
        <f>IF(format_planning="numéros de planning",$AM$3,$AI$3)</f>
        <v>A</v>
      </c>
      <c r="AJ185" s="43">
        <f ca="1">COUNTIF($C$187:$AH$187,$AI185)*3.25+COUNTIF($C$188:$AH$188,$AI185)*3+COUNTIF($C$189:$AH$189,$AI185)*2+COUNTIF($C$190:$AH$190,$AI185)*3+COUNTIF($C$191:$AH$191,$AI185)*3.25+COUNTIF($C$192:$AH$192,$AI185)*3+COUNTIF($C$193:$AH$193,$AI185)*2+COUNTIF($C$194:$AH$194,$AI185)*8+COUNTIF($C$196:$AH$196,$AI185)*3+COUNTIF($C$197:$AH$197,$AI185)*3+COUNTIF($C$198:$AH$198,$AI185)*3+COUNTIF($C$199:$AH$199,$AI185)*2+COUNTIF($C$200:$AH$200,$AI185)*5</f>
        <v>161.5</v>
      </c>
      <c r="AK185" s="359">
        <f t="shared" ref="AK185:AK190" ca="1" si="77">COUNTIF($C$187:$AG$187,AI185)+COUNTIF($C$190:$AG$190,AI185)+COUNTIF($C$191:$AG$191,AI185)+COUNTIF($C$194:$AG$194,AI185)+COUNTIF($C$196:$AG$196,AI185)+COUNTIF($C$197:$AG$197,AI185)</f>
        <v>22</v>
      </c>
      <c r="AL185" s="360"/>
      <c r="AM185" s="17"/>
      <c r="AN185" s="168"/>
      <c r="AO185" s="169"/>
      <c r="AP185" s="172"/>
      <c r="AQ185" s="173"/>
      <c r="AR185" s="17"/>
      <c r="AS185" s="180"/>
      <c r="AT185" s="180"/>
      <c r="AU185" s="181"/>
      <c r="AV185" s="181"/>
      <c r="AW185" s="317"/>
      <c r="AX185" s="17"/>
      <c r="AY185" s="17"/>
      <c r="AZ185" s="17"/>
      <c r="BA185" s="17"/>
    </row>
    <row r="186" spans="2:53" ht="12.75" customHeight="1" x14ac:dyDescent="0.25">
      <c r="B186" s="26" t="s">
        <v>3</v>
      </c>
      <c r="C186" s="296"/>
      <c r="D186" s="285"/>
      <c r="E186" s="285"/>
      <c r="F186" s="285"/>
      <c r="G186" s="285"/>
      <c r="H186" s="285"/>
      <c r="I186" s="285"/>
      <c r="J186" s="285"/>
      <c r="K186" s="286"/>
      <c r="L186" s="285"/>
      <c r="M186" s="285"/>
      <c r="N186" s="287"/>
      <c r="O186" s="285"/>
      <c r="P186" s="285"/>
      <c r="Q186" s="285"/>
      <c r="R186" s="286"/>
      <c r="S186" s="285"/>
      <c r="T186" s="285"/>
      <c r="U186" s="285"/>
      <c r="V186" s="285"/>
      <c r="W186" s="288"/>
      <c r="X186" s="285"/>
      <c r="Y186" s="286"/>
      <c r="Z186" s="285"/>
      <c r="AA186" s="285"/>
      <c r="AB186" s="285"/>
      <c r="AC186" s="285"/>
      <c r="AD186" s="285"/>
      <c r="AE186" s="285"/>
      <c r="AF186" s="286"/>
      <c r="AG186" s="292"/>
      <c r="AH186" s="40"/>
      <c r="AI186" s="16" t="str">
        <f>IF(format_planning="numéros de planning",$AM$4,$AI$4)</f>
        <v>M</v>
      </c>
      <c r="AJ186" s="43">
        <f t="shared" ref="AJ186:AJ190" ca="1" si="78">COUNTIF($C$187:$AH$187,$AI186)*3.25+COUNTIF($C$188:$AH$188,$AI186)*3+COUNTIF($C$189:$AH$189,$AI186)*2+COUNTIF($C$190:$AH$190,$AI186)*3+COUNTIF($C$191:$AH$191,$AI186)*3.25+COUNTIF($C$192:$AH$192,$AI186)*3+COUNTIF($C$193:$AH$193,$AI186)*2+COUNTIF($C$194:$AH$194,$AI186)*8+COUNTIF($C$196:$AH$196,$AI186)*3+COUNTIF($C$197:$AH$197,$AI186)*3+COUNTIF($C$198:$AH$198,$AI186)*3+COUNTIF($C$199:$AH$199,$AI186)*2+COUNTIF($C$200:$AH$200,$AI186)*5</f>
        <v>160.5</v>
      </c>
      <c r="AK186" s="359">
        <f t="shared" ca="1" si="77"/>
        <v>20</v>
      </c>
      <c r="AL186" s="360"/>
      <c r="AM186" s="17"/>
      <c r="AN186" s="168"/>
      <c r="AO186" s="169"/>
      <c r="AP186" s="172"/>
      <c r="AQ186" s="173"/>
      <c r="AR186" s="17"/>
      <c r="AS186" s="180"/>
      <c r="AT186" s="180"/>
      <c r="AU186" s="181"/>
      <c r="AV186" s="181"/>
      <c r="AW186" s="317"/>
      <c r="AX186" s="17"/>
      <c r="AY186" s="17"/>
      <c r="AZ186" s="17"/>
      <c r="BA186" s="17"/>
    </row>
    <row r="187" spans="2:53" ht="12.75" customHeight="1" x14ac:dyDescent="0.25">
      <c r="B187" s="156" t="s">
        <v>4</v>
      </c>
      <c r="C187" s="217" t="str">
        <f t="shared" ref="C187:L200" ca="1" si="79">IF(SUMPRODUCT((($AS$31:$AS$245&lt;=DATE(Saisir_Année+1,VLOOKUP($B$184,correspondance_mois,2,FALSE), C$185))*1)*(($AT$31:$AT$245&gt;=DATE(Saisir_Année+1,VLOOKUP($B$184,correspondance_mois,2,FALSE), C$185))*1)*($AU$31:$AU$245=IF(ISERROR(VLOOKUP(DATE(Saisir_Année+1,VLOOKUP($B$184,correspondance_mois,2,FALSE), C$185),jours_ferie,2,FALSE)),IF(ISBLANK(INDEX(OFFSET(IF(format_planning="numéros de planning",$C$249,$Q$249),ROW(INDEX($A:$A,MATCH(IF(C$201="","normal", C$201),$A:$A,0),1))-ROW($C$249)+1,IF(ISODD(C$183),0,7),14,7),ROW($B187)-ROW($B$186),MATCH(C$184,$C$246:$I$246,0),1)),"",INDEX(OFFSET(IF(format_planning="numéros de planning",$C$249,$Q$249),ROW(INDEX($A:$A,MATCH(IF(C$201="","normal", C$201),$A:$A,0),1))-ROW($C$249)+1,IF(ISODD(C$183),0,7),14,7),ROW($B187)-ROW($B$186),MATCH(C$184,$C$246:$I$246,0),1)),"")))&gt;0,INDEX($AS$31:$AW$245,SUMPRODUCT((($AS$31:$AS$245&lt;=DATE(Saisir_Année+1,VLOOKUP($B$184,correspondance_mois,2,FALSE), C$185))*1)*(($AT$31:$AT$245&gt;=DATE(Saisir_Année+1,VLOOKUP($B$184,correspondance_mois,2,FALSE), C$185))*1)*($AU$31:$AU$245=IF(ISERROR(VLOOKUP(DATE(Saisir_Année+1,VLOOKUP($B$184,correspondance_mois,2,FALSE), C$185),jours_ferie,2,FALSE)),IF(ISBLANK(INDEX(OFFSET(IF(format_planning="numéros de planning",$C$249,$Q$249),ROW(INDEX($A:$A,MATCH(IF(C$201="","normal", C$201),$A:$A,0),1))-ROW($C$249)+1,IF(ISODD(C$183),0,7),14,7),ROW($B187)-ROW($B$186),MATCH(C$184,$C$246:$I$246,0),1)),"",INDEX(OFFSET(IF(format_planning="numéros de planning",$C$249,$Q$249),ROW(INDEX($A:$A,MATCH(IF(C$201="","normal", C$201),$A:$A,0),1))-ROW($C$249)+1,IF(ISODD(C$183),0,7),14,7),ROW($B187)-ROW($B$186),MATCH(C$184,$C$246:$I$246,0),1)),""))*ROW($AS$31:$AS$245))-30,4,1),IF(ISERROR(VLOOKUP(DATE(Saisir_Année+1,VLOOKUP($B$184,correspondance_mois,2,FALSE), C$185),jours_ferie,2,FALSE)),IF(ISBLANK(INDEX(OFFSET(IF(format_planning="numéros de planning",$C$249,$Q$249),ROW(INDEX($A:$A,MATCH(IF(C$201="","normal", C$201),$A:$A,0),1))-ROW($C$249)+1,IF(ISODD(C$183),0,7),14,7),ROW($B187)-ROW($B$186),MATCH(C$184,$C$246:$I$246,0),1)),"",INDEX(OFFSET(IF(format_planning="numéros de planning",$C$249,$Q$249),ROW(INDEX($A:$A,MATCH(IF(C$201="","normal", C$201),$A:$A,0),1))-ROW($C$249)+1,IF(ISODD(C$183),0,7),14,7),ROW($B187)-ROW($B$186),MATCH(C$184,$C$246:$I$246,0),1)),""))</f>
        <v>T</v>
      </c>
      <c r="D187" s="218" t="str">
        <f t="shared" ca="1" si="79"/>
        <v>T</v>
      </c>
      <c r="E187" s="218" t="str">
        <f t="shared" ca="1" si="79"/>
        <v>M</v>
      </c>
      <c r="F187" s="218" t="str">
        <f t="shared" ca="1" si="79"/>
        <v>M</v>
      </c>
      <c r="G187" s="218" t="str">
        <f t="shared" ca="1" si="79"/>
        <v/>
      </c>
      <c r="H187" s="218" t="str">
        <f t="shared" ca="1" si="79"/>
        <v>T</v>
      </c>
      <c r="I187" s="218" t="str">
        <f t="shared" ca="1" si="79"/>
        <v>M</v>
      </c>
      <c r="J187" s="218" t="str">
        <f t="shared" ca="1" si="79"/>
        <v>A</v>
      </c>
      <c r="K187" s="218" t="str">
        <f t="shared" ca="1" si="79"/>
        <v>M</v>
      </c>
      <c r="L187" s="218" t="str">
        <f t="shared" ca="1" si="79"/>
        <v>T</v>
      </c>
      <c r="M187" s="218" t="str">
        <f t="shared" ref="M187:V200" ca="1" si="80">IF(SUMPRODUCT((($AS$31:$AS$245&lt;=DATE(Saisir_Année+1,VLOOKUP($B$184,correspondance_mois,2,FALSE), M$185))*1)*(($AT$31:$AT$245&gt;=DATE(Saisir_Année+1,VLOOKUP($B$184,correspondance_mois,2,FALSE), M$185))*1)*($AU$31:$AU$245=IF(ISERROR(VLOOKUP(DATE(Saisir_Année+1,VLOOKUP($B$184,correspondance_mois,2,FALSE), M$185),jours_ferie,2,FALSE)),IF(ISBLANK(INDEX(OFFSET(IF(format_planning="numéros de planning",$C$249,$Q$249),ROW(INDEX($A:$A,MATCH(IF(M$201="","normal", M$201),$A:$A,0),1))-ROW($C$249)+1,IF(ISODD(M$183),0,7),14,7),ROW($B187)-ROW($B$186),MATCH(M$184,$C$246:$I$246,0),1)),"",INDEX(OFFSET(IF(format_planning="numéros de planning",$C$249,$Q$249),ROW(INDEX($A:$A,MATCH(IF(M$201="","normal", M$201),$A:$A,0),1))-ROW($C$249)+1,IF(ISODD(M$183),0,7),14,7),ROW($B187)-ROW($B$186),MATCH(M$184,$C$246:$I$246,0),1)),"")))&gt;0,INDEX($AS$31:$AW$245,SUMPRODUCT((($AS$31:$AS$245&lt;=DATE(Saisir_Année+1,VLOOKUP($B$184,correspondance_mois,2,FALSE), M$185))*1)*(($AT$31:$AT$245&gt;=DATE(Saisir_Année+1,VLOOKUP($B$184,correspondance_mois,2,FALSE), M$185))*1)*($AU$31:$AU$245=IF(ISERROR(VLOOKUP(DATE(Saisir_Année+1,VLOOKUP($B$184,correspondance_mois,2,FALSE), M$185),jours_ferie,2,FALSE)),IF(ISBLANK(INDEX(OFFSET(IF(format_planning="numéros de planning",$C$249,$Q$249),ROW(INDEX($A:$A,MATCH(IF(M$201="","normal", M$201),$A:$A,0),1))-ROW($C$249)+1,IF(ISODD(M$183),0,7),14,7),ROW($B187)-ROW($B$186),MATCH(M$184,$C$246:$I$246,0),1)),"",INDEX(OFFSET(IF(format_planning="numéros de planning",$C$249,$Q$249),ROW(INDEX($A:$A,MATCH(IF(M$201="","normal", M$201),$A:$A,0),1))-ROW($C$249)+1,IF(ISODD(M$183),0,7),14,7),ROW($B187)-ROW($B$186),MATCH(M$184,$C$246:$I$246,0),1)),""))*ROW($AS$31:$AS$245))-30,4,1),IF(ISERROR(VLOOKUP(DATE(Saisir_Année+1,VLOOKUP($B$184,correspondance_mois,2,FALSE), M$185),jours_ferie,2,FALSE)),IF(ISBLANK(INDEX(OFFSET(IF(format_planning="numéros de planning",$C$249,$Q$249),ROW(INDEX($A:$A,MATCH(IF(M$201="","normal", M$201),$A:$A,0),1))-ROW($C$249)+1,IF(ISODD(M$183),0,7),14,7),ROW($B187)-ROW($B$186),MATCH(M$184,$C$246:$I$246,0),1)),"",INDEX(OFFSET(IF(format_planning="numéros de planning",$C$249,$Q$249),ROW(INDEX($A:$A,MATCH(IF(M$201="","normal", M$201),$A:$A,0),1))-ROW($C$249)+1,IF(ISODD(M$183),0,7),14,7),ROW($B187)-ROW($B$186),MATCH(M$184,$C$246:$I$246,0),1)),""))</f>
        <v>G</v>
      </c>
      <c r="N187" s="218" t="str">
        <f t="shared" ca="1" si="80"/>
        <v/>
      </c>
      <c r="O187" s="218" t="str">
        <f t="shared" ca="1" si="80"/>
        <v>M</v>
      </c>
      <c r="P187" s="218" t="str">
        <f t="shared" ca="1" si="80"/>
        <v>G</v>
      </c>
      <c r="Q187" s="218" t="str">
        <f t="shared" ca="1" si="80"/>
        <v>T</v>
      </c>
      <c r="R187" s="218" t="str">
        <f t="shared" ca="1" si="80"/>
        <v>T</v>
      </c>
      <c r="S187" s="218" t="str">
        <f t="shared" ca="1" si="80"/>
        <v>M</v>
      </c>
      <c r="T187" s="218" t="str">
        <f t="shared" ca="1" si="80"/>
        <v>M</v>
      </c>
      <c r="U187" s="218" t="str">
        <f t="shared" ca="1" si="80"/>
        <v/>
      </c>
      <c r="V187" s="218" t="str">
        <f t="shared" ca="1" si="80"/>
        <v>G</v>
      </c>
      <c r="W187" s="218" t="str">
        <f t="shared" ref="W187:AG200" ca="1" si="81">IF(SUMPRODUCT((($AS$31:$AS$245&lt;=DATE(Saisir_Année+1,VLOOKUP($B$184,correspondance_mois,2,FALSE), W$185))*1)*(($AT$31:$AT$245&gt;=DATE(Saisir_Année+1,VLOOKUP($B$184,correspondance_mois,2,FALSE), W$185))*1)*($AU$31:$AU$245=IF(ISERROR(VLOOKUP(DATE(Saisir_Année+1,VLOOKUP($B$184,correspondance_mois,2,FALSE), W$185),jours_ferie,2,FALSE)),IF(ISBLANK(INDEX(OFFSET(IF(format_planning="numéros de planning",$C$249,$Q$249),ROW(INDEX($A:$A,MATCH(IF(W$201="","normal", W$201),$A:$A,0),1))-ROW($C$249)+1,IF(ISODD(W$183),0,7),14,7),ROW($B187)-ROW($B$186),MATCH(W$184,$C$246:$I$246,0),1)),"",INDEX(OFFSET(IF(format_planning="numéros de planning",$C$249,$Q$249),ROW(INDEX($A:$A,MATCH(IF(W$201="","normal", W$201),$A:$A,0),1))-ROW($C$249)+1,IF(ISODD(W$183),0,7),14,7),ROW($B187)-ROW($B$186),MATCH(W$184,$C$246:$I$246,0),1)),"")))&gt;0,INDEX($AS$31:$AW$245,SUMPRODUCT((($AS$31:$AS$245&lt;=DATE(Saisir_Année+1,VLOOKUP($B$184,correspondance_mois,2,FALSE), W$185))*1)*(($AT$31:$AT$245&gt;=DATE(Saisir_Année+1,VLOOKUP($B$184,correspondance_mois,2,FALSE), W$185))*1)*($AU$31:$AU$245=IF(ISERROR(VLOOKUP(DATE(Saisir_Année+1,VLOOKUP($B$184,correspondance_mois,2,FALSE), W$185),jours_ferie,2,FALSE)),IF(ISBLANK(INDEX(OFFSET(IF(format_planning="numéros de planning",$C$249,$Q$249),ROW(INDEX($A:$A,MATCH(IF(W$201="","normal", W$201),$A:$A,0),1))-ROW($C$249)+1,IF(ISODD(W$183),0,7),14,7),ROW($B187)-ROW($B$186),MATCH(W$184,$C$246:$I$246,0),1)),"",INDEX(OFFSET(IF(format_planning="numéros de planning",$C$249,$Q$249),ROW(INDEX($A:$A,MATCH(IF(W$201="","normal", W$201),$A:$A,0),1))-ROW($C$249)+1,IF(ISODD(W$183),0,7),14,7),ROW($B187)-ROW($B$186),MATCH(W$184,$C$246:$I$246,0),1)),""))*ROW($AS$31:$AS$245))-30,4,1),IF(ISERROR(VLOOKUP(DATE(Saisir_Année+1,VLOOKUP($B$184,correspondance_mois,2,FALSE), W$185),jours_ferie,2,FALSE)),IF(ISBLANK(INDEX(OFFSET(IF(format_planning="numéros de planning",$C$249,$Q$249),ROW(INDEX($A:$A,MATCH(IF(W$201="","normal", W$201),$A:$A,0),1))-ROW($C$249)+1,IF(ISODD(W$183),0,7),14,7),ROW($B187)-ROW($B$186),MATCH(W$184,$C$246:$I$246,0),1)),"",INDEX(OFFSET(IF(format_planning="numéros de planning",$C$249,$Q$249),ROW(INDEX($A:$A,MATCH(IF(W$201="","normal", W$201),$A:$A,0),1))-ROW($C$249)+1,IF(ISODD(W$183),0,7),14,7),ROW($B187)-ROW($B$186),MATCH(W$184,$C$246:$I$246,0),1)),""))</f>
        <v>A</v>
      </c>
      <c r="X187" s="218" t="str">
        <f t="shared" ca="1" si="81"/>
        <v>A</v>
      </c>
      <c r="Y187" s="218" t="str">
        <f t="shared" ca="1" si="81"/>
        <v>M</v>
      </c>
      <c r="Z187" s="218" t="str">
        <f t="shared" ca="1" si="81"/>
        <v>G</v>
      </c>
      <c r="AA187" s="218" t="str">
        <f t="shared" ca="1" si="81"/>
        <v>F</v>
      </c>
      <c r="AB187" s="218" t="str">
        <f t="shared" ca="1" si="81"/>
        <v/>
      </c>
      <c r="AC187" s="218" t="str">
        <f t="shared" ca="1" si="81"/>
        <v>M</v>
      </c>
      <c r="AD187" s="218" t="str">
        <f t="shared" ca="1" si="81"/>
        <v>G</v>
      </c>
      <c r="AE187" s="218" t="str">
        <f t="shared" ca="1" si="81"/>
        <v>M</v>
      </c>
      <c r="AF187" s="218" t="str">
        <f t="shared" ca="1" si="81"/>
        <v>G</v>
      </c>
      <c r="AG187" s="219" t="str">
        <f t="shared" ca="1" si="81"/>
        <v>M</v>
      </c>
      <c r="AH187" s="40"/>
      <c r="AI187" s="16" t="str">
        <f>IF(format_planning="numéros de planning",$AM$5,$AI$5)</f>
        <v>G</v>
      </c>
      <c r="AJ187" s="43">
        <f t="shared" ca="1" si="78"/>
        <v>161.5</v>
      </c>
      <c r="AK187" s="359">
        <f t="shared" ca="1" si="77"/>
        <v>22</v>
      </c>
      <c r="AL187" s="360"/>
      <c r="AM187" s="17"/>
      <c r="AN187" s="168"/>
      <c r="AO187" s="169"/>
      <c r="AP187" s="172"/>
      <c r="AQ187" s="173"/>
      <c r="AR187" s="17"/>
      <c r="AS187" s="180"/>
      <c r="AT187" s="180"/>
      <c r="AU187" s="181"/>
      <c r="AV187" s="181"/>
      <c r="AW187" s="317"/>
      <c r="AX187" s="17"/>
      <c r="AY187" s="17"/>
      <c r="AZ187" s="17"/>
      <c r="BA187" s="17"/>
    </row>
    <row r="188" spans="2:53" ht="12.75" customHeight="1" x14ac:dyDescent="0.25">
      <c r="B188" s="157" t="s">
        <v>6</v>
      </c>
      <c r="C188" s="220" t="str">
        <f t="shared" ca="1" si="79"/>
        <v>T</v>
      </c>
      <c r="D188" s="221" t="str">
        <f t="shared" ca="1" si="79"/>
        <v>T</v>
      </c>
      <c r="E188" s="221" t="str">
        <f t="shared" ca="1" si="79"/>
        <v>M</v>
      </c>
      <c r="F188" s="221" t="str">
        <f t="shared" ca="1" si="79"/>
        <v>M</v>
      </c>
      <c r="G188" s="221" t="str">
        <f t="shared" ca="1" si="79"/>
        <v/>
      </c>
      <c r="H188" s="221" t="str">
        <f t="shared" ca="1" si="79"/>
        <v>T</v>
      </c>
      <c r="I188" s="221" t="str">
        <f t="shared" ca="1" si="79"/>
        <v>M</v>
      </c>
      <c r="J188" s="221" t="str">
        <f t="shared" ca="1" si="79"/>
        <v>A</v>
      </c>
      <c r="K188" s="221" t="str">
        <f t="shared" ca="1" si="79"/>
        <v>M</v>
      </c>
      <c r="L188" s="221" t="str">
        <f t="shared" ca="1" si="79"/>
        <v>T</v>
      </c>
      <c r="M188" s="221" t="str">
        <f t="shared" ca="1" si="80"/>
        <v>G</v>
      </c>
      <c r="N188" s="221" t="str">
        <f t="shared" ca="1" si="80"/>
        <v/>
      </c>
      <c r="O188" s="221" t="str">
        <f t="shared" ca="1" si="80"/>
        <v>M</v>
      </c>
      <c r="P188" s="221" t="str">
        <f t="shared" ca="1" si="80"/>
        <v>G</v>
      </c>
      <c r="Q188" s="221" t="str">
        <f t="shared" ca="1" si="80"/>
        <v>T</v>
      </c>
      <c r="R188" s="221" t="str">
        <f t="shared" ca="1" si="80"/>
        <v>T</v>
      </c>
      <c r="S188" s="221" t="str">
        <f t="shared" ca="1" si="80"/>
        <v>M</v>
      </c>
      <c r="T188" s="221" t="str">
        <f t="shared" ca="1" si="80"/>
        <v>M</v>
      </c>
      <c r="U188" s="221" t="str">
        <f t="shared" ca="1" si="80"/>
        <v/>
      </c>
      <c r="V188" s="221" t="str">
        <f t="shared" ca="1" si="80"/>
        <v>G</v>
      </c>
      <c r="W188" s="221" t="str">
        <f t="shared" ca="1" si="81"/>
        <v>A</v>
      </c>
      <c r="X188" s="221" t="str">
        <f t="shared" ca="1" si="81"/>
        <v>A</v>
      </c>
      <c r="Y188" s="221" t="str">
        <f t="shared" ca="1" si="81"/>
        <v>M</v>
      </c>
      <c r="Z188" s="221" t="str">
        <f t="shared" ca="1" si="81"/>
        <v>G</v>
      </c>
      <c r="AA188" s="221" t="str">
        <f t="shared" ca="1" si="81"/>
        <v>F</v>
      </c>
      <c r="AB188" s="221" t="str">
        <f t="shared" ca="1" si="81"/>
        <v/>
      </c>
      <c r="AC188" s="221" t="str">
        <f t="shared" ca="1" si="81"/>
        <v>M</v>
      </c>
      <c r="AD188" s="221" t="str">
        <f t="shared" ca="1" si="81"/>
        <v>G</v>
      </c>
      <c r="AE188" s="221" t="str">
        <f t="shared" ca="1" si="81"/>
        <v>M</v>
      </c>
      <c r="AF188" s="221" t="str">
        <f t="shared" ca="1" si="81"/>
        <v>G</v>
      </c>
      <c r="AG188" s="222" t="str">
        <f t="shared" ca="1" si="81"/>
        <v>M</v>
      </c>
      <c r="AH188" s="40"/>
      <c r="AI188" s="16" t="str">
        <f>IF(format_planning="numéros de planning",$AM$6,$AI$6)</f>
        <v>T</v>
      </c>
      <c r="AJ188" s="43">
        <f t="shared" ca="1" si="78"/>
        <v>101.5</v>
      </c>
      <c r="AK188" s="359">
        <f t="shared" ca="1" si="77"/>
        <v>13</v>
      </c>
      <c r="AL188" s="360"/>
      <c r="AM188" s="17"/>
      <c r="AN188" s="168"/>
      <c r="AO188" s="169"/>
      <c r="AP188" s="172"/>
      <c r="AQ188" s="173"/>
      <c r="AR188" s="17"/>
      <c r="AS188" s="180"/>
      <c r="AT188" s="180"/>
      <c r="AU188" s="181"/>
      <c r="AV188" s="181"/>
      <c r="AW188" s="317"/>
      <c r="AX188" s="17"/>
      <c r="AY188" s="17"/>
      <c r="AZ188" s="17"/>
      <c r="BA188" s="17"/>
    </row>
    <row r="189" spans="2:53" ht="12.75" customHeight="1" x14ac:dyDescent="0.25">
      <c r="B189" s="157" t="s">
        <v>7</v>
      </c>
      <c r="C189" s="220" t="str">
        <f t="shared" ca="1" si="79"/>
        <v>T</v>
      </c>
      <c r="D189" s="221" t="str">
        <f t="shared" ca="1" si="79"/>
        <v>T</v>
      </c>
      <c r="E189" s="221" t="str">
        <f t="shared" ca="1" si="79"/>
        <v>M</v>
      </c>
      <c r="F189" s="221" t="str">
        <f t="shared" ca="1" si="79"/>
        <v/>
      </c>
      <c r="G189" s="221" t="str">
        <f t="shared" ca="1" si="79"/>
        <v/>
      </c>
      <c r="H189" s="221" t="str">
        <f t="shared" ca="1" si="79"/>
        <v>T</v>
      </c>
      <c r="I189" s="221" t="str">
        <f t="shared" ca="1" si="79"/>
        <v>M</v>
      </c>
      <c r="J189" s="221" t="str">
        <f t="shared" ca="1" si="79"/>
        <v>A</v>
      </c>
      <c r="K189" s="221" t="str">
        <f t="shared" ca="1" si="79"/>
        <v>M</v>
      </c>
      <c r="L189" s="221" t="str">
        <f t="shared" ca="1" si="79"/>
        <v>T</v>
      </c>
      <c r="M189" s="221" t="str">
        <f t="shared" ca="1" si="80"/>
        <v/>
      </c>
      <c r="N189" s="221" t="str">
        <f t="shared" ca="1" si="80"/>
        <v/>
      </c>
      <c r="O189" s="221" t="str">
        <f t="shared" ca="1" si="80"/>
        <v>M</v>
      </c>
      <c r="P189" s="221" t="str">
        <f t="shared" ca="1" si="80"/>
        <v>G</v>
      </c>
      <c r="Q189" s="221" t="str">
        <f t="shared" ca="1" si="80"/>
        <v>T</v>
      </c>
      <c r="R189" s="221" t="str">
        <f t="shared" ca="1" si="80"/>
        <v>T</v>
      </c>
      <c r="S189" s="221" t="str">
        <f t="shared" ca="1" si="80"/>
        <v>M</v>
      </c>
      <c r="T189" s="221" t="str">
        <f t="shared" ca="1" si="80"/>
        <v/>
      </c>
      <c r="U189" s="221" t="str">
        <f t="shared" ca="1" si="80"/>
        <v/>
      </c>
      <c r="V189" s="221" t="str">
        <f t="shared" ca="1" si="80"/>
        <v>G</v>
      </c>
      <c r="W189" s="221" t="str">
        <f t="shared" ca="1" si="81"/>
        <v>A</v>
      </c>
      <c r="X189" s="221" t="str">
        <f t="shared" ca="1" si="81"/>
        <v>A</v>
      </c>
      <c r="Y189" s="221" t="str">
        <f t="shared" ca="1" si="81"/>
        <v>M</v>
      </c>
      <c r="Z189" s="221" t="str">
        <f t="shared" ca="1" si="81"/>
        <v>G</v>
      </c>
      <c r="AA189" s="221" t="str">
        <f t="shared" ca="1" si="81"/>
        <v/>
      </c>
      <c r="AB189" s="221" t="str">
        <f t="shared" ca="1" si="81"/>
        <v/>
      </c>
      <c r="AC189" s="221" t="str">
        <f t="shared" ca="1" si="81"/>
        <v>M</v>
      </c>
      <c r="AD189" s="221" t="str">
        <f t="shared" ca="1" si="81"/>
        <v>G</v>
      </c>
      <c r="AE189" s="221" t="str">
        <f t="shared" ca="1" si="81"/>
        <v>M</v>
      </c>
      <c r="AF189" s="221" t="str">
        <f t="shared" ca="1" si="81"/>
        <v>G</v>
      </c>
      <c r="AG189" s="222" t="str">
        <f t="shared" ca="1" si="81"/>
        <v>M</v>
      </c>
      <c r="AH189" s="40"/>
      <c r="AI189" s="16" t="str">
        <f>IF(format_planning="numéros de planning",$AM$7,$AI$7)</f>
        <v>C</v>
      </c>
      <c r="AJ189" s="43">
        <f t="shared" ca="1" si="78"/>
        <v>155</v>
      </c>
      <c r="AK189" s="359">
        <f t="shared" ca="1" si="77"/>
        <v>23</v>
      </c>
      <c r="AL189" s="360"/>
      <c r="AM189" s="17"/>
      <c r="AN189" s="168"/>
      <c r="AO189" s="169"/>
      <c r="AP189" s="172"/>
      <c r="AQ189" s="173"/>
      <c r="AR189" s="17"/>
      <c r="AS189" s="180"/>
      <c r="AT189" s="180"/>
      <c r="AU189" s="181"/>
      <c r="AV189" s="181"/>
      <c r="AW189" s="317"/>
      <c r="AX189" s="17"/>
      <c r="AY189" s="17"/>
      <c r="AZ189" s="17"/>
      <c r="BA189" s="17"/>
    </row>
    <row r="190" spans="2:53" ht="12.75" customHeight="1" x14ac:dyDescent="0.25">
      <c r="B190" s="158" t="s">
        <v>8</v>
      </c>
      <c r="C190" s="220" t="str">
        <f t="shared" ca="1" si="79"/>
        <v/>
      </c>
      <c r="D190" s="221" t="str">
        <f t="shared" ca="1" si="79"/>
        <v/>
      </c>
      <c r="E190" s="221" t="str">
        <f t="shared" ca="1" si="79"/>
        <v/>
      </c>
      <c r="F190" s="221" t="str">
        <f t="shared" ca="1" si="79"/>
        <v>A</v>
      </c>
      <c r="G190" s="221" t="str">
        <f t="shared" ca="1" si="79"/>
        <v/>
      </c>
      <c r="H190" s="221" t="str">
        <f t="shared" ca="1" si="79"/>
        <v/>
      </c>
      <c r="I190" s="221" t="str">
        <f t="shared" ca="1" si="79"/>
        <v/>
      </c>
      <c r="J190" s="221" t="str">
        <f t="shared" ca="1" si="79"/>
        <v/>
      </c>
      <c r="K190" s="221" t="str">
        <f t="shared" ca="1" si="79"/>
        <v/>
      </c>
      <c r="L190" s="221" t="str">
        <f t="shared" ca="1" si="79"/>
        <v/>
      </c>
      <c r="M190" s="221" t="str">
        <f t="shared" ca="1" si="80"/>
        <v>T</v>
      </c>
      <c r="N190" s="221" t="str">
        <f t="shared" ca="1" si="80"/>
        <v/>
      </c>
      <c r="O190" s="221" t="str">
        <f t="shared" ca="1" si="80"/>
        <v/>
      </c>
      <c r="P190" s="221" t="str">
        <f t="shared" ca="1" si="80"/>
        <v/>
      </c>
      <c r="Q190" s="221" t="str">
        <f t="shared" ca="1" si="80"/>
        <v/>
      </c>
      <c r="R190" s="221" t="str">
        <f t="shared" ca="1" si="80"/>
        <v/>
      </c>
      <c r="S190" s="221" t="str">
        <f t="shared" ca="1" si="80"/>
        <v/>
      </c>
      <c r="T190" s="221" t="str">
        <f t="shared" ca="1" si="80"/>
        <v>G</v>
      </c>
      <c r="U190" s="221" t="str">
        <f t="shared" ca="1" si="80"/>
        <v/>
      </c>
      <c r="V190" s="221" t="str">
        <f t="shared" ca="1" si="80"/>
        <v/>
      </c>
      <c r="W190" s="221" t="str">
        <f t="shared" ca="1" si="81"/>
        <v/>
      </c>
      <c r="X190" s="221" t="str">
        <f t="shared" ca="1" si="81"/>
        <v/>
      </c>
      <c r="Y190" s="221" t="str">
        <f t="shared" ca="1" si="81"/>
        <v/>
      </c>
      <c r="Z190" s="221" t="str">
        <f t="shared" ca="1" si="81"/>
        <v/>
      </c>
      <c r="AA190" s="221" t="str">
        <f t="shared" ca="1" si="81"/>
        <v>G</v>
      </c>
      <c r="AB190" s="221" t="str">
        <f t="shared" ca="1" si="81"/>
        <v/>
      </c>
      <c r="AC190" s="221" t="str">
        <f t="shared" ca="1" si="81"/>
        <v/>
      </c>
      <c r="AD190" s="221" t="str">
        <f t="shared" ca="1" si="81"/>
        <v/>
      </c>
      <c r="AE190" s="221" t="str">
        <f t="shared" ca="1" si="81"/>
        <v/>
      </c>
      <c r="AF190" s="221" t="str">
        <f t="shared" ca="1" si="81"/>
        <v/>
      </c>
      <c r="AG190" s="222" t="str">
        <f t="shared" ca="1" si="81"/>
        <v/>
      </c>
      <c r="AH190" s="40"/>
      <c r="AI190" s="16" t="str">
        <f>IF(format_planning="numéros de planning",$AM$8,$AI$8)</f>
        <v>F</v>
      </c>
      <c r="AJ190" s="43">
        <f t="shared" ca="1" si="78"/>
        <v>90.5</v>
      </c>
      <c r="AK190" s="359">
        <f t="shared" ca="1" si="77"/>
        <v>13</v>
      </c>
      <c r="AL190" s="360"/>
      <c r="AM190" s="17"/>
      <c r="AN190" s="168"/>
      <c r="AO190" s="169"/>
      <c r="AP190" s="172"/>
      <c r="AQ190" s="173"/>
      <c r="AR190" s="17"/>
      <c r="AS190" s="180"/>
      <c r="AT190" s="180"/>
      <c r="AU190" s="181"/>
      <c r="AV190" s="181"/>
      <c r="AW190" s="317"/>
      <c r="AX190" s="17"/>
      <c r="AY190" s="17"/>
      <c r="AZ190" s="17"/>
      <c r="BA190" s="17"/>
    </row>
    <row r="191" spans="2:53" ht="12.75" customHeight="1" x14ac:dyDescent="0.25">
      <c r="B191" s="157" t="s">
        <v>9</v>
      </c>
      <c r="C191" s="220" t="str">
        <f t="shared" ca="1" si="79"/>
        <v>A</v>
      </c>
      <c r="D191" s="221" t="str">
        <f t="shared" ca="1" si="79"/>
        <v>M</v>
      </c>
      <c r="E191" s="221" t="str">
        <f t="shared" ca="1" si="79"/>
        <v>T</v>
      </c>
      <c r="F191" s="221" t="str">
        <f t="shared" ca="1" si="79"/>
        <v/>
      </c>
      <c r="G191" s="221" t="str">
        <f t="shared" ca="1" si="79"/>
        <v/>
      </c>
      <c r="H191" s="221" t="str">
        <f t="shared" ca="1" si="79"/>
        <v>G</v>
      </c>
      <c r="I191" s="221" t="str">
        <f t="shared" ca="1" si="79"/>
        <v>A</v>
      </c>
      <c r="J191" s="221" t="str">
        <f t="shared" ca="1" si="79"/>
        <v>M</v>
      </c>
      <c r="K191" s="221" t="str">
        <f t="shared" ca="1" si="79"/>
        <v>T</v>
      </c>
      <c r="L191" s="221" t="str">
        <f t="shared" ca="1" si="79"/>
        <v>G</v>
      </c>
      <c r="M191" s="221" t="str">
        <f t="shared" ca="1" si="80"/>
        <v/>
      </c>
      <c r="N191" s="221" t="str">
        <f t="shared" ca="1" si="80"/>
        <v/>
      </c>
      <c r="O191" s="221" t="str">
        <f t="shared" ca="1" si="80"/>
        <v>T</v>
      </c>
      <c r="P191" s="221" t="str">
        <f t="shared" ca="1" si="80"/>
        <v>A</v>
      </c>
      <c r="Q191" s="221" t="str">
        <f t="shared" ca="1" si="80"/>
        <v>A</v>
      </c>
      <c r="R191" s="221" t="str">
        <f t="shared" ca="1" si="80"/>
        <v>M</v>
      </c>
      <c r="S191" s="221" t="str">
        <f t="shared" ca="1" si="80"/>
        <v>T</v>
      </c>
      <c r="T191" s="221" t="str">
        <f t="shared" ca="1" si="80"/>
        <v/>
      </c>
      <c r="U191" s="221" t="str">
        <f t="shared" ca="1" si="80"/>
        <v/>
      </c>
      <c r="V191" s="221" t="str">
        <f t="shared" ca="1" si="80"/>
        <v>M</v>
      </c>
      <c r="W191" s="221" t="str">
        <f t="shared" ca="1" si="81"/>
        <v>G</v>
      </c>
      <c r="X191" s="221" t="str">
        <f t="shared" ca="1" si="81"/>
        <v>M</v>
      </c>
      <c r="Y191" s="221" t="str">
        <f t="shared" ca="1" si="81"/>
        <v>G</v>
      </c>
      <c r="Z191" s="221" t="str">
        <f t="shared" ca="1" si="81"/>
        <v>M</v>
      </c>
      <c r="AA191" s="221" t="str">
        <f t="shared" ca="1" si="81"/>
        <v/>
      </c>
      <c r="AB191" s="221" t="str">
        <f t="shared" ca="1" si="81"/>
        <v/>
      </c>
      <c r="AC191" s="221" t="str">
        <f t="shared" ca="1" si="81"/>
        <v>A</v>
      </c>
      <c r="AD191" s="221" t="str">
        <f t="shared" ca="1" si="81"/>
        <v>A</v>
      </c>
      <c r="AE191" s="221" t="str">
        <f t="shared" ca="1" si="81"/>
        <v>A</v>
      </c>
      <c r="AF191" s="221" t="str">
        <f t="shared" ca="1" si="81"/>
        <v>M</v>
      </c>
      <c r="AG191" s="222" t="str">
        <f t="shared" ca="1" si="81"/>
        <v>F</v>
      </c>
      <c r="AH191" s="40"/>
      <c r="AI191" s="17"/>
      <c r="AJ191" s="33"/>
      <c r="AK191" s="33"/>
      <c r="AL191" s="33"/>
      <c r="AM191" s="17"/>
      <c r="AN191" s="168"/>
      <c r="AO191" s="169"/>
      <c r="AP191" s="172"/>
      <c r="AQ191" s="173"/>
      <c r="AR191" s="17"/>
      <c r="AS191" s="180"/>
      <c r="AT191" s="180"/>
      <c r="AU191" s="181"/>
      <c r="AV191" s="181"/>
      <c r="AW191" s="317"/>
      <c r="AX191" s="17"/>
      <c r="AY191" s="17"/>
      <c r="AZ191" s="17"/>
      <c r="BA191" s="17"/>
    </row>
    <row r="192" spans="2:53" ht="12.75" customHeight="1" x14ac:dyDescent="0.25">
      <c r="B192" s="157" t="s">
        <v>10</v>
      </c>
      <c r="C192" s="220" t="str">
        <f t="shared" ca="1" si="79"/>
        <v>A</v>
      </c>
      <c r="D192" s="221" t="str">
        <f t="shared" ca="1" si="79"/>
        <v>M</v>
      </c>
      <c r="E192" s="221" t="str">
        <f t="shared" ca="1" si="79"/>
        <v>T</v>
      </c>
      <c r="F192" s="221" t="str">
        <f t="shared" ca="1" si="79"/>
        <v/>
      </c>
      <c r="G192" s="221" t="str">
        <f t="shared" ca="1" si="79"/>
        <v/>
      </c>
      <c r="H192" s="221" t="str">
        <f t="shared" ca="1" si="79"/>
        <v>G</v>
      </c>
      <c r="I192" s="221" t="str">
        <f t="shared" ca="1" si="79"/>
        <v>A</v>
      </c>
      <c r="J192" s="221" t="str">
        <f t="shared" ca="1" si="79"/>
        <v>M</v>
      </c>
      <c r="K192" s="221" t="str">
        <f t="shared" ca="1" si="79"/>
        <v>T</v>
      </c>
      <c r="L192" s="221" t="str">
        <f t="shared" ca="1" si="79"/>
        <v>G</v>
      </c>
      <c r="M192" s="221" t="str">
        <f t="shared" ca="1" si="80"/>
        <v/>
      </c>
      <c r="N192" s="221" t="str">
        <f t="shared" ca="1" si="80"/>
        <v/>
      </c>
      <c r="O192" s="221" t="str">
        <f t="shared" ca="1" si="80"/>
        <v>T</v>
      </c>
      <c r="P192" s="221" t="str">
        <f t="shared" ca="1" si="80"/>
        <v>A</v>
      </c>
      <c r="Q192" s="221" t="str">
        <f t="shared" ca="1" si="80"/>
        <v>A</v>
      </c>
      <c r="R192" s="221" t="str">
        <f t="shared" ca="1" si="80"/>
        <v>M</v>
      </c>
      <c r="S192" s="221" t="str">
        <f t="shared" ca="1" si="80"/>
        <v>T</v>
      </c>
      <c r="T192" s="221" t="str">
        <f t="shared" ca="1" si="80"/>
        <v/>
      </c>
      <c r="U192" s="221" t="str">
        <f t="shared" ca="1" si="80"/>
        <v/>
      </c>
      <c r="V192" s="221" t="str">
        <f t="shared" ca="1" si="80"/>
        <v>M</v>
      </c>
      <c r="W192" s="221" t="str">
        <f t="shared" ca="1" si="81"/>
        <v>G</v>
      </c>
      <c r="X192" s="221" t="str">
        <f t="shared" ca="1" si="81"/>
        <v>M</v>
      </c>
      <c r="Y192" s="221" t="str">
        <f t="shared" ca="1" si="81"/>
        <v>G</v>
      </c>
      <c r="Z192" s="221" t="str">
        <f t="shared" ca="1" si="81"/>
        <v>M</v>
      </c>
      <c r="AA192" s="221" t="str">
        <f t="shared" ca="1" si="81"/>
        <v/>
      </c>
      <c r="AB192" s="221" t="str">
        <f t="shared" ca="1" si="81"/>
        <v/>
      </c>
      <c r="AC192" s="221" t="str">
        <f t="shared" ca="1" si="81"/>
        <v>A</v>
      </c>
      <c r="AD192" s="221" t="str">
        <f t="shared" ca="1" si="81"/>
        <v>A</v>
      </c>
      <c r="AE192" s="221" t="str">
        <f t="shared" ca="1" si="81"/>
        <v>A</v>
      </c>
      <c r="AF192" s="221" t="str">
        <f t="shared" ca="1" si="81"/>
        <v>M</v>
      </c>
      <c r="AG192" s="222" t="str">
        <f t="shared" ca="1" si="81"/>
        <v>F</v>
      </c>
      <c r="AH192" s="40"/>
      <c r="AI192" s="368" t="s">
        <v>11</v>
      </c>
      <c r="AJ192" s="369"/>
      <c r="AK192" s="153"/>
      <c r="AL192" s="153"/>
      <c r="AM192" s="17"/>
      <c r="AN192" s="168"/>
      <c r="AO192" s="169"/>
      <c r="AP192" s="172"/>
      <c r="AQ192" s="173"/>
      <c r="AR192" s="17"/>
      <c r="AS192" s="180"/>
      <c r="AT192" s="180"/>
      <c r="AU192" s="181"/>
      <c r="AV192" s="181"/>
      <c r="AW192" s="317"/>
      <c r="AX192" s="17"/>
      <c r="AY192" s="17"/>
      <c r="AZ192" s="17"/>
      <c r="BA192" s="17"/>
    </row>
    <row r="193" spans="2:53" ht="12.75" customHeight="1" x14ac:dyDescent="0.25">
      <c r="B193" s="159" t="s">
        <v>12</v>
      </c>
      <c r="C193" s="220" t="str">
        <f t="shared" ca="1" si="79"/>
        <v>A</v>
      </c>
      <c r="D193" s="221" t="str">
        <f t="shared" ca="1" si="79"/>
        <v>M</v>
      </c>
      <c r="E193" s="221" t="str">
        <f t="shared" ca="1" si="79"/>
        <v>T</v>
      </c>
      <c r="F193" s="221" t="str">
        <f t="shared" ca="1" si="79"/>
        <v/>
      </c>
      <c r="G193" s="221" t="str">
        <f t="shared" ca="1" si="79"/>
        <v/>
      </c>
      <c r="H193" s="221" t="str">
        <f t="shared" ca="1" si="79"/>
        <v>G</v>
      </c>
      <c r="I193" s="221" t="str">
        <f t="shared" ca="1" si="79"/>
        <v>A</v>
      </c>
      <c r="J193" s="221" t="str">
        <f t="shared" ca="1" si="79"/>
        <v>M</v>
      </c>
      <c r="K193" s="221" t="str">
        <f t="shared" ca="1" si="79"/>
        <v>T</v>
      </c>
      <c r="L193" s="221" t="str">
        <f t="shared" ca="1" si="79"/>
        <v>G</v>
      </c>
      <c r="M193" s="221" t="str">
        <f t="shared" ca="1" si="80"/>
        <v/>
      </c>
      <c r="N193" s="221" t="str">
        <f t="shared" ca="1" si="80"/>
        <v/>
      </c>
      <c r="O193" s="221" t="str">
        <f t="shared" ca="1" si="80"/>
        <v>T</v>
      </c>
      <c r="P193" s="221" t="str">
        <f t="shared" ca="1" si="80"/>
        <v>A</v>
      </c>
      <c r="Q193" s="221" t="str">
        <f t="shared" ca="1" si="80"/>
        <v>A</v>
      </c>
      <c r="R193" s="221" t="str">
        <f t="shared" ca="1" si="80"/>
        <v>M</v>
      </c>
      <c r="S193" s="221" t="str">
        <f t="shared" ca="1" si="80"/>
        <v>T</v>
      </c>
      <c r="T193" s="221" t="str">
        <f t="shared" ca="1" si="80"/>
        <v/>
      </c>
      <c r="U193" s="221" t="str">
        <f t="shared" ca="1" si="80"/>
        <v/>
      </c>
      <c r="V193" s="221" t="str">
        <f t="shared" ca="1" si="80"/>
        <v>M</v>
      </c>
      <c r="W193" s="221" t="str">
        <f t="shared" ca="1" si="81"/>
        <v>G</v>
      </c>
      <c r="X193" s="221" t="str">
        <f t="shared" ca="1" si="81"/>
        <v>M</v>
      </c>
      <c r="Y193" s="221" t="str">
        <f t="shared" ca="1" si="81"/>
        <v>G</v>
      </c>
      <c r="Z193" s="221" t="str">
        <f t="shared" ca="1" si="81"/>
        <v>M</v>
      </c>
      <c r="AA193" s="221" t="str">
        <f t="shared" ca="1" si="81"/>
        <v/>
      </c>
      <c r="AB193" s="221" t="str">
        <f t="shared" ca="1" si="81"/>
        <v/>
      </c>
      <c r="AC193" s="221" t="str">
        <f t="shared" ca="1" si="81"/>
        <v>A</v>
      </c>
      <c r="AD193" s="221" t="str">
        <f t="shared" ca="1" si="81"/>
        <v>A</v>
      </c>
      <c r="AE193" s="221" t="str">
        <f t="shared" ca="1" si="81"/>
        <v>A</v>
      </c>
      <c r="AF193" s="221" t="str">
        <f t="shared" ca="1" si="81"/>
        <v>M</v>
      </c>
      <c r="AG193" s="222" t="str">
        <f t="shared" ca="1" si="81"/>
        <v>F</v>
      </c>
      <c r="AH193" s="40"/>
      <c r="AI193" s="16" t="str">
        <f>IF(format_planning="numéros de planning",$AM$3,$AI$3)</f>
        <v>A</v>
      </c>
      <c r="AJ193" s="36">
        <f>COUNTIF($C$201:$AH$201,AI193)</f>
        <v>0</v>
      </c>
      <c r="AK193" s="58"/>
      <c r="AL193" s="58"/>
      <c r="AM193" s="17"/>
      <c r="AN193" s="168"/>
      <c r="AO193" s="169"/>
      <c r="AP193" s="172"/>
      <c r="AQ193" s="173"/>
      <c r="AR193" s="17"/>
      <c r="AS193" s="180"/>
      <c r="AT193" s="180"/>
      <c r="AU193" s="181"/>
      <c r="AV193" s="181"/>
      <c r="AW193" s="317"/>
      <c r="AX193" s="17"/>
      <c r="AY193" s="17"/>
      <c r="AZ193" s="17"/>
      <c r="BA193" s="17"/>
    </row>
    <row r="194" spans="2:53" ht="12.75" customHeight="1" x14ac:dyDescent="0.25">
      <c r="B194" s="89" t="s">
        <v>104</v>
      </c>
      <c r="C194" s="220" t="str">
        <f t="shared" ca="1" si="79"/>
        <v>G</v>
      </c>
      <c r="D194" s="220" t="str">
        <f t="shared" ca="1" si="79"/>
        <v>F</v>
      </c>
      <c r="E194" s="220" t="str">
        <f t="shared" ca="1" si="79"/>
        <v>A</v>
      </c>
      <c r="F194" s="220" t="str">
        <f t="shared" ca="1" si="79"/>
        <v/>
      </c>
      <c r="G194" s="220" t="str">
        <f t="shared" ca="1" si="79"/>
        <v/>
      </c>
      <c r="H194" s="220" t="str">
        <f t="shared" ca="1" si="79"/>
        <v>M</v>
      </c>
      <c r="I194" s="220" t="str">
        <f t="shared" ca="1" si="79"/>
        <v>G</v>
      </c>
      <c r="J194" s="220" t="str">
        <f t="shared" ca="1" si="79"/>
        <v/>
      </c>
      <c r="K194" s="220" t="str">
        <f t="shared" ca="1" si="79"/>
        <v>G</v>
      </c>
      <c r="L194" s="220" t="str">
        <f t="shared" ca="1" si="79"/>
        <v>M</v>
      </c>
      <c r="M194" s="222" t="str">
        <f t="shared" ca="1" si="80"/>
        <v/>
      </c>
      <c r="N194" s="220" t="str">
        <f t="shared" ca="1" si="80"/>
        <v/>
      </c>
      <c r="O194" s="220" t="str">
        <f t="shared" ca="1" si="80"/>
        <v>A</v>
      </c>
      <c r="P194" s="220" t="str">
        <f t="shared" ca="1" si="80"/>
        <v>T</v>
      </c>
      <c r="Q194" s="220" t="str">
        <f t="shared" ca="1" si="80"/>
        <v/>
      </c>
      <c r="R194" s="220" t="str">
        <f t="shared" ca="1" si="80"/>
        <v>A</v>
      </c>
      <c r="S194" s="220" t="str">
        <f t="shared" ca="1" si="80"/>
        <v/>
      </c>
      <c r="T194" s="220" t="str">
        <f t="shared" ca="1" si="80"/>
        <v/>
      </c>
      <c r="U194" s="220" t="str">
        <f t="shared" ca="1" si="80"/>
        <v/>
      </c>
      <c r="V194" s="220" t="str">
        <f t="shared" ca="1" si="80"/>
        <v>F</v>
      </c>
      <c r="W194" s="220" t="str">
        <f t="shared" ca="1" si="81"/>
        <v>F</v>
      </c>
      <c r="X194" s="220" t="str">
        <f t="shared" ca="1" si="81"/>
        <v/>
      </c>
      <c r="Y194" s="220" t="str">
        <f t="shared" ca="1" si="81"/>
        <v>F</v>
      </c>
      <c r="Z194" s="220" t="str">
        <f t="shared" ca="1" si="81"/>
        <v/>
      </c>
      <c r="AA194" s="220" t="str">
        <f t="shared" ca="1" si="81"/>
        <v/>
      </c>
      <c r="AB194" s="220" t="str">
        <f t="shared" ca="1" si="81"/>
        <v/>
      </c>
      <c r="AC194" s="220" t="str">
        <f t="shared" ca="1" si="81"/>
        <v>F</v>
      </c>
      <c r="AD194" s="220" t="str">
        <f t="shared" ca="1" si="81"/>
        <v>F</v>
      </c>
      <c r="AE194" s="220" t="str">
        <f t="shared" ca="1" si="81"/>
        <v>G</v>
      </c>
      <c r="AF194" s="220" t="str">
        <f t="shared" ca="1" si="81"/>
        <v>F</v>
      </c>
      <c r="AG194" s="220" t="str">
        <f t="shared" ca="1" si="81"/>
        <v>A</v>
      </c>
      <c r="AH194" s="40"/>
      <c r="AI194" s="16" t="str">
        <f>IF(format_planning="numéros de planning",$AM$4,$AI$4)</f>
        <v>M</v>
      </c>
      <c r="AJ194" s="36">
        <f t="shared" ref="AJ194:AJ198" si="82">COUNTIF($C$201:$AH$201,AI194)</f>
        <v>0</v>
      </c>
      <c r="AK194" s="58"/>
      <c r="AL194" s="58"/>
      <c r="AM194" s="17"/>
      <c r="AN194" s="168"/>
      <c r="AO194" s="169"/>
      <c r="AP194" s="172"/>
      <c r="AQ194" s="173"/>
      <c r="AR194" s="17"/>
      <c r="AS194" s="180"/>
      <c r="AT194" s="180"/>
      <c r="AU194" s="181"/>
      <c r="AV194" s="181"/>
      <c r="AW194" s="317"/>
      <c r="AX194" s="17"/>
      <c r="AY194" s="17"/>
      <c r="AZ194" s="17"/>
      <c r="BA194" s="17"/>
    </row>
    <row r="195" spans="2:53" ht="12.75" customHeight="1" x14ac:dyDescent="0.25">
      <c r="B195" s="160" t="s">
        <v>13</v>
      </c>
      <c r="C195" s="220" t="str">
        <f t="shared" ca="1" si="79"/>
        <v/>
      </c>
      <c r="D195" s="221" t="str">
        <f t="shared" ca="1" si="79"/>
        <v/>
      </c>
      <c r="E195" s="221" t="str">
        <f t="shared" ca="1" si="79"/>
        <v/>
      </c>
      <c r="F195" s="221" t="str">
        <f t="shared" ca="1" si="79"/>
        <v/>
      </c>
      <c r="G195" s="221" t="str">
        <f t="shared" ca="1" si="79"/>
        <v/>
      </c>
      <c r="H195" s="221" t="str">
        <f t="shared" ca="1" si="79"/>
        <v/>
      </c>
      <c r="I195" s="221" t="str">
        <f t="shared" ca="1" si="79"/>
        <v/>
      </c>
      <c r="J195" s="221" t="str">
        <f t="shared" ca="1" si="79"/>
        <v/>
      </c>
      <c r="K195" s="221" t="str">
        <f t="shared" ca="1" si="79"/>
        <v/>
      </c>
      <c r="L195" s="221" t="str">
        <f t="shared" ca="1" si="79"/>
        <v/>
      </c>
      <c r="M195" s="221" t="str">
        <f t="shared" ca="1" si="80"/>
        <v/>
      </c>
      <c r="N195" s="221" t="str">
        <f t="shared" ca="1" si="80"/>
        <v/>
      </c>
      <c r="O195" s="221" t="str">
        <f t="shared" ca="1" si="80"/>
        <v/>
      </c>
      <c r="P195" s="221" t="str">
        <f t="shared" ca="1" si="80"/>
        <v/>
      </c>
      <c r="Q195" s="221" t="str">
        <f t="shared" ca="1" si="80"/>
        <v/>
      </c>
      <c r="R195" s="221" t="str">
        <f t="shared" ca="1" si="80"/>
        <v/>
      </c>
      <c r="S195" s="221" t="str">
        <f t="shared" ca="1" si="80"/>
        <v/>
      </c>
      <c r="T195" s="221" t="str">
        <f t="shared" ca="1" si="80"/>
        <v/>
      </c>
      <c r="U195" s="221" t="str">
        <f t="shared" ca="1" si="80"/>
        <v/>
      </c>
      <c r="V195" s="221" t="str">
        <f t="shared" ca="1" si="80"/>
        <v/>
      </c>
      <c r="W195" s="221" t="str">
        <f t="shared" ca="1" si="81"/>
        <v/>
      </c>
      <c r="X195" s="221" t="str">
        <f t="shared" ca="1" si="81"/>
        <v/>
      </c>
      <c r="Y195" s="221" t="str">
        <f t="shared" ca="1" si="81"/>
        <v/>
      </c>
      <c r="Z195" s="221" t="str">
        <f t="shared" ca="1" si="81"/>
        <v/>
      </c>
      <c r="AA195" s="221" t="str">
        <f t="shared" ca="1" si="81"/>
        <v/>
      </c>
      <c r="AB195" s="221" t="str">
        <f t="shared" ca="1" si="81"/>
        <v/>
      </c>
      <c r="AC195" s="221" t="str">
        <f t="shared" ca="1" si="81"/>
        <v/>
      </c>
      <c r="AD195" s="221" t="str">
        <f t="shared" ca="1" si="81"/>
        <v/>
      </c>
      <c r="AE195" s="221" t="str">
        <f t="shared" ca="1" si="81"/>
        <v/>
      </c>
      <c r="AF195" s="221" t="str">
        <f t="shared" ca="1" si="81"/>
        <v/>
      </c>
      <c r="AG195" s="221" t="str">
        <f t="shared" ca="1" si="81"/>
        <v/>
      </c>
      <c r="AH195" s="54"/>
      <c r="AI195" s="16" t="str">
        <f>IF(format_planning="numéros de planning",$AM$5,$AI$5)</f>
        <v>G</v>
      </c>
      <c r="AJ195" s="36">
        <f t="shared" si="82"/>
        <v>0</v>
      </c>
      <c r="AK195" s="58"/>
      <c r="AL195" s="58"/>
      <c r="AM195" s="17"/>
      <c r="AN195" s="168"/>
      <c r="AO195" s="169"/>
      <c r="AP195" s="172"/>
      <c r="AQ195" s="173"/>
      <c r="AR195" s="17"/>
      <c r="AS195" s="180"/>
      <c r="AT195" s="180"/>
      <c r="AU195" s="181"/>
      <c r="AV195" s="181"/>
      <c r="AW195" s="317"/>
      <c r="AX195" s="17"/>
      <c r="AY195" s="17"/>
      <c r="AZ195" s="17"/>
      <c r="BA195" s="17"/>
    </row>
    <row r="196" spans="2:53" ht="12.75" customHeight="1" x14ac:dyDescent="0.25">
      <c r="B196" s="158" t="s">
        <v>14</v>
      </c>
      <c r="C196" s="220" t="str">
        <f t="shared" ca="1" si="79"/>
        <v>F</v>
      </c>
      <c r="D196" s="221" t="str">
        <f t="shared" ca="1" si="79"/>
        <v/>
      </c>
      <c r="E196" s="221" t="str">
        <f t="shared" ca="1" si="79"/>
        <v>C</v>
      </c>
      <c r="F196" s="221" t="str">
        <f t="shared" ca="1" si="79"/>
        <v/>
      </c>
      <c r="G196" s="221" t="str">
        <f t="shared" ca="1" si="79"/>
        <v/>
      </c>
      <c r="H196" s="221" t="str">
        <f t="shared" ca="1" si="79"/>
        <v>C</v>
      </c>
      <c r="I196" s="221" t="str">
        <f t="shared" ca="1" si="79"/>
        <v/>
      </c>
      <c r="J196" s="221" t="str">
        <f t="shared" ca="1" si="79"/>
        <v>C</v>
      </c>
      <c r="K196" s="221" t="str">
        <f t="shared" ca="1" si="79"/>
        <v/>
      </c>
      <c r="L196" s="221" t="str">
        <f t="shared" ca="1" si="79"/>
        <v>A</v>
      </c>
      <c r="M196" s="221" t="str">
        <f t="shared" ca="1" si="80"/>
        <v/>
      </c>
      <c r="N196" s="221" t="str">
        <f t="shared" ca="1" si="80"/>
        <v/>
      </c>
      <c r="O196" s="221" t="str">
        <f t="shared" ca="1" si="80"/>
        <v>C</v>
      </c>
      <c r="P196" s="221" t="str">
        <f t="shared" ca="1" si="80"/>
        <v/>
      </c>
      <c r="Q196" s="221" t="str">
        <f t="shared" ca="1" si="80"/>
        <v>G</v>
      </c>
      <c r="R196" s="221" t="str">
        <f t="shared" ca="1" si="80"/>
        <v/>
      </c>
      <c r="S196" s="221" t="str">
        <f t="shared" ca="1" si="80"/>
        <v>C</v>
      </c>
      <c r="T196" s="221" t="str">
        <f t="shared" ca="1" si="80"/>
        <v/>
      </c>
      <c r="U196" s="221" t="str">
        <f t="shared" ca="1" si="80"/>
        <v/>
      </c>
      <c r="V196" s="221" t="str">
        <f t="shared" ca="1" si="80"/>
        <v>C</v>
      </c>
      <c r="W196" s="221" t="str">
        <f t="shared" ca="1" si="81"/>
        <v/>
      </c>
      <c r="X196" s="221" t="str">
        <f t="shared" ca="1" si="81"/>
        <v>C</v>
      </c>
      <c r="Y196" s="221" t="str">
        <f t="shared" ca="1" si="81"/>
        <v/>
      </c>
      <c r="Z196" s="221" t="str">
        <f t="shared" ca="1" si="81"/>
        <v>A</v>
      </c>
      <c r="AA196" s="221" t="str">
        <f t="shared" ca="1" si="81"/>
        <v/>
      </c>
      <c r="AB196" s="221" t="str">
        <f t="shared" ca="1" si="81"/>
        <v/>
      </c>
      <c r="AC196" s="221" t="str">
        <f t="shared" ca="1" si="81"/>
        <v>C</v>
      </c>
      <c r="AD196" s="221" t="str">
        <f t="shared" ca="1" si="81"/>
        <v/>
      </c>
      <c r="AE196" s="221" t="str">
        <f t="shared" ca="1" si="81"/>
        <v>F</v>
      </c>
      <c r="AF196" s="221" t="str">
        <f t="shared" ca="1" si="81"/>
        <v/>
      </c>
      <c r="AG196" s="222" t="str">
        <f t="shared" ca="1" si="81"/>
        <v>C</v>
      </c>
      <c r="AH196" s="40"/>
      <c r="AI196" s="16" t="str">
        <f>IF(format_planning="numéros de planning",$AM$6,$AI$6)</f>
        <v>T</v>
      </c>
      <c r="AJ196" s="36">
        <f t="shared" si="82"/>
        <v>11</v>
      </c>
      <c r="AK196" s="58"/>
      <c r="AL196" s="58"/>
      <c r="AM196" s="17"/>
      <c r="AN196" s="168"/>
      <c r="AO196" s="169"/>
      <c r="AP196" s="172"/>
      <c r="AQ196" s="173"/>
      <c r="AR196" s="17"/>
      <c r="AS196" s="180"/>
      <c r="AT196" s="180"/>
      <c r="AU196" s="181"/>
      <c r="AV196" s="181"/>
      <c r="AW196" s="317"/>
      <c r="AX196" s="17"/>
      <c r="AY196" s="17"/>
      <c r="AZ196" s="17"/>
      <c r="BA196" s="17"/>
    </row>
    <row r="197" spans="2:53" ht="12.75" customHeight="1" x14ac:dyDescent="0.25">
      <c r="B197" s="161" t="s">
        <v>8</v>
      </c>
      <c r="C197" s="220" t="str">
        <f t="shared" ca="1" si="79"/>
        <v>C</v>
      </c>
      <c r="D197" s="221" t="str">
        <f t="shared" ca="1" si="79"/>
        <v>C</v>
      </c>
      <c r="E197" s="221" t="str">
        <f t="shared" ca="1" si="79"/>
        <v>G</v>
      </c>
      <c r="F197" s="221" t="str">
        <f t="shared" ca="1" si="79"/>
        <v>F</v>
      </c>
      <c r="G197" s="221" t="str">
        <f t="shared" ca="1" si="79"/>
        <v/>
      </c>
      <c r="H197" s="221" t="str">
        <f t="shared" ca="1" si="79"/>
        <v>A</v>
      </c>
      <c r="I197" s="221" t="str">
        <f t="shared" ca="1" si="79"/>
        <v>C</v>
      </c>
      <c r="J197" s="221" t="str">
        <f t="shared" ca="1" si="79"/>
        <v>T</v>
      </c>
      <c r="K197" s="221" t="str">
        <f t="shared" ca="1" si="79"/>
        <v>A</v>
      </c>
      <c r="L197" s="221" t="str">
        <f t="shared" ca="1" si="79"/>
        <v>C</v>
      </c>
      <c r="M197" s="221" t="str">
        <f t="shared" ca="1" si="80"/>
        <v>C</v>
      </c>
      <c r="N197" s="221" t="str">
        <f t="shared" ca="1" si="80"/>
        <v/>
      </c>
      <c r="O197" s="221" t="str">
        <f t="shared" ca="1" si="80"/>
        <v>G</v>
      </c>
      <c r="P197" s="221" t="str">
        <f t="shared" ca="1" si="80"/>
        <v>C</v>
      </c>
      <c r="Q197" s="221" t="str">
        <f t="shared" ca="1" si="80"/>
        <v>C</v>
      </c>
      <c r="R197" s="221" t="str">
        <f t="shared" ca="1" si="80"/>
        <v>C</v>
      </c>
      <c r="S197" s="221" t="str">
        <f t="shared" ca="1" si="80"/>
        <v>G</v>
      </c>
      <c r="T197" s="221" t="str">
        <f t="shared" ca="1" si="80"/>
        <v>A</v>
      </c>
      <c r="U197" s="221" t="str">
        <f t="shared" ca="1" si="80"/>
        <v/>
      </c>
      <c r="V197" s="221" t="str">
        <f t="shared" ca="1" si="80"/>
        <v>A</v>
      </c>
      <c r="W197" s="221" t="str">
        <f t="shared" ca="1" si="81"/>
        <v>C</v>
      </c>
      <c r="X197" s="221" t="str">
        <f t="shared" ca="1" si="81"/>
        <v>F</v>
      </c>
      <c r="Y197" s="221" t="str">
        <f t="shared" ca="1" si="81"/>
        <v>A</v>
      </c>
      <c r="Z197" s="221" t="str">
        <f t="shared" ca="1" si="81"/>
        <v>C</v>
      </c>
      <c r="AA197" s="221" t="str">
        <f t="shared" ca="1" si="81"/>
        <v>C</v>
      </c>
      <c r="AB197" s="221" t="str">
        <f t="shared" ca="1" si="81"/>
        <v/>
      </c>
      <c r="AC197" s="221" t="str">
        <f t="shared" ca="1" si="81"/>
        <v>G</v>
      </c>
      <c r="AD197" s="221" t="str">
        <f t="shared" ca="1" si="81"/>
        <v>C</v>
      </c>
      <c r="AE197" s="221" t="str">
        <f t="shared" ca="1" si="81"/>
        <v>C</v>
      </c>
      <c r="AF197" s="221" t="str">
        <f t="shared" ca="1" si="81"/>
        <v>C</v>
      </c>
      <c r="AG197" s="222" t="str">
        <f t="shared" ca="1" si="81"/>
        <v>G</v>
      </c>
      <c r="AH197" s="40"/>
      <c r="AI197" s="16" t="str">
        <f>IF(format_planning="numéros de planning",$AM$7,$AI$7)</f>
        <v>C</v>
      </c>
      <c r="AJ197" s="36">
        <f t="shared" si="82"/>
        <v>0</v>
      </c>
      <c r="AK197" s="58"/>
      <c r="AL197" s="58"/>
      <c r="AM197" s="17"/>
      <c r="AN197" s="168"/>
      <c r="AO197" s="169"/>
      <c r="AP197" s="172"/>
      <c r="AQ197" s="173"/>
      <c r="AR197" s="17"/>
      <c r="AS197" s="180"/>
      <c r="AT197" s="180"/>
      <c r="AU197" s="181"/>
      <c r="AV197" s="181"/>
      <c r="AW197" s="317"/>
      <c r="AX197" s="17"/>
      <c r="AY197" s="17"/>
      <c r="AZ197" s="17"/>
      <c r="BA197" s="17"/>
    </row>
    <row r="198" spans="2:53" ht="12.75" customHeight="1" x14ac:dyDescent="0.25">
      <c r="B198" s="162" t="s">
        <v>6</v>
      </c>
      <c r="C198" s="220" t="str">
        <f t="shared" ca="1" si="79"/>
        <v>C</v>
      </c>
      <c r="D198" s="221" t="str">
        <f t="shared" ca="1" si="79"/>
        <v>C</v>
      </c>
      <c r="E198" s="221" t="str">
        <f t="shared" ca="1" si="79"/>
        <v>G</v>
      </c>
      <c r="F198" s="221" t="str">
        <f t="shared" ca="1" si="79"/>
        <v>F</v>
      </c>
      <c r="G198" s="221" t="str">
        <f t="shared" ca="1" si="79"/>
        <v/>
      </c>
      <c r="H198" s="221" t="str">
        <f t="shared" ca="1" si="79"/>
        <v>A</v>
      </c>
      <c r="I198" s="221" t="str">
        <f t="shared" ca="1" si="79"/>
        <v>C</v>
      </c>
      <c r="J198" s="221" t="str">
        <f t="shared" ca="1" si="79"/>
        <v>T</v>
      </c>
      <c r="K198" s="221" t="str">
        <f t="shared" ca="1" si="79"/>
        <v>A</v>
      </c>
      <c r="L198" s="221" t="str">
        <f t="shared" ca="1" si="79"/>
        <v>C</v>
      </c>
      <c r="M198" s="221" t="str">
        <f t="shared" ca="1" si="80"/>
        <v>C</v>
      </c>
      <c r="N198" s="221" t="str">
        <f t="shared" ca="1" si="80"/>
        <v/>
      </c>
      <c r="O198" s="221" t="str">
        <f t="shared" ca="1" si="80"/>
        <v>G</v>
      </c>
      <c r="P198" s="221" t="str">
        <f t="shared" ca="1" si="80"/>
        <v>C</v>
      </c>
      <c r="Q198" s="221" t="str">
        <f t="shared" ca="1" si="80"/>
        <v>C</v>
      </c>
      <c r="R198" s="221" t="str">
        <f t="shared" ca="1" si="80"/>
        <v>C</v>
      </c>
      <c r="S198" s="221" t="str">
        <f t="shared" ca="1" si="80"/>
        <v>G</v>
      </c>
      <c r="T198" s="221" t="str">
        <f t="shared" ca="1" si="80"/>
        <v>A</v>
      </c>
      <c r="U198" s="221" t="str">
        <f t="shared" ca="1" si="80"/>
        <v/>
      </c>
      <c r="V198" s="221" t="str">
        <f t="shared" ca="1" si="80"/>
        <v>A</v>
      </c>
      <c r="W198" s="221" t="str">
        <f t="shared" ca="1" si="81"/>
        <v>C</v>
      </c>
      <c r="X198" s="221" t="str">
        <f t="shared" ca="1" si="81"/>
        <v>F</v>
      </c>
      <c r="Y198" s="221" t="str">
        <f t="shared" ca="1" si="81"/>
        <v>A</v>
      </c>
      <c r="Z198" s="221" t="str">
        <f t="shared" ca="1" si="81"/>
        <v>C</v>
      </c>
      <c r="AA198" s="221" t="str">
        <f t="shared" ca="1" si="81"/>
        <v>C</v>
      </c>
      <c r="AB198" s="221" t="str">
        <f t="shared" ca="1" si="81"/>
        <v/>
      </c>
      <c r="AC198" s="221" t="str">
        <f t="shared" ca="1" si="81"/>
        <v>G</v>
      </c>
      <c r="AD198" s="221" t="str">
        <f t="shared" ca="1" si="81"/>
        <v>C</v>
      </c>
      <c r="AE198" s="221" t="str">
        <f t="shared" ca="1" si="81"/>
        <v>C</v>
      </c>
      <c r="AF198" s="221" t="str">
        <f t="shared" ca="1" si="81"/>
        <v>C</v>
      </c>
      <c r="AG198" s="222" t="str">
        <f t="shared" ca="1" si="81"/>
        <v>G</v>
      </c>
      <c r="AH198" s="40"/>
      <c r="AI198" s="16" t="str">
        <f>IF(format_planning="numéros de planning",$AM$8,$AI$8)</f>
        <v>F</v>
      </c>
      <c r="AJ198" s="36">
        <f t="shared" si="82"/>
        <v>12</v>
      </c>
      <c r="AK198" s="58"/>
      <c r="AL198" s="58"/>
      <c r="AM198" s="17"/>
      <c r="AN198" s="168"/>
      <c r="AO198" s="169"/>
      <c r="AP198" s="172"/>
      <c r="AQ198" s="173"/>
      <c r="AR198" s="17"/>
      <c r="AS198" s="180"/>
      <c r="AT198" s="180"/>
      <c r="AU198" s="181"/>
      <c r="AV198" s="181"/>
      <c r="AW198" s="317"/>
      <c r="AX198" s="17"/>
      <c r="AY198" s="17"/>
    </row>
    <row r="199" spans="2:53" ht="12.75" customHeight="1" x14ac:dyDescent="0.25">
      <c r="B199" s="162" t="s">
        <v>7</v>
      </c>
      <c r="C199" s="220" t="str">
        <f t="shared" ca="1" si="79"/>
        <v>C</v>
      </c>
      <c r="D199" s="221" t="str">
        <f t="shared" ca="1" si="79"/>
        <v>C</v>
      </c>
      <c r="E199" s="221" t="str">
        <f t="shared" ca="1" si="79"/>
        <v>G</v>
      </c>
      <c r="F199" s="221" t="str">
        <f t="shared" ca="1" si="79"/>
        <v/>
      </c>
      <c r="G199" s="221" t="str">
        <f t="shared" ca="1" si="79"/>
        <v/>
      </c>
      <c r="H199" s="221" t="str">
        <f t="shared" ca="1" si="79"/>
        <v>A</v>
      </c>
      <c r="I199" s="221" t="str">
        <f t="shared" ca="1" si="79"/>
        <v>C</v>
      </c>
      <c r="J199" s="221" t="str">
        <f t="shared" ca="1" si="79"/>
        <v>T</v>
      </c>
      <c r="K199" s="221" t="str">
        <f t="shared" ca="1" si="79"/>
        <v>A</v>
      </c>
      <c r="L199" s="221" t="str">
        <f t="shared" ca="1" si="79"/>
        <v>C</v>
      </c>
      <c r="M199" s="221" t="str">
        <f t="shared" ca="1" si="80"/>
        <v/>
      </c>
      <c r="N199" s="221" t="str">
        <f t="shared" ca="1" si="80"/>
        <v/>
      </c>
      <c r="O199" s="221" t="str">
        <f t="shared" ca="1" si="80"/>
        <v>G</v>
      </c>
      <c r="P199" s="221" t="str">
        <f t="shared" ca="1" si="80"/>
        <v>C</v>
      </c>
      <c r="Q199" s="221" t="str">
        <f t="shared" ca="1" si="80"/>
        <v>C</v>
      </c>
      <c r="R199" s="221" t="str">
        <f t="shared" ca="1" si="80"/>
        <v>C</v>
      </c>
      <c r="S199" s="221" t="str">
        <f t="shared" ca="1" si="80"/>
        <v>G</v>
      </c>
      <c r="T199" s="221" t="str">
        <f t="shared" ca="1" si="80"/>
        <v/>
      </c>
      <c r="U199" s="221" t="str">
        <f t="shared" ca="1" si="80"/>
        <v/>
      </c>
      <c r="V199" s="221" t="str">
        <f t="shared" ca="1" si="80"/>
        <v>A</v>
      </c>
      <c r="W199" s="221" t="str">
        <f t="shared" ca="1" si="81"/>
        <v>C</v>
      </c>
      <c r="X199" s="221" t="str">
        <f t="shared" ca="1" si="81"/>
        <v>F</v>
      </c>
      <c r="Y199" s="221" t="str">
        <f t="shared" ca="1" si="81"/>
        <v>A</v>
      </c>
      <c r="Z199" s="221" t="str">
        <f t="shared" ca="1" si="81"/>
        <v>C</v>
      </c>
      <c r="AA199" s="221" t="str">
        <f t="shared" ca="1" si="81"/>
        <v/>
      </c>
      <c r="AB199" s="221" t="str">
        <f t="shared" ca="1" si="81"/>
        <v/>
      </c>
      <c r="AC199" s="221" t="str">
        <f t="shared" ca="1" si="81"/>
        <v>G</v>
      </c>
      <c r="AD199" s="221" t="str">
        <f t="shared" ca="1" si="81"/>
        <v>C</v>
      </c>
      <c r="AE199" s="221" t="str">
        <f t="shared" ca="1" si="81"/>
        <v>C</v>
      </c>
      <c r="AF199" s="221" t="str">
        <f t="shared" ca="1" si="81"/>
        <v>C</v>
      </c>
      <c r="AG199" s="222" t="str">
        <f t="shared" ca="1" si="81"/>
        <v>G</v>
      </c>
      <c r="AH199" s="40"/>
      <c r="AI199" s="17"/>
      <c r="AJ199" s="33"/>
      <c r="AK199" s="33"/>
      <c r="AL199" s="33"/>
      <c r="AM199" s="17"/>
      <c r="AN199" s="168"/>
      <c r="AO199" s="169"/>
      <c r="AP199" s="172"/>
      <c r="AQ199" s="173"/>
      <c r="AR199" s="17"/>
      <c r="AS199" s="180"/>
      <c r="AT199" s="180"/>
      <c r="AU199" s="181"/>
      <c r="AV199" s="181"/>
      <c r="AW199" s="317"/>
      <c r="AX199" s="17"/>
      <c r="AY199" s="17"/>
    </row>
    <row r="200" spans="2:53" ht="12.75" customHeight="1" x14ac:dyDescent="0.25">
      <c r="B200" s="162" t="s">
        <v>15</v>
      </c>
      <c r="C200" s="220" t="str">
        <f t="shared" ca="1" si="79"/>
        <v/>
      </c>
      <c r="D200" s="221" t="str">
        <f t="shared" ca="1" si="79"/>
        <v/>
      </c>
      <c r="E200" s="221" t="str">
        <f t="shared" ca="1" si="79"/>
        <v/>
      </c>
      <c r="F200" s="222" t="str">
        <f t="shared" ca="1" si="79"/>
        <v/>
      </c>
      <c r="G200" s="220" t="str">
        <f t="shared" ca="1" si="79"/>
        <v/>
      </c>
      <c r="H200" s="220" t="str">
        <f t="shared" ca="1" si="79"/>
        <v>C</v>
      </c>
      <c r="I200" s="220" t="str">
        <f t="shared" ca="1" si="79"/>
        <v/>
      </c>
      <c r="J200" s="221" t="str">
        <f t="shared" ca="1" si="79"/>
        <v/>
      </c>
      <c r="K200" s="221" t="str">
        <f t="shared" ca="1" si="79"/>
        <v/>
      </c>
      <c r="L200" s="221" t="str">
        <f t="shared" ca="1" si="79"/>
        <v/>
      </c>
      <c r="M200" s="222" t="str">
        <f t="shared" ca="1" si="80"/>
        <v/>
      </c>
      <c r="N200" s="220" t="str">
        <f t="shared" ca="1" si="80"/>
        <v/>
      </c>
      <c r="O200" s="220" t="str">
        <f t="shared" ca="1" si="80"/>
        <v>C</v>
      </c>
      <c r="P200" s="220" t="str">
        <f t="shared" ca="1" si="80"/>
        <v/>
      </c>
      <c r="Q200" s="221" t="str">
        <f t="shared" ca="1" si="80"/>
        <v/>
      </c>
      <c r="R200" s="221" t="str">
        <f t="shared" ca="1" si="80"/>
        <v/>
      </c>
      <c r="S200" s="221" t="str">
        <f t="shared" ca="1" si="80"/>
        <v/>
      </c>
      <c r="T200" s="222" t="str">
        <f t="shared" ca="1" si="80"/>
        <v/>
      </c>
      <c r="U200" s="220" t="str">
        <f t="shared" ca="1" si="80"/>
        <v/>
      </c>
      <c r="V200" s="220" t="str">
        <f t="shared" ca="1" si="80"/>
        <v>C</v>
      </c>
      <c r="W200" s="220" t="str">
        <f t="shared" ca="1" si="81"/>
        <v/>
      </c>
      <c r="X200" s="221" t="str">
        <f t="shared" ca="1" si="81"/>
        <v/>
      </c>
      <c r="Y200" s="221" t="str">
        <f t="shared" ca="1" si="81"/>
        <v/>
      </c>
      <c r="Z200" s="221" t="str">
        <f t="shared" ca="1" si="81"/>
        <v/>
      </c>
      <c r="AA200" s="222" t="str">
        <f t="shared" ca="1" si="81"/>
        <v/>
      </c>
      <c r="AB200" s="220" t="str">
        <f t="shared" ca="1" si="81"/>
        <v/>
      </c>
      <c r="AC200" s="220" t="str">
        <f t="shared" ca="1" si="81"/>
        <v>C</v>
      </c>
      <c r="AD200" s="220" t="str">
        <f t="shared" ca="1" si="81"/>
        <v/>
      </c>
      <c r="AE200" s="221" t="str">
        <f t="shared" ca="1" si="81"/>
        <v/>
      </c>
      <c r="AF200" s="221" t="str">
        <f t="shared" ca="1" si="81"/>
        <v/>
      </c>
      <c r="AG200" s="221" t="str">
        <f t="shared" ca="1" si="81"/>
        <v/>
      </c>
      <c r="AH200" s="40"/>
      <c r="AI200" s="17"/>
      <c r="AJ200" s="33"/>
      <c r="AK200" s="33"/>
      <c r="AL200" s="33"/>
      <c r="AM200" s="17"/>
      <c r="AN200" s="168"/>
      <c r="AO200" s="169"/>
      <c r="AP200" s="172"/>
      <c r="AQ200" s="173"/>
      <c r="AR200" s="17"/>
      <c r="AS200" s="180"/>
      <c r="AT200" s="180"/>
      <c r="AU200" s="181"/>
      <c r="AV200" s="181"/>
      <c r="AW200" s="317"/>
      <c r="AX200" s="17"/>
      <c r="AY200" s="17"/>
    </row>
    <row r="201" spans="2:53" ht="12.75" customHeight="1" x14ac:dyDescent="0.25">
      <c r="B201" s="163" t="s">
        <v>16</v>
      </c>
      <c r="C201" s="223"/>
      <c r="D201" s="224"/>
      <c r="E201" s="224"/>
      <c r="F201" s="224"/>
      <c r="G201" s="224"/>
      <c r="H201" s="224" t="s">
        <v>103</v>
      </c>
      <c r="I201" s="224" t="s">
        <v>103</v>
      </c>
      <c r="J201" s="224" t="s">
        <v>103</v>
      </c>
      <c r="K201" s="224" t="s">
        <v>103</v>
      </c>
      <c r="L201" s="224" t="s">
        <v>103</v>
      </c>
      <c r="M201" s="224" t="s">
        <v>103</v>
      </c>
      <c r="N201" s="225"/>
      <c r="O201" s="224" t="s">
        <v>103</v>
      </c>
      <c r="P201" s="224" t="s">
        <v>103</v>
      </c>
      <c r="Q201" s="224" t="s">
        <v>103</v>
      </c>
      <c r="R201" s="224" t="s">
        <v>103</v>
      </c>
      <c r="S201" s="224" t="s">
        <v>103</v>
      </c>
      <c r="T201" s="224" t="s">
        <v>103</v>
      </c>
      <c r="U201" s="224"/>
      <c r="V201" s="224" t="s">
        <v>102</v>
      </c>
      <c r="W201" s="224" t="s">
        <v>102</v>
      </c>
      <c r="X201" s="224" t="s">
        <v>102</v>
      </c>
      <c r="Y201" s="224" t="s">
        <v>102</v>
      </c>
      <c r="Z201" s="224" t="s">
        <v>102</v>
      </c>
      <c r="AA201" s="224" t="s">
        <v>102</v>
      </c>
      <c r="AB201" s="225"/>
      <c r="AC201" s="224" t="s">
        <v>102</v>
      </c>
      <c r="AD201" s="224" t="s">
        <v>102</v>
      </c>
      <c r="AE201" s="224" t="s">
        <v>102</v>
      </c>
      <c r="AF201" s="224" t="s">
        <v>102</v>
      </c>
      <c r="AG201" s="226" t="s">
        <v>102</v>
      </c>
      <c r="AH201" s="14"/>
      <c r="AI201" s="17"/>
      <c r="AJ201" s="33"/>
      <c r="AK201" s="33"/>
      <c r="AL201" s="33"/>
      <c r="AM201" s="17"/>
      <c r="AN201" s="168"/>
      <c r="AO201" s="169"/>
      <c r="AP201" s="172"/>
      <c r="AQ201" s="173"/>
      <c r="AR201" s="17"/>
      <c r="AS201" s="180"/>
      <c r="AT201" s="180"/>
      <c r="AU201" s="181"/>
      <c r="AV201" s="181"/>
      <c r="AW201" s="317"/>
      <c r="AX201" s="17"/>
      <c r="AY201" s="17"/>
    </row>
    <row r="202" spans="2:53" ht="12.75" customHeight="1" x14ac:dyDescent="0.25">
      <c r="B202" s="25"/>
      <c r="C202" s="283"/>
      <c r="D202" s="283"/>
      <c r="E202" s="283"/>
      <c r="F202" s="283"/>
      <c r="G202" s="283"/>
      <c r="H202" s="283"/>
      <c r="I202" s="283"/>
      <c r="J202" s="283"/>
      <c r="K202" s="283"/>
      <c r="L202" s="283"/>
      <c r="M202" s="283"/>
      <c r="N202" s="283"/>
      <c r="O202" s="283"/>
      <c r="P202" s="283"/>
      <c r="Q202" s="283"/>
      <c r="R202" s="283"/>
      <c r="S202" s="283"/>
      <c r="T202" s="283"/>
      <c r="U202" s="283"/>
      <c r="V202" s="283"/>
      <c r="W202" s="283"/>
      <c r="X202" s="283"/>
      <c r="Y202" s="283"/>
      <c r="Z202" s="283"/>
      <c r="AA202" s="283"/>
      <c r="AB202" s="283"/>
      <c r="AC202" s="283"/>
      <c r="AD202" s="283"/>
      <c r="AE202" s="283"/>
      <c r="AF202" s="283"/>
      <c r="AG202" s="283"/>
      <c r="AH202" s="40"/>
      <c r="AI202" s="17"/>
      <c r="AJ202" s="33"/>
      <c r="AK202" s="33"/>
      <c r="AL202" s="33"/>
      <c r="AM202" s="17"/>
      <c r="AN202" s="168"/>
      <c r="AO202" s="169"/>
      <c r="AP202" s="172"/>
      <c r="AQ202" s="173"/>
      <c r="AR202" s="17"/>
      <c r="AS202" s="180"/>
      <c r="AT202" s="180"/>
      <c r="AU202" s="181"/>
      <c r="AV202" s="181"/>
      <c r="AW202" s="317"/>
      <c r="AX202" s="17"/>
      <c r="AY202" s="17"/>
    </row>
    <row r="203" spans="2:53" ht="12.75" customHeight="1" x14ac:dyDescent="0.25">
      <c r="B203" s="25"/>
      <c r="C203" s="216" t="str">
        <f t="shared" ref="C203:AF203" si="83">IF(ISEVEN(_xlfn.ISOWEEKNUM(DATE(Saisir_Année+1,VLOOKUP($B204,correspondance_mois,2,FALSE),C205))),"2",IF(ISODD(_xlfn.ISOWEEKNUM(DATE(Saisir_Année+1,VLOOKUP($B204,correspondance_mois,2,FALSE),C205))),"1","ERREUR"))</f>
        <v>1</v>
      </c>
      <c r="D203" s="216" t="str">
        <f t="shared" si="83"/>
        <v>1</v>
      </c>
      <c r="E203" s="216" t="str">
        <f t="shared" si="83"/>
        <v>2</v>
      </c>
      <c r="F203" s="216" t="str">
        <f t="shared" si="83"/>
        <v>2</v>
      </c>
      <c r="G203" s="216" t="str">
        <f t="shared" si="83"/>
        <v>2</v>
      </c>
      <c r="H203" s="216" t="str">
        <f t="shared" si="83"/>
        <v>2</v>
      </c>
      <c r="I203" s="216" t="str">
        <f t="shared" si="83"/>
        <v>2</v>
      </c>
      <c r="J203" s="216" t="str">
        <f t="shared" si="83"/>
        <v>2</v>
      </c>
      <c r="K203" s="216" t="str">
        <f t="shared" si="83"/>
        <v>2</v>
      </c>
      <c r="L203" s="216" t="str">
        <f t="shared" si="83"/>
        <v>1</v>
      </c>
      <c r="M203" s="216" t="str">
        <f t="shared" si="83"/>
        <v>1</v>
      </c>
      <c r="N203" s="216" t="str">
        <f t="shared" si="83"/>
        <v>1</v>
      </c>
      <c r="O203" s="216" t="str">
        <f t="shared" si="83"/>
        <v>1</v>
      </c>
      <c r="P203" s="216" t="str">
        <f t="shared" si="83"/>
        <v>1</v>
      </c>
      <c r="Q203" s="216" t="str">
        <f t="shared" si="83"/>
        <v>1</v>
      </c>
      <c r="R203" s="216" t="str">
        <f t="shared" si="83"/>
        <v>1</v>
      </c>
      <c r="S203" s="216" t="str">
        <f t="shared" si="83"/>
        <v>2</v>
      </c>
      <c r="T203" s="216" t="str">
        <f t="shared" si="83"/>
        <v>2</v>
      </c>
      <c r="U203" s="216" t="str">
        <f t="shared" si="83"/>
        <v>2</v>
      </c>
      <c r="V203" s="216" t="str">
        <f t="shared" si="83"/>
        <v>2</v>
      </c>
      <c r="W203" s="216" t="str">
        <f t="shared" si="83"/>
        <v>2</v>
      </c>
      <c r="X203" s="216" t="str">
        <f t="shared" si="83"/>
        <v>2</v>
      </c>
      <c r="Y203" s="216" t="str">
        <f t="shared" si="83"/>
        <v>2</v>
      </c>
      <c r="Z203" s="216" t="str">
        <f t="shared" si="83"/>
        <v>1</v>
      </c>
      <c r="AA203" s="216" t="str">
        <f t="shared" si="83"/>
        <v>1</v>
      </c>
      <c r="AB203" s="216" t="str">
        <f t="shared" si="83"/>
        <v>1</v>
      </c>
      <c r="AC203" s="216" t="str">
        <f t="shared" si="83"/>
        <v>1</v>
      </c>
      <c r="AD203" s="216" t="str">
        <f t="shared" si="83"/>
        <v>1</v>
      </c>
      <c r="AE203" s="216" t="str">
        <f t="shared" si="83"/>
        <v>1</v>
      </c>
      <c r="AF203" s="216" t="str">
        <f t="shared" si="83"/>
        <v>1</v>
      </c>
      <c r="AG203" s="283"/>
      <c r="AH203" s="40"/>
      <c r="AI203" s="17"/>
      <c r="AJ203" s="33"/>
      <c r="AK203" s="361" t="s">
        <v>87</v>
      </c>
      <c r="AL203" s="362"/>
      <c r="AM203" s="17"/>
      <c r="AN203" s="168"/>
      <c r="AO203" s="169"/>
      <c r="AP203" s="172"/>
      <c r="AQ203" s="173"/>
      <c r="AR203" s="17"/>
      <c r="AS203" s="180"/>
      <c r="AT203" s="180"/>
      <c r="AU203" s="181"/>
      <c r="AV203" s="181"/>
      <c r="AW203" s="317"/>
      <c r="AX203" s="17"/>
      <c r="AY203" s="17"/>
    </row>
    <row r="204" spans="2:53" ht="12.75" customHeight="1" x14ac:dyDescent="0.25">
      <c r="B204" s="42" t="s">
        <v>23</v>
      </c>
      <c r="C204" s="49" t="str">
        <f>VLOOKUP(WEEKDAY(DATE(Saisir_Année+1,VLOOKUP($B204,correspondance_mois,2,FALSE),C205),2),correspondance_semaine,2,FALSE)</f>
        <v>Sam</v>
      </c>
      <c r="D204" s="49" t="str">
        <f t="shared" ref="D204:AF204" si="84">VLOOKUP(WEEKDAY(DATE(Saisir_Année+1,VLOOKUP($B204,correspondance_mois,2,FALSE),D205),2),correspondance_semaine,2,FALSE)</f>
        <v>Dim</v>
      </c>
      <c r="E204" s="49" t="str">
        <f t="shared" si="84"/>
        <v>Lun</v>
      </c>
      <c r="F204" s="49" t="str">
        <f t="shared" si="84"/>
        <v>Mar</v>
      </c>
      <c r="G204" s="49" t="str">
        <f t="shared" si="84"/>
        <v>Mer</v>
      </c>
      <c r="H204" s="49" t="str">
        <f t="shared" si="84"/>
        <v>Jeu</v>
      </c>
      <c r="I204" s="49" t="str">
        <f t="shared" si="84"/>
        <v>Ven</v>
      </c>
      <c r="J204" s="49" t="str">
        <f t="shared" si="84"/>
        <v>Sam</v>
      </c>
      <c r="K204" s="49" t="str">
        <f t="shared" si="84"/>
        <v>Dim</v>
      </c>
      <c r="L204" s="49" t="str">
        <f t="shared" si="84"/>
        <v>Lun</v>
      </c>
      <c r="M204" s="49" t="str">
        <f t="shared" si="84"/>
        <v>Mar</v>
      </c>
      <c r="N204" s="49" t="str">
        <f t="shared" si="84"/>
        <v>Mer</v>
      </c>
      <c r="O204" s="49" t="str">
        <f t="shared" si="84"/>
        <v>Jeu</v>
      </c>
      <c r="P204" s="49" t="str">
        <f t="shared" si="84"/>
        <v>Ven</v>
      </c>
      <c r="Q204" s="49" t="str">
        <f t="shared" si="84"/>
        <v>Sam</v>
      </c>
      <c r="R204" s="49" t="str">
        <f t="shared" si="84"/>
        <v>Dim</v>
      </c>
      <c r="S204" s="49" t="str">
        <f t="shared" si="84"/>
        <v>Lun</v>
      </c>
      <c r="T204" s="49" t="str">
        <f t="shared" si="84"/>
        <v>Mar</v>
      </c>
      <c r="U204" s="49" t="str">
        <f t="shared" si="84"/>
        <v>Mer</v>
      </c>
      <c r="V204" s="49" t="str">
        <f t="shared" si="84"/>
        <v>Jeu</v>
      </c>
      <c r="W204" s="49" t="str">
        <f t="shared" si="84"/>
        <v>Ven</v>
      </c>
      <c r="X204" s="49" t="str">
        <f t="shared" si="84"/>
        <v>Sam</v>
      </c>
      <c r="Y204" s="49" t="str">
        <f t="shared" si="84"/>
        <v>Dim</v>
      </c>
      <c r="Z204" s="49" t="str">
        <f t="shared" si="84"/>
        <v>Lun</v>
      </c>
      <c r="AA204" s="49" t="str">
        <f t="shared" si="84"/>
        <v>Mar</v>
      </c>
      <c r="AB204" s="49" t="str">
        <f t="shared" si="84"/>
        <v>Mer</v>
      </c>
      <c r="AC204" s="49" t="str">
        <f t="shared" si="84"/>
        <v>Jeu</v>
      </c>
      <c r="AD204" s="49" t="str">
        <f t="shared" si="84"/>
        <v>Ven</v>
      </c>
      <c r="AE204" s="49" t="str">
        <f t="shared" si="84"/>
        <v>Sam</v>
      </c>
      <c r="AF204" s="49" t="str">
        <f t="shared" si="84"/>
        <v>Dim</v>
      </c>
      <c r="AG204" s="277"/>
      <c r="AH204" s="17"/>
      <c r="AI204" s="370" t="s">
        <v>2</v>
      </c>
      <c r="AJ204" s="371"/>
      <c r="AK204" s="363"/>
      <c r="AL204" s="364"/>
      <c r="AM204" s="17"/>
      <c r="AN204" s="168"/>
      <c r="AO204" s="169"/>
      <c r="AP204" s="172"/>
      <c r="AQ204" s="173"/>
      <c r="AR204" s="17"/>
      <c r="AS204" s="180"/>
      <c r="AT204" s="180"/>
      <c r="AU204" s="181"/>
      <c r="AV204" s="181"/>
      <c r="AW204" s="317"/>
      <c r="AX204" s="17"/>
      <c r="AY204" s="17"/>
    </row>
    <row r="205" spans="2:53" ht="12.75" customHeight="1" x14ac:dyDescent="0.25">
      <c r="C205" s="20">
        <v>1</v>
      </c>
      <c r="D205" s="20">
        <v>2</v>
      </c>
      <c r="E205" s="20">
        <v>3</v>
      </c>
      <c r="F205" s="20">
        <v>4</v>
      </c>
      <c r="G205" s="20">
        <v>5</v>
      </c>
      <c r="H205" s="20">
        <v>6</v>
      </c>
      <c r="I205" s="20">
        <v>7</v>
      </c>
      <c r="J205" s="20">
        <v>8</v>
      </c>
      <c r="K205" s="20">
        <v>9</v>
      </c>
      <c r="L205" s="20">
        <v>10</v>
      </c>
      <c r="M205" s="20">
        <v>11</v>
      </c>
      <c r="N205" s="20">
        <v>12</v>
      </c>
      <c r="O205" s="20">
        <v>13</v>
      </c>
      <c r="P205" s="20">
        <v>14</v>
      </c>
      <c r="Q205" s="20">
        <v>15</v>
      </c>
      <c r="R205" s="20">
        <v>16</v>
      </c>
      <c r="S205" s="20">
        <v>17</v>
      </c>
      <c r="T205" s="20">
        <v>18</v>
      </c>
      <c r="U205" s="20">
        <v>19</v>
      </c>
      <c r="V205" s="20">
        <v>20</v>
      </c>
      <c r="W205" s="20">
        <v>21</v>
      </c>
      <c r="X205" s="20">
        <v>22</v>
      </c>
      <c r="Y205" s="20">
        <v>23</v>
      </c>
      <c r="Z205" s="20">
        <v>24</v>
      </c>
      <c r="AA205" s="20">
        <v>25</v>
      </c>
      <c r="AB205" s="20">
        <v>26</v>
      </c>
      <c r="AC205" s="20">
        <v>27</v>
      </c>
      <c r="AD205" s="20">
        <v>28</v>
      </c>
      <c r="AE205" s="20">
        <v>29</v>
      </c>
      <c r="AF205" s="20">
        <v>30</v>
      </c>
      <c r="AG205" s="277"/>
      <c r="AH205" s="40"/>
      <c r="AI205" s="16" t="str">
        <f>IF(format_planning="numéros de planning",$AM$3,$AI$3)</f>
        <v>A</v>
      </c>
      <c r="AJ205" s="43">
        <f ca="1">COUNTIF($C$207:$AH$207,$AI205)*3.25+COUNTIF($C$208:$AH$208,$AI205)*3+COUNTIF($C$209:$AH$209,$AI205)*2+COUNTIF($C$210:$AH$210,$AI205)*3+COUNTIF($C$211:$AH$211,$AI205)*3.25+COUNTIF($C$212:$AH$212,$AI205)*3+COUNTIF($C$213:$AH$213,$AI205)*2+COUNTIF($C$214:$AH$214,$AI205)*8+COUNTIF($C$216:$AH$216,$AI205)*3+COUNTIF($C$217:$AH$217,$AI205)*3+COUNTIF($C$218:$AH$218,$AI205)*3+COUNTIF($C$219:$AH$219,$AI205)*2+COUNTIF($C$220:$AH$220,$AI205)*5</f>
        <v>108</v>
      </c>
      <c r="AK205" s="359">
        <f t="shared" ref="AK205:AK210" ca="1" si="85">COUNTIF($C$207:$AF$207,AI205)+COUNTIF($C$210:$AF$210,AI205)+COUNTIF($C$211:$AF$211,AI205)+COUNTIF($C$214:$AF$214,AI205)+COUNTIF($C$216:$AF$216,AI205)+COUNTIF($C$217:$AF$217,AI205)</f>
        <v>15</v>
      </c>
      <c r="AL205" s="360"/>
      <c r="AM205" s="17"/>
      <c r="AN205" s="168"/>
      <c r="AO205" s="169"/>
      <c r="AP205" s="172"/>
      <c r="AQ205" s="173"/>
      <c r="AR205" s="17"/>
      <c r="AS205" s="180"/>
      <c r="AT205" s="180"/>
      <c r="AU205" s="181"/>
      <c r="AV205" s="181"/>
      <c r="AW205" s="317"/>
      <c r="AX205" s="17"/>
      <c r="AY205" s="17"/>
      <c r="AZ205" s="17"/>
      <c r="BA205" s="17"/>
    </row>
    <row r="206" spans="2:53" ht="12.75" customHeight="1" x14ac:dyDescent="0.25">
      <c r="B206" s="45" t="s">
        <v>3</v>
      </c>
      <c r="C206" s="285"/>
      <c r="D206" s="285"/>
      <c r="E206" s="285"/>
      <c r="F206" s="285"/>
      <c r="G206" s="285"/>
      <c r="H206" s="285"/>
      <c r="I206" s="285"/>
      <c r="J206" s="285"/>
      <c r="K206" s="286"/>
      <c r="L206" s="285"/>
      <c r="M206" s="285"/>
      <c r="N206" s="287"/>
      <c r="O206" s="285"/>
      <c r="P206" s="285"/>
      <c r="Q206" s="285"/>
      <c r="R206" s="286"/>
      <c r="S206" s="285"/>
      <c r="T206" s="285"/>
      <c r="U206" s="285"/>
      <c r="V206" s="285"/>
      <c r="W206" s="288"/>
      <c r="X206" s="285"/>
      <c r="Y206" s="286"/>
      <c r="Z206" s="285"/>
      <c r="AA206" s="285"/>
      <c r="AB206" s="285"/>
      <c r="AC206" s="285"/>
      <c r="AD206" s="285"/>
      <c r="AE206" s="285"/>
      <c r="AF206" s="289"/>
      <c r="AG206" s="277"/>
      <c r="AH206" s="40"/>
      <c r="AI206" s="16" t="str">
        <f>IF(format_planning="numéros de planning",$AM$4,$AI$4)</f>
        <v>M</v>
      </c>
      <c r="AJ206" s="43">
        <f t="shared" ref="AJ206:AJ210" ca="1" si="86">COUNTIF($C$207:$AH$207,$AI206)*3.25+COUNTIF($C$208:$AH$208,$AI206)*3+COUNTIF($C$209:$AH$209,$AI206)*2+COUNTIF($C$210:$AH$210,$AI206)*3+COUNTIF($C$211:$AH$211,$AI206)*3.25+COUNTIF($C$212:$AH$212,$AI206)*3+COUNTIF($C$213:$AH$213,$AI206)*2+COUNTIF($C$214:$AH$214,$AI206)*8+COUNTIF($C$216:$AH$216,$AI206)*3+COUNTIF($C$217:$AH$217,$AI206)*3+COUNTIF($C$218:$AH$218,$AI206)*3+COUNTIF($C$219:$AH$219,$AI206)*2+COUNTIF($C$220:$AH$220,$AI206)*5</f>
        <v>152.25</v>
      </c>
      <c r="AK206" s="359">
        <f t="shared" ca="1" si="85"/>
        <v>21</v>
      </c>
      <c r="AL206" s="360"/>
      <c r="AM206" s="17"/>
      <c r="AN206" s="168"/>
      <c r="AO206" s="169"/>
      <c r="AP206" s="172"/>
      <c r="AQ206" s="173"/>
      <c r="AR206" s="17"/>
      <c r="AS206" s="180"/>
      <c r="AT206" s="180"/>
      <c r="AU206" s="181"/>
      <c r="AV206" s="181"/>
      <c r="AW206" s="317"/>
      <c r="AX206" s="17"/>
      <c r="AY206" s="17"/>
      <c r="AZ206" s="17"/>
      <c r="BA206" s="17"/>
    </row>
    <row r="207" spans="2:53" ht="12.75" customHeight="1" x14ac:dyDescent="0.25">
      <c r="B207" s="156" t="s">
        <v>4</v>
      </c>
      <c r="C207" s="217" t="str">
        <f t="shared" ref="C207:L220" ca="1" si="87">IF(SUMPRODUCT((($AS$31:$AS$245&lt;=DATE(Saisir_Année+1,VLOOKUP($B$204,correspondance_mois,2,FALSE), C$205))*1)*(($AT$31:$AT$245&gt;=DATE(Saisir_Année+1,VLOOKUP($B$204,correspondance_mois,2,FALSE), C$205))*1)*($AU$31:$AU$245=IF(ISERROR(VLOOKUP(DATE(Saisir_Année+1,VLOOKUP($B$204,correspondance_mois,2,FALSE), C$205),jours_ferie,2,FALSE)),IF(ISBLANK(INDEX(OFFSET(IF(format_planning="numéros de planning",$C$249,$Q$249),ROW(INDEX($A:$A,MATCH(IF(C$221="","normal", C$221),$A:$A,0),1))-ROW($C$249)+1,IF(ISODD(C$203),0,7),14,7),ROW($B207)-ROW($B$206),MATCH(C$204,$C$246:$I$246,0),1)),"",INDEX(OFFSET(IF(format_planning="numéros de planning",$C$249,$Q$249),ROW(INDEX($A:$A,MATCH(IF(C$221="","normal", C$221),$A:$A,0),1))-ROW($C$249)+1,IF(ISODD(C$203),0,7),14,7),ROW($B207)-ROW($B$206),MATCH(C$204,$C$246:$I$246,0),1)),"")))&gt;0,INDEX($AS$31:$AW$245,SUMPRODUCT((($AS$31:$AS$245&lt;=DATE(Saisir_Année+1,VLOOKUP($B$204,correspondance_mois,2,FALSE), C$205))*1)*(($AT$31:$AT$245&gt;=DATE(Saisir_Année+1,VLOOKUP($B$204,correspondance_mois,2,FALSE), C$205))*1)*($AU$31:$AU$245=IF(ISERROR(VLOOKUP(DATE(Saisir_Année+1,VLOOKUP($B$204,correspondance_mois,2,FALSE), C$205),jours_ferie,2,FALSE)),IF(ISBLANK(INDEX(OFFSET(IF(format_planning="numéros de planning",$C$249,$Q$249),ROW(INDEX($A:$A,MATCH(IF(C$221="","normal", C$221),$A:$A,0),1))-ROW($C$249)+1,IF(ISODD(C$203),0,7),14,7),ROW($B207)-ROW($B$206),MATCH(C$204,$C$246:$I$246,0),1)),"",INDEX(OFFSET(IF(format_planning="numéros de planning",$C$249,$Q$249),ROW(INDEX($A:$A,MATCH(IF(C$221="","normal", C$221),$A:$A,0),1))-ROW($C$249)+1,IF(ISODD(C$203),0,7),14,7),ROW($B207)-ROW($B$206),MATCH(C$204,$C$246:$I$246,0),1)),""))*ROW($AS$31:$AS$245))-30,4,1),IF(ISERROR(VLOOKUP(DATE(Saisir_Année+1,VLOOKUP($B$204,correspondance_mois,2,FALSE), C$205),jours_ferie,2,FALSE)),IF(ISBLANK(INDEX(OFFSET(IF(format_planning="numéros de planning",$C$249,$Q$249),ROW(INDEX($A:$A,MATCH(IF(C$221="","normal", C$221),$A:$A,0),1))-ROW($C$249)+1,IF(ISODD(C$203),0,7),14,7),ROW($B207)-ROW($B$206),MATCH(C$204,$C$246:$I$246,0),1)),"",INDEX(OFFSET(IF(format_planning="numéros de planning",$C$249,$Q$249),ROW(INDEX($A:$A,MATCH(IF(C$221="","normal", C$221),$A:$A,0),1))-ROW($C$249)+1,IF(ISODD(C$203),0,7),14,7),ROW($B207)-ROW($B$206),MATCH(C$204,$C$246:$I$246,0),1)),""))</f>
        <v>A</v>
      </c>
      <c r="D207" s="218" t="str">
        <f t="shared" ca="1" si="87"/>
        <v/>
      </c>
      <c r="E207" s="218" t="str">
        <f t="shared" ca="1" si="87"/>
        <v>T</v>
      </c>
      <c r="F207" s="218" t="str">
        <f t="shared" ca="1" si="87"/>
        <v>M</v>
      </c>
      <c r="G207" s="218" t="str">
        <f t="shared" ca="1" si="87"/>
        <v>A</v>
      </c>
      <c r="H207" s="218" t="str">
        <f t="shared" ca="1" si="87"/>
        <v>M</v>
      </c>
      <c r="I207" s="218" t="str">
        <f t="shared" ca="1" si="87"/>
        <v>T</v>
      </c>
      <c r="J207" s="218" t="str">
        <f t="shared" ca="1" si="87"/>
        <v>G</v>
      </c>
      <c r="K207" s="218" t="str">
        <f t="shared" ca="1" si="87"/>
        <v/>
      </c>
      <c r="L207" s="218" t="str">
        <f t="shared" ca="1" si="87"/>
        <v/>
      </c>
      <c r="M207" s="218" t="str">
        <f t="shared" ref="M207:V220" ca="1" si="88">IF(SUMPRODUCT((($AS$31:$AS$245&lt;=DATE(Saisir_Année+1,VLOOKUP($B$204,correspondance_mois,2,FALSE), M$205))*1)*(($AT$31:$AT$245&gt;=DATE(Saisir_Année+1,VLOOKUP($B$204,correspondance_mois,2,FALSE), M$205))*1)*($AU$31:$AU$245=IF(ISERROR(VLOOKUP(DATE(Saisir_Année+1,VLOOKUP($B$204,correspondance_mois,2,FALSE), M$205),jours_ferie,2,FALSE)),IF(ISBLANK(INDEX(OFFSET(IF(format_planning="numéros de planning",$C$249,$Q$249),ROW(INDEX($A:$A,MATCH(IF(M$221="","normal", M$221),$A:$A,0),1))-ROW($C$249)+1,IF(ISODD(M$203),0,7),14,7),ROW($B207)-ROW($B$206),MATCH(M$204,$C$246:$I$246,0),1)),"",INDEX(OFFSET(IF(format_planning="numéros de planning",$C$249,$Q$249),ROW(INDEX($A:$A,MATCH(IF(M$221="","normal", M$221),$A:$A,0),1))-ROW($C$249)+1,IF(ISODD(M$203),0,7),14,7),ROW($B207)-ROW($B$206),MATCH(M$204,$C$246:$I$246,0),1)),"")))&gt;0,INDEX($AS$31:$AW$245,SUMPRODUCT((($AS$31:$AS$245&lt;=DATE(Saisir_Année+1,VLOOKUP($B$204,correspondance_mois,2,FALSE), M$205))*1)*(($AT$31:$AT$245&gt;=DATE(Saisir_Année+1,VLOOKUP($B$204,correspondance_mois,2,FALSE), M$205))*1)*($AU$31:$AU$245=IF(ISERROR(VLOOKUP(DATE(Saisir_Année+1,VLOOKUP($B$204,correspondance_mois,2,FALSE), M$205),jours_ferie,2,FALSE)),IF(ISBLANK(INDEX(OFFSET(IF(format_planning="numéros de planning",$C$249,$Q$249),ROW(INDEX($A:$A,MATCH(IF(M$221="","normal", M$221),$A:$A,0),1))-ROW($C$249)+1,IF(ISODD(M$203),0,7),14,7),ROW($B207)-ROW($B$206),MATCH(M$204,$C$246:$I$246,0),1)),"",INDEX(OFFSET(IF(format_planning="numéros de planning",$C$249,$Q$249),ROW(INDEX($A:$A,MATCH(IF(M$221="","normal", M$221),$A:$A,0),1))-ROW($C$249)+1,IF(ISODD(M$203),0,7),14,7),ROW($B207)-ROW($B$206),MATCH(M$204,$C$246:$I$246,0),1)),""))*ROW($AS$31:$AS$245))-30,4,1),IF(ISERROR(VLOOKUP(DATE(Saisir_Année+1,VLOOKUP($B$204,correspondance_mois,2,FALSE), M$205),jours_ferie,2,FALSE)),IF(ISBLANK(INDEX(OFFSET(IF(format_planning="numéros de planning",$C$249,$Q$249),ROW(INDEX($A:$A,MATCH(IF(M$221="","normal", M$221),$A:$A,0),1))-ROW($C$249)+1,IF(ISODD(M$203),0,7),14,7),ROW($B207)-ROW($B$206),MATCH(M$204,$C$246:$I$246,0),1)),"",INDEX(OFFSET(IF(format_planning="numéros de planning",$C$249,$Q$249),ROW(INDEX($A:$A,MATCH(IF(M$221="","normal", M$221),$A:$A,0),1))-ROW($C$249)+1,IF(ISODD(M$203),0,7),14,7),ROW($B207)-ROW($B$206),MATCH(M$204,$C$246:$I$246,0),1)),""))</f>
        <v>G</v>
      </c>
      <c r="N207" s="218" t="str">
        <f t="shared" ca="1" si="88"/>
        <v>T</v>
      </c>
      <c r="O207" s="218" t="str">
        <f t="shared" ca="1" si="88"/>
        <v>T</v>
      </c>
      <c r="P207" s="218" t="str">
        <f t="shared" ca="1" si="88"/>
        <v>A</v>
      </c>
      <c r="Q207" s="218" t="str">
        <f t="shared" ca="1" si="88"/>
        <v>M</v>
      </c>
      <c r="R207" s="218" t="str">
        <f t="shared" ca="1" si="88"/>
        <v/>
      </c>
      <c r="S207" s="218" t="str">
        <f t="shared" ca="1" si="88"/>
        <v>T</v>
      </c>
      <c r="T207" s="218" t="str">
        <f t="shared" ca="1" si="88"/>
        <v>G</v>
      </c>
      <c r="U207" s="218" t="str">
        <f t="shared" ca="1" si="88"/>
        <v>M</v>
      </c>
      <c r="V207" s="218" t="str">
        <f t="shared" ca="1" si="88"/>
        <v>M</v>
      </c>
      <c r="W207" s="218" t="str">
        <f t="shared" ref="W207:AF220" ca="1" si="89">IF(SUMPRODUCT((($AS$31:$AS$245&lt;=DATE(Saisir_Année+1,VLOOKUP($B$204,correspondance_mois,2,FALSE), W$205))*1)*(($AT$31:$AT$245&gt;=DATE(Saisir_Année+1,VLOOKUP($B$204,correspondance_mois,2,FALSE), W$205))*1)*($AU$31:$AU$245=IF(ISERROR(VLOOKUP(DATE(Saisir_Année+1,VLOOKUP($B$204,correspondance_mois,2,FALSE), W$205),jours_ferie,2,FALSE)),IF(ISBLANK(INDEX(OFFSET(IF(format_planning="numéros de planning",$C$249,$Q$249),ROW(INDEX($A:$A,MATCH(IF(W$221="","normal", W$221),$A:$A,0),1))-ROW($C$249)+1,IF(ISODD(W$203),0,7),14,7),ROW($B207)-ROW($B$206),MATCH(W$204,$C$246:$I$246,0),1)),"",INDEX(OFFSET(IF(format_planning="numéros de planning",$C$249,$Q$249),ROW(INDEX($A:$A,MATCH(IF(W$221="","normal", W$221),$A:$A,0),1))-ROW($C$249)+1,IF(ISODD(W$203),0,7),14,7),ROW($B207)-ROW($B$206),MATCH(W$204,$C$246:$I$246,0),1)),"")))&gt;0,INDEX($AS$31:$AW$245,SUMPRODUCT((($AS$31:$AS$245&lt;=DATE(Saisir_Année+1,VLOOKUP($B$204,correspondance_mois,2,FALSE), W$205))*1)*(($AT$31:$AT$245&gt;=DATE(Saisir_Année+1,VLOOKUP($B$204,correspondance_mois,2,FALSE), W$205))*1)*($AU$31:$AU$245=IF(ISERROR(VLOOKUP(DATE(Saisir_Année+1,VLOOKUP($B$204,correspondance_mois,2,FALSE), W$205),jours_ferie,2,FALSE)),IF(ISBLANK(INDEX(OFFSET(IF(format_planning="numéros de planning",$C$249,$Q$249),ROW(INDEX($A:$A,MATCH(IF(W$221="","normal", W$221),$A:$A,0),1))-ROW($C$249)+1,IF(ISODD(W$203),0,7),14,7),ROW($B207)-ROW($B$206),MATCH(W$204,$C$246:$I$246,0),1)),"",INDEX(OFFSET(IF(format_planning="numéros de planning",$C$249,$Q$249),ROW(INDEX($A:$A,MATCH(IF(W$221="","normal", W$221),$A:$A,0),1))-ROW($C$249)+1,IF(ISODD(W$203),0,7),14,7),ROW($B207)-ROW($B$206),MATCH(W$204,$C$246:$I$246,0),1)),""))*ROW($AS$31:$AS$245))-30,4,1),IF(ISERROR(VLOOKUP(DATE(Saisir_Année+1,VLOOKUP($B$204,correspondance_mois,2,FALSE), W$205),jours_ferie,2,FALSE)),IF(ISBLANK(INDEX(OFFSET(IF(format_planning="numéros de planning",$C$249,$Q$249),ROW(INDEX($A:$A,MATCH(IF(W$221="","normal", W$221),$A:$A,0),1))-ROW($C$249)+1,IF(ISODD(W$203),0,7),14,7),ROW($B207)-ROW($B$206),MATCH(W$204,$C$246:$I$246,0),1)),"",INDEX(OFFSET(IF(format_planning="numéros de planning",$C$249,$Q$249),ROW(INDEX($A:$A,MATCH(IF(W$221="","normal", W$221),$A:$A,0),1))-ROW($C$249)+1,IF(ISODD(W$203),0,7),14,7),ROW($B207)-ROW($B$206),MATCH(W$204,$C$246:$I$246,0),1)),""))</f>
        <v>T</v>
      </c>
      <c r="X207" s="218" t="str">
        <f t="shared" ca="1" si="89"/>
        <v>G</v>
      </c>
      <c r="Y207" s="218" t="str">
        <f t="shared" ca="1" si="89"/>
        <v/>
      </c>
      <c r="Z207" s="218" t="str">
        <f t="shared" ca="1" si="89"/>
        <v>M</v>
      </c>
      <c r="AA207" s="218" t="str">
        <f t="shared" ca="1" si="89"/>
        <v>T</v>
      </c>
      <c r="AB207" s="218" t="str">
        <f t="shared" ca="1" si="89"/>
        <v>F</v>
      </c>
      <c r="AC207" s="218" t="str">
        <f t="shared" ca="1" si="89"/>
        <v>T</v>
      </c>
      <c r="AD207" s="218" t="str">
        <f t="shared" ca="1" si="89"/>
        <v>M</v>
      </c>
      <c r="AE207" s="218" t="str">
        <f t="shared" ca="1" si="89"/>
        <v>M</v>
      </c>
      <c r="AF207" s="219" t="str">
        <f t="shared" ca="1" si="89"/>
        <v/>
      </c>
      <c r="AG207" s="277"/>
      <c r="AH207" s="28"/>
      <c r="AI207" s="16" t="str">
        <f>IF(format_planning="numéros de planning",$AM$5,$AI$5)</f>
        <v>G</v>
      </c>
      <c r="AJ207" s="43">
        <f t="shared" ca="1" si="86"/>
        <v>108</v>
      </c>
      <c r="AK207" s="359">
        <f t="shared" ca="1" si="85"/>
        <v>15</v>
      </c>
      <c r="AL207" s="360"/>
      <c r="AM207" s="17"/>
      <c r="AN207" s="168"/>
      <c r="AO207" s="169"/>
      <c r="AP207" s="172"/>
      <c r="AQ207" s="173"/>
      <c r="AR207" s="17"/>
      <c r="AS207" s="180"/>
      <c r="AT207" s="180"/>
      <c r="AU207" s="181"/>
      <c r="AV207" s="181"/>
      <c r="AW207" s="317"/>
      <c r="AX207" s="17"/>
      <c r="AY207" s="17"/>
      <c r="AZ207" s="17"/>
      <c r="BA207" s="17"/>
    </row>
    <row r="208" spans="2:53" ht="12.75" customHeight="1" x14ac:dyDescent="0.25">
      <c r="B208" s="157" t="s">
        <v>6</v>
      </c>
      <c r="C208" s="220" t="str">
        <f t="shared" ca="1" si="87"/>
        <v>A</v>
      </c>
      <c r="D208" s="221" t="str">
        <f t="shared" ca="1" si="87"/>
        <v/>
      </c>
      <c r="E208" s="221" t="str">
        <f t="shared" ca="1" si="87"/>
        <v>T</v>
      </c>
      <c r="F208" s="221" t="str">
        <f t="shared" ca="1" si="87"/>
        <v>M</v>
      </c>
      <c r="G208" s="221" t="str">
        <f t="shared" ca="1" si="87"/>
        <v>A</v>
      </c>
      <c r="H208" s="221" t="str">
        <f t="shared" ca="1" si="87"/>
        <v>M</v>
      </c>
      <c r="I208" s="221" t="str">
        <f t="shared" ca="1" si="87"/>
        <v>T</v>
      </c>
      <c r="J208" s="221" t="str">
        <f t="shared" ca="1" si="87"/>
        <v>G</v>
      </c>
      <c r="K208" s="221" t="str">
        <f t="shared" ca="1" si="87"/>
        <v/>
      </c>
      <c r="L208" s="221" t="str">
        <f t="shared" ca="1" si="87"/>
        <v/>
      </c>
      <c r="M208" s="221" t="str">
        <f t="shared" ca="1" si="88"/>
        <v>G</v>
      </c>
      <c r="N208" s="221" t="str">
        <f t="shared" ca="1" si="88"/>
        <v>T</v>
      </c>
      <c r="O208" s="221" t="str">
        <f t="shared" ca="1" si="88"/>
        <v>T</v>
      </c>
      <c r="P208" s="221" t="str">
        <f t="shared" ca="1" si="88"/>
        <v>A</v>
      </c>
      <c r="Q208" s="221" t="str">
        <f t="shared" ca="1" si="88"/>
        <v>M</v>
      </c>
      <c r="R208" s="221" t="str">
        <f t="shared" ca="1" si="88"/>
        <v/>
      </c>
      <c r="S208" s="221" t="str">
        <f t="shared" ca="1" si="88"/>
        <v>T</v>
      </c>
      <c r="T208" s="221" t="str">
        <f t="shared" ca="1" si="88"/>
        <v>G</v>
      </c>
      <c r="U208" s="221" t="str">
        <f t="shared" ca="1" si="88"/>
        <v>M</v>
      </c>
      <c r="V208" s="221" t="str">
        <f t="shared" ca="1" si="88"/>
        <v>M</v>
      </c>
      <c r="W208" s="221" t="str">
        <f t="shared" ca="1" si="89"/>
        <v>T</v>
      </c>
      <c r="X208" s="221" t="str">
        <f t="shared" ca="1" si="89"/>
        <v>G</v>
      </c>
      <c r="Y208" s="221" t="str">
        <f t="shared" ca="1" si="89"/>
        <v/>
      </c>
      <c r="Z208" s="221" t="str">
        <f t="shared" ca="1" si="89"/>
        <v>M</v>
      </c>
      <c r="AA208" s="221" t="str">
        <f t="shared" ca="1" si="89"/>
        <v>T</v>
      </c>
      <c r="AB208" s="221" t="str">
        <f t="shared" ca="1" si="89"/>
        <v>F</v>
      </c>
      <c r="AC208" s="221" t="str">
        <f t="shared" ca="1" si="89"/>
        <v>T</v>
      </c>
      <c r="AD208" s="221" t="str">
        <f t="shared" ca="1" si="89"/>
        <v>M</v>
      </c>
      <c r="AE208" s="221" t="str">
        <f t="shared" ca="1" si="89"/>
        <v>M</v>
      </c>
      <c r="AF208" s="222" t="str">
        <f t="shared" ca="1" si="89"/>
        <v/>
      </c>
      <c r="AG208" s="277"/>
      <c r="AH208" s="28"/>
      <c r="AI208" s="16" t="str">
        <f>IF(format_planning="numéros de planning",$AM$6,$AI$6)</f>
        <v>T</v>
      </c>
      <c r="AJ208" s="43">
        <f t="shared" ca="1" si="86"/>
        <v>148</v>
      </c>
      <c r="AK208" s="359">
        <f t="shared" ca="1" si="85"/>
        <v>19</v>
      </c>
      <c r="AL208" s="360"/>
      <c r="AM208" s="17"/>
      <c r="AN208" s="168"/>
      <c r="AO208" s="169"/>
      <c r="AP208" s="172"/>
      <c r="AQ208" s="173"/>
      <c r="AR208" s="17"/>
      <c r="AS208" s="180"/>
      <c r="AT208" s="180"/>
      <c r="AU208" s="181"/>
      <c r="AV208" s="181"/>
      <c r="AW208" s="317"/>
      <c r="AX208" s="17"/>
      <c r="AY208" s="17"/>
      <c r="AZ208" s="17"/>
      <c r="BA208" s="17"/>
    </row>
    <row r="209" spans="2:53" ht="12.75" customHeight="1" x14ac:dyDescent="0.25">
      <c r="B209" s="157" t="s">
        <v>7</v>
      </c>
      <c r="C209" s="220" t="str">
        <f t="shared" ca="1" si="87"/>
        <v/>
      </c>
      <c r="D209" s="221" t="str">
        <f t="shared" ca="1" si="87"/>
        <v/>
      </c>
      <c r="E209" s="221" t="str">
        <f t="shared" ca="1" si="87"/>
        <v>T</v>
      </c>
      <c r="F209" s="221" t="str">
        <f t="shared" ca="1" si="87"/>
        <v>M</v>
      </c>
      <c r="G209" s="221" t="str">
        <f t="shared" ca="1" si="87"/>
        <v>A</v>
      </c>
      <c r="H209" s="221" t="str">
        <f t="shared" ca="1" si="87"/>
        <v>M</v>
      </c>
      <c r="I209" s="221" t="str">
        <f t="shared" ca="1" si="87"/>
        <v>T</v>
      </c>
      <c r="J209" s="221" t="str">
        <f t="shared" ca="1" si="87"/>
        <v/>
      </c>
      <c r="K209" s="221" t="str">
        <f t="shared" ca="1" si="87"/>
        <v/>
      </c>
      <c r="L209" s="221" t="str">
        <f t="shared" ca="1" si="87"/>
        <v/>
      </c>
      <c r="M209" s="221" t="str">
        <f t="shared" ca="1" si="88"/>
        <v>G</v>
      </c>
      <c r="N209" s="221" t="str">
        <f t="shared" ca="1" si="88"/>
        <v>T</v>
      </c>
      <c r="O209" s="221" t="str">
        <f t="shared" ca="1" si="88"/>
        <v>T</v>
      </c>
      <c r="P209" s="221" t="str">
        <f t="shared" ca="1" si="88"/>
        <v>A</v>
      </c>
      <c r="Q209" s="221" t="str">
        <f t="shared" ca="1" si="88"/>
        <v/>
      </c>
      <c r="R209" s="221" t="str">
        <f t="shared" ca="1" si="88"/>
        <v/>
      </c>
      <c r="S209" s="221" t="str">
        <f t="shared" ca="1" si="88"/>
        <v>T</v>
      </c>
      <c r="T209" s="221" t="str">
        <f t="shared" ca="1" si="88"/>
        <v>G</v>
      </c>
      <c r="U209" s="221" t="str">
        <f t="shared" ca="1" si="88"/>
        <v>M</v>
      </c>
      <c r="V209" s="221" t="str">
        <f t="shared" ca="1" si="88"/>
        <v>M</v>
      </c>
      <c r="W209" s="221" t="str">
        <f t="shared" ca="1" si="89"/>
        <v>T</v>
      </c>
      <c r="X209" s="221" t="str">
        <f t="shared" ca="1" si="89"/>
        <v/>
      </c>
      <c r="Y209" s="221" t="str">
        <f t="shared" ca="1" si="89"/>
        <v/>
      </c>
      <c r="Z209" s="221" t="str">
        <f t="shared" ca="1" si="89"/>
        <v>M</v>
      </c>
      <c r="AA209" s="221" t="str">
        <f t="shared" ca="1" si="89"/>
        <v>T</v>
      </c>
      <c r="AB209" s="221" t="str">
        <f t="shared" ca="1" si="89"/>
        <v>F</v>
      </c>
      <c r="AC209" s="221" t="str">
        <f t="shared" ca="1" si="89"/>
        <v>T</v>
      </c>
      <c r="AD209" s="221" t="str">
        <f t="shared" ca="1" si="89"/>
        <v>M</v>
      </c>
      <c r="AE209" s="221" t="str">
        <f t="shared" ca="1" si="89"/>
        <v/>
      </c>
      <c r="AF209" s="222" t="str">
        <f t="shared" ca="1" si="89"/>
        <v/>
      </c>
      <c r="AG209" s="277"/>
      <c r="AH209" s="28"/>
      <c r="AI209" s="16" t="str">
        <f>IF(format_planning="numéros de planning",$AM$7,$AI$7)</f>
        <v>C</v>
      </c>
      <c r="AJ209" s="43">
        <f t="shared" ca="1" si="86"/>
        <v>68</v>
      </c>
      <c r="AK209" s="359">
        <f t="shared" ca="1" si="85"/>
        <v>10</v>
      </c>
      <c r="AL209" s="360"/>
      <c r="AM209" s="17"/>
      <c r="AN209" s="168"/>
      <c r="AO209" s="169"/>
      <c r="AP209" s="172"/>
      <c r="AQ209" s="173"/>
      <c r="AR209" s="17"/>
      <c r="AS209" s="180"/>
      <c r="AT209" s="180"/>
      <c r="AU209" s="181"/>
      <c r="AV209" s="181"/>
      <c r="AW209" s="317"/>
      <c r="AX209" s="17"/>
      <c r="AY209" s="17"/>
      <c r="AZ209" s="17"/>
      <c r="BA209" s="17"/>
    </row>
    <row r="210" spans="2:53" ht="12.75" customHeight="1" x14ac:dyDescent="0.25">
      <c r="B210" s="158" t="s">
        <v>8</v>
      </c>
      <c r="C210" s="220" t="str">
        <f t="shared" ca="1" si="87"/>
        <v>M</v>
      </c>
      <c r="D210" s="221" t="str">
        <f t="shared" ca="1" si="87"/>
        <v/>
      </c>
      <c r="E210" s="221" t="str">
        <f t="shared" ca="1" si="87"/>
        <v/>
      </c>
      <c r="F210" s="221" t="str">
        <f t="shared" ca="1" si="87"/>
        <v/>
      </c>
      <c r="G210" s="221" t="str">
        <f t="shared" ca="1" si="87"/>
        <v/>
      </c>
      <c r="H210" s="221" t="str">
        <f t="shared" ca="1" si="87"/>
        <v/>
      </c>
      <c r="I210" s="221" t="str">
        <f t="shared" ca="1" si="87"/>
        <v/>
      </c>
      <c r="J210" s="221" t="str">
        <f t="shared" ca="1" si="87"/>
        <v>M</v>
      </c>
      <c r="K210" s="221" t="str">
        <f t="shared" ca="1" si="87"/>
        <v/>
      </c>
      <c r="L210" s="221" t="str">
        <f t="shared" ca="1" si="87"/>
        <v/>
      </c>
      <c r="M210" s="221" t="str">
        <f t="shared" ca="1" si="88"/>
        <v/>
      </c>
      <c r="N210" s="221" t="str">
        <f t="shared" ca="1" si="88"/>
        <v/>
      </c>
      <c r="O210" s="221" t="str">
        <f t="shared" ca="1" si="88"/>
        <v/>
      </c>
      <c r="P210" s="221" t="str">
        <f t="shared" ca="1" si="88"/>
        <v/>
      </c>
      <c r="Q210" s="221" t="str">
        <f t="shared" ca="1" si="88"/>
        <v>A</v>
      </c>
      <c r="R210" s="221" t="str">
        <f t="shared" ca="1" si="88"/>
        <v/>
      </c>
      <c r="S210" s="221" t="str">
        <f t="shared" ca="1" si="88"/>
        <v/>
      </c>
      <c r="T210" s="221" t="str">
        <f t="shared" ca="1" si="88"/>
        <v/>
      </c>
      <c r="U210" s="221" t="str">
        <f t="shared" ca="1" si="88"/>
        <v/>
      </c>
      <c r="V210" s="221" t="str">
        <f t="shared" ca="1" si="88"/>
        <v/>
      </c>
      <c r="W210" s="221" t="str">
        <f t="shared" ca="1" si="89"/>
        <v/>
      </c>
      <c r="X210" s="221" t="str">
        <f t="shared" ca="1" si="89"/>
        <v>T</v>
      </c>
      <c r="Y210" s="221" t="str">
        <f t="shared" ca="1" si="89"/>
        <v/>
      </c>
      <c r="Z210" s="221" t="str">
        <f t="shared" ca="1" si="89"/>
        <v/>
      </c>
      <c r="AA210" s="221" t="str">
        <f t="shared" ca="1" si="89"/>
        <v/>
      </c>
      <c r="AB210" s="221" t="str">
        <f t="shared" ca="1" si="89"/>
        <v/>
      </c>
      <c r="AC210" s="221" t="str">
        <f t="shared" ca="1" si="89"/>
        <v/>
      </c>
      <c r="AD210" s="221" t="str">
        <f t="shared" ca="1" si="89"/>
        <v/>
      </c>
      <c r="AE210" s="221" t="str">
        <f t="shared" ca="1" si="89"/>
        <v>F</v>
      </c>
      <c r="AF210" s="222" t="str">
        <f t="shared" ca="1" si="89"/>
        <v/>
      </c>
      <c r="AG210" s="277"/>
      <c r="AH210" s="14"/>
      <c r="AI210" s="16" t="str">
        <f>IF(format_planning="numéros de planning",$AM$8,$AI$8)</f>
        <v>F</v>
      </c>
      <c r="AJ210" s="43">
        <f t="shared" ca="1" si="86"/>
        <v>101.5</v>
      </c>
      <c r="AK210" s="359">
        <f t="shared" ca="1" si="85"/>
        <v>15</v>
      </c>
      <c r="AL210" s="360"/>
      <c r="AM210" s="17"/>
      <c r="AN210" s="168"/>
      <c r="AO210" s="169"/>
      <c r="AP210" s="172"/>
      <c r="AQ210" s="173"/>
      <c r="AR210" s="17"/>
      <c r="AS210" s="180"/>
      <c r="AT210" s="180"/>
      <c r="AU210" s="181"/>
      <c r="AV210" s="181"/>
      <c r="AW210" s="317"/>
      <c r="AX210" s="17"/>
      <c r="AY210" s="17"/>
      <c r="AZ210" s="17"/>
      <c r="BA210" s="17"/>
    </row>
    <row r="211" spans="2:53" ht="12.75" customHeight="1" x14ac:dyDescent="0.25">
      <c r="B211" s="157" t="s">
        <v>9</v>
      </c>
      <c r="C211" s="220" t="str">
        <f t="shared" ca="1" si="87"/>
        <v/>
      </c>
      <c r="D211" s="221" t="str">
        <f t="shared" ca="1" si="87"/>
        <v/>
      </c>
      <c r="E211" s="221" t="str">
        <f t="shared" ca="1" si="87"/>
        <v>G</v>
      </c>
      <c r="F211" s="221" t="str">
        <f t="shared" ca="1" si="87"/>
        <v>G</v>
      </c>
      <c r="G211" s="221" t="str">
        <f t="shared" ca="1" si="87"/>
        <v>M</v>
      </c>
      <c r="H211" s="221" t="str">
        <f t="shared" ca="1" si="87"/>
        <v>T</v>
      </c>
      <c r="I211" s="221" t="str">
        <f t="shared" ca="1" si="87"/>
        <v>G</v>
      </c>
      <c r="J211" s="221" t="str">
        <f t="shared" ca="1" si="87"/>
        <v/>
      </c>
      <c r="K211" s="221" t="str">
        <f t="shared" ca="1" si="87"/>
        <v/>
      </c>
      <c r="L211" s="221" t="str">
        <f t="shared" ca="1" si="87"/>
        <v/>
      </c>
      <c r="M211" s="221" t="str">
        <f t="shared" ca="1" si="88"/>
        <v>A</v>
      </c>
      <c r="N211" s="221" t="str">
        <f t="shared" ca="1" si="88"/>
        <v>A</v>
      </c>
      <c r="O211" s="221" t="str">
        <f t="shared" ca="1" si="88"/>
        <v>M</v>
      </c>
      <c r="P211" s="221" t="str">
        <f t="shared" ca="1" si="88"/>
        <v>T</v>
      </c>
      <c r="Q211" s="221" t="str">
        <f t="shared" ca="1" si="88"/>
        <v/>
      </c>
      <c r="R211" s="221" t="str">
        <f t="shared" ca="1" si="88"/>
        <v/>
      </c>
      <c r="S211" s="221" t="str">
        <f t="shared" ca="1" si="88"/>
        <v>M</v>
      </c>
      <c r="T211" s="221" t="str">
        <f t="shared" ca="1" si="88"/>
        <v>F</v>
      </c>
      <c r="U211" s="221" t="str">
        <f t="shared" ca="1" si="88"/>
        <v>G</v>
      </c>
      <c r="V211" s="221" t="str">
        <f t="shared" ca="1" si="88"/>
        <v>T</v>
      </c>
      <c r="W211" s="221" t="str">
        <f t="shared" ca="1" si="89"/>
        <v>M</v>
      </c>
      <c r="X211" s="221" t="str">
        <f t="shared" ca="1" si="89"/>
        <v/>
      </c>
      <c r="Y211" s="221" t="str">
        <f t="shared" ca="1" si="89"/>
        <v/>
      </c>
      <c r="Z211" s="221" t="str">
        <f t="shared" ca="1" si="89"/>
        <v>A</v>
      </c>
      <c r="AA211" s="221" t="str">
        <f t="shared" ca="1" si="89"/>
        <v>A</v>
      </c>
      <c r="AB211" s="221" t="str">
        <f t="shared" ca="1" si="89"/>
        <v>A</v>
      </c>
      <c r="AC211" s="221" t="str">
        <f t="shared" ca="1" si="89"/>
        <v>M</v>
      </c>
      <c r="AD211" s="221" t="str">
        <f t="shared" ca="1" si="89"/>
        <v>T</v>
      </c>
      <c r="AE211" s="221" t="str">
        <f t="shared" ca="1" si="89"/>
        <v/>
      </c>
      <c r="AF211" s="222" t="str">
        <f t="shared" ca="1" si="89"/>
        <v/>
      </c>
      <c r="AG211" s="277"/>
      <c r="AH211" s="57"/>
      <c r="AI211" s="17"/>
      <c r="AJ211" s="33"/>
      <c r="AK211" s="33"/>
      <c r="AL211" s="33"/>
      <c r="AM211" s="17"/>
      <c r="AN211" s="168"/>
      <c r="AO211" s="169"/>
      <c r="AP211" s="172"/>
      <c r="AQ211" s="173"/>
      <c r="AR211" s="17"/>
      <c r="AS211" s="180"/>
      <c r="AT211" s="180"/>
      <c r="AU211" s="181"/>
      <c r="AV211" s="181"/>
      <c r="AW211" s="317"/>
      <c r="AX211" s="17"/>
      <c r="AY211" s="17"/>
      <c r="AZ211" s="17"/>
      <c r="BA211" s="17"/>
    </row>
    <row r="212" spans="2:53" ht="12.75" customHeight="1" x14ac:dyDescent="0.25">
      <c r="B212" s="157" t="s">
        <v>10</v>
      </c>
      <c r="C212" s="220" t="str">
        <f t="shared" ca="1" si="87"/>
        <v/>
      </c>
      <c r="D212" s="221" t="str">
        <f t="shared" ca="1" si="87"/>
        <v/>
      </c>
      <c r="E212" s="221" t="str">
        <f t="shared" ca="1" si="87"/>
        <v>G</v>
      </c>
      <c r="F212" s="221" t="str">
        <f t="shared" ca="1" si="87"/>
        <v>G</v>
      </c>
      <c r="G212" s="221" t="str">
        <f t="shared" ca="1" si="87"/>
        <v>M</v>
      </c>
      <c r="H212" s="221" t="str">
        <f t="shared" ca="1" si="87"/>
        <v>T</v>
      </c>
      <c r="I212" s="221" t="str">
        <f t="shared" ca="1" si="87"/>
        <v>G</v>
      </c>
      <c r="J212" s="221" t="str">
        <f t="shared" ca="1" si="87"/>
        <v/>
      </c>
      <c r="K212" s="221" t="str">
        <f t="shared" ca="1" si="87"/>
        <v/>
      </c>
      <c r="L212" s="221" t="str">
        <f t="shared" ca="1" si="87"/>
        <v/>
      </c>
      <c r="M212" s="221" t="str">
        <f t="shared" ca="1" si="88"/>
        <v>A</v>
      </c>
      <c r="N212" s="221" t="str">
        <f t="shared" ca="1" si="88"/>
        <v>A</v>
      </c>
      <c r="O212" s="221" t="str">
        <f t="shared" ca="1" si="88"/>
        <v>M</v>
      </c>
      <c r="P212" s="221" t="str">
        <f t="shared" ca="1" si="88"/>
        <v>T</v>
      </c>
      <c r="Q212" s="221" t="str">
        <f t="shared" ca="1" si="88"/>
        <v/>
      </c>
      <c r="R212" s="221" t="str">
        <f t="shared" ca="1" si="88"/>
        <v/>
      </c>
      <c r="S212" s="221" t="str">
        <f t="shared" ca="1" si="88"/>
        <v>M</v>
      </c>
      <c r="T212" s="221" t="str">
        <f t="shared" ca="1" si="88"/>
        <v>F</v>
      </c>
      <c r="U212" s="221" t="str">
        <f t="shared" ca="1" si="88"/>
        <v>G</v>
      </c>
      <c r="V212" s="221" t="str">
        <f t="shared" ca="1" si="88"/>
        <v>T</v>
      </c>
      <c r="W212" s="221" t="str">
        <f t="shared" ca="1" si="89"/>
        <v>M</v>
      </c>
      <c r="X212" s="221" t="str">
        <f t="shared" ca="1" si="89"/>
        <v/>
      </c>
      <c r="Y212" s="221" t="str">
        <f t="shared" ca="1" si="89"/>
        <v/>
      </c>
      <c r="Z212" s="221" t="str">
        <f t="shared" ca="1" si="89"/>
        <v>A</v>
      </c>
      <c r="AA212" s="221" t="str">
        <f t="shared" ca="1" si="89"/>
        <v>A</v>
      </c>
      <c r="AB212" s="221" t="str">
        <f t="shared" ca="1" si="89"/>
        <v>A</v>
      </c>
      <c r="AC212" s="221" t="str">
        <f t="shared" ca="1" si="89"/>
        <v>M</v>
      </c>
      <c r="AD212" s="221" t="str">
        <f t="shared" ca="1" si="89"/>
        <v>T</v>
      </c>
      <c r="AE212" s="221" t="str">
        <f t="shared" ca="1" si="89"/>
        <v/>
      </c>
      <c r="AF212" s="222" t="str">
        <f t="shared" ca="1" si="89"/>
        <v/>
      </c>
      <c r="AG212" s="277"/>
      <c r="AH212" s="71"/>
      <c r="AI212" s="368" t="s">
        <v>11</v>
      </c>
      <c r="AJ212" s="369"/>
      <c r="AK212" s="153"/>
      <c r="AL212" s="153"/>
      <c r="AM212" s="17"/>
      <c r="AN212" s="168"/>
      <c r="AO212" s="169"/>
      <c r="AP212" s="172"/>
      <c r="AQ212" s="173"/>
      <c r="AR212" s="17"/>
      <c r="AS212" s="180"/>
      <c r="AT212" s="180"/>
      <c r="AU212" s="181"/>
      <c r="AV212" s="181"/>
      <c r="AW212" s="317"/>
      <c r="AX212" s="17"/>
      <c r="AY212" s="17"/>
      <c r="AZ212" s="17"/>
      <c r="BA212" s="17"/>
    </row>
    <row r="213" spans="2:53" ht="12.75" customHeight="1" x14ac:dyDescent="0.25">
      <c r="B213" s="159" t="s">
        <v>12</v>
      </c>
      <c r="C213" s="220" t="str">
        <f t="shared" ca="1" si="87"/>
        <v/>
      </c>
      <c r="D213" s="221" t="str">
        <f t="shared" ca="1" si="87"/>
        <v/>
      </c>
      <c r="E213" s="221" t="str">
        <f t="shared" ca="1" si="87"/>
        <v>G</v>
      </c>
      <c r="F213" s="221" t="str">
        <f t="shared" ca="1" si="87"/>
        <v>G</v>
      </c>
      <c r="G213" s="221" t="str">
        <f t="shared" ca="1" si="87"/>
        <v>M</v>
      </c>
      <c r="H213" s="221" t="str">
        <f t="shared" ca="1" si="87"/>
        <v>T</v>
      </c>
      <c r="I213" s="221" t="str">
        <f t="shared" ca="1" si="87"/>
        <v>G</v>
      </c>
      <c r="J213" s="221" t="str">
        <f t="shared" ca="1" si="87"/>
        <v/>
      </c>
      <c r="K213" s="221" t="str">
        <f t="shared" ca="1" si="87"/>
        <v/>
      </c>
      <c r="L213" s="221" t="str">
        <f t="shared" ca="1" si="87"/>
        <v/>
      </c>
      <c r="M213" s="221" t="str">
        <f t="shared" ca="1" si="88"/>
        <v>A</v>
      </c>
      <c r="N213" s="221" t="str">
        <f t="shared" ca="1" si="88"/>
        <v>A</v>
      </c>
      <c r="O213" s="221" t="str">
        <f t="shared" ca="1" si="88"/>
        <v>M</v>
      </c>
      <c r="P213" s="221" t="str">
        <f t="shared" ca="1" si="88"/>
        <v>T</v>
      </c>
      <c r="Q213" s="221" t="str">
        <f t="shared" ca="1" si="88"/>
        <v/>
      </c>
      <c r="R213" s="221" t="str">
        <f t="shared" ca="1" si="88"/>
        <v/>
      </c>
      <c r="S213" s="221" t="str">
        <f t="shared" ca="1" si="88"/>
        <v>M</v>
      </c>
      <c r="T213" s="221" t="str">
        <f t="shared" ca="1" si="88"/>
        <v>F</v>
      </c>
      <c r="U213" s="221" t="str">
        <f t="shared" ca="1" si="88"/>
        <v>G</v>
      </c>
      <c r="V213" s="221" t="str">
        <f t="shared" ca="1" si="88"/>
        <v>T</v>
      </c>
      <c r="W213" s="221" t="str">
        <f t="shared" ca="1" si="89"/>
        <v>M</v>
      </c>
      <c r="X213" s="221" t="str">
        <f t="shared" ca="1" si="89"/>
        <v/>
      </c>
      <c r="Y213" s="221" t="str">
        <f t="shared" ca="1" si="89"/>
        <v/>
      </c>
      <c r="Z213" s="221" t="str">
        <f t="shared" ca="1" si="89"/>
        <v>A</v>
      </c>
      <c r="AA213" s="221" t="str">
        <f t="shared" ca="1" si="89"/>
        <v>A</v>
      </c>
      <c r="AB213" s="221" t="str">
        <f t="shared" ca="1" si="89"/>
        <v>A</v>
      </c>
      <c r="AC213" s="221" t="str">
        <f t="shared" ca="1" si="89"/>
        <v>M</v>
      </c>
      <c r="AD213" s="221" t="str">
        <f t="shared" ca="1" si="89"/>
        <v>T</v>
      </c>
      <c r="AE213" s="221" t="str">
        <f t="shared" ca="1" si="89"/>
        <v/>
      </c>
      <c r="AF213" s="222" t="str">
        <f t="shared" ca="1" si="89"/>
        <v/>
      </c>
      <c r="AG213" s="277"/>
      <c r="AH213" s="71"/>
      <c r="AI213" s="16" t="str">
        <f>IF(format_planning="numéros de planning",$AM$3,$AI$3)</f>
        <v>A</v>
      </c>
      <c r="AJ213" s="36">
        <f>COUNTIF($C$221:$AH$221,AI213)</f>
        <v>6</v>
      </c>
      <c r="AK213" s="58"/>
      <c r="AL213" s="58"/>
      <c r="AM213" s="17"/>
      <c r="AN213" s="168"/>
      <c r="AO213" s="169"/>
      <c r="AP213" s="172"/>
      <c r="AQ213" s="173"/>
      <c r="AR213" s="17"/>
      <c r="AS213" s="180"/>
      <c r="AT213" s="180"/>
      <c r="AU213" s="181"/>
      <c r="AV213" s="181"/>
      <c r="AW213" s="317"/>
      <c r="AX213" s="17"/>
      <c r="AY213" s="17"/>
      <c r="AZ213" s="17"/>
      <c r="BA213" s="17"/>
    </row>
    <row r="214" spans="2:53" ht="12.75" customHeight="1" x14ac:dyDescent="0.25">
      <c r="B214" s="89" t="s">
        <v>104</v>
      </c>
      <c r="C214" s="220" t="str">
        <f t="shared" ca="1" si="87"/>
        <v/>
      </c>
      <c r="D214" s="220" t="str">
        <f t="shared" ca="1" si="87"/>
        <v/>
      </c>
      <c r="E214" s="220" t="str">
        <f t="shared" ca="1" si="87"/>
        <v>M</v>
      </c>
      <c r="F214" s="220" t="str">
        <f t="shared" ca="1" si="87"/>
        <v/>
      </c>
      <c r="G214" s="220" t="str">
        <f t="shared" ca="1" si="87"/>
        <v>T</v>
      </c>
      <c r="H214" s="220" t="str">
        <f t="shared" ca="1" si="87"/>
        <v/>
      </c>
      <c r="I214" s="220" t="str">
        <f t="shared" ca="1" si="87"/>
        <v>M</v>
      </c>
      <c r="J214" s="220" t="str">
        <f t="shared" ca="1" si="87"/>
        <v/>
      </c>
      <c r="K214" s="220" t="str">
        <f t="shared" ca="1" si="87"/>
        <v/>
      </c>
      <c r="L214" s="220" t="str">
        <f t="shared" ca="1" si="87"/>
        <v/>
      </c>
      <c r="M214" s="220" t="str">
        <f t="shared" ca="1" si="88"/>
        <v/>
      </c>
      <c r="N214" s="220" t="str">
        <f t="shared" ca="1" si="88"/>
        <v>G</v>
      </c>
      <c r="O214" s="220" t="str">
        <f t="shared" ca="1" si="88"/>
        <v/>
      </c>
      <c r="P214" s="220" t="str">
        <f t="shared" ca="1" si="88"/>
        <v>M</v>
      </c>
      <c r="Q214" s="220" t="str">
        <f t="shared" ca="1" si="88"/>
        <v/>
      </c>
      <c r="R214" s="220" t="str">
        <f t="shared" ca="1" si="88"/>
        <v/>
      </c>
      <c r="S214" s="220" t="str">
        <f t="shared" ca="1" si="88"/>
        <v>G</v>
      </c>
      <c r="T214" s="220" t="str">
        <f t="shared" ca="1" si="88"/>
        <v>M</v>
      </c>
      <c r="U214" s="220" t="str">
        <f t="shared" ca="1" si="88"/>
        <v/>
      </c>
      <c r="V214" s="220" t="str">
        <f t="shared" ca="1" si="88"/>
        <v>F</v>
      </c>
      <c r="W214" s="220" t="str">
        <f t="shared" ca="1" si="89"/>
        <v/>
      </c>
      <c r="X214" s="220" t="str">
        <f t="shared" ca="1" si="89"/>
        <v/>
      </c>
      <c r="Y214" s="220" t="str">
        <f t="shared" ca="1" si="89"/>
        <v/>
      </c>
      <c r="Z214" s="220" t="str">
        <f t="shared" ca="1" si="89"/>
        <v>F</v>
      </c>
      <c r="AA214" s="220" t="str">
        <f t="shared" ca="1" si="89"/>
        <v>F</v>
      </c>
      <c r="AB214" s="220" t="str">
        <f t="shared" ca="1" si="89"/>
        <v>T</v>
      </c>
      <c r="AC214" s="220" t="str">
        <f t="shared" ca="1" si="89"/>
        <v>F</v>
      </c>
      <c r="AD214" s="220" t="str">
        <f t="shared" ca="1" si="89"/>
        <v/>
      </c>
      <c r="AE214" s="222" t="str">
        <f t="shared" ca="1" si="89"/>
        <v/>
      </c>
      <c r="AF214" s="220" t="str">
        <f t="shared" ca="1" si="89"/>
        <v/>
      </c>
      <c r="AG214" s="277"/>
      <c r="AH214" s="14"/>
      <c r="AI214" s="16" t="str">
        <f>IF(format_planning="numéros de planning",$AM$4,$AI$4)</f>
        <v>M</v>
      </c>
      <c r="AJ214" s="36">
        <f t="shared" ref="AJ214:AJ218" si="90">COUNTIF($C$221:$AH$221,AI214)</f>
        <v>0</v>
      </c>
      <c r="AK214" s="58"/>
      <c r="AL214" s="58"/>
      <c r="AM214" s="17"/>
      <c r="AN214" s="168"/>
      <c r="AO214" s="169"/>
      <c r="AP214" s="172"/>
      <c r="AQ214" s="173"/>
      <c r="AR214" s="17"/>
      <c r="AS214" s="180"/>
      <c r="AT214" s="180"/>
      <c r="AU214" s="181"/>
      <c r="AV214" s="181"/>
      <c r="AW214" s="317"/>
      <c r="AX214" s="17"/>
      <c r="AY214" s="17"/>
      <c r="AZ214" s="17"/>
      <c r="BA214" s="17"/>
    </row>
    <row r="215" spans="2:53" ht="12.75" customHeight="1" x14ac:dyDescent="0.25">
      <c r="B215" s="160" t="s">
        <v>13</v>
      </c>
      <c r="C215" s="220" t="str">
        <f t="shared" ca="1" si="87"/>
        <v/>
      </c>
      <c r="D215" s="221" t="str">
        <f t="shared" ca="1" si="87"/>
        <v/>
      </c>
      <c r="E215" s="221" t="str">
        <f t="shared" ca="1" si="87"/>
        <v/>
      </c>
      <c r="F215" s="221" t="str">
        <f t="shared" ca="1" si="87"/>
        <v/>
      </c>
      <c r="G215" s="221" t="str">
        <f t="shared" ca="1" si="87"/>
        <v/>
      </c>
      <c r="H215" s="221" t="str">
        <f t="shared" ca="1" si="87"/>
        <v/>
      </c>
      <c r="I215" s="221" t="str">
        <f t="shared" ca="1" si="87"/>
        <v/>
      </c>
      <c r="J215" s="221" t="str">
        <f t="shared" ca="1" si="87"/>
        <v/>
      </c>
      <c r="K215" s="221" t="str">
        <f t="shared" ca="1" si="87"/>
        <v/>
      </c>
      <c r="L215" s="221" t="str">
        <f t="shared" ca="1" si="87"/>
        <v/>
      </c>
      <c r="M215" s="221" t="str">
        <f t="shared" ca="1" si="88"/>
        <v/>
      </c>
      <c r="N215" s="221" t="str">
        <f t="shared" ca="1" si="88"/>
        <v/>
      </c>
      <c r="O215" s="221" t="str">
        <f t="shared" ca="1" si="88"/>
        <v/>
      </c>
      <c r="P215" s="221" t="str">
        <f t="shared" ca="1" si="88"/>
        <v/>
      </c>
      <c r="Q215" s="221" t="str">
        <f t="shared" ca="1" si="88"/>
        <v/>
      </c>
      <c r="R215" s="221" t="str">
        <f t="shared" ca="1" si="88"/>
        <v/>
      </c>
      <c r="S215" s="221" t="str">
        <f t="shared" ca="1" si="88"/>
        <v/>
      </c>
      <c r="T215" s="221" t="str">
        <f t="shared" ca="1" si="88"/>
        <v/>
      </c>
      <c r="U215" s="221" t="str">
        <f t="shared" ca="1" si="88"/>
        <v/>
      </c>
      <c r="V215" s="221" t="str">
        <f t="shared" ca="1" si="88"/>
        <v/>
      </c>
      <c r="W215" s="221" t="str">
        <f t="shared" ca="1" si="89"/>
        <v/>
      </c>
      <c r="X215" s="221" t="str">
        <f t="shared" ca="1" si="89"/>
        <v/>
      </c>
      <c r="Y215" s="221" t="str">
        <f t="shared" ca="1" si="89"/>
        <v/>
      </c>
      <c r="Z215" s="221" t="str">
        <f t="shared" ca="1" si="89"/>
        <v/>
      </c>
      <c r="AA215" s="221" t="str">
        <f t="shared" ca="1" si="89"/>
        <v/>
      </c>
      <c r="AB215" s="221" t="str">
        <f t="shared" ca="1" si="89"/>
        <v/>
      </c>
      <c r="AC215" s="221" t="str">
        <f t="shared" ca="1" si="89"/>
        <v/>
      </c>
      <c r="AD215" s="221" t="str">
        <f t="shared" ca="1" si="89"/>
        <v/>
      </c>
      <c r="AE215" s="221" t="str">
        <f t="shared" ca="1" si="89"/>
        <v/>
      </c>
      <c r="AF215" s="222" t="str">
        <f t="shared" ca="1" si="89"/>
        <v/>
      </c>
      <c r="AG215" s="277"/>
      <c r="AH215" s="14"/>
      <c r="AI215" s="16" t="str">
        <f>IF(format_planning="numéros de planning",$AM$5,$AI$5)</f>
        <v>G</v>
      </c>
      <c r="AJ215" s="36">
        <f t="shared" si="90"/>
        <v>6</v>
      </c>
      <c r="AK215" s="58"/>
      <c r="AL215" s="58"/>
      <c r="AM215" s="17"/>
      <c r="AN215" s="168"/>
      <c r="AO215" s="169"/>
      <c r="AP215" s="172"/>
      <c r="AQ215" s="173"/>
      <c r="AR215" s="17"/>
      <c r="AS215" s="180"/>
      <c r="AT215" s="180"/>
      <c r="AU215" s="181"/>
      <c r="AV215" s="181"/>
      <c r="AW215" s="317"/>
      <c r="AX215" s="17"/>
      <c r="AY215" s="17"/>
      <c r="AZ215" s="17"/>
      <c r="BA215" s="17"/>
    </row>
    <row r="216" spans="2:53" ht="12.75" customHeight="1" x14ac:dyDescent="0.25">
      <c r="B216" s="158" t="s">
        <v>14</v>
      </c>
      <c r="C216" s="220" t="str">
        <f t="shared" ca="1" si="87"/>
        <v/>
      </c>
      <c r="D216" s="221" t="str">
        <f t="shared" ca="1" si="87"/>
        <v/>
      </c>
      <c r="E216" s="221" t="str">
        <f t="shared" ca="1" si="87"/>
        <v>F</v>
      </c>
      <c r="F216" s="221" t="str">
        <f t="shared" ca="1" si="87"/>
        <v/>
      </c>
      <c r="G216" s="221" t="str">
        <f t="shared" ca="1" si="87"/>
        <v>G</v>
      </c>
      <c r="H216" s="221" t="str">
        <f t="shared" ca="1" si="87"/>
        <v/>
      </c>
      <c r="I216" s="221" t="str">
        <f t="shared" ca="1" si="87"/>
        <v>A</v>
      </c>
      <c r="J216" s="221" t="str">
        <f t="shared" ca="1" si="87"/>
        <v/>
      </c>
      <c r="K216" s="221" t="str">
        <f t="shared" ca="1" si="87"/>
        <v/>
      </c>
      <c r="L216" s="221" t="str">
        <f t="shared" ca="1" si="87"/>
        <v/>
      </c>
      <c r="M216" s="221" t="str">
        <f t="shared" ca="1" si="88"/>
        <v/>
      </c>
      <c r="N216" s="221" t="str">
        <f t="shared" ca="1" si="88"/>
        <v>F</v>
      </c>
      <c r="O216" s="221" t="str">
        <f t="shared" ca="1" si="88"/>
        <v/>
      </c>
      <c r="P216" s="221" t="str">
        <f t="shared" ca="1" si="88"/>
        <v>F</v>
      </c>
      <c r="Q216" s="221" t="str">
        <f t="shared" ca="1" si="88"/>
        <v/>
      </c>
      <c r="R216" s="221" t="str">
        <f t="shared" ca="1" si="88"/>
        <v/>
      </c>
      <c r="S216" s="221" t="str">
        <f t="shared" ca="1" si="88"/>
        <v>C</v>
      </c>
      <c r="T216" s="221" t="str">
        <f t="shared" ca="1" si="88"/>
        <v/>
      </c>
      <c r="U216" s="221" t="str">
        <f t="shared" ca="1" si="88"/>
        <v>C</v>
      </c>
      <c r="V216" s="221" t="str">
        <f t="shared" ca="1" si="88"/>
        <v/>
      </c>
      <c r="W216" s="221" t="str">
        <f t="shared" ca="1" si="89"/>
        <v>G</v>
      </c>
      <c r="X216" s="221" t="str">
        <f t="shared" ca="1" si="89"/>
        <v/>
      </c>
      <c r="Y216" s="221" t="str">
        <f t="shared" ca="1" si="89"/>
        <v/>
      </c>
      <c r="Z216" s="221" t="str">
        <f t="shared" ca="1" si="89"/>
        <v>C</v>
      </c>
      <c r="AA216" s="221" t="str">
        <f t="shared" ca="1" si="89"/>
        <v/>
      </c>
      <c r="AB216" s="221" t="str">
        <f t="shared" ca="1" si="89"/>
        <v>M</v>
      </c>
      <c r="AC216" s="221" t="str">
        <f t="shared" ca="1" si="89"/>
        <v/>
      </c>
      <c r="AD216" s="221" t="str">
        <f t="shared" ca="1" si="89"/>
        <v>C</v>
      </c>
      <c r="AE216" s="221" t="str">
        <f t="shared" ca="1" si="89"/>
        <v/>
      </c>
      <c r="AF216" s="222" t="str">
        <f t="shared" ca="1" si="89"/>
        <v/>
      </c>
      <c r="AG216" s="277"/>
      <c r="AH216" s="32"/>
      <c r="AI216" s="16" t="str">
        <f>IF(format_planning="numéros de planning",$AM$6,$AI$6)</f>
        <v>T</v>
      </c>
      <c r="AJ216" s="36">
        <f t="shared" si="90"/>
        <v>1</v>
      </c>
      <c r="AK216" s="58"/>
      <c r="AL216" s="58"/>
      <c r="AM216" s="17"/>
      <c r="AN216" s="168"/>
      <c r="AO216" s="169"/>
      <c r="AP216" s="172"/>
      <c r="AQ216" s="173"/>
      <c r="AR216" s="17"/>
      <c r="AS216" s="180"/>
      <c r="AT216" s="180"/>
      <c r="AU216" s="181"/>
      <c r="AV216" s="181"/>
      <c r="AW216" s="317"/>
      <c r="AX216" s="17"/>
      <c r="AY216" s="17"/>
      <c r="AZ216" s="17"/>
      <c r="BA216" s="17"/>
    </row>
    <row r="217" spans="2:53" ht="12.75" customHeight="1" x14ac:dyDescent="0.25">
      <c r="B217" s="161" t="s">
        <v>8</v>
      </c>
      <c r="C217" s="220" t="str">
        <f t="shared" ca="1" si="87"/>
        <v>F</v>
      </c>
      <c r="D217" s="221" t="str">
        <f t="shared" ca="1" si="87"/>
        <v/>
      </c>
      <c r="E217" s="221" t="str">
        <f t="shared" ca="1" si="87"/>
        <v>A</v>
      </c>
      <c r="F217" s="221" t="str">
        <f t="shared" ca="1" si="87"/>
        <v>A</v>
      </c>
      <c r="G217" s="221" t="str">
        <f t="shared" ca="1" si="87"/>
        <v>F</v>
      </c>
      <c r="H217" s="221" t="str">
        <f t="shared" ca="1" si="87"/>
        <v>A</v>
      </c>
      <c r="I217" s="221" t="str">
        <f t="shared" ca="1" si="87"/>
        <v>F</v>
      </c>
      <c r="J217" s="221" t="str">
        <f t="shared" ca="1" si="87"/>
        <v>T</v>
      </c>
      <c r="K217" s="221" t="str">
        <f t="shared" ca="1" si="87"/>
        <v/>
      </c>
      <c r="L217" s="221" t="str">
        <f t="shared" ca="1" si="87"/>
        <v/>
      </c>
      <c r="M217" s="221" t="str">
        <f t="shared" ca="1" si="88"/>
        <v>T</v>
      </c>
      <c r="N217" s="221" t="str">
        <f t="shared" ca="1" si="88"/>
        <v>M</v>
      </c>
      <c r="O217" s="221" t="str">
        <f t="shared" ca="1" si="88"/>
        <v>G</v>
      </c>
      <c r="P217" s="221" t="str">
        <f t="shared" ca="1" si="88"/>
        <v>G</v>
      </c>
      <c r="Q217" s="221" t="str">
        <f t="shared" ca="1" si="88"/>
        <v>F</v>
      </c>
      <c r="R217" s="221" t="str">
        <f t="shared" ca="1" si="88"/>
        <v/>
      </c>
      <c r="S217" s="221" t="str">
        <f t="shared" ca="1" si="88"/>
        <v>F</v>
      </c>
      <c r="T217" s="221" t="str">
        <f t="shared" ca="1" si="88"/>
        <v>C</v>
      </c>
      <c r="U217" s="221" t="str">
        <f t="shared" ca="1" si="88"/>
        <v>T</v>
      </c>
      <c r="V217" s="221" t="str">
        <f t="shared" ca="1" si="88"/>
        <v>G</v>
      </c>
      <c r="W217" s="221" t="str">
        <f t="shared" ca="1" si="89"/>
        <v>C</v>
      </c>
      <c r="X217" s="221" t="str">
        <f t="shared" ca="1" si="89"/>
        <v>C</v>
      </c>
      <c r="Y217" s="221" t="str">
        <f t="shared" ca="1" si="89"/>
        <v/>
      </c>
      <c r="Z217" s="221" t="str">
        <f t="shared" ca="1" si="89"/>
        <v>T</v>
      </c>
      <c r="AA217" s="221" t="str">
        <f t="shared" ca="1" si="89"/>
        <v>C</v>
      </c>
      <c r="AB217" s="221" t="str">
        <f t="shared" ca="1" si="89"/>
        <v>C</v>
      </c>
      <c r="AC217" s="221" t="str">
        <f t="shared" ca="1" si="89"/>
        <v>C</v>
      </c>
      <c r="AD217" s="221" t="str">
        <f t="shared" ca="1" si="89"/>
        <v>A</v>
      </c>
      <c r="AE217" s="221" t="str">
        <f t="shared" ca="1" si="89"/>
        <v>A</v>
      </c>
      <c r="AF217" s="222" t="str">
        <f t="shared" ca="1" si="89"/>
        <v/>
      </c>
      <c r="AG217" s="277"/>
      <c r="AH217" s="32"/>
      <c r="AI217" s="16" t="str">
        <f>IF(format_planning="numéros de planning",$AM$7,$AI$7)</f>
        <v>C</v>
      </c>
      <c r="AJ217" s="36">
        <f t="shared" si="90"/>
        <v>11</v>
      </c>
      <c r="AK217" s="58"/>
      <c r="AL217" s="58"/>
      <c r="AM217" s="17"/>
      <c r="AN217" s="168"/>
      <c r="AO217" s="169"/>
      <c r="AP217" s="172"/>
      <c r="AQ217" s="173"/>
      <c r="AR217" s="17"/>
      <c r="AS217" s="180"/>
      <c r="AT217" s="180"/>
      <c r="AU217" s="181"/>
      <c r="AV217" s="181"/>
      <c r="AW217" s="317"/>
      <c r="AX217" s="17"/>
      <c r="AY217" s="17"/>
      <c r="AZ217" s="17"/>
      <c r="BA217" s="17"/>
    </row>
    <row r="218" spans="2:53" ht="12.75" customHeight="1" x14ac:dyDescent="0.25">
      <c r="B218" s="162" t="s">
        <v>6</v>
      </c>
      <c r="C218" s="220" t="str">
        <f t="shared" ca="1" si="87"/>
        <v>F</v>
      </c>
      <c r="D218" s="221" t="str">
        <f t="shared" ca="1" si="87"/>
        <v/>
      </c>
      <c r="E218" s="221" t="str">
        <f t="shared" ca="1" si="87"/>
        <v>A</v>
      </c>
      <c r="F218" s="221" t="str">
        <f t="shared" ca="1" si="87"/>
        <v>A</v>
      </c>
      <c r="G218" s="221" t="str">
        <f t="shared" ca="1" si="87"/>
        <v>F</v>
      </c>
      <c r="H218" s="221" t="str">
        <f t="shared" ca="1" si="87"/>
        <v>A</v>
      </c>
      <c r="I218" s="221" t="str">
        <f t="shared" ca="1" si="87"/>
        <v>F</v>
      </c>
      <c r="J218" s="221" t="str">
        <f t="shared" ca="1" si="87"/>
        <v>T</v>
      </c>
      <c r="K218" s="221" t="str">
        <f t="shared" ca="1" si="87"/>
        <v/>
      </c>
      <c r="L218" s="221" t="str">
        <f t="shared" ca="1" si="87"/>
        <v/>
      </c>
      <c r="M218" s="221" t="str">
        <f t="shared" ca="1" si="88"/>
        <v>T</v>
      </c>
      <c r="N218" s="221" t="str">
        <f t="shared" ca="1" si="88"/>
        <v>M</v>
      </c>
      <c r="O218" s="221" t="str">
        <f t="shared" ca="1" si="88"/>
        <v>G</v>
      </c>
      <c r="P218" s="221" t="str">
        <f t="shared" ca="1" si="88"/>
        <v>G</v>
      </c>
      <c r="Q218" s="221" t="str">
        <f t="shared" ca="1" si="88"/>
        <v>F</v>
      </c>
      <c r="R218" s="221" t="str">
        <f t="shared" ca="1" si="88"/>
        <v/>
      </c>
      <c r="S218" s="221" t="str">
        <f t="shared" ca="1" si="88"/>
        <v>F</v>
      </c>
      <c r="T218" s="221" t="str">
        <f t="shared" ca="1" si="88"/>
        <v>C</v>
      </c>
      <c r="U218" s="221" t="str">
        <f t="shared" ca="1" si="88"/>
        <v>T</v>
      </c>
      <c r="V218" s="221" t="str">
        <f t="shared" ca="1" si="88"/>
        <v>G</v>
      </c>
      <c r="W218" s="221" t="str">
        <f t="shared" ca="1" si="89"/>
        <v>C</v>
      </c>
      <c r="X218" s="221" t="str">
        <f t="shared" ca="1" si="89"/>
        <v>C</v>
      </c>
      <c r="Y218" s="221" t="str">
        <f t="shared" ca="1" si="89"/>
        <v/>
      </c>
      <c r="Z218" s="221" t="str">
        <f t="shared" ca="1" si="89"/>
        <v>T</v>
      </c>
      <c r="AA218" s="221" t="str">
        <f t="shared" ca="1" si="89"/>
        <v>C</v>
      </c>
      <c r="AB218" s="221" t="str">
        <f t="shared" ca="1" si="89"/>
        <v>C</v>
      </c>
      <c r="AC218" s="221" t="str">
        <f t="shared" ca="1" si="89"/>
        <v>C</v>
      </c>
      <c r="AD218" s="221" t="str">
        <f t="shared" ca="1" si="89"/>
        <v>A</v>
      </c>
      <c r="AE218" s="221" t="str">
        <f t="shared" ca="1" si="89"/>
        <v>A</v>
      </c>
      <c r="AF218" s="222" t="str">
        <f t="shared" ca="1" si="89"/>
        <v/>
      </c>
      <c r="AG218" s="277"/>
      <c r="AH218" s="32"/>
      <c r="AI218" s="16" t="str">
        <f>IF(format_planning="numéros de planning",$AM$8,$AI$8)</f>
        <v>F</v>
      </c>
      <c r="AJ218" s="36">
        <f t="shared" si="90"/>
        <v>0</v>
      </c>
      <c r="AK218" s="58"/>
      <c r="AL218" s="58"/>
      <c r="AM218" s="17"/>
      <c r="AN218" s="168"/>
      <c r="AO218" s="169"/>
      <c r="AP218" s="172"/>
      <c r="AQ218" s="173"/>
      <c r="AR218" s="17"/>
      <c r="AS218" s="180"/>
      <c r="AT218" s="180"/>
      <c r="AU218" s="181"/>
      <c r="AV218" s="181"/>
      <c r="AW218" s="317"/>
      <c r="AX218" s="17"/>
      <c r="AY218" s="17"/>
      <c r="AZ218" s="17"/>
      <c r="BA218" s="17"/>
    </row>
    <row r="219" spans="2:53" ht="12.75" customHeight="1" x14ac:dyDescent="0.25">
      <c r="B219" s="162" t="s">
        <v>7</v>
      </c>
      <c r="C219" s="220" t="str">
        <f t="shared" ca="1" si="87"/>
        <v/>
      </c>
      <c r="D219" s="221" t="str">
        <f t="shared" ca="1" si="87"/>
        <v/>
      </c>
      <c r="E219" s="221" t="str">
        <f t="shared" ca="1" si="87"/>
        <v>A</v>
      </c>
      <c r="F219" s="221" t="str">
        <f t="shared" ca="1" si="87"/>
        <v>A</v>
      </c>
      <c r="G219" s="221" t="str">
        <f t="shared" ca="1" si="87"/>
        <v>F</v>
      </c>
      <c r="H219" s="221" t="str">
        <f t="shared" ca="1" si="87"/>
        <v>A</v>
      </c>
      <c r="I219" s="221" t="str">
        <f t="shared" ca="1" si="87"/>
        <v>F</v>
      </c>
      <c r="J219" s="221" t="str">
        <f t="shared" ca="1" si="87"/>
        <v/>
      </c>
      <c r="K219" s="221" t="str">
        <f t="shared" ca="1" si="87"/>
        <v/>
      </c>
      <c r="L219" s="221" t="str">
        <f t="shared" ca="1" si="87"/>
        <v/>
      </c>
      <c r="M219" s="221" t="str">
        <f t="shared" ca="1" si="88"/>
        <v>T</v>
      </c>
      <c r="N219" s="221" t="str">
        <f t="shared" ca="1" si="88"/>
        <v>M</v>
      </c>
      <c r="O219" s="221" t="str">
        <f t="shared" ca="1" si="88"/>
        <v>G</v>
      </c>
      <c r="P219" s="221" t="str">
        <f t="shared" ca="1" si="88"/>
        <v>G</v>
      </c>
      <c r="Q219" s="221" t="str">
        <f t="shared" ca="1" si="88"/>
        <v/>
      </c>
      <c r="R219" s="221" t="str">
        <f t="shared" ca="1" si="88"/>
        <v/>
      </c>
      <c r="S219" s="221" t="str">
        <f t="shared" ca="1" si="88"/>
        <v>F</v>
      </c>
      <c r="T219" s="221" t="str">
        <f t="shared" ca="1" si="88"/>
        <v>C</v>
      </c>
      <c r="U219" s="221" t="str">
        <f t="shared" ca="1" si="88"/>
        <v>T</v>
      </c>
      <c r="V219" s="221" t="str">
        <f t="shared" ca="1" si="88"/>
        <v>G</v>
      </c>
      <c r="W219" s="221" t="str">
        <f t="shared" ca="1" si="89"/>
        <v>C</v>
      </c>
      <c r="X219" s="221" t="str">
        <f t="shared" ca="1" si="89"/>
        <v/>
      </c>
      <c r="Y219" s="221" t="str">
        <f t="shared" ca="1" si="89"/>
        <v/>
      </c>
      <c r="Z219" s="221" t="str">
        <f t="shared" ca="1" si="89"/>
        <v>T</v>
      </c>
      <c r="AA219" s="221" t="str">
        <f t="shared" ca="1" si="89"/>
        <v>C</v>
      </c>
      <c r="AB219" s="221" t="str">
        <f t="shared" ca="1" si="89"/>
        <v>C</v>
      </c>
      <c r="AC219" s="221" t="str">
        <f t="shared" ca="1" si="89"/>
        <v>C</v>
      </c>
      <c r="AD219" s="221" t="str">
        <f t="shared" ca="1" si="89"/>
        <v>A</v>
      </c>
      <c r="AE219" s="221" t="str">
        <f t="shared" ca="1" si="89"/>
        <v/>
      </c>
      <c r="AF219" s="222" t="str">
        <f t="shared" ca="1" si="89"/>
        <v/>
      </c>
      <c r="AG219" s="277"/>
      <c r="AH219" s="40"/>
      <c r="AI219" s="17"/>
      <c r="AJ219" s="33"/>
      <c r="AK219" s="33"/>
      <c r="AL219" s="33"/>
      <c r="AM219" s="17"/>
      <c r="AN219" s="168"/>
      <c r="AO219" s="169"/>
      <c r="AP219" s="172"/>
      <c r="AQ219" s="173"/>
      <c r="AR219" s="17"/>
      <c r="AS219" s="180"/>
      <c r="AT219" s="180"/>
      <c r="AU219" s="181"/>
      <c r="AV219" s="181"/>
      <c r="AW219" s="317"/>
      <c r="AX219" s="17"/>
      <c r="AY219" s="17"/>
      <c r="AZ219" s="17"/>
      <c r="BA219" s="17"/>
    </row>
    <row r="220" spans="2:53" ht="12.75" customHeight="1" x14ac:dyDescent="0.25">
      <c r="B220" s="162" t="s">
        <v>15</v>
      </c>
      <c r="C220" s="220" t="str">
        <f t="shared" ca="1" si="87"/>
        <v/>
      </c>
      <c r="D220" s="220" t="str">
        <f t="shared" ca="1" si="87"/>
        <v/>
      </c>
      <c r="E220" s="220" t="str">
        <f t="shared" ca="1" si="87"/>
        <v>F</v>
      </c>
      <c r="F220" s="220" t="str">
        <f t="shared" ca="1" si="87"/>
        <v/>
      </c>
      <c r="G220" s="221" t="str">
        <f t="shared" ca="1" si="87"/>
        <v/>
      </c>
      <c r="H220" s="221" t="str">
        <f t="shared" ca="1" si="87"/>
        <v/>
      </c>
      <c r="I220" s="221" t="str">
        <f t="shared" ca="1" si="87"/>
        <v/>
      </c>
      <c r="J220" s="222" t="str">
        <f t="shared" ca="1" si="87"/>
        <v/>
      </c>
      <c r="K220" s="220" t="str">
        <f t="shared" ca="1" si="87"/>
        <v/>
      </c>
      <c r="L220" s="220" t="str">
        <f t="shared" ca="1" si="87"/>
        <v/>
      </c>
      <c r="M220" s="220" t="str">
        <f t="shared" ca="1" si="88"/>
        <v/>
      </c>
      <c r="N220" s="221" t="str">
        <f t="shared" ca="1" si="88"/>
        <v/>
      </c>
      <c r="O220" s="221" t="str">
        <f t="shared" ca="1" si="88"/>
        <v/>
      </c>
      <c r="P220" s="221" t="str">
        <f t="shared" ca="1" si="88"/>
        <v/>
      </c>
      <c r="Q220" s="222" t="str">
        <f t="shared" ca="1" si="88"/>
        <v/>
      </c>
      <c r="R220" s="220" t="str">
        <f t="shared" ca="1" si="88"/>
        <v/>
      </c>
      <c r="S220" s="220" t="str">
        <f t="shared" ca="1" si="88"/>
        <v>C</v>
      </c>
      <c r="T220" s="220" t="str">
        <f t="shared" ca="1" si="88"/>
        <v/>
      </c>
      <c r="U220" s="221" t="str">
        <f t="shared" ca="1" si="88"/>
        <v/>
      </c>
      <c r="V220" s="221" t="str">
        <f t="shared" ca="1" si="88"/>
        <v/>
      </c>
      <c r="W220" s="221" t="str">
        <f t="shared" ca="1" si="89"/>
        <v/>
      </c>
      <c r="X220" s="222" t="str">
        <f t="shared" ca="1" si="89"/>
        <v/>
      </c>
      <c r="Y220" s="220" t="str">
        <f t="shared" ca="1" si="89"/>
        <v/>
      </c>
      <c r="Z220" s="220" t="str">
        <f t="shared" ca="1" si="89"/>
        <v>C</v>
      </c>
      <c r="AA220" s="220" t="str">
        <f t="shared" ca="1" si="89"/>
        <v/>
      </c>
      <c r="AB220" s="221" t="str">
        <f t="shared" ca="1" si="89"/>
        <v/>
      </c>
      <c r="AC220" s="221" t="str">
        <f t="shared" ca="1" si="89"/>
        <v/>
      </c>
      <c r="AD220" s="221" t="str">
        <f t="shared" ca="1" si="89"/>
        <v/>
      </c>
      <c r="AE220" s="222" t="str">
        <f t="shared" ca="1" si="89"/>
        <v/>
      </c>
      <c r="AF220" s="220" t="str">
        <f t="shared" ca="1" si="89"/>
        <v/>
      </c>
      <c r="AG220" s="294"/>
      <c r="AH220" s="40"/>
      <c r="AI220" s="17"/>
      <c r="AJ220" s="33"/>
      <c r="AK220" s="33"/>
      <c r="AL220" s="33"/>
      <c r="AM220" s="17"/>
      <c r="AN220" s="168"/>
      <c r="AO220" s="169"/>
      <c r="AP220" s="172"/>
      <c r="AQ220" s="173"/>
      <c r="AR220" s="17"/>
      <c r="AS220" s="180"/>
      <c r="AT220" s="180"/>
      <c r="AU220" s="181"/>
      <c r="AV220" s="181"/>
      <c r="AW220" s="317"/>
      <c r="AX220" s="17"/>
      <c r="AY220" s="17"/>
      <c r="AZ220" s="17"/>
      <c r="BA220" s="17"/>
    </row>
    <row r="221" spans="2:53" ht="12.75" customHeight="1" x14ac:dyDescent="0.25">
      <c r="B221" s="163" t="s">
        <v>16</v>
      </c>
      <c r="C221" s="223" t="s">
        <v>102</v>
      </c>
      <c r="D221" s="224"/>
      <c r="E221" s="224" t="s">
        <v>98</v>
      </c>
      <c r="F221" s="224" t="s">
        <v>98</v>
      </c>
      <c r="G221" s="224" t="s">
        <v>98</v>
      </c>
      <c r="H221" s="224" t="s">
        <v>98</v>
      </c>
      <c r="I221" s="224" t="s">
        <v>98</v>
      </c>
      <c r="J221" s="224" t="s">
        <v>98</v>
      </c>
      <c r="K221" s="224"/>
      <c r="L221" s="224"/>
      <c r="M221" s="224" t="s">
        <v>98</v>
      </c>
      <c r="N221" s="225" t="s">
        <v>98</v>
      </c>
      <c r="O221" s="224" t="s">
        <v>98</v>
      </c>
      <c r="P221" s="224" t="s">
        <v>98</v>
      </c>
      <c r="Q221" s="224" t="s">
        <v>98</v>
      </c>
      <c r="R221" s="224"/>
      <c r="S221" s="224" t="s">
        <v>99</v>
      </c>
      <c r="T221" s="224" t="s">
        <v>99</v>
      </c>
      <c r="U221" s="224" t="s">
        <v>99</v>
      </c>
      <c r="V221" s="224" t="s">
        <v>99</v>
      </c>
      <c r="W221" s="224" t="s">
        <v>99</v>
      </c>
      <c r="X221" s="224" t="s">
        <v>99</v>
      </c>
      <c r="Y221" s="224"/>
      <c r="Z221" s="224" t="s">
        <v>100</v>
      </c>
      <c r="AA221" s="224" t="s">
        <v>100</v>
      </c>
      <c r="AB221" s="225" t="s">
        <v>100</v>
      </c>
      <c r="AC221" s="224" t="s">
        <v>100</v>
      </c>
      <c r="AD221" s="224" t="s">
        <v>100</v>
      </c>
      <c r="AE221" s="224" t="s">
        <v>100</v>
      </c>
      <c r="AF221" s="226"/>
      <c r="AG221" s="277"/>
      <c r="AH221" s="14"/>
      <c r="AI221" s="17"/>
      <c r="AJ221" s="33"/>
      <c r="AK221" s="33"/>
      <c r="AL221" s="33"/>
      <c r="AM221" s="17"/>
      <c r="AN221" s="168"/>
      <c r="AO221" s="169"/>
      <c r="AP221" s="172"/>
      <c r="AQ221" s="173"/>
      <c r="AR221" s="17"/>
      <c r="AS221" s="180"/>
      <c r="AT221" s="180"/>
      <c r="AU221" s="181"/>
      <c r="AV221" s="181"/>
      <c r="AW221" s="317"/>
      <c r="AX221" s="17"/>
      <c r="AY221" s="17"/>
      <c r="AZ221" s="17"/>
      <c r="BA221" s="17"/>
    </row>
    <row r="222" spans="2:53" ht="12.75" customHeight="1" x14ac:dyDescent="0.25">
      <c r="B222" s="25"/>
      <c r="C222" s="283"/>
      <c r="D222" s="283"/>
      <c r="E222" s="283"/>
      <c r="F222" s="283"/>
      <c r="G222" s="283"/>
      <c r="H222" s="283"/>
      <c r="I222" s="283"/>
      <c r="J222" s="283"/>
      <c r="K222" s="283"/>
      <c r="L222" s="283"/>
      <c r="M222" s="283"/>
      <c r="N222" s="283"/>
      <c r="O222" s="283"/>
      <c r="P222" s="283"/>
      <c r="Q222" s="283"/>
      <c r="R222" s="283"/>
      <c r="S222" s="283"/>
      <c r="T222" s="283"/>
      <c r="U222" s="283"/>
      <c r="V222" s="283"/>
      <c r="W222" s="283"/>
      <c r="X222" s="283"/>
      <c r="Y222" s="283"/>
      <c r="Z222" s="283"/>
      <c r="AA222" s="283"/>
      <c r="AB222" s="283"/>
      <c r="AC222" s="283"/>
      <c r="AD222" s="283"/>
      <c r="AE222" s="283"/>
      <c r="AF222" s="283"/>
      <c r="AG222" s="283"/>
      <c r="AH222" s="40"/>
      <c r="AI222" s="17"/>
      <c r="AJ222" s="33"/>
      <c r="AK222" s="33"/>
      <c r="AL222" s="33"/>
      <c r="AM222" s="17"/>
      <c r="AN222" s="168"/>
      <c r="AO222" s="169"/>
      <c r="AP222" s="172"/>
      <c r="AQ222" s="173"/>
      <c r="AR222" s="17"/>
      <c r="AS222" s="180"/>
      <c r="AT222" s="180"/>
      <c r="AU222" s="181"/>
      <c r="AV222" s="181"/>
      <c r="AW222" s="317"/>
      <c r="AX222" s="17"/>
      <c r="AY222" s="17"/>
      <c r="AZ222" s="17"/>
      <c r="BA222" s="17"/>
    </row>
    <row r="223" spans="2:53" ht="12.75" customHeight="1" x14ac:dyDescent="0.25">
      <c r="B223" s="25"/>
      <c r="C223" s="216" t="str">
        <f t="shared" ref="C223:AG223" si="91">IF(ISEVEN(_xlfn.ISOWEEKNUM(DATE(Saisir_Année+1,VLOOKUP($B224,correspondance_mois,2,FALSE),C225))),"2",IF(ISODD(_xlfn.ISOWEEKNUM(DATE(Saisir_Année+1,VLOOKUP($B224,correspondance_mois,2,FALSE),C225))),"1","ERREUR"))</f>
        <v>2</v>
      </c>
      <c r="D223" s="216" t="str">
        <f t="shared" si="91"/>
        <v>2</v>
      </c>
      <c r="E223" s="216" t="str">
        <f t="shared" si="91"/>
        <v>2</v>
      </c>
      <c r="F223" s="216" t="str">
        <f t="shared" si="91"/>
        <v>2</v>
      </c>
      <c r="G223" s="216" t="str">
        <f t="shared" si="91"/>
        <v>2</v>
      </c>
      <c r="H223" s="216" t="str">
        <f t="shared" si="91"/>
        <v>2</v>
      </c>
      <c r="I223" s="216" t="str">
        <f t="shared" si="91"/>
        <v>2</v>
      </c>
      <c r="J223" s="216" t="str">
        <f t="shared" si="91"/>
        <v>1</v>
      </c>
      <c r="K223" s="216" t="str">
        <f t="shared" si="91"/>
        <v>1</v>
      </c>
      <c r="L223" s="216" t="str">
        <f t="shared" si="91"/>
        <v>1</v>
      </c>
      <c r="M223" s="216" t="str">
        <f t="shared" si="91"/>
        <v>1</v>
      </c>
      <c r="N223" s="216" t="str">
        <f t="shared" si="91"/>
        <v>1</v>
      </c>
      <c r="O223" s="216" t="str">
        <f t="shared" si="91"/>
        <v>1</v>
      </c>
      <c r="P223" s="216" t="str">
        <f t="shared" si="91"/>
        <v>1</v>
      </c>
      <c r="Q223" s="216" t="str">
        <f t="shared" si="91"/>
        <v>2</v>
      </c>
      <c r="R223" s="216" t="str">
        <f t="shared" si="91"/>
        <v>2</v>
      </c>
      <c r="S223" s="216" t="str">
        <f t="shared" si="91"/>
        <v>2</v>
      </c>
      <c r="T223" s="216" t="str">
        <f t="shared" si="91"/>
        <v>2</v>
      </c>
      <c r="U223" s="216" t="str">
        <f t="shared" si="91"/>
        <v>2</v>
      </c>
      <c r="V223" s="216" t="str">
        <f t="shared" si="91"/>
        <v>2</v>
      </c>
      <c r="W223" s="216" t="str">
        <f t="shared" si="91"/>
        <v>2</v>
      </c>
      <c r="X223" s="216" t="str">
        <f t="shared" si="91"/>
        <v>1</v>
      </c>
      <c r="Y223" s="216" t="str">
        <f t="shared" si="91"/>
        <v>1</v>
      </c>
      <c r="Z223" s="216" t="str">
        <f t="shared" si="91"/>
        <v>1</v>
      </c>
      <c r="AA223" s="216" t="str">
        <f t="shared" si="91"/>
        <v>1</v>
      </c>
      <c r="AB223" s="216" t="str">
        <f t="shared" si="91"/>
        <v>1</v>
      </c>
      <c r="AC223" s="216" t="str">
        <f t="shared" si="91"/>
        <v>1</v>
      </c>
      <c r="AD223" s="216" t="str">
        <f t="shared" si="91"/>
        <v>1</v>
      </c>
      <c r="AE223" s="216" t="str">
        <f t="shared" si="91"/>
        <v>2</v>
      </c>
      <c r="AF223" s="216" t="str">
        <f t="shared" si="91"/>
        <v>2</v>
      </c>
      <c r="AG223" s="216" t="str">
        <f t="shared" si="91"/>
        <v>2</v>
      </c>
      <c r="AH223" s="40"/>
      <c r="AI223" s="17"/>
      <c r="AJ223" s="33"/>
      <c r="AK223" s="361" t="s">
        <v>87</v>
      </c>
      <c r="AL223" s="362"/>
      <c r="AM223" s="17"/>
      <c r="AN223" s="168"/>
      <c r="AO223" s="169"/>
      <c r="AP223" s="172"/>
      <c r="AQ223" s="173"/>
      <c r="AR223" s="17"/>
      <c r="AS223" s="180"/>
      <c r="AT223" s="180"/>
      <c r="AU223" s="181"/>
      <c r="AV223" s="181"/>
      <c r="AW223" s="317"/>
      <c r="AX223" s="17"/>
      <c r="AY223" s="17"/>
      <c r="AZ223" s="17"/>
      <c r="BA223" s="17"/>
    </row>
    <row r="224" spans="2:53" ht="12.75" customHeight="1" x14ac:dyDescent="0.25">
      <c r="B224" s="42" t="s">
        <v>24</v>
      </c>
      <c r="C224" s="49" t="str">
        <f>VLOOKUP(WEEKDAY(DATE(Saisir_Année+1,VLOOKUP($B224,correspondance_mois,2,FALSE),C225),2),correspondance_semaine,2,FALSE)</f>
        <v>Lun</v>
      </c>
      <c r="D224" s="49" t="str">
        <f t="shared" ref="D224:AF224" si="92">VLOOKUP(WEEKDAY(DATE(Saisir_Année+1,VLOOKUP($B224,correspondance_mois,2,FALSE),D225),2),correspondance_semaine,2,FALSE)</f>
        <v>Mar</v>
      </c>
      <c r="E224" s="49" t="str">
        <f t="shared" si="92"/>
        <v>Mer</v>
      </c>
      <c r="F224" s="49" t="str">
        <f t="shared" si="92"/>
        <v>Jeu</v>
      </c>
      <c r="G224" s="49" t="str">
        <f t="shared" si="92"/>
        <v>Ven</v>
      </c>
      <c r="H224" s="49" t="str">
        <f t="shared" si="92"/>
        <v>Sam</v>
      </c>
      <c r="I224" s="49" t="str">
        <f t="shared" si="92"/>
        <v>Dim</v>
      </c>
      <c r="J224" s="49" t="str">
        <f t="shared" si="92"/>
        <v>Lun</v>
      </c>
      <c r="K224" s="49" t="str">
        <f t="shared" si="92"/>
        <v>Mar</v>
      </c>
      <c r="L224" s="49" t="str">
        <f t="shared" si="92"/>
        <v>Mer</v>
      </c>
      <c r="M224" s="49" t="str">
        <f t="shared" si="92"/>
        <v>Jeu</v>
      </c>
      <c r="N224" s="49" t="str">
        <f t="shared" si="92"/>
        <v>Ven</v>
      </c>
      <c r="O224" s="49" t="str">
        <f t="shared" si="92"/>
        <v>Sam</v>
      </c>
      <c r="P224" s="49" t="str">
        <f t="shared" si="92"/>
        <v>Dim</v>
      </c>
      <c r="Q224" s="49" t="str">
        <f t="shared" si="92"/>
        <v>Lun</v>
      </c>
      <c r="R224" s="49" t="str">
        <f t="shared" si="92"/>
        <v>Mar</v>
      </c>
      <c r="S224" s="49" t="str">
        <f t="shared" si="92"/>
        <v>Mer</v>
      </c>
      <c r="T224" s="49" t="str">
        <f t="shared" si="92"/>
        <v>Jeu</v>
      </c>
      <c r="U224" s="49" t="str">
        <f t="shared" si="92"/>
        <v>Ven</v>
      </c>
      <c r="V224" s="49" t="str">
        <f t="shared" si="92"/>
        <v>Sam</v>
      </c>
      <c r="W224" s="49" t="str">
        <f t="shared" si="92"/>
        <v>Dim</v>
      </c>
      <c r="X224" s="49" t="str">
        <f t="shared" si="92"/>
        <v>Lun</v>
      </c>
      <c r="Y224" s="49" t="str">
        <f t="shared" si="92"/>
        <v>Mar</v>
      </c>
      <c r="Z224" s="49" t="str">
        <f t="shared" si="92"/>
        <v>Mer</v>
      </c>
      <c r="AA224" s="49" t="str">
        <f t="shared" si="92"/>
        <v>Jeu</v>
      </c>
      <c r="AB224" s="49" t="str">
        <f t="shared" si="92"/>
        <v>Ven</v>
      </c>
      <c r="AC224" s="49" t="str">
        <f t="shared" si="92"/>
        <v>Sam</v>
      </c>
      <c r="AD224" s="49" t="str">
        <f t="shared" si="92"/>
        <v>Dim</v>
      </c>
      <c r="AE224" s="49" t="str">
        <f t="shared" si="92"/>
        <v>Lun</v>
      </c>
      <c r="AF224" s="49" t="str">
        <f t="shared" si="92"/>
        <v>Mar</v>
      </c>
      <c r="AG224" s="49" t="str">
        <f>VLOOKUP(WEEKDAY(DATE(Saisir_Année+1,VLOOKUP($B224,correspondance_mois,2,FALSE),AG225),2),correspondance_semaine,2,FALSE)</f>
        <v>Mer</v>
      </c>
      <c r="AH224" s="17"/>
      <c r="AI224" s="370" t="s">
        <v>2</v>
      </c>
      <c r="AJ224" s="371"/>
      <c r="AK224" s="363"/>
      <c r="AL224" s="364"/>
      <c r="AM224" s="17"/>
      <c r="AN224" s="168"/>
      <c r="AO224" s="169"/>
      <c r="AP224" s="172"/>
      <c r="AQ224" s="173"/>
      <c r="AR224" s="17"/>
      <c r="AS224" s="180"/>
      <c r="AT224" s="180"/>
      <c r="AU224" s="181"/>
      <c r="AV224" s="181"/>
      <c r="AW224" s="317"/>
      <c r="AX224" s="17"/>
      <c r="AY224" s="17"/>
      <c r="AZ224" s="17"/>
      <c r="BA224" s="17"/>
    </row>
    <row r="225" spans="2:53" ht="12.75" customHeight="1" x14ac:dyDescent="0.25">
      <c r="C225" s="20">
        <v>1</v>
      </c>
      <c r="D225" s="20">
        <v>2</v>
      </c>
      <c r="E225" s="20">
        <v>3</v>
      </c>
      <c r="F225" s="20">
        <v>4</v>
      </c>
      <c r="G225" s="20">
        <v>5</v>
      </c>
      <c r="H225" s="20">
        <v>6</v>
      </c>
      <c r="I225" s="20">
        <v>7</v>
      </c>
      <c r="J225" s="20">
        <v>8</v>
      </c>
      <c r="K225" s="20">
        <v>9</v>
      </c>
      <c r="L225" s="20">
        <v>10</v>
      </c>
      <c r="M225" s="20">
        <v>11</v>
      </c>
      <c r="N225" s="20">
        <v>12</v>
      </c>
      <c r="O225" s="20">
        <v>13</v>
      </c>
      <c r="P225" s="20">
        <v>14</v>
      </c>
      <c r="Q225" s="20">
        <v>15</v>
      </c>
      <c r="R225" s="20">
        <v>16</v>
      </c>
      <c r="S225" s="20">
        <v>17</v>
      </c>
      <c r="T225" s="20">
        <v>18</v>
      </c>
      <c r="U225" s="20">
        <v>19</v>
      </c>
      <c r="V225" s="20">
        <v>20</v>
      </c>
      <c r="W225" s="20">
        <v>21</v>
      </c>
      <c r="X225" s="20">
        <v>22</v>
      </c>
      <c r="Y225" s="20">
        <v>23</v>
      </c>
      <c r="Z225" s="20">
        <v>24</v>
      </c>
      <c r="AA225" s="20">
        <v>25</v>
      </c>
      <c r="AB225" s="20">
        <v>26</v>
      </c>
      <c r="AC225" s="20">
        <v>27</v>
      </c>
      <c r="AD225" s="20">
        <v>28</v>
      </c>
      <c r="AE225" s="20">
        <v>29</v>
      </c>
      <c r="AF225" s="20">
        <v>30</v>
      </c>
      <c r="AG225" s="20">
        <v>31</v>
      </c>
      <c r="AH225" s="17"/>
      <c r="AI225" s="16" t="str">
        <f>IF(format_planning="numéros de planning",$AM$3,$AI$3)</f>
        <v>A</v>
      </c>
      <c r="AJ225" s="43">
        <f ca="1">COUNTIF($C$227:$AH$227,$AI225)*3.25+COUNTIF($C$228:$AH$228,$AI225)*3+COUNTIF($C$229:$AH$229,$AI225)*2+COUNTIF($C$230:$AH$230,$AI225)*3+COUNTIF($C$231:$AH$231,$AI225)*3.25+COUNTIF($C$232:$AH$232,$AI225)*3+COUNTIF($C$233:$AH$233,$AI225)*2+COUNTIF($C$234:$AH$234,$AI225)*8+COUNTIF($C$236:$AH$236,$AI225)*3+COUNTIF($C$237:$AH$237,$AI225)*3+COUNTIF($C$238:$AH$238,$AI225)*3+COUNTIF($C$239:$AH$239,$AI225)*2+COUNTIF($C$240:$AH$240,$AI225)*5</f>
        <v>104.25</v>
      </c>
      <c r="AK225" s="359">
        <f t="shared" ref="AK225:AK230" ca="1" si="93">COUNTIF($C$227:$AG$227,AI225)+COUNTIF($C$230:$AG$230,AI225)+COUNTIF($C$231:$AG$231,AI225)+COUNTIF($C$234:$AG$234,AI225)+COUNTIF($C$236:$AG$236,AI225)+COUNTIF($C$237:$AG$237,AI225)</f>
        <v>14</v>
      </c>
      <c r="AL225" s="360"/>
      <c r="AM225" s="17"/>
      <c r="AN225" s="168"/>
      <c r="AO225" s="169"/>
      <c r="AP225" s="172"/>
      <c r="AQ225" s="173"/>
      <c r="AR225" s="17"/>
      <c r="AS225" s="180"/>
      <c r="AT225" s="180"/>
      <c r="AU225" s="181"/>
      <c r="AV225" s="181"/>
      <c r="AW225" s="317"/>
      <c r="AX225" s="17"/>
      <c r="AY225" s="17"/>
      <c r="AZ225" s="17"/>
      <c r="BA225" s="17"/>
    </row>
    <row r="226" spans="2:53" ht="12.75" customHeight="1" x14ac:dyDescent="0.25">
      <c r="B226" s="51" t="s">
        <v>3</v>
      </c>
      <c r="C226" s="285"/>
      <c r="D226" s="285"/>
      <c r="E226" s="285"/>
      <c r="F226" s="285"/>
      <c r="G226" s="285"/>
      <c r="H226" s="285"/>
      <c r="I226" s="285"/>
      <c r="J226" s="285"/>
      <c r="K226" s="286"/>
      <c r="L226" s="285"/>
      <c r="M226" s="285"/>
      <c r="N226" s="287"/>
      <c r="O226" s="285"/>
      <c r="P226" s="285"/>
      <c r="Q226" s="285"/>
      <c r="R226" s="286"/>
      <c r="S226" s="285"/>
      <c r="T226" s="285"/>
      <c r="U226" s="285"/>
      <c r="V226" s="285"/>
      <c r="W226" s="288"/>
      <c r="X226" s="285"/>
      <c r="Y226" s="286"/>
      <c r="Z226" s="285"/>
      <c r="AA226" s="285"/>
      <c r="AB226" s="285"/>
      <c r="AC226" s="285"/>
      <c r="AD226" s="285"/>
      <c r="AE226" s="285"/>
      <c r="AF226" s="286"/>
      <c r="AG226" s="292"/>
      <c r="AH226" s="17"/>
      <c r="AI226" s="16" t="str">
        <f>IF(format_planning="numéros de planning",$AM$4,$AI$4)</f>
        <v>M</v>
      </c>
      <c r="AJ226" s="43">
        <f t="shared" ref="AJ226:AJ230" ca="1" si="94">COUNTIF($C$227:$AH$227,$AI226)*3.25+COUNTIF($C$228:$AH$228,$AI226)*3+COUNTIF($C$229:$AH$229,$AI226)*2+COUNTIF($C$230:$AH$230,$AI226)*3+COUNTIF($C$231:$AH$231,$AI226)*3.25+COUNTIF($C$232:$AH$232,$AI226)*3+COUNTIF($C$233:$AH$233,$AI226)*2+COUNTIF($C$234:$AH$234,$AI226)*8+COUNTIF($C$236:$AH$236,$AI226)*3+COUNTIF($C$237:$AH$237,$AI226)*3+COUNTIF($C$238:$AH$238,$AI226)*3+COUNTIF($C$239:$AH$239,$AI226)*2+COUNTIF($C$240:$AH$240,$AI226)*5</f>
        <v>78.5</v>
      </c>
      <c r="AK226" s="359">
        <f t="shared" ca="1" si="93"/>
        <v>10</v>
      </c>
      <c r="AL226" s="360"/>
      <c r="AM226" s="17"/>
      <c r="AN226" s="168"/>
      <c r="AO226" s="169"/>
      <c r="AP226" s="172"/>
      <c r="AQ226" s="173"/>
      <c r="AR226" s="17"/>
      <c r="AS226" s="180"/>
      <c r="AT226" s="180"/>
      <c r="AU226" s="181"/>
      <c r="AV226" s="181"/>
      <c r="AW226" s="317"/>
      <c r="AX226" s="17"/>
      <c r="AY226" s="17"/>
      <c r="AZ226" s="17"/>
      <c r="BA226" s="17"/>
    </row>
    <row r="227" spans="2:53" ht="12.75" customHeight="1" x14ac:dyDescent="0.25">
      <c r="B227" s="156" t="s">
        <v>4</v>
      </c>
      <c r="C227" s="217" t="str">
        <f t="shared" ref="C227:L240" ca="1" si="95">IF(SUMPRODUCT((($AS$31:$AS$245&lt;=DATE(Saisir_Année+1,VLOOKUP($B$224,correspondance_mois,2,FALSE), C$225))*1)*(($AT$31:$AT$245&gt;=DATE(Saisir_Année+1,VLOOKUP($B$224,correspondance_mois,2,FALSE), C$225))*1)*($AU$31:$AU$245=IF(ISERROR(VLOOKUP(DATE(Saisir_Année+1,VLOOKUP($B$224,correspondance_mois,2,FALSE), C$225),jours_ferie,2,FALSE)),IF(ISBLANK(INDEX(OFFSET(IF(format_planning="numéros de planning",$C$249,$Q$249),ROW(INDEX($A:$A,MATCH(IF(C$241="","normal", C$241),$A:$A,0),1))-ROW($C$249)+1,IF(ISODD(C$223),0,7),14,7),ROW($B227)-ROW($B$226),MATCH(C$224,$C$246:$I$246,0),1)),"",INDEX(OFFSET(IF(format_planning="numéros de planning",$C$249,$Q$249),ROW(INDEX($A:$A,MATCH(IF(C$241="","normal", C$241),$A:$A,0),1))-ROW($C$249)+1,IF(ISODD(C$223),0,7),14,7),ROW($B227)-ROW($B$226),MATCH(C$224,$C$246:$I$246,0),1)),"")))&gt;0,INDEX($AS$31:$AW$245,SUMPRODUCT((($AS$31:$AS$245&lt;=DATE(Saisir_Année+1,VLOOKUP($B$224,correspondance_mois,2,FALSE), C$225))*1)*(($AT$31:$AT$245&gt;=DATE(Saisir_Année+1,VLOOKUP($B$224,correspondance_mois,2,FALSE), C$225))*1)*($AU$31:$AU$245=IF(ISERROR(VLOOKUP(DATE(Saisir_Année+1,VLOOKUP($B$224,correspondance_mois,2,FALSE), C$225),jours_ferie,2,FALSE)),IF(ISBLANK(INDEX(OFFSET(IF(format_planning="numéros de planning",$C$249,$Q$249),ROW(INDEX($A:$A,MATCH(IF(C$241="","normal", C$241),$A:$A,0),1))-ROW($C$249)+1,IF(ISODD(C$223),0,7),14,7),ROW($B227)-ROW($B$226),MATCH(C$224,$C$246:$I$246,0),1)),"",INDEX(OFFSET(IF(format_planning="numéros de planning",$C$249,$Q$249),ROW(INDEX($A:$A,MATCH(IF(C$241="","normal", C$241),$A:$A,0),1))-ROW($C$249)+1,IF(ISODD(C$223),0,7),14,7),ROW($B227)-ROW($B$226),MATCH(C$224,$C$246:$I$246,0),1)),""))*ROW($AS$31:$AS$245))-30,4,1),IF(ISERROR(VLOOKUP(DATE(Saisir_Année+1,VLOOKUP($B$224,correspondance_mois,2,FALSE), C$225),jours_ferie,2,FALSE)),IF(ISBLANK(INDEX(OFFSET(IF(format_planning="numéros de planning",$C$249,$Q$249),ROW(INDEX($A:$A,MATCH(IF(C$241="","normal", C$241),$A:$A,0),1))-ROW($C$249)+1,IF(ISODD(C$223),0,7),14,7),ROW($B227)-ROW($B$226),MATCH(C$224,$C$246:$I$246,0),1)),"",INDEX(OFFSET(IF(format_planning="numéros de planning",$C$249,$Q$249),ROW(INDEX($A:$A,MATCH(IF(C$241="","normal", C$241),$A:$A,0),1))-ROW($C$249)+1,IF(ISODD(C$223),0,7),14,7),ROW($B227)-ROW($B$226),MATCH(C$224,$C$246:$I$246,0),1)),""))</f>
        <v/>
      </c>
      <c r="D227" s="218" t="str">
        <f t="shared" ca="1" si="95"/>
        <v>M</v>
      </c>
      <c r="E227" s="218" t="str">
        <f t="shared" ca="1" si="95"/>
        <v>A</v>
      </c>
      <c r="F227" s="218" t="str">
        <f t="shared" ca="1" si="95"/>
        <v>M</v>
      </c>
      <c r="G227" s="218" t="str">
        <f t="shared" ca="1" si="95"/>
        <v>T</v>
      </c>
      <c r="H227" s="218" t="str">
        <f t="shared" ca="1" si="95"/>
        <v>M</v>
      </c>
      <c r="I227" s="218" t="str">
        <f t="shared" ca="1" si="95"/>
        <v/>
      </c>
      <c r="J227" s="218" t="str">
        <f t="shared" ca="1" si="95"/>
        <v/>
      </c>
      <c r="K227" s="218" t="str">
        <f t="shared" ca="1" si="95"/>
        <v>G</v>
      </c>
      <c r="L227" s="218" t="str">
        <f t="shared" ca="1" si="95"/>
        <v>T</v>
      </c>
      <c r="M227" s="218" t="str">
        <f t="shared" ref="M227:V240" ca="1" si="96">IF(SUMPRODUCT((($AS$31:$AS$245&lt;=DATE(Saisir_Année+1,VLOOKUP($B$224,correspondance_mois,2,FALSE), M$225))*1)*(($AT$31:$AT$245&gt;=DATE(Saisir_Année+1,VLOOKUP($B$224,correspondance_mois,2,FALSE), M$225))*1)*($AU$31:$AU$245=IF(ISERROR(VLOOKUP(DATE(Saisir_Année+1,VLOOKUP($B$224,correspondance_mois,2,FALSE), M$225),jours_ferie,2,FALSE)),IF(ISBLANK(INDEX(OFFSET(IF(format_planning="numéros de planning",$C$249,$Q$249),ROW(INDEX($A:$A,MATCH(IF(M$241="","normal", M$241),$A:$A,0),1))-ROW($C$249)+1,IF(ISODD(M$223),0,7),14,7),ROW($B227)-ROW($B$226),MATCH(M$224,$C$246:$I$246,0),1)),"",INDEX(OFFSET(IF(format_planning="numéros de planning",$C$249,$Q$249),ROW(INDEX($A:$A,MATCH(IF(M$241="","normal", M$241),$A:$A,0),1))-ROW($C$249)+1,IF(ISODD(M$223),0,7),14,7),ROW($B227)-ROW($B$226),MATCH(M$224,$C$246:$I$246,0),1)),"")))&gt;0,INDEX($AS$31:$AW$245,SUMPRODUCT((($AS$31:$AS$245&lt;=DATE(Saisir_Année+1,VLOOKUP($B$224,correspondance_mois,2,FALSE), M$225))*1)*(($AT$31:$AT$245&gt;=DATE(Saisir_Année+1,VLOOKUP($B$224,correspondance_mois,2,FALSE), M$225))*1)*($AU$31:$AU$245=IF(ISERROR(VLOOKUP(DATE(Saisir_Année+1,VLOOKUP($B$224,correspondance_mois,2,FALSE), M$225),jours_ferie,2,FALSE)),IF(ISBLANK(INDEX(OFFSET(IF(format_planning="numéros de planning",$C$249,$Q$249),ROW(INDEX($A:$A,MATCH(IF(M$241="","normal", M$241),$A:$A,0),1))-ROW($C$249)+1,IF(ISODD(M$223),0,7),14,7),ROW($B227)-ROW($B$226),MATCH(M$224,$C$246:$I$246,0),1)),"",INDEX(OFFSET(IF(format_planning="numéros de planning",$C$249,$Q$249),ROW(INDEX($A:$A,MATCH(IF(M$241="","normal", M$241),$A:$A,0),1))-ROW($C$249)+1,IF(ISODD(M$223),0,7),14,7),ROW($B227)-ROW($B$226),MATCH(M$224,$C$246:$I$246,0),1)),""))*ROW($AS$31:$AS$245))-30,4,1),IF(ISERROR(VLOOKUP(DATE(Saisir_Année+1,VLOOKUP($B$224,correspondance_mois,2,FALSE), M$225),jours_ferie,2,FALSE)),IF(ISBLANK(INDEX(OFFSET(IF(format_planning="numéros de planning",$C$249,$Q$249),ROW(INDEX($A:$A,MATCH(IF(M$241="","normal", M$241),$A:$A,0),1))-ROW($C$249)+1,IF(ISODD(M$223),0,7),14,7),ROW($B227)-ROW($B$226),MATCH(M$224,$C$246:$I$246,0),1)),"",INDEX(OFFSET(IF(format_planning="numéros de planning",$C$249,$Q$249),ROW(INDEX($A:$A,MATCH(IF(M$241="","normal", M$241),$A:$A,0),1))-ROW($C$249)+1,IF(ISODD(M$223),0,7),14,7),ROW($B227)-ROW($B$226),MATCH(M$224,$C$246:$I$246,0),1)),""))</f>
        <v>T</v>
      </c>
      <c r="N227" s="218" t="str">
        <f t="shared" ca="1" si="96"/>
        <v>M</v>
      </c>
      <c r="O227" s="218" t="str">
        <f t="shared" ca="1" si="96"/>
        <v>M</v>
      </c>
      <c r="P227" s="218" t="str">
        <f t="shared" ca="1" si="96"/>
        <v/>
      </c>
      <c r="Q227" s="218" t="str">
        <f t="shared" ca="1" si="96"/>
        <v>T</v>
      </c>
      <c r="R227" s="218" t="str">
        <f t="shared" ca="1" si="96"/>
        <v>A</v>
      </c>
      <c r="S227" s="218" t="str">
        <f t="shared" ca="1" si="96"/>
        <v>A</v>
      </c>
      <c r="T227" s="218" t="str">
        <f t="shared" ca="1" si="96"/>
        <v/>
      </c>
      <c r="U227" s="218" t="str">
        <f t="shared" ca="1" si="96"/>
        <v>T</v>
      </c>
      <c r="V227" s="218" t="str">
        <f t="shared" ca="1" si="96"/>
        <v>G</v>
      </c>
      <c r="W227" s="218" t="str">
        <f t="shared" ref="W227:AG240" ca="1" si="97">IF(SUMPRODUCT((($AS$31:$AS$245&lt;=DATE(Saisir_Année+1,VLOOKUP($B$224,correspondance_mois,2,FALSE), W$225))*1)*(($AT$31:$AT$245&gt;=DATE(Saisir_Année+1,VLOOKUP($B$224,correspondance_mois,2,FALSE), W$225))*1)*($AU$31:$AU$245=IF(ISERROR(VLOOKUP(DATE(Saisir_Année+1,VLOOKUP($B$224,correspondance_mois,2,FALSE), W$225),jours_ferie,2,FALSE)),IF(ISBLANK(INDEX(OFFSET(IF(format_planning="numéros de planning",$C$249,$Q$249),ROW(INDEX($A:$A,MATCH(IF(W$241="","normal", W$241),$A:$A,0),1))-ROW($C$249)+1,IF(ISODD(W$223),0,7),14,7),ROW($B227)-ROW($B$226),MATCH(W$224,$C$246:$I$246,0),1)),"",INDEX(OFFSET(IF(format_planning="numéros de planning",$C$249,$Q$249),ROW(INDEX($A:$A,MATCH(IF(W$241="","normal", W$241),$A:$A,0),1))-ROW($C$249)+1,IF(ISODD(W$223),0,7),14,7),ROW($B227)-ROW($B$226),MATCH(W$224,$C$246:$I$246,0),1)),"")))&gt;0,INDEX($AS$31:$AW$245,SUMPRODUCT((($AS$31:$AS$245&lt;=DATE(Saisir_Année+1,VLOOKUP($B$224,correspondance_mois,2,FALSE), W$225))*1)*(($AT$31:$AT$245&gt;=DATE(Saisir_Année+1,VLOOKUP($B$224,correspondance_mois,2,FALSE), W$225))*1)*($AU$31:$AU$245=IF(ISERROR(VLOOKUP(DATE(Saisir_Année+1,VLOOKUP($B$224,correspondance_mois,2,FALSE), W$225),jours_ferie,2,FALSE)),IF(ISBLANK(INDEX(OFFSET(IF(format_planning="numéros de planning",$C$249,$Q$249),ROW(INDEX($A:$A,MATCH(IF(W$241="","normal", W$241),$A:$A,0),1))-ROW($C$249)+1,IF(ISODD(W$223),0,7),14,7),ROW($B227)-ROW($B$226),MATCH(W$224,$C$246:$I$246,0),1)),"",INDEX(OFFSET(IF(format_planning="numéros de planning",$C$249,$Q$249),ROW(INDEX($A:$A,MATCH(IF(W$241="","normal", W$241),$A:$A,0),1))-ROW($C$249)+1,IF(ISODD(W$223),0,7),14,7),ROW($B227)-ROW($B$226),MATCH(W$224,$C$246:$I$246,0),1)),""))*ROW($AS$31:$AS$245))-30,4,1),IF(ISERROR(VLOOKUP(DATE(Saisir_Année+1,VLOOKUP($B$224,correspondance_mois,2,FALSE), W$225),jours_ferie,2,FALSE)),IF(ISBLANK(INDEX(OFFSET(IF(format_planning="numéros de planning",$C$249,$Q$249),ROW(INDEX($A:$A,MATCH(IF(W$241="","normal", W$241),$A:$A,0),1))-ROW($C$249)+1,IF(ISODD(W$223),0,7),14,7),ROW($B227)-ROW($B$226),MATCH(W$224,$C$246:$I$246,0),1)),"",INDEX(OFFSET(IF(format_planning="numéros de planning",$C$249,$Q$249),ROW(INDEX($A:$A,MATCH(IF(W$241="","normal", W$241),$A:$A,0),1))-ROW($C$249)+1,IF(ISODD(W$223),0,7),14,7),ROW($B227)-ROW($B$226),MATCH(W$224,$C$246:$I$246,0),1)),""))</f>
        <v/>
      </c>
      <c r="X227" s="218" t="str">
        <f t="shared" ca="1" si="97"/>
        <v>T</v>
      </c>
      <c r="Y227" s="218" t="str">
        <f t="shared" ca="1" si="97"/>
        <v>G</v>
      </c>
      <c r="Z227" s="218" t="str">
        <f t="shared" ca="1" si="97"/>
        <v>T</v>
      </c>
      <c r="AA227" s="218" t="str">
        <f t="shared" ca="1" si="97"/>
        <v>T</v>
      </c>
      <c r="AB227" s="218" t="str">
        <f t="shared" ca="1" si="97"/>
        <v>A</v>
      </c>
      <c r="AC227" s="218" t="str">
        <f t="shared" ca="1" si="97"/>
        <v>T</v>
      </c>
      <c r="AD227" s="218" t="str">
        <f t="shared" ca="1" si="97"/>
        <v/>
      </c>
      <c r="AE227" s="218" t="str">
        <f t="shared" ca="1" si="97"/>
        <v/>
      </c>
      <c r="AF227" s="218" t="str">
        <f t="shared" ca="1" si="97"/>
        <v>M</v>
      </c>
      <c r="AG227" s="219" t="str">
        <f t="shared" ca="1" si="97"/>
        <v>A</v>
      </c>
      <c r="AH227" s="17"/>
      <c r="AI227" s="16" t="str">
        <f>IF(format_planning="numéros de planning",$AM$5,$AI$5)</f>
        <v>G</v>
      </c>
      <c r="AJ227" s="43">
        <f t="shared" ca="1" si="94"/>
        <v>107</v>
      </c>
      <c r="AK227" s="359">
        <f t="shared" ca="1" si="93"/>
        <v>14</v>
      </c>
      <c r="AL227" s="360"/>
      <c r="AM227" s="17"/>
      <c r="AN227" s="168"/>
      <c r="AO227" s="169"/>
      <c r="AP227" s="172"/>
      <c r="AQ227" s="173"/>
      <c r="AR227" s="17"/>
      <c r="AS227" s="180"/>
      <c r="AT227" s="180"/>
      <c r="AU227" s="181"/>
      <c r="AV227" s="181"/>
      <c r="AW227" s="317"/>
      <c r="AX227" s="17"/>
      <c r="AY227" s="17"/>
    </row>
    <row r="228" spans="2:53" ht="12.75" customHeight="1" x14ac:dyDescent="0.25">
      <c r="B228" s="157" t="s">
        <v>6</v>
      </c>
      <c r="C228" s="220" t="str">
        <f t="shared" ca="1" si="95"/>
        <v/>
      </c>
      <c r="D228" s="221" t="str">
        <f t="shared" ca="1" si="95"/>
        <v>M</v>
      </c>
      <c r="E228" s="221" t="str">
        <f t="shared" ca="1" si="95"/>
        <v>A</v>
      </c>
      <c r="F228" s="221" t="str">
        <f t="shared" ca="1" si="95"/>
        <v>M</v>
      </c>
      <c r="G228" s="221" t="str">
        <f t="shared" ca="1" si="95"/>
        <v>T</v>
      </c>
      <c r="H228" s="221" t="str">
        <f t="shared" ca="1" si="95"/>
        <v>M</v>
      </c>
      <c r="I228" s="221" t="str">
        <f t="shared" ca="1" si="95"/>
        <v/>
      </c>
      <c r="J228" s="221" t="str">
        <f t="shared" ca="1" si="95"/>
        <v/>
      </c>
      <c r="K228" s="221" t="str">
        <f t="shared" ca="1" si="95"/>
        <v>G</v>
      </c>
      <c r="L228" s="221" t="str">
        <f t="shared" ca="1" si="95"/>
        <v>T</v>
      </c>
      <c r="M228" s="221" t="str">
        <f t="shared" ca="1" si="96"/>
        <v>T</v>
      </c>
      <c r="N228" s="221" t="str">
        <f t="shared" ca="1" si="96"/>
        <v>M</v>
      </c>
      <c r="O228" s="221" t="str">
        <f t="shared" ca="1" si="96"/>
        <v>M</v>
      </c>
      <c r="P228" s="221" t="str">
        <f t="shared" ca="1" si="96"/>
        <v/>
      </c>
      <c r="Q228" s="221" t="str">
        <f t="shared" ca="1" si="96"/>
        <v>T</v>
      </c>
      <c r="R228" s="221" t="str">
        <f t="shared" ca="1" si="96"/>
        <v>A</v>
      </c>
      <c r="S228" s="221" t="str">
        <f t="shared" ca="1" si="96"/>
        <v>A</v>
      </c>
      <c r="T228" s="221" t="str">
        <f t="shared" ca="1" si="96"/>
        <v/>
      </c>
      <c r="U228" s="221" t="str">
        <f t="shared" ca="1" si="96"/>
        <v>T</v>
      </c>
      <c r="V228" s="221" t="str">
        <f t="shared" ca="1" si="96"/>
        <v>G</v>
      </c>
      <c r="W228" s="221" t="str">
        <f t="shared" ca="1" si="97"/>
        <v/>
      </c>
      <c r="X228" s="221" t="str">
        <f t="shared" ca="1" si="97"/>
        <v>T</v>
      </c>
      <c r="Y228" s="221" t="str">
        <f t="shared" ca="1" si="97"/>
        <v>G</v>
      </c>
      <c r="Z228" s="221" t="str">
        <f t="shared" ca="1" si="97"/>
        <v>T</v>
      </c>
      <c r="AA228" s="221" t="str">
        <f t="shared" ca="1" si="97"/>
        <v>T</v>
      </c>
      <c r="AB228" s="221" t="str">
        <f t="shared" ca="1" si="97"/>
        <v>A</v>
      </c>
      <c r="AC228" s="221" t="str">
        <f t="shared" ca="1" si="97"/>
        <v>T</v>
      </c>
      <c r="AD228" s="221" t="str">
        <f t="shared" ca="1" si="97"/>
        <v/>
      </c>
      <c r="AE228" s="221" t="str">
        <f t="shared" ca="1" si="97"/>
        <v/>
      </c>
      <c r="AF228" s="221" t="str">
        <f t="shared" ca="1" si="97"/>
        <v>M</v>
      </c>
      <c r="AG228" s="222" t="str">
        <f t="shared" ca="1" si="97"/>
        <v>A</v>
      </c>
      <c r="AH228" s="17"/>
      <c r="AI228" s="16" t="str">
        <f>IF(format_planning="numéros de planning",$AM$6,$AI$6)</f>
        <v>T</v>
      </c>
      <c r="AJ228" s="43">
        <f t="shared" ca="1" si="94"/>
        <v>130.5</v>
      </c>
      <c r="AK228" s="359">
        <f t="shared" ca="1" si="93"/>
        <v>18</v>
      </c>
      <c r="AL228" s="360"/>
      <c r="AM228" s="17"/>
      <c r="AN228" s="168"/>
      <c r="AO228" s="169"/>
      <c r="AP228" s="172"/>
      <c r="AQ228" s="173"/>
      <c r="AR228" s="17"/>
      <c r="AS228" s="180"/>
      <c r="AT228" s="180"/>
      <c r="AU228" s="181"/>
      <c r="AV228" s="181"/>
      <c r="AW228" s="317"/>
      <c r="AX228" s="17"/>
      <c r="AY228" s="17"/>
    </row>
    <row r="229" spans="2:53" ht="12.75" customHeight="1" x14ac:dyDescent="0.25">
      <c r="B229" s="157" t="s">
        <v>7</v>
      </c>
      <c r="C229" s="220" t="str">
        <f t="shared" ca="1" si="95"/>
        <v/>
      </c>
      <c r="D229" s="221" t="str">
        <f t="shared" ca="1" si="95"/>
        <v>M</v>
      </c>
      <c r="E229" s="221" t="str">
        <f t="shared" ca="1" si="95"/>
        <v>A</v>
      </c>
      <c r="F229" s="221" t="str">
        <f t="shared" ca="1" si="95"/>
        <v>M</v>
      </c>
      <c r="G229" s="221" t="str">
        <f t="shared" ca="1" si="95"/>
        <v>T</v>
      </c>
      <c r="H229" s="221" t="str">
        <f t="shared" ca="1" si="95"/>
        <v/>
      </c>
      <c r="I229" s="221" t="str">
        <f t="shared" ca="1" si="95"/>
        <v/>
      </c>
      <c r="J229" s="221" t="str">
        <f t="shared" ca="1" si="95"/>
        <v/>
      </c>
      <c r="K229" s="221" t="str">
        <f t="shared" ca="1" si="95"/>
        <v>G</v>
      </c>
      <c r="L229" s="221" t="str">
        <f t="shared" ca="1" si="95"/>
        <v>T</v>
      </c>
      <c r="M229" s="221" t="str">
        <f t="shared" ca="1" si="96"/>
        <v>T</v>
      </c>
      <c r="N229" s="221" t="str">
        <f t="shared" ca="1" si="96"/>
        <v>M</v>
      </c>
      <c r="O229" s="221" t="str">
        <f t="shared" ca="1" si="96"/>
        <v/>
      </c>
      <c r="P229" s="221" t="str">
        <f t="shared" ca="1" si="96"/>
        <v/>
      </c>
      <c r="Q229" s="221" t="str">
        <f t="shared" ca="1" si="96"/>
        <v>T</v>
      </c>
      <c r="R229" s="221" t="str">
        <f t="shared" ca="1" si="96"/>
        <v>A</v>
      </c>
      <c r="S229" s="221" t="str">
        <f t="shared" ca="1" si="96"/>
        <v>A</v>
      </c>
      <c r="T229" s="221" t="str">
        <f t="shared" ca="1" si="96"/>
        <v/>
      </c>
      <c r="U229" s="221" t="str">
        <f t="shared" ca="1" si="96"/>
        <v>T</v>
      </c>
      <c r="V229" s="221" t="str">
        <f t="shared" ca="1" si="96"/>
        <v/>
      </c>
      <c r="W229" s="221" t="str">
        <f t="shared" ca="1" si="97"/>
        <v/>
      </c>
      <c r="X229" s="221" t="str">
        <f t="shared" ca="1" si="97"/>
        <v>T</v>
      </c>
      <c r="Y229" s="221" t="str">
        <f t="shared" ca="1" si="97"/>
        <v>G</v>
      </c>
      <c r="Z229" s="221" t="str">
        <f t="shared" ca="1" si="97"/>
        <v>T</v>
      </c>
      <c r="AA229" s="221" t="str">
        <f t="shared" ca="1" si="97"/>
        <v>T</v>
      </c>
      <c r="AB229" s="221" t="str">
        <f t="shared" ca="1" si="97"/>
        <v>A</v>
      </c>
      <c r="AC229" s="221" t="str">
        <f t="shared" ca="1" si="97"/>
        <v/>
      </c>
      <c r="AD229" s="221" t="str">
        <f t="shared" ca="1" si="97"/>
        <v/>
      </c>
      <c r="AE229" s="221" t="str">
        <f t="shared" ca="1" si="97"/>
        <v/>
      </c>
      <c r="AF229" s="221" t="str">
        <f t="shared" ca="1" si="97"/>
        <v>M</v>
      </c>
      <c r="AG229" s="222" t="str">
        <f t="shared" ca="1" si="97"/>
        <v>A</v>
      </c>
      <c r="AH229" s="17"/>
      <c r="AI229" s="16" t="str">
        <f>IF(format_planning="numéros de planning",$AM$7,$AI$7)</f>
        <v>C</v>
      </c>
      <c r="AJ229" s="43">
        <f t="shared" ca="1" si="94"/>
        <v>131</v>
      </c>
      <c r="AK229" s="359">
        <f t="shared" ca="1" si="93"/>
        <v>20</v>
      </c>
      <c r="AL229" s="360"/>
      <c r="AM229" s="17"/>
      <c r="AN229" s="168"/>
      <c r="AO229" s="169"/>
      <c r="AP229" s="172"/>
      <c r="AQ229" s="173"/>
      <c r="AR229" s="17"/>
      <c r="AS229" s="180"/>
      <c r="AT229" s="180"/>
      <c r="AU229" s="181"/>
      <c r="AV229" s="181"/>
      <c r="AW229" s="317"/>
      <c r="AX229" s="17"/>
      <c r="AY229" s="17"/>
    </row>
    <row r="230" spans="2:53" ht="12.75" customHeight="1" x14ac:dyDescent="0.25">
      <c r="B230" s="158" t="s">
        <v>8</v>
      </c>
      <c r="C230" s="220" t="str">
        <f t="shared" ca="1" si="95"/>
        <v/>
      </c>
      <c r="D230" s="221" t="str">
        <f t="shared" ca="1" si="95"/>
        <v/>
      </c>
      <c r="E230" s="221" t="str">
        <f t="shared" ca="1" si="95"/>
        <v/>
      </c>
      <c r="F230" s="221" t="str">
        <f t="shared" ca="1" si="95"/>
        <v/>
      </c>
      <c r="G230" s="221" t="str">
        <f t="shared" ca="1" si="95"/>
        <v/>
      </c>
      <c r="H230" s="221" t="str">
        <f t="shared" ca="1" si="95"/>
        <v>T</v>
      </c>
      <c r="I230" s="221" t="str">
        <f t="shared" ca="1" si="95"/>
        <v/>
      </c>
      <c r="J230" s="221" t="str">
        <f t="shared" ca="1" si="95"/>
        <v/>
      </c>
      <c r="K230" s="221" t="str">
        <f t="shared" ca="1" si="95"/>
        <v/>
      </c>
      <c r="L230" s="221" t="str">
        <f t="shared" ca="1" si="95"/>
        <v/>
      </c>
      <c r="M230" s="221" t="str">
        <f t="shared" ca="1" si="96"/>
        <v/>
      </c>
      <c r="N230" s="221" t="str">
        <f t="shared" ca="1" si="96"/>
        <v/>
      </c>
      <c r="O230" s="221" t="str">
        <f t="shared" ca="1" si="96"/>
        <v>T</v>
      </c>
      <c r="P230" s="221" t="str">
        <f t="shared" ca="1" si="96"/>
        <v/>
      </c>
      <c r="Q230" s="221" t="str">
        <f t="shared" ca="1" si="96"/>
        <v/>
      </c>
      <c r="R230" s="221" t="str">
        <f t="shared" ca="1" si="96"/>
        <v/>
      </c>
      <c r="S230" s="221" t="str">
        <f t="shared" ca="1" si="96"/>
        <v/>
      </c>
      <c r="T230" s="221" t="str">
        <f t="shared" ca="1" si="96"/>
        <v/>
      </c>
      <c r="U230" s="221" t="str">
        <f t="shared" ca="1" si="96"/>
        <v/>
      </c>
      <c r="V230" s="221" t="str">
        <f t="shared" ca="1" si="96"/>
        <v>T</v>
      </c>
      <c r="W230" s="221" t="str">
        <f t="shared" ca="1" si="97"/>
        <v/>
      </c>
      <c r="X230" s="221" t="str">
        <f t="shared" ca="1" si="97"/>
        <v/>
      </c>
      <c r="Y230" s="221" t="str">
        <f t="shared" ca="1" si="97"/>
        <v/>
      </c>
      <c r="Z230" s="221" t="str">
        <f t="shared" ca="1" si="97"/>
        <v/>
      </c>
      <c r="AA230" s="221" t="str">
        <f t="shared" ca="1" si="97"/>
        <v/>
      </c>
      <c r="AB230" s="221" t="str">
        <f t="shared" ca="1" si="97"/>
        <v/>
      </c>
      <c r="AC230" s="221" t="str">
        <f t="shared" ca="1" si="97"/>
        <v>A</v>
      </c>
      <c r="AD230" s="221" t="str">
        <f t="shared" ca="1" si="97"/>
        <v/>
      </c>
      <c r="AE230" s="221" t="str">
        <f t="shared" ca="1" si="97"/>
        <v/>
      </c>
      <c r="AF230" s="221" t="str">
        <f t="shared" ca="1" si="97"/>
        <v/>
      </c>
      <c r="AG230" s="222" t="str">
        <f t="shared" ca="1" si="97"/>
        <v/>
      </c>
      <c r="AH230" s="17"/>
      <c r="AI230" s="16" t="str">
        <f>IF(format_planning="numéros de planning",$AM$8,$AI$8)</f>
        <v>F</v>
      </c>
      <c r="AJ230" s="43">
        <f t="shared" ca="1" si="94"/>
        <v>146.25</v>
      </c>
      <c r="AK230" s="359">
        <f t="shared" ca="1" si="93"/>
        <v>20</v>
      </c>
      <c r="AL230" s="360"/>
      <c r="AM230" s="17"/>
      <c r="AN230" s="168"/>
      <c r="AO230" s="169"/>
      <c r="AP230" s="172"/>
      <c r="AQ230" s="173"/>
      <c r="AR230" s="17"/>
      <c r="AS230" s="180"/>
      <c r="AT230" s="180"/>
      <c r="AU230" s="181"/>
      <c r="AV230" s="181"/>
      <c r="AW230" s="317"/>
      <c r="AX230" s="17"/>
      <c r="AY230" s="17"/>
    </row>
    <row r="231" spans="2:53" ht="12.75" customHeight="1" x14ac:dyDescent="0.25">
      <c r="B231" s="157" t="s">
        <v>9</v>
      </c>
      <c r="C231" s="220" t="str">
        <f t="shared" ca="1" si="95"/>
        <v/>
      </c>
      <c r="D231" s="221" t="str">
        <f t="shared" ca="1" si="95"/>
        <v>A</v>
      </c>
      <c r="E231" s="221" t="str">
        <f t="shared" ca="1" si="95"/>
        <v>T</v>
      </c>
      <c r="F231" s="221" t="str">
        <f t="shared" ca="1" si="95"/>
        <v>T</v>
      </c>
      <c r="G231" s="221" t="str">
        <f t="shared" ca="1" si="95"/>
        <v>M</v>
      </c>
      <c r="H231" s="221" t="str">
        <f t="shared" ca="1" si="95"/>
        <v/>
      </c>
      <c r="I231" s="221" t="str">
        <f t="shared" ca="1" si="95"/>
        <v/>
      </c>
      <c r="J231" s="221" t="str">
        <f t="shared" ca="1" si="95"/>
        <v/>
      </c>
      <c r="K231" s="221" t="str">
        <f t="shared" ca="1" si="95"/>
        <v>M</v>
      </c>
      <c r="L231" s="221" t="str">
        <f t="shared" ca="1" si="95"/>
        <v>M</v>
      </c>
      <c r="M231" s="221" t="str">
        <f t="shared" ca="1" si="96"/>
        <v>G</v>
      </c>
      <c r="N231" s="221" t="str">
        <f t="shared" ca="1" si="96"/>
        <v>T</v>
      </c>
      <c r="O231" s="221" t="str">
        <f t="shared" ca="1" si="96"/>
        <v/>
      </c>
      <c r="P231" s="221" t="str">
        <f t="shared" ca="1" si="96"/>
        <v/>
      </c>
      <c r="Q231" s="221" t="str">
        <f t="shared" ca="1" si="96"/>
        <v>G</v>
      </c>
      <c r="R231" s="221" t="str">
        <f t="shared" ca="1" si="96"/>
        <v>F</v>
      </c>
      <c r="S231" s="221" t="str">
        <f t="shared" ca="1" si="96"/>
        <v>T</v>
      </c>
      <c r="T231" s="221" t="str">
        <f t="shared" ca="1" si="96"/>
        <v/>
      </c>
      <c r="U231" s="221" t="str">
        <f t="shared" ca="1" si="96"/>
        <v>G</v>
      </c>
      <c r="V231" s="221" t="str">
        <f t="shared" ca="1" si="96"/>
        <v/>
      </c>
      <c r="W231" s="221" t="str">
        <f t="shared" ca="1" si="97"/>
        <v/>
      </c>
      <c r="X231" s="221" t="str">
        <f t="shared" ca="1" si="97"/>
        <v>A</v>
      </c>
      <c r="Y231" s="221" t="str">
        <f t="shared" ca="1" si="97"/>
        <v>A</v>
      </c>
      <c r="Z231" s="221" t="str">
        <f t="shared" ca="1" si="97"/>
        <v>A</v>
      </c>
      <c r="AA231" s="221" t="str">
        <f t="shared" ca="1" si="97"/>
        <v>G</v>
      </c>
      <c r="AB231" s="221" t="str">
        <f t="shared" ca="1" si="97"/>
        <v>T</v>
      </c>
      <c r="AC231" s="221" t="str">
        <f t="shared" ca="1" si="97"/>
        <v/>
      </c>
      <c r="AD231" s="221" t="str">
        <f t="shared" ca="1" si="97"/>
        <v/>
      </c>
      <c r="AE231" s="221" t="str">
        <f t="shared" ca="1" si="97"/>
        <v/>
      </c>
      <c r="AF231" s="221" t="str">
        <f t="shared" ca="1" si="97"/>
        <v>G</v>
      </c>
      <c r="AG231" s="222" t="str">
        <f t="shared" ca="1" si="97"/>
        <v>M</v>
      </c>
      <c r="AH231" s="17"/>
      <c r="AI231" s="17"/>
      <c r="AJ231" s="33"/>
      <c r="AK231" s="33"/>
      <c r="AL231" s="33"/>
      <c r="AM231" s="17"/>
      <c r="AN231" s="168"/>
      <c r="AO231" s="169"/>
      <c r="AP231" s="172"/>
      <c r="AQ231" s="173"/>
      <c r="AR231" s="17"/>
      <c r="AS231" s="180"/>
      <c r="AT231" s="180"/>
      <c r="AU231" s="181"/>
      <c r="AV231" s="181"/>
      <c r="AW231" s="317"/>
      <c r="AX231" s="17"/>
      <c r="AY231" s="17"/>
    </row>
    <row r="232" spans="2:53" ht="12.75" customHeight="1" x14ac:dyDescent="0.25">
      <c r="B232" s="157" t="s">
        <v>10</v>
      </c>
      <c r="C232" s="220" t="str">
        <f t="shared" ca="1" si="95"/>
        <v/>
      </c>
      <c r="D232" s="221" t="str">
        <f t="shared" ca="1" si="95"/>
        <v>A</v>
      </c>
      <c r="E232" s="221" t="str">
        <f t="shared" ca="1" si="95"/>
        <v>T</v>
      </c>
      <c r="F232" s="221" t="str">
        <f t="shared" ca="1" si="95"/>
        <v>T</v>
      </c>
      <c r="G232" s="221" t="str">
        <f t="shared" ca="1" si="95"/>
        <v>M</v>
      </c>
      <c r="H232" s="221" t="str">
        <f t="shared" ca="1" si="95"/>
        <v/>
      </c>
      <c r="I232" s="221" t="str">
        <f t="shared" ca="1" si="95"/>
        <v/>
      </c>
      <c r="J232" s="221" t="str">
        <f t="shared" ca="1" si="95"/>
        <v/>
      </c>
      <c r="K232" s="221" t="str">
        <f t="shared" ca="1" si="95"/>
        <v>M</v>
      </c>
      <c r="L232" s="221" t="str">
        <f t="shared" ca="1" si="95"/>
        <v>M</v>
      </c>
      <c r="M232" s="221" t="str">
        <f t="shared" ca="1" si="96"/>
        <v>G</v>
      </c>
      <c r="N232" s="221" t="str">
        <f t="shared" ca="1" si="96"/>
        <v>T</v>
      </c>
      <c r="O232" s="221" t="str">
        <f t="shared" ca="1" si="96"/>
        <v/>
      </c>
      <c r="P232" s="221" t="str">
        <f t="shared" ca="1" si="96"/>
        <v/>
      </c>
      <c r="Q232" s="221" t="str">
        <f t="shared" ca="1" si="96"/>
        <v>G</v>
      </c>
      <c r="R232" s="221" t="str">
        <f t="shared" ca="1" si="96"/>
        <v>F</v>
      </c>
      <c r="S232" s="221" t="str">
        <f t="shared" ca="1" si="96"/>
        <v>T</v>
      </c>
      <c r="T232" s="221" t="str">
        <f t="shared" ca="1" si="96"/>
        <v/>
      </c>
      <c r="U232" s="221" t="str">
        <f t="shared" ca="1" si="96"/>
        <v>G</v>
      </c>
      <c r="V232" s="221" t="str">
        <f t="shared" ca="1" si="96"/>
        <v/>
      </c>
      <c r="W232" s="221" t="str">
        <f t="shared" ca="1" si="97"/>
        <v/>
      </c>
      <c r="X232" s="221" t="str">
        <f t="shared" ca="1" si="97"/>
        <v>A</v>
      </c>
      <c r="Y232" s="221" t="str">
        <f t="shared" ca="1" si="97"/>
        <v>A</v>
      </c>
      <c r="Z232" s="221" t="str">
        <f t="shared" ca="1" si="97"/>
        <v>A</v>
      </c>
      <c r="AA232" s="221" t="str">
        <f t="shared" ca="1" si="97"/>
        <v>G</v>
      </c>
      <c r="AB232" s="221" t="str">
        <f t="shared" ca="1" si="97"/>
        <v>T</v>
      </c>
      <c r="AC232" s="221" t="str">
        <f t="shared" ca="1" si="97"/>
        <v/>
      </c>
      <c r="AD232" s="221" t="str">
        <f t="shared" ca="1" si="97"/>
        <v/>
      </c>
      <c r="AE232" s="221" t="str">
        <f t="shared" ca="1" si="97"/>
        <v/>
      </c>
      <c r="AF232" s="221" t="str">
        <f t="shared" ca="1" si="97"/>
        <v>G</v>
      </c>
      <c r="AG232" s="222" t="str">
        <f t="shared" ca="1" si="97"/>
        <v>M</v>
      </c>
      <c r="AH232" s="17"/>
      <c r="AI232" s="368" t="s">
        <v>11</v>
      </c>
      <c r="AJ232" s="369"/>
      <c r="AK232" s="153"/>
      <c r="AL232" s="153"/>
      <c r="AM232" s="17"/>
      <c r="AN232" s="168"/>
      <c r="AO232" s="169"/>
      <c r="AP232" s="172"/>
      <c r="AQ232" s="173"/>
      <c r="AR232" s="17"/>
      <c r="AS232" s="180"/>
      <c r="AT232" s="180"/>
      <c r="AU232" s="181"/>
      <c r="AV232" s="181"/>
      <c r="AW232" s="317"/>
      <c r="AX232" s="17"/>
      <c r="AY232" s="17"/>
    </row>
    <row r="233" spans="2:53" ht="12.75" customHeight="1" x14ac:dyDescent="0.25">
      <c r="B233" s="159" t="s">
        <v>12</v>
      </c>
      <c r="C233" s="220" t="str">
        <f t="shared" ca="1" si="95"/>
        <v/>
      </c>
      <c r="D233" s="221" t="str">
        <f t="shared" ca="1" si="95"/>
        <v>A</v>
      </c>
      <c r="E233" s="221" t="str">
        <f t="shared" ca="1" si="95"/>
        <v>T</v>
      </c>
      <c r="F233" s="221" t="str">
        <f t="shared" ca="1" si="95"/>
        <v>T</v>
      </c>
      <c r="G233" s="221" t="str">
        <f t="shared" ca="1" si="95"/>
        <v>M</v>
      </c>
      <c r="H233" s="221" t="str">
        <f t="shared" ca="1" si="95"/>
        <v/>
      </c>
      <c r="I233" s="221" t="str">
        <f t="shared" ca="1" si="95"/>
        <v/>
      </c>
      <c r="J233" s="221" t="str">
        <f t="shared" ca="1" si="95"/>
        <v/>
      </c>
      <c r="K233" s="221" t="str">
        <f t="shared" ca="1" si="95"/>
        <v>M</v>
      </c>
      <c r="L233" s="221" t="str">
        <f t="shared" ca="1" si="95"/>
        <v>M</v>
      </c>
      <c r="M233" s="221" t="str">
        <f t="shared" ca="1" si="96"/>
        <v>G</v>
      </c>
      <c r="N233" s="221" t="str">
        <f t="shared" ca="1" si="96"/>
        <v>T</v>
      </c>
      <c r="O233" s="221" t="str">
        <f t="shared" ca="1" si="96"/>
        <v/>
      </c>
      <c r="P233" s="221" t="str">
        <f t="shared" ca="1" si="96"/>
        <v/>
      </c>
      <c r="Q233" s="221" t="str">
        <f t="shared" ca="1" si="96"/>
        <v>G</v>
      </c>
      <c r="R233" s="221" t="str">
        <f t="shared" ca="1" si="96"/>
        <v>F</v>
      </c>
      <c r="S233" s="221" t="str">
        <f t="shared" ca="1" si="96"/>
        <v>T</v>
      </c>
      <c r="T233" s="221" t="str">
        <f t="shared" ca="1" si="96"/>
        <v/>
      </c>
      <c r="U233" s="221" t="str">
        <f t="shared" ca="1" si="96"/>
        <v>G</v>
      </c>
      <c r="V233" s="221" t="str">
        <f t="shared" ca="1" si="96"/>
        <v/>
      </c>
      <c r="W233" s="221" t="str">
        <f t="shared" ca="1" si="97"/>
        <v/>
      </c>
      <c r="X233" s="221" t="str">
        <f t="shared" ca="1" si="97"/>
        <v>A</v>
      </c>
      <c r="Y233" s="221" t="str">
        <f t="shared" ca="1" si="97"/>
        <v>A</v>
      </c>
      <c r="Z233" s="221" t="str">
        <f t="shared" ca="1" si="97"/>
        <v>A</v>
      </c>
      <c r="AA233" s="221" t="str">
        <f t="shared" ca="1" si="97"/>
        <v>G</v>
      </c>
      <c r="AB233" s="221" t="str">
        <f t="shared" ca="1" si="97"/>
        <v>T</v>
      </c>
      <c r="AC233" s="221" t="str">
        <f t="shared" ca="1" si="97"/>
        <v/>
      </c>
      <c r="AD233" s="221" t="str">
        <f t="shared" ca="1" si="97"/>
        <v/>
      </c>
      <c r="AE233" s="221" t="str">
        <f t="shared" ca="1" si="97"/>
        <v/>
      </c>
      <c r="AF233" s="221" t="str">
        <f t="shared" ca="1" si="97"/>
        <v>G</v>
      </c>
      <c r="AG233" s="222" t="str">
        <f t="shared" ca="1" si="97"/>
        <v>M</v>
      </c>
      <c r="AH233" s="17"/>
      <c r="AI233" s="16" t="str">
        <f>IF(format_planning="numéros de planning",$AM$3,$AI$3)</f>
        <v>A</v>
      </c>
      <c r="AJ233" s="36">
        <f>COUNTIF($C$241:$AH$241,AI233)</f>
        <v>5</v>
      </c>
      <c r="AK233" s="58"/>
      <c r="AL233" s="58"/>
      <c r="AM233" s="17"/>
      <c r="AN233" s="168"/>
      <c r="AO233" s="169"/>
      <c r="AP233" s="172"/>
      <c r="AQ233" s="173"/>
      <c r="AR233" s="17"/>
      <c r="AS233" s="180"/>
      <c r="AT233" s="180"/>
      <c r="AU233" s="181"/>
      <c r="AV233" s="181"/>
      <c r="AW233" s="317"/>
      <c r="AX233" s="17"/>
      <c r="AY233" s="17"/>
    </row>
    <row r="234" spans="2:53" ht="12.75" customHeight="1" x14ac:dyDescent="0.25">
      <c r="B234" s="89" t="s">
        <v>104</v>
      </c>
      <c r="C234" s="220" t="str">
        <f t="shared" ca="1" si="95"/>
        <v/>
      </c>
      <c r="D234" s="220" t="str">
        <f t="shared" ca="1" si="95"/>
        <v>F</v>
      </c>
      <c r="E234" s="220" t="str">
        <f t="shared" ca="1" si="95"/>
        <v/>
      </c>
      <c r="F234" s="220" t="str">
        <f t="shared" ca="1" si="95"/>
        <v>F</v>
      </c>
      <c r="G234" s="220" t="str">
        <f t="shared" ca="1" si="95"/>
        <v/>
      </c>
      <c r="H234" s="222" t="str">
        <f t="shared" ca="1" si="95"/>
        <v/>
      </c>
      <c r="I234" s="220" t="str">
        <f t="shared" ca="1" si="95"/>
        <v/>
      </c>
      <c r="J234" s="220" t="str">
        <f t="shared" ca="1" si="95"/>
        <v/>
      </c>
      <c r="K234" s="220" t="str">
        <f t="shared" ca="1" si="95"/>
        <v>F</v>
      </c>
      <c r="L234" s="220" t="str">
        <f t="shared" ca="1" si="95"/>
        <v>F</v>
      </c>
      <c r="M234" s="220" t="str">
        <f t="shared" ca="1" si="96"/>
        <v>F</v>
      </c>
      <c r="N234" s="220" t="str">
        <f t="shared" ca="1" si="96"/>
        <v>F</v>
      </c>
      <c r="O234" s="222" t="str">
        <f t="shared" ca="1" si="96"/>
        <v/>
      </c>
      <c r="P234" s="220" t="str">
        <f t="shared" ca="1" si="96"/>
        <v/>
      </c>
      <c r="Q234" s="220" t="str">
        <f t="shared" ca="1" si="96"/>
        <v>F</v>
      </c>
      <c r="R234" s="220" t="str">
        <f t="shared" ca="1" si="96"/>
        <v>A</v>
      </c>
      <c r="S234" s="220" t="str">
        <f t="shared" ca="1" si="96"/>
        <v>F</v>
      </c>
      <c r="T234" s="220" t="str">
        <f t="shared" ca="1" si="96"/>
        <v/>
      </c>
      <c r="U234" s="220" t="str">
        <f t="shared" ca="1" si="96"/>
        <v/>
      </c>
      <c r="V234" s="220" t="str">
        <f t="shared" ca="1" si="96"/>
        <v/>
      </c>
      <c r="W234" s="220" t="str">
        <f t="shared" ca="1" si="97"/>
        <v/>
      </c>
      <c r="X234" s="220" t="str">
        <f t="shared" ca="1" si="97"/>
        <v>F</v>
      </c>
      <c r="Y234" s="220" t="str">
        <f t="shared" ca="1" si="97"/>
        <v>F</v>
      </c>
      <c r="Z234" s="220" t="str">
        <f t="shared" ca="1" si="97"/>
        <v>G</v>
      </c>
      <c r="AA234" s="220" t="str">
        <f t="shared" ca="1" si="97"/>
        <v>F</v>
      </c>
      <c r="AB234" s="220" t="str">
        <f t="shared" ca="1" si="97"/>
        <v>F</v>
      </c>
      <c r="AC234" s="222" t="str">
        <f t="shared" ca="1" si="97"/>
        <v/>
      </c>
      <c r="AD234" s="220" t="str">
        <f t="shared" ca="1" si="97"/>
        <v/>
      </c>
      <c r="AE234" s="220" t="str">
        <f t="shared" ca="1" si="97"/>
        <v/>
      </c>
      <c r="AF234" s="220" t="str">
        <f t="shared" ca="1" si="97"/>
        <v>F</v>
      </c>
      <c r="AG234" s="220" t="str">
        <f t="shared" ca="1" si="97"/>
        <v>T</v>
      </c>
      <c r="AH234" s="17"/>
      <c r="AI234" s="16" t="str">
        <f>IF(format_planning="numéros de planning",$AM$4,$AI$4)</f>
        <v>M</v>
      </c>
      <c r="AJ234" s="36">
        <f t="shared" ref="AJ234:AJ238" si="98">COUNTIF($C$241:$AH$241,AI234)</f>
        <v>11</v>
      </c>
      <c r="AK234" s="58"/>
      <c r="AL234" s="58"/>
      <c r="AM234" s="17"/>
      <c r="AN234" s="168"/>
      <c r="AO234" s="169"/>
      <c r="AP234" s="172"/>
      <c r="AQ234" s="173"/>
      <c r="AR234" s="17"/>
      <c r="AS234" s="180"/>
      <c r="AT234" s="180"/>
      <c r="AU234" s="181"/>
      <c r="AV234" s="181"/>
      <c r="AW234" s="317"/>
      <c r="AX234" s="17"/>
      <c r="AY234" s="17"/>
    </row>
    <row r="235" spans="2:53" ht="12.75" customHeight="1" x14ac:dyDescent="0.25">
      <c r="B235" s="160" t="s">
        <v>13</v>
      </c>
      <c r="C235" s="220" t="str">
        <f t="shared" ca="1" si="95"/>
        <v/>
      </c>
      <c r="D235" s="221" t="str">
        <f t="shared" ca="1" si="95"/>
        <v/>
      </c>
      <c r="E235" s="221" t="str">
        <f t="shared" ca="1" si="95"/>
        <v/>
      </c>
      <c r="F235" s="221" t="str">
        <f t="shared" ca="1" si="95"/>
        <v/>
      </c>
      <c r="G235" s="221" t="str">
        <f t="shared" ca="1" si="95"/>
        <v/>
      </c>
      <c r="H235" s="221" t="str">
        <f t="shared" ca="1" si="95"/>
        <v/>
      </c>
      <c r="I235" s="221" t="str">
        <f t="shared" ca="1" si="95"/>
        <v/>
      </c>
      <c r="J235" s="221" t="str">
        <f t="shared" ca="1" si="95"/>
        <v/>
      </c>
      <c r="K235" s="221" t="str">
        <f t="shared" ca="1" si="95"/>
        <v/>
      </c>
      <c r="L235" s="221" t="str">
        <f t="shared" ca="1" si="95"/>
        <v/>
      </c>
      <c r="M235" s="221" t="str">
        <f t="shared" ca="1" si="96"/>
        <v/>
      </c>
      <c r="N235" s="221" t="str">
        <f t="shared" ca="1" si="96"/>
        <v/>
      </c>
      <c r="O235" s="221" t="str">
        <f t="shared" ca="1" si="96"/>
        <v/>
      </c>
      <c r="P235" s="221" t="str">
        <f t="shared" ca="1" si="96"/>
        <v/>
      </c>
      <c r="Q235" s="221" t="str">
        <f t="shared" ca="1" si="96"/>
        <v/>
      </c>
      <c r="R235" s="221" t="str">
        <f t="shared" ca="1" si="96"/>
        <v/>
      </c>
      <c r="S235" s="221" t="str">
        <f t="shared" ca="1" si="96"/>
        <v/>
      </c>
      <c r="T235" s="221" t="str">
        <f t="shared" ca="1" si="96"/>
        <v/>
      </c>
      <c r="U235" s="221" t="str">
        <f t="shared" ca="1" si="96"/>
        <v/>
      </c>
      <c r="V235" s="221" t="str">
        <f t="shared" ca="1" si="96"/>
        <v/>
      </c>
      <c r="W235" s="221" t="str">
        <f t="shared" ca="1" si="97"/>
        <v/>
      </c>
      <c r="X235" s="221" t="str">
        <f t="shared" ca="1" si="97"/>
        <v/>
      </c>
      <c r="Y235" s="221" t="str">
        <f t="shared" ca="1" si="97"/>
        <v/>
      </c>
      <c r="Z235" s="221" t="str">
        <f t="shared" ca="1" si="97"/>
        <v/>
      </c>
      <c r="AA235" s="221" t="str">
        <f t="shared" ca="1" si="97"/>
        <v/>
      </c>
      <c r="AB235" s="221" t="str">
        <f t="shared" ca="1" si="97"/>
        <v/>
      </c>
      <c r="AC235" s="221" t="str">
        <f t="shared" ca="1" si="97"/>
        <v/>
      </c>
      <c r="AD235" s="221" t="str">
        <f t="shared" ca="1" si="97"/>
        <v/>
      </c>
      <c r="AE235" s="221" t="str">
        <f t="shared" ca="1" si="97"/>
        <v/>
      </c>
      <c r="AF235" s="221" t="str">
        <f t="shared" ca="1" si="97"/>
        <v/>
      </c>
      <c r="AG235" s="222" t="str">
        <f t="shared" ca="1" si="97"/>
        <v/>
      </c>
      <c r="AH235" s="17"/>
      <c r="AI235" s="16" t="str">
        <f>IF(format_planning="numéros de planning",$AM$5,$AI$5)</f>
        <v>G</v>
      </c>
      <c r="AJ235" s="36">
        <f t="shared" si="98"/>
        <v>5</v>
      </c>
      <c r="AK235" s="58"/>
      <c r="AL235" s="58"/>
      <c r="AM235" s="17"/>
      <c r="AN235" s="168"/>
      <c r="AO235" s="169"/>
      <c r="AP235" s="172"/>
      <c r="AQ235" s="173"/>
      <c r="AR235" s="17"/>
      <c r="AS235" s="180"/>
      <c r="AT235" s="180"/>
      <c r="AU235" s="181"/>
      <c r="AV235" s="181"/>
      <c r="AW235" s="317"/>
      <c r="AX235" s="17"/>
      <c r="AY235" s="17"/>
    </row>
    <row r="236" spans="2:53" ht="12.75" customHeight="1" x14ac:dyDescent="0.25">
      <c r="B236" s="158" t="s">
        <v>14</v>
      </c>
      <c r="C236" s="220" t="str">
        <f t="shared" ca="1" si="95"/>
        <v/>
      </c>
      <c r="D236" s="221" t="str">
        <f t="shared" ca="1" si="95"/>
        <v/>
      </c>
      <c r="E236" s="221" t="str">
        <f t="shared" ca="1" si="95"/>
        <v>C</v>
      </c>
      <c r="F236" s="221" t="str">
        <f t="shared" ca="1" si="95"/>
        <v/>
      </c>
      <c r="G236" s="221" t="str">
        <f t="shared" ca="1" si="95"/>
        <v>A</v>
      </c>
      <c r="H236" s="221" t="str">
        <f t="shared" ca="1" si="95"/>
        <v/>
      </c>
      <c r="I236" s="221" t="str">
        <f t="shared" ca="1" si="95"/>
        <v/>
      </c>
      <c r="J236" s="221" t="str">
        <f t="shared" ca="1" si="95"/>
        <v/>
      </c>
      <c r="K236" s="221" t="str">
        <f t="shared" ca="1" si="95"/>
        <v/>
      </c>
      <c r="L236" s="221" t="str">
        <f t="shared" ca="1" si="95"/>
        <v>G</v>
      </c>
      <c r="M236" s="221" t="str">
        <f t="shared" ca="1" si="96"/>
        <v/>
      </c>
      <c r="N236" s="221" t="str">
        <f t="shared" ca="1" si="96"/>
        <v>C</v>
      </c>
      <c r="O236" s="221" t="str">
        <f t="shared" ca="1" si="96"/>
        <v/>
      </c>
      <c r="P236" s="221" t="str">
        <f t="shared" ca="1" si="96"/>
        <v/>
      </c>
      <c r="Q236" s="221" t="str">
        <f t="shared" ca="1" si="96"/>
        <v>C</v>
      </c>
      <c r="R236" s="221" t="str">
        <f t="shared" ca="1" si="96"/>
        <v/>
      </c>
      <c r="S236" s="221" t="str">
        <f t="shared" ca="1" si="96"/>
        <v>C</v>
      </c>
      <c r="T236" s="221" t="str">
        <f t="shared" ca="1" si="96"/>
        <v/>
      </c>
      <c r="U236" s="221" t="str">
        <f t="shared" ca="1" si="96"/>
        <v>F</v>
      </c>
      <c r="V236" s="221" t="str">
        <f t="shared" ca="1" si="96"/>
        <v/>
      </c>
      <c r="W236" s="221" t="str">
        <f t="shared" ca="1" si="97"/>
        <v/>
      </c>
      <c r="X236" s="221" t="str">
        <f t="shared" ca="1" si="97"/>
        <v>C</v>
      </c>
      <c r="Y236" s="221" t="str">
        <f t="shared" ca="1" si="97"/>
        <v/>
      </c>
      <c r="Z236" s="221" t="str">
        <f t="shared" ca="1" si="97"/>
        <v>F</v>
      </c>
      <c r="AA236" s="221" t="str">
        <f t="shared" ca="1" si="97"/>
        <v/>
      </c>
      <c r="AB236" s="221" t="str">
        <f t="shared" ca="1" si="97"/>
        <v>C</v>
      </c>
      <c r="AC236" s="221" t="str">
        <f t="shared" ca="1" si="97"/>
        <v/>
      </c>
      <c r="AD236" s="221" t="str">
        <f t="shared" ca="1" si="97"/>
        <v/>
      </c>
      <c r="AE236" s="221" t="str">
        <f t="shared" ca="1" si="97"/>
        <v/>
      </c>
      <c r="AF236" s="221" t="str">
        <f t="shared" ca="1" si="97"/>
        <v/>
      </c>
      <c r="AG236" s="222" t="str">
        <f t="shared" ca="1" si="97"/>
        <v>C</v>
      </c>
      <c r="AH236" s="17"/>
      <c r="AI236" s="16" t="str">
        <f>IF(format_planning="numéros de planning",$AM$6,$AI$6)</f>
        <v>T</v>
      </c>
      <c r="AJ236" s="36">
        <f t="shared" si="98"/>
        <v>0</v>
      </c>
      <c r="AK236" s="58"/>
      <c r="AL236" s="58"/>
      <c r="AM236" s="17"/>
      <c r="AN236" s="168"/>
      <c r="AO236" s="169"/>
      <c r="AP236" s="172"/>
      <c r="AQ236" s="173"/>
      <c r="AR236" s="17"/>
      <c r="AS236" s="180"/>
      <c r="AT236" s="180"/>
      <c r="AU236" s="181"/>
      <c r="AV236" s="181"/>
      <c r="AW236" s="317"/>
      <c r="AX236" s="17"/>
      <c r="AY236" s="17"/>
    </row>
    <row r="237" spans="2:53" ht="12.75" customHeight="1" x14ac:dyDescent="0.25">
      <c r="B237" s="161" t="s">
        <v>8</v>
      </c>
      <c r="C237" s="220" t="str">
        <f t="shared" ca="1" si="95"/>
        <v/>
      </c>
      <c r="D237" s="221" t="str">
        <f t="shared" ca="1" si="95"/>
        <v>C</v>
      </c>
      <c r="E237" s="221" t="str">
        <f t="shared" ca="1" si="95"/>
        <v>F</v>
      </c>
      <c r="F237" s="221" t="str">
        <f t="shared" ca="1" si="95"/>
        <v>A</v>
      </c>
      <c r="G237" s="221" t="str">
        <f t="shared" ca="1" si="95"/>
        <v>C</v>
      </c>
      <c r="H237" s="221" t="str">
        <f t="shared" ca="1" si="95"/>
        <v>C</v>
      </c>
      <c r="I237" s="221" t="str">
        <f t="shared" ca="1" si="95"/>
        <v/>
      </c>
      <c r="J237" s="221" t="str">
        <f t="shared" ca="1" si="95"/>
        <v/>
      </c>
      <c r="K237" s="221" t="str">
        <f t="shared" ca="1" si="95"/>
        <v>C</v>
      </c>
      <c r="L237" s="221" t="str">
        <f t="shared" ca="1" si="95"/>
        <v>C</v>
      </c>
      <c r="M237" s="221" t="str">
        <f t="shared" ca="1" si="96"/>
        <v>C</v>
      </c>
      <c r="N237" s="221" t="str">
        <f t="shared" ca="1" si="96"/>
        <v>G</v>
      </c>
      <c r="O237" s="221" t="str">
        <f t="shared" ca="1" si="96"/>
        <v>F</v>
      </c>
      <c r="P237" s="221" t="str">
        <f t="shared" ca="1" si="96"/>
        <v/>
      </c>
      <c r="Q237" s="221" t="str">
        <f t="shared" ca="1" si="96"/>
        <v>A</v>
      </c>
      <c r="R237" s="221" t="str">
        <f t="shared" ca="1" si="96"/>
        <v>C</v>
      </c>
      <c r="S237" s="221" t="str">
        <f t="shared" ca="1" si="96"/>
        <v>G</v>
      </c>
      <c r="T237" s="221" t="str">
        <f t="shared" ca="1" si="96"/>
        <v/>
      </c>
      <c r="U237" s="221" t="str">
        <f t="shared" ca="1" si="96"/>
        <v>C</v>
      </c>
      <c r="V237" s="221" t="str">
        <f t="shared" ca="1" si="96"/>
        <v>C</v>
      </c>
      <c r="W237" s="221" t="str">
        <f t="shared" ca="1" si="97"/>
        <v/>
      </c>
      <c r="X237" s="221" t="str">
        <f t="shared" ca="1" si="97"/>
        <v>G</v>
      </c>
      <c r="Y237" s="221" t="str">
        <f t="shared" ca="1" si="97"/>
        <v>C</v>
      </c>
      <c r="Z237" s="221" t="str">
        <f t="shared" ca="1" si="97"/>
        <v>C</v>
      </c>
      <c r="AA237" s="221" t="str">
        <f t="shared" ca="1" si="97"/>
        <v>C</v>
      </c>
      <c r="AB237" s="221" t="str">
        <f t="shared" ca="1" si="97"/>
        <v>G</v>
      </c>
      <c r="AC237" s="221" t="str">
        <f t="shared" ca="1" si="97"/>
        <v>F</v>
      </c>
      <c r="AD237" s="221" t="str">
        <f t="shared" ca="1" si="97"/>
        <v/>
      </c>
      <c r="AE237" s="221" t="str">
        <f t="shared" ca="1" si="97"/>
        <v/>
      </c>
      <c r="AF237" s="221" t="str">
        <f t="shared" ca="1" si="97"/>
        <v>C</v>
      </c>
      <c r="AG237" s="222" t="str">
        <f t="shared" ca="1" si="97"/>
        <v>F</v>
      </c>
      <c r="AH237" s="17"/>
      <c r="AI237" s="16" t="str">
        <f>IF(format_planning="numéros de planning",$AM$7,$AI$7)</f>
        <v>C</v>
      </c>
      <c r="AJ237" s="36">
        <f t="shared" si="98"/>
        <v>0</v>
      </c>
      <c r="AK237" s="58"/>
      <c r="AL237" s="58"/>
      <c r="AM237" s="17"/>
      <c r="AN237" s="168"/>
      <c r="AO237" s="169"/>
      <c r="AP237" s="172"/>
      <c r="AQ237" s="173"/>
      <c r="AR237" s="17"/>
      <c r="AS237" s="180"/>
      <c r="AT237" s="180"/>
      <c r="AU237" s="181"/>
      <c r="AV237" s="181"/>
      <c r="AW237" s="317"/>
      <c r="AX237" s="17"/>
      <c r="AY237" s="17"/>
    </row>
    <row r="238" spans="2:53" ht="12.75" customHeight="1" x14ac:dyDescent="0.25">
      <c r="B238" s="162" t="s">
        <v>6</v>
      </c>
      <c r="C238" s="220" t="str">
        <f t="shared" ca="1" si="95"/>
        <v/>
      </c>
      <c r="D238" s="221" t="str">
        <f t="shared" ca="1" si="95"/>
        <v>C</v>
      </c>
      <c r="E238" s="221" t="str">
        <f t="shared" ca="1" si="95"/>
        <v>F</v>
      </c>
      <c r="F238" s="221" t="str">
        <f t="shared" ca="1" si="95"/>
        <v>A</v>
      </c>
      <c r="G238" s="221" t="str">
        <f t="shared" ca="1" si="95"/>
        <v>C</v>
      </c>
      <c r="H238" s="221" t="str">
        <f t="shared" ca="1" si="95"/>
        <v>C</v>
      </c>
      <c r="I238" s="221" t="str">
        <f t="shared" ca="1" si="95"/>
        <v/>
      </c>
      <c r="J238" s="221" t="str">
        <f t="shared" ca="1" si="95"/>
        <v/>
      </c>
      <c r="K238" s="221" t="str">
        <f t="shared" ca="1" si="95"/>
        <v>C</v>
      </c>
      <c r="L238" s="221" t="str">
        <f t="shared" ca="1" si="95"/>
        <v>C</v>
      </c>
      <c r="M238" s="221" t="str">
        <f t="shared" ca="1" si="96"/>
        <v>C</v>
      </c>
      <c r="N238" s="221" t="str">
        <f t="shared" ca="1" si="96"/>
        <v>G</v>
      </c>
      <c r="O238" s="221" t="str">
        <f t="shared" ca="1" si="96"/>
        <v>F</v>
      </c>
      <c r="P238" s="221" t="str">
        <f t="shared" ca="1" si="96"/>
        <v/>
      </c>
      <c r="Q238" s="221" t="str">
        <f t="shared" ca="1" si="96"/>
        <v>A</v>
      </c>
      <c r="R238" s="221" t="str">
        <f t="shared" ca="1" si="96"/>
        <v>C</v>
      </c>
      <c r="S238" s="221" t="str">
        <f t="shared" ca="1" si="96"/>
        <v>G</v>
      </c>
      <c r="T238" s="221" t="str">
        <f t="shared" ca="1" si="96"/>
        <v/>
      </c>
      <c r="U238" s="221" t="str">
        <f t="shared" ca="1" si="96"/>
        <v>C</v>
      </c>
      <c r="V238" s="221" t="str">
        <f t="shared" ca="1" si="96"/>
        <v>C</v>
      </c>
      <c r="W238" s="221" t="str">
        <f t="shared" ca="1" si="97"/>
        <v/>
      </c>
      <c r="X238" s="221" t="str">
        <f t="shared" ca="1" si="97"/>
        <v>G</v>
      </c>
      <c r="Y238" s="221" t="str">
        <f t="shared" ca="1" si="97"/>
        <v>C</v>
      </c>
      <c r="Z238" s="221" t="str">
        <f t="shared" ca="1" si="97"/>
        <v>C</v>
      </c>
      <c r="AA238" s="221" t="str">
        <f t="shared" ca="1" si="97"/>
        <v>C</v>
      </c>
      <c r="AB238" s="221" t="str">
        <f t="shared" ca="1" si="97"/>
        <v>G</v>
      </c>
      <c r="AC238" s="221" t="str">
        <f t="shared" ca="1" si="97"/>
        <v>F</v>
      </c>
      <c r="AD238" s="221" t="str">
        <f t="shared" ca="1" si="97"/>
        <v/>
      </c>
      <c r="AE238" s="221" t="str">
        <f t="shared" ca="1" si="97"/>
        <v/>
      </c>
      <c r="AF238" s="221" t="str">
        <f t="shared" ca="1" si="97"/>
        <v>C</v>
      </c>
      <c r="AG238" s="222" t="str">
        <f t="shared" ca="1" si="97"/>
        <v>F</v>
      </c>
      <c r="AH238" s="17"/>
      <c r="AI238" s="16" t="str">
        <f>IF(format_planning="numéros de planning",$AM$8,$AI$8)</f>
        <v>F</v>
      </c>
      <c r="AJ238" s="36">
        <f t="shared" si="98"/>
        <v>0</v>
      </c>
      <c r="AK238" s="58"/>
      <c r="AL238" s="58"/>
      <c r="AM238" s="17"/>
      <c r="AN238" s="168"/>
      <c r="AO238" s="169"/>
      <c r="AP238" s="172"/>
      <c r="AQ238" s="173"/>
      <c r="AR238" s="17"/>
      <c r="AS238" s="180"/>
      <c r="AT238" s="180"/>
      <c r="AU238" s="181"/>
      <c r="AV238" s="181"/>
      <c r="AW238" s="317"/>
    </row>
    <row r="239" spans="2:53" ht="12.75" customHeight="1" x14ac:dyDescent="0.25">
      <c r="B239" s="162" t="s">
        <v>7</v>
      </c>
      <c r="C239" s="220" t="str">
        <f t="shared" ca="1" si="95"/>
        <v/>
      </c>
      <c r="D239" s="221" t="str">
        <f t="shared" ca="1" si="95"/>
        <v>C</v>
      </c>
      <c r="E239" s="221" t="str">
        <f t="shared" ca="1" si="95"/>
        <v>F</v>
      </c>
      <c r="F239" s="221" t="str">
        <f t="shared" ca="1" si="95"/>
        <v>A</v>
      </c>
      <c r="G239" s="221" t="str">
        <f t="shared" ca="1" si="95"/>
        <v>C</v>
      </c>
      <c r="H239" s="221" t="str">
        <f t="shared" ca="1" si="95"/>
        <v/>
      </c>
      <c r="I239" s="221" t="str">
        <f t="shared" ca="1" si="95"/>
        <v/>
      </c>
      <c r="J239" s="221" t="str">
        <f t="shared" ca="1" si="95"/>
        <v/>
      </c>
      <c r="K239" s="221" t="str">
        <f t="shared" ca="1" si="95"/>
        <v>C</v>
      </c>
      <c r="L239" s="221" t="str">
        <f t="shared" ca="1" si="95"/>
        <v>C</v>
      </c>
      <c r="M239" s="221" t="str">
        <f t="shared" ca="1" si="96"/>
        <v>C</v>
      </c>
      <c r="N239" s="221" t="str">
        <f t="shared" ca="1" si="96"/>
        <v>G</v>
      </c>
      <c r="O239" s="221" t="str">
        <f t="shared" ca="1" si="96"/>
        <v/>
      </c>
      <c r="P239" s="221" t="str">
        <f t="shared" ca="1" si="96"/>
        <v/>
      </c>
      <c r="Q239" s="221" t="str">
        <f t="shared" ca="1" si="96"/>
        <v>A</v>
      </c>
      <c r="R239" s="221" t="str">
        <f t="shared" ca="1" si="96"/>
        <v>C</v>
      </c>
      <c r="S239" s="221" t="str">
        <f t="shared" ca="1" si="96"/>
        <v>G</v>
      </c>
      <c r="T239" s="221" t="str">
        <f t="shared" ca="1" si="96"/>
        <v/>
      </c>
      <c r="U239" s="221" t="str">
        <f t="shared" ca="1" si="96"/>
        <v>C</v>
      </c>
      <c r="V239" s="221" t="str">
        <f t="shared" ca="1" si="96"/>
        <v/>
      </c>
      <c r="W239" s="221" t="str">
        <f t="shared" ca="1" si="97"/>
        <v/>
      </c>
      <c r="X239" s="221" t="str">
        <f t="shared" ca="1" si="97"/>
        <v>G</v>
      </c>
      <c r="Y239" s="221" t="str">
        <f t="shared" ca="1" si="97"/>
        <v>C</v>
      </c>
      <c r="Z239" s="221" t="str">
        <f t="shared" ca="1" si="97"/>
        <v>C</v>
      </c>
      <c r="AA239" s="221" t="str">
        <f t="shared" ca="1" si="97"/>
        <v>C</v>
      </c>
      <c r="AB239" s="221" t="str">
        <f t="shared" ca="1" si="97"/>
        <v>G</v>
      </c>
      <c r="AC239" s="221" t="str">
        <f t="shared" ca="1" si="97"/>
        <v/>
      </c>
      <c r="AD239" s="221" t="str">
        <f t="shared" ca="1" si="97"/>
        <v/>
      </c>
      <c r="AE239" s="221" t="str">
        <f t="shared" ca="1" si="97"/>
        <v/>
      </c>
      <c r="AF239" s="221" t="str">
        <f t="shared" ca="1" si="97"/>
        <v>C</v>
      </c>
      <c r="AG239" s="222" t="str">
        <f t="shared" ca="1" si="97"/>
        <v>F</v>
      </c>
      <c r="AH239" s="17"/>
      <c r="AI239" s="17"/>
      <c r="AJ239" s="33"/>
      <c r="AK239" s="33"/>
      <c r="AL239" s="33"/>
      <c r="AM239" s="17"/>
      <c r="AN239" s="168"/>
      <c r="AO239" s="169"/>
      <c r="AP239" s="172"/>
      <c r="AQ239" s="173"/>
      <c r="AR239" s="17"/>
      <c r="AS239" s="180"/>
      <c r="AT239" s="180"/>
      <c r="AU239" s="181"/>
      <c r="AV239" s="181"/>
      <c r="AW239" s="317"/>
    </row>
    <row r="240" spans="2:53" ht="12.75" customHeight="1" x14ac:dyDescent="0.25">
      <c r="B240" s="162" t="s">
        <v>15</v>
      </c>
      <c r="C240" s="220" t="str">
        <f t="shared" ca="1" si="95"/>
        <v/>
      </c>
      <c r="D240" s="220" t="str">
        <f t="shared" ca="1" si="95"/>
        <v/>
      </c>
      <c r="E240" s="221" t="str">
        <f t="shared" ca="1" si="95"/>
        <v/>
      </c>
      <c r="F240" s="221" t="str">
        <f t="shared" ca="1" si="95"/>
        <v/>
      </c>
      <c r="G240" s="221" t="str">
        <f t="shared" ca="1" si="95"/>
        <v/>
      </c>
      <c r="H240" s="222" t="str">
        <f t="shared" ca="1" si="95"/>
        <v/>
      </c>
      <c r="I240" s="220" t="str">
        <f t="shared" ca="1" si="95"/>
        <v/>
      </c>
      <c r="J240" s="220" t="str">
        <f t="shared" ca="1" si="95"/>
        <v/>
      </c>
      <c r="K240" s="220" t="str">
        <f t="shared" ca="1" si="95"/>
        <v/>
      </c>
      <c r="L240" s="221" t="str">
        <f t="shared" ca="1" si="95"/>
        <v/>
      </c>
      <c r="M240" s="221" t="str">
        <f t="shared" ca="1" si="96"/>
        <v/>
      </c>
      <c r="N240" s="221" t="str">
        <f t="shared" ca="1" si="96"/>
        <v/>
      </c>
      <c r="O240" s="222" t="str">
        <f t="shared" ca="1" si="96"/>
        <v/>
      </c>
      <c r="P240" s="220" t="str">
        <f t="shared" ca="1" si="96"/>
        <v/>
      </c>
      <c r="Q240" s="220" t="str">
        <f t="shared" ca="1" si="96"/>
        <v>C</v>
      </c>
      <c r="R240" s="220" t="str">
        <f t="shared" ca="1" si="96"/>
        <v/>
      </c>
      <c r="S240" s="221" t="str">
        <f t="shared" ca="1" si="96"/>
        <v/>
      </c>
      <c r="T240" s="220" t="str">
        <f t="shared" ca="1" si="96"/>
        <v/>
      </c>
      <c r="U240" s="220" t="str">
        <f t="shared" ca="1" si="96"/>
        <v/>
      </c>
      <c r="V240" s="222" t="str">
        <f t="shared" ca="1" si="96"/>
        <v/>
      </c>
      <c r="W240" s="220" t="str">
        <f t="shared" ca="1" si="97"/>
        <v/>
      </c>
      <c r="X240" s="220" t="str">
        <f t="shared" ca="1" si="97"/>
        <v>C</v>
      </c>
      <c r="Y240" s="220" t="str">
        <f t="shared" ca="1" si="97"/>
        <v/>
      </c>
      <c r="Z240" s="221" t="str">
        <f t="shared" ca="1" si="97"/>
        <v/>
      </c>
      <c r="AA240" s="221" t="str">
        <f t="shared" ca="1" si="97"/>
        <v/>
      </c>
      <c r="AB240" s="221" t="str">
        <f t="shared" ca="1" si="97"/>
        <v/>
      </c>
      <c r="AC240" s="222" t="str">
        <f t="shared" ca="1" si="97"/>
        <v/>
      </c>
      <c r="AD240" s="220" t="str">
        <f t="shared" ca="1" si="97"/>
        <v/>
      </c>
      <c r="AE240" s="220" t="str">
        <f t="shared" ca="1" si="97"/>
        <v/>
      </c>
      <c r="AF240" s="220" t="str">
        <f t="shared" ca="1" si="97"/>
        <v/>
      </c>
      <c r="AG240" s="221" t="str">
        <f t="shared" ca="1" si="97"/>
        <v/>
      </c>
      <c r="AH240" s="17"/>
      <c r="AI240" s="17"/>
      <c r="AJ240" s="33"/>
      <c r="AK240" s="33"/>
      <c r="AL240" s="33"/>
      <c r="AM240" s="17"/>
      <c r="AN240" s="168"/>
      <c r="AO240" s="169"/>
      <c r="AP240" s="172"/>
      <c r="AQ240" s="173"/>
      <c r="AR240" s="17"/>
      <c r="AS240" s="180"/>
      <c r="AT240" s="180"/>
      <c r="AU240" s="181"/>
      <c r="AV240" s="181"/>
      <c r="AW240" s="317"/>
    </row>
    <row r="241" spans="1:55" ht="12.75" customHeight="1" x14ac:dyDescent="0.25">
      <c r="B241" s="163" t="s">
        <v>16</v>
      </c>
      <c r="C241" s="223"/>
      <c r="D241" s="224" t="s">
        <v>100</v>
      </c>
      <c r="E241" s="224" t="s">
        <v>100</v>
      </c>
      <c r="F241" s="224" t="s">
        <v>100</v>
      </c>
      <c r="G241" s="224" t="s">
        <v>100</v>
      </c>
      <c r="H241" s="224" t="s">
        <v>100</v>
      </c>
      <c r="I241" s="224"/>
      <c r="J241" s="224"/>
      <c r="K241" s="224" t="s">
        <v>99</v>
      </c>
      <c r="L241" s="224" t="s">
        <v>99</v>
      </c>
      <c r="M241" s="224" t="s">
        <v>99</v>
      </c>
      <c r="N241" s="225" t="s">
        <v>99</v>
      </c>
      <c r="O241" s="224" t="s">
        <v>99</v>
      </c>
      <c r="P241" s="224"/>
      <c r="Q241" s="224" t="s">
        <v>101</v>
      </c>
      <c r="R241" s="224" t="s">
        <v>101</v>
      </c>
      <c r="S241" s="224" t="s">
        <v>101</v>
      </c>
      <c r="T241" s="224"/>
      <c r="U241" s="224" t="s">
        <v>101</v>
      </c>
      <c r="V241" s="224" t="s">
        <v>101</v>
      </c>
      <c r="W241" s="224"/>
      <c r="X241" s="224" t="s">
        <v>101</v>
      </c>
      <c r="Y241" s="224" t="s">
        <v>101</v>
      </c>
      <c r="Z241" s="224" t="s">
        <v>101</v>
      </c>
      <c r="AA241" s="224" t="s">
        <v>101</v>
      </c>
      <c r="AB241" s="225" t="s">
        <v>101</v>
      </c>
      <c r="AC241" s="224" t="s">
        <v>101</v>
      </c>
      <c r="AD241" s="224"/>
      <c r="AE241" s="224"/>
      <c r="AF241" s="224"/>
      <c r="AG241" s="226"/>
      <c r="AH241" s="40"/>
      <c r="AI241" s="17"/>
      <c r="AJ241" s="33"/>
      <c r="AK241" s="33"/>
      <c r="AL241" s="33"/>
      <c r="AM241" s="17"/>
      <c r="AN241" s="168"/>
      <c r="AO241" s="169"/>
      <c r="AP241" s="172"/>
      <c r="AQ241" s="173"/>
      <c r="AR241" s="17"/>
      <c r="AS241" s="180"/>
      <c r="AT241" s="180"/>
      <c r="AU241" s="181"/>
      <c r="AV241" s="181"/>
      <c r="AW241" s="317"/>
    </row>
    <row r="242" spans="1:55" ht="12.75" customHeight="1" x14ac:dyDescent="0.25">
      <c r="B242" s="25"/>
      <c r="C242" s="282"/>
      <c r="D242" s="306"/>
      <c r="E242" s="306"/>
      <c r="F242" s="306"/>
      <c r="G242" s="306"/>
      <c r="H242" s="306"/>
      <c r="I242" s="306"/>
      <c r="J242" s="283"/>
      <c r="K242" s="283"/>
      <c r="L242" s="283"/>
      <c r="M242" s="283"/>
      <c r="N242" s="283"/>
      <c r="O242" s="283"/>
      <c r="P242" s="283"/>
      <c r="Q242" s="283"/>
      <c r="R242" s="283"/>
      <c r="S242" s="283"/>
      <c r="T242" s="283"/>
      <c r="U242" s="283"/>
      <c r="V242" s="283"/>
      <c r="W242" s="283"/>
      <c r="X242" s="283"/>
      <c r="Y242" s="283"/>
      <c r="Z242" s="283"/>
      <c r="AA242" s="283"/>
      <c r="AB242" s="283"/>
      <c r="AC242" s="283"/>
      <c r="AD242" s="270"/>
      <c r="AE242" s="283"/>
      <c r="AF242" s="283"/>
      <c r="AG242" s="283"/>
      <c r="AH242" s="40"/>
      <c r="AI242" s="17"/>
      <c r="AJ242" s="33"/>
      <c r="AK242" s="33"/>
      <c r="AL242" s="33"/>
      <c r="AM242" s="17"/>
      <c r="AN242" s="168"/>
      <c r="AO242" s="169"/>
      <c r="AP242" s="172"/>
      <c r="AQ242" s="173"/>
      <c r="AR242" s="17"/>
      <c r="AS242" s="180"/>
      <c r="AT242" s="180"/>
      <c r="AU242" s="181"/>
      <c r="AV242" s="181"/>
      <c r="AW242" s="317"/>
      <c r="AZ242" s="90"/>
      <c r="BA242" s="90"/>
      <c r="BB242" s="90"/>
      <c r="BC242" s="90"/>
    </row>
    <row r="243" spans="1:55" ht="12.75" customHeight="1" x14ac:dyDescent="0.25">
      <c r="C243" s="269"/>
      <c r="D243" s="269"/>
      <c r="E243" s="269"/>
      <c r="F243" s="269"/>
      <c r="G243" s="269"/>
      <c r="H243" s="269"/>
      <c r="I243" s="269"/>
      <c r="J243" s="269"/>
      <c r="K243" s="269"/>
      <c r="L243" s="269"/>
      <c r="M243" s="269"/>
      <c r="N243" s="269"/>
      <c r="O243" s="269"/>
      <c r="P243" s="269"/>
      <c r="Q243" s="269"/>
      <c r="R243" s="269"/>
      <c r="S243" s="269"/>
      <c r="T243" s="269"/>
      <c r="U243" s="269"/>
      <c r="V243" s="269"/>
      <c r="W243" s="269"/>
      <c r="X243" s="269"/>
      <c r="Y243" s="269"/>
      <c r="Z243" s="269"/>
      <c r="AA243" s="269"/>
      <c r="AB243" s="269"/>
      <c r="AC243" s="269"/>
      <c r="AD243" s="269"/>
      <c r="AE243" s="269"/>
      <c r="AF243" s="269"/>
      <c r="AG243" s="269"/>
      <c r="AN243" s="168"/>
      <c r="AO243" s="169"/>
      <c r="AP243" s="172"/>
      <c r="AQ243" s="173"/>
      <c r="AS243" s="180"/>
      <c r="AT243" s="180"/>
      <c r="AU243" s="181"/>
      <c r="AV243" s="181"/>
      <c r="AW243" s="317"/>
      <c r="AZ243" s="90"/>
      <c r="BA243" s="90"/>
      <c r="BB243" s="90"/>
      <c r="BC243" s="90"/>
    </row>
    <row r="244" spans="1:55" ht="12.75" customHeight="1" x14ac:dyDescent="0.25">
      <c r="C244" s="269"/>
      <c r="D244" s="269"/>
      <c r="E244" s="269"/>
      <c r="F244" s="269"/>
      <c r="G244" s="269"/>
      <c r="H244" s="269"/>
      <c r="I244" s="269"/>
      <c r="J244" s="269"/>
      <c r="K244" s="269"/>
      <c r="L244" s="269"/>
      <c r="M244" s="269"/>
      <c r="N244" s="269"/>
      <c r="O244" s="269"/>
      <c r="P244" s="269"/>
      <c r="Q244" s="269"/>
      <c r="R244" s="269"/>
      <c r="S244" s="269"/>
      <c r="T244" s="269"/>
      <c r="U244" s="269"/>
      <c r="V244" s="269"/>
      <c r="W244" s="269"/>
      <c r="X244" s="269"/>
      <c r="Y244" s="269"/>
      <c r="Z244" s="269"/>
      <c r="AA244" s="269"/>
      <c r="AB244" s="269"/>
      <c r="AC244" s="269"/>
      <c r="AD244" s="269"/>
      <c r="AE244" s="269"/>
      <c r="AF244" s="269"/>
      <c r="AG244" s="269"/>
      <c r="AN244" s="168"/>
      <c r="AO244" s="169"/>
      <c r="AP244" s="172"/>
      <c r="AQ244" s="173"/>
      <c r="AS244" s="180"/>
      <c r="AT244" s="180"/>
      <c r="AU244" s="181"/>
      <c r="AV244" s="181"/>
      <c r="AW244" s="317"/>
      <c r="AZ244" s="90"/>
      <c r="BA244" s="90"/>
      <c r="BB244" s="90"/>
      <c r="BC244" s="90"/>
    </row>
    <row r="245" spans="1:55" ht="12.75" customHeight="1" x14ac:dyDescent="0.25">
      <c r="C245" s="269"/>
      <c r="D245" s="269"/>
      <c r="E245" s="269"/>
      <c r="F245" s="269"/>
      <c r="G245" s="269"/>
      <c r="H245" s="269"/>
      <c r="I245" s="269"/>
      <c r="J245" s="269"/>
      <c r="K245" s="269"/>
      <c r="L245" s="269"/>
      <c r="M245" s="269"/>
      <c r="N245" s="269"/>
      <c r="O245" s="269"/>
      <c r="P245" s="269"/>
      <c r="Q245" s="269"/>
      <c r="R245" s="269"/>
      <c r="S245" s="269"/>
      <c r="T245" s="269"/>
      <c r="U245" s="269"/>
      <c r="V245" s="269"/>
      <c r="W245" s="269"/>
      <c r="X245" s="269"/>
      <c r="Y245" s="269"/>
      <c r="Z245" s="269"/>
      <c r="AA245" s="269"/>
      <c r="AB245" s="269"/>
      <c r="AC245" s="269"/>
      <c r="AD245" s="269"/>
      <c r="AE245" s="269"/>
      <c r="AF245" s="269"/>
      <c r="AG245" s="269"/>
      <c r="AN245" s="168"/>
      <c r="AO245" s="169"/>
      <c r="AP245" s="172"/>
      <c r="AQ245" s="173"/>
      <c r="AS245" s="180"/>
      <c r="AT245" s="180"/>
      <c r="AU245" s="181"/>
      <c r="AV245" s="181"/>
      <c r="AW245" s="317"/>
      <c r="AZ245" s="90"/>
      <c r="BA245" s="90"/>
      <c r="BB245" s="90"/>
      <c r="BC245" s="90"/>
    </row>
    <row r="246" spans="1:55" ht="12.75" customHeight="1" thickBot="1" x14ac:dyDescent="0.3">
      <c r="B246" s="88"/>
      <c r="C246" s="232" t="s">
        <v>55</v>
      </c>
      <c r="D246" s="232" t="s">
        <v>56</v>
      </c>
      <c r="E246" s="232" t="s">
        <v>57</v>
      </c>
      <c r="F246" s="232" t="s">
        <v>58</v>
      </c>
      <c r="G246" s="232" t="s">
        <v>59</v>
      </c>
      <c r="H246" s="232" t="s">
        <v>60</v>
      </c>
      <c r="I246" s="233" t="s">
        <v>61</v>
      </c>
      <c r="J246" s="232" t="s">
        <v>55</v>
      </c>
      <c r="K246" s="232" t="s">
        <v>56</v>
      </c>
      <c r="L246" s="232" t="s">
        <v>57</v>
      </c>
      <c r="M246" s="232" t="s">
        <v>58</v>
      </c>
      <c r="N246" s="232" t="s">
        <v>59</v>
      </c>
      <c r="O246" s="232" t="s">
        <v>60</v>
      </c>
      <c r="P246" s="233" t="s">
        <v>61</v>
      </c>
      <c r="Q246" s="232" t="s">
        <v>55</v>
      </c>
      <c r="R246" s="232" t="s">
        <v>56</v>
      </c>
      <c r="S246" s="232" t="s">
        <v>57</v>
      </c>
      <c r="T246" s="232" t="s">
        <v>58</v>
      </c>
      <c r="U246" s="232" t="s">
        <v>59</v>
      </c>
      <c r="V246" s="232" t="s">
        <v>60</v>
      </c>
      <c r="W246" s="233" t="s">
        <v>61</v>
      </c>
      <c r="X246" s="232" t="s">
        <v>55</v>
      </c>
      <c r="Y246" s="232" t="s">
        <v>56</v>
      </c>
      <c r="Z246" s="232" t="s">
        <v>57</v>
      </c>
      <c r="AA246" s="232" t="s">
        <v>58</v>
      </c>
      <c r="AB246" s="232" t="s">
        <v>59</v>
      </c>
      <c r="AC246" s="232" t="s">
        <v>60</v>
      </c>
      <c r="AD246" s="233" t="s">
        <v>61</v>
      </c>
      <c r="AE246" s="266"/>
      <c r="AF246" s="266"/>
      <c r="AG246" s="269"/>
      <c r="AJ246" s="381" t="s">
        <v>83</v>
      </c>
      <c r="AK246" s="382"/>
      <c r="AL246" s="382"/>
      <c r="AM246" s="382"/>
      <c r="AN246" s="382"/>
      <c r="AO246" s="382"/>
      <c r="AP246" s="382"/>
      <c r="AQ246" s="382"/>
      <c r="AR246" s="382"/>
      <c r="AS246" s="382"/>
      <c r="AT246" s="382"/>
      <c r="AU246" s="382"/>
      <c r="AV246" s="382"/>
      <c r="AW246" s="382"/>
      <c r="AY246" s="90"/>
      <c r="AZ246" s="90"/>
      <c r="BA246" s="90"/>
      <c r="BB246" s="90"/>
    </row>
    <row r="247" spans="1:55" ht="12.75" customHeight="1" x14ac:dyDescent="0.25">
      <c r="B247" s="88"/>
      <c r="C247" s="307"/>
      <c r="D247" s="307"/>
      <c r="E247" s="307"/>
      <c r="F247" s="307"/>
      <c r="G247" s="307"/>
      <c r="H247" s="307"/>
      <c r="I247" s="307"/>
      <c r="J247" s="307"/>
      <c r="K247" s="307"/>
      <c r="L247" s="307"/>
      <c r="M247" s="307"/>
      <c r="N247" s="307"/>
      <c r="O247" s="307"/>
      <c r="P247" s="307"/>
      <c r="Q247" s="307"/>
      <c r="R247" s="307"/>
      <c r="S247" s="307"/>
      <c r="T247" s="307"/>
      <c r="U247" s="307"/>
      <c r="V247" s="307"/>
      <c r="W247" s="307"/>
      <c r="X247" s="307"/>
      <c r="Y247" s="307"/>
      <c r="Z247" s="307"/>
      <c r="AA247" s="307"/>
      <c r="AB247" s="221"/>
      <c r="AC247" s="221"/>
      <c r="AD247" s="221"/>
      <c r="AE247" s="266"/>
      <c r="AF247" s="266"/>
      <c r="AG247" s="269"/>
      <c r="AI247" s="92"/>
      <c r="AJ247" s="93">
        <v>1</v>
      </c>
      <c r="AK247" s="140">
        <v>2</v>
      </c>
      <c r="AL247" s="141" t="s">
        <v>5</v>
      </c>
      <c r="AM247" s="142" t="s">
        <v>5</v>
      </c>
      <c r="AN247" s="150" t="str">
        <f>IF(format_planning="numéros de planning",$AM$3,$AI$3)</f>
        <v>A</v>
      </c>
      <c r="AO247" s="151" t="str">
        <f>IF(format_planning="numéros de planning",$AM$3,$AI$3)</f>
        <v>A</v>
      </c>
      <c r="AP247" s="150" t="str">
        <f>IF(format_planning="numéros de planning",$AM$4,$AI$4)</f>
        <v>M</v>
      </c>
      <c r="AQ247" s="151" t="str">
        <f>IF(format_planning="numéros de planning",$AM$4,$AI$4)</f>
        <v>M</v>
      </c>
      <c r="AR247" s="150" t="str">
        <f>IF(format_planning="numéros de planning",$AM$5,$AI$5)</f>
        <v>G</v>
      </c>
      <c r="AS247" s="151" t="str">
        <f>IF(format_planning="numéros de planning",$AM$5,$AI$5)</f>
        <v>G</v>
      </c>
      <c r="AT247" s="150" t="str">
        <f>IF(format_planning="numéros de planning",$AM$6,$AI$6)</f>
        <v>T</v>
      </c>
      <c r="AU247" s="184" t="str">
        <f>IF(format_planning="numéros de planning",$AM$6,$AI$6)</f>
        <v>T</v>
      </c>
      <c r="AV247" s="185" t="str">
        <f>IF(format_planning="numéros de planning",$AM$8,$AI$8)</f>
        <v>F</v>
      </c>
      <c r="AW247" s="186" t="str">
        <f>IF(format_planning="numéros de planning",$AM$8,$AI$8)</f>
        <v>F</v>
      </c>
      <c r="AY247" s="90"/>
      <c r="AZ247" s="90"/>
      <c r="BA247" s="90"/>
      <c r="BB247" s="90"/>
    </row>
    <row r="248" spans="1:55" ht="12.75" customHeight="1" x14ac:dyDescent="0.25">
      <c r="A248" s="1" t="s">
        <v>54</v>
      </c>
      <c r="B248" s="98" t="s">
        <v>3</v>
      </c>
      <c r="C248" s="221">
        <v>1</v>
      </c>
      <c r="D248" s="221"/>
      <c r="E248" s="221"/>
      <c r="F248" s="221"/>
      <c r="G248" s="221"/>
      <c r="H248" s="221"/>
      <c r="I248" s="221"/>
      <c r="J248" s="221">
        <v>2</v>
      </c>
      <c r="K248" s="221"/>
      <c r="L248" s="221"/>
      <c r="M248" s="221"/>
      <c r="N248" s="221"/>
      <c r="O248" s="221"/>
      <c r="P248" s="221"/>
      <c r="Q248" s="380" t="s">
        <v>52</v>
      </c>
      <c r="R248" s="380"/>
      <c r="S248" s="380"/>
      <c r="T248" s="380"/>
      <c r="U248" s="380"/>
      <c r="V248" s="380"/>
      <c r="W248" s="380"/>
      <c r="X248" s="380"/>
      <c r="Y248" s="380"/>
      <c r="Z248" s="380"/>
      <c r="AA248" s="380"/>
      <c r="AB248" s="380"/>
      <c r="AC248" s="380"/>
      <c r="AD248" s="380"/>
      <c r="AE248" s="266"/>
      <c r="AF248" s="266"/>
      <c r="AG248" s="269"/>
      <c r="AI248" s="96"/>
      <c r="AJ248" s="93" t="s">
        <v>85</v>
      </c>
      <c r="AK248" s="93" t="s">
        <v>84</v>
      </c>
      <c r="AL248" s="93" t="s">
        <v>85</v>
      </c>
      <c r="AM248" s="93" t="s">
        <v>84</v>
      </c>
      <c r="AN248" s="93" t="s">
        <v>85</v>
      </c>
      <c r="AO248" s="93" t="s">
        <v>84</v>
      </c>
      <c r="AP248" s="93" t="s">
        <v>85</v>
      </c>
      <c r="AQ248" s="93" t="s">
        <v>84</v>
      </c>
      <c r="AR248" s="93" t="s">
        <v>85</v>
      </c>
      <c r="AS248" s="93" t="s">
        <v>84</v>
      </c>
      <c r="AT248" s="93" t="s">
        <v>85</v>
      </c>
      <c r="AU248" s="93" t="s">
        <v>84</v>
      </c>
      <c r="AV248" s="93" t="s">
        <v>85</v>
      </c>
      <c r="AW248" s="93" t="s">
        <v>84</v>
      </c>
      <c r="AY248" s="90"/>
      <c r="AZ248" s="90"/>
      <c r="BA248" s="90"/>
      <c r="BB248" s="90"/>
    </row>
    <row r="249" spans="1:55" ht="12.75" customHeight="1" x14ac:dyDescent="0.25">
      <c r="B249" s="99" t="s">
        <v>4</v>
      </c>
      <c r="C249" s="234">
        <v>2</v>
      </c>
      <c r="D249" s="234">
        <v>3</v>
      </c>
      <c r="E249" s="234">
        <v>4</v>
      </c>
      <c r="F249" s="234">
        <v>4</v>
      </c>
      <c r="G249" s="234">
        <v>2</v>
      </c>
      <c r="H249" s="235">
        <v>2</v>
      </c>
      <c r="I249" s="236"/>
      <c r="J249" s="234">
        <v>4</v>
      </c>
      <c r="K249" s="234">
        <v>2</v>
      </c>
      <c r="L249" s="234">
        <v>1</v>
      </c>
      <c r="M249" s="234">
        <v>2</v>
      </c>
      <c r="N249" s="234">
        <v>4</v>
      </c>
      <c r="O249" s="234">
        <v>3</v>
      </c>
      <c r="P249" s="236"/>
      <c r="Q249" s="234" t="str">
        <f>IF(C249="","",INDEX($AI$3:$AI$8,MATCH(C249,$AM$3:$AM$8,0)))</f>
        <v>M</v>
      </c>
      <c r="R249" s="234" t="str">
        <f t="shared" ref="R249:R262" si="99">IF(D249="","",INDEX($AI$3:$AI$8,MATCH(D249,$AM$3:$AM$8,0)))</f>
        <v>G</v>
      </c>
      <c r="S249" s="234" t="str">
        <f t="shared" ref="S249:S262" si="100">IF(E249="","",INDEX($AI$3:$AI$8,MATCH(E249,$AM$3:$AM$8,0)))</f>
        <v>T</v>
      </c>
      <c r="T249" s="234" t="str">
        <f t="shared" ref="T249:T262" si="101">IF(F249="","",INDEX($AI$3:$AI$8,MATCH(F249,$AM$3:$AM$8,0)))</f>
        <v>T</v>
      </c>
      <c r="U249" s="234" t="str">
        <f t="shared" ref="U249:U262" si="102">IF(G249="","",INDEX($AI$3:$AI$8,MATCH(G249,$AM$3:$AM$8,0)))</f>
        <v>M</v>
      </c>
      <c r="V249" s="234" t="str">
        <f t="shared" ref="V249:V262" si="103">IF(H249="","",INDEX($AI$3:$AI$8,MATCH(H249,$AM$3:$AM$8,0)))</f>
        <v>M</v>
      </c>
      <c r="W249" s="236" t="str">
        <f t="shared" ref="W249:W262" si="104">IF(I249="","",INDEX($AI$3:$AI$8,MATCH(I249,$AM$3:$AM$8,0)))</f>
        <v/>
      </c>
      <c r="X249" s="237" t="str">
        <f t="shared" ref="X249:X262" si="105">IF(J249="","",INDEX($AI$3:$AI$8,MATCH(J249,$AM$3:$AM$8,0)))</f>
        <v>T</v>
      </c>
      <c r="Y249" s="234" t="str">
        <f t="shared" ref="Y249:Y262" si="106">IF(K249="","",INDEX($AI$3:$AI$8,MATCH(K249,$AM$3:$AM$8,0)))</f>
        <v>M</v>
      </c>
      <c r="Z249" s="234" t="str">
        <f t="shared" ref="Z249:Z262" si="107">IF(L249="","",INDEX($AI$3:$AI$8,MATCH(L249,$AM$3:$AM$8,0)))</f>
        <v>A</v>
      </c>
      <c r="AA249" s="234" t="str">
        <f t="shared" ref="AA249:AA262" si="108">IF(M249="","",INDEX($AI$3:$AI$8,MATCH(M249,$AM$3:$AM$8,0)))</f>
        <v>M</v>
      </c>
      <c r="AB249" s="234" t="str">
        <f t="shared" ref="AB249:AB262" si="109">IF(N249="","",INDEX($AI$3:$AI$8,MATCH(N249,$AM$3:$AM$8,0)))</f>
        <v>T</v>
      </c>
      <c r="AC249" s="235" t="str">
        <f t="shared" ref="AC249:AC262" si="110">IF(O249="","",INDEX($AI$3:$AI$8,MATCH(O249,$AM$3:$AM$8,0)))</f>
        <v>G</v>
      </c>
      <c r="AD249" s="236" t="str">
        <f t="shared" ref="AD249:AD262" si="111">IF(P249="","",INDEX($AI$3:$AI$8,MATCH(P249,$AM$3:$AM$8,0)))</f>
        <v/>
      </c>
      <c r="AE249" s="266"/>
      <c r="AF249" s="266"/>
      <c r="AG249" s="269"/>
      <c r="AI249" s="16" t="str">
        <f>IF(format_planning="numéros de planning",$AM$3,$AI$3)</f>
        <v>A</v>
      </c>
      <c r="AJ249" s="196">
        <f>COUNTIF($C$249:$H$249,$AI249)*3.25+COUNTIF($Q$249:$V$249,$AI249)*3.25+COUNTIF($C$250:$H$250,$AI249)*3+COUNTIF($Q$250:$V$250,$AI249)*3+COUNTIF($C$251:$H$251,$AI249)*2+COUNTIF($Q$251:$V$251,$AI249)*2+COUNTIF($C$252:$H$252,$AI249)*3+COUNTIF($Q$252:$V$252,$AI249)*3+COUNTIF($C$253:$H$253,$AI249)*3.25+COUNTIF($Q$253:$V$253,$AI249)*3.25+COUNTIF($C$254:$H$254,$AI249)*3+COUNTIF($Q$254:$V$254,$AI249)*3+COUNTIF($C$255:$H$255,$AI249)*2+COUNTIF($Q$255:$V$255,$AI249)*2+COUNTIF($C$256:$H$256,$AI249)*3+COUNTIF($Q$256:$V$256,$AI249)*3+COUNTIF($C$258:$H$258,AI249)*3+COUNTIF($Q$258:$V$258,$AI249)*3+COUNTIF($C$259:$H$259,$AI249)*3+COUNTIF($Q$259:$V$259,$AI249)*3+COUNTIF($C$260:$H$260,$AI249)*3+COUNTIF($Q$260:$V$260,$AI249)*3+COUNTIF($C$261:$H$261,$AI249)*2+COUNTIF($Q$261:$V$261,$AI249)*2+COUNTIF($C$262:$H$262,$AI249)*5+COUNTIF($Q$262:$V$262,$AI249)*5</f>
        <v>30.75</v>
      </c>
      <c r="AK249" s="197">
        <f>COUNTIF($J$249:$O$249,$AI249)*3.25+COUNTIF($X$249:$AC$249,$AI249)*3.25+COUNTIF($J$250:$O$250,$AI249)*3+COUNTIF($X$250:$AC$250,$AI249)*3+COUNTIF($J$251:$O$251,$AI249)*2+COUNTIF($X$251:$AC$251,$AI249)*2+COUNTIF($J$252:$O$252,$AI249)*3+COUNTIF($X$252:$AC$252,$AI249)*3+COUNTIF($J$253:$O$253,$AI249)*3.25+COUNTIF($X$253:$AC$253,$AI249)*3.25+COUNTIF($J$254:$O$254,$AI249)*3+COUNTIF($X$254:$AC$254,$AI249)*3+COUNTIF($J$255:$O$255,$AI249)*2+COUNTIF($X$255:$AC$255,$AI249)*2+COUNTIF($J$256:$O$256,$AI249)*3+COUNTIF($X$256:$AC$256,$AI249)*3+COUNTIF($J$258:$O$258,$AI249)*3+COUNTIF($X$258:$AC$258,$AI249)*3+COUNTIF($J$259:$O$259,$AI249)*3+COUNTIF($X$259:$AC$259,$AI249)*3+COUNTIF($J$260:$O$260,$AI249)*3+COUNTIF($X$260:$AC$260,$AI249)*3+COUNTIF($J$261:$O$261,$AI249)*2+COUNTIF($X$261:$AC$261,$AI249)*2+COUNTIF($J$262:$O$262,$AI249)*5+COUNTIF($X$262:$AC$262,$AI249)*5</f>
        <v>27.25</v>
      </c>
      <c r="AL249" s="198">
        <f>COUNTIF($C$266:$H$266,$AI249)*3.25+COUNTIF($Q$266:$V$266,$AI249)*3.25+COUNTIF($C$267:$H$267,$AI249)*3+COUNTIF($Q$267:$V$267,$AI249)*3+COUNTIF($C$268:$H$268,$AI249)*2+COUNTIF($Q$268:$V$268,AI249)*2+COUNTIF($C$269:$H$269,AI249)*3+COUNTIF($Q$269:$V$269,AI249)*3+COUNTIF($C$270:$H$270,AI249)*3.25+COUNTIF($Q$270:$V$270,AI249)*3.25+COUNTIF($C$271:$H$271,AI249)*3+COUNTIF($Q$271:$V$271,AI249)*3+COUNTIF($C$272:$H$272,AI249)*2+COUNTIF($Q$272:$V$272,AI249)*2+COUNTIF($C$273:$H$273,AI249)*3+COUNTIF($Q$273:$V$273,AI249)*3+COUNTIF($C$275:$H$275,AI249)*3+COUNTIF($Q$275:$V$275,AI249)*3+COUNTIF($C$276:$H$276,AI249)*3+COUNTIF($Q$276:$V$276,AI249)*3+COUNTIF($C$277:$H$277,AI249)*3+COUNTIF($Q$277:$V$277,AI249)*3+COUNTIF($C$278:$H$278,AI249)*2+COUNTIF($Q$278:$V$278,AI249)*2+COUNTIF($C$279:$H$279,AI249)*5+COUNTIF($Q$279:$V$279,AI249)*5</f>
        <v>36</v>
      </c>
      <c r="AM249" s="199">
        <f t="shared" ref="AM249:AM254" si="112">COUNTIF($J$266:$O$266,AI249)*3.25+COUNTIF($X$266:$AC$266,AI249)*3.25+COUNTIF($J$267:$O$267,AI249)*3+COUNTIF($X$267:$AC$267,AI249)*3+COUNTIF($J$268:$O$268,AI249)*2+COUNTIF($X$268:$AC$268,AI249)*2+COUNTIF($J$269:$O$269,AI249)*3+COUNTIF($X$269:$AC$269,AI249)*3+COUNTIF($J$270:$O$270,AI249)*3.25+COUNTIF($X$270:$AC$270,AI249)*3.25+COUNTIF($J$271:$O$271,AI249)*3+COUNTIF($X$271:$AC$271,AI249)*3+COUNTIF($J$272:$O$272,AI249)*2+COUNTIF($X$272:$AC$272,AI249)*2+COUNTIF($J$273:$O$273,AI249)*3+COUNTIF($X$273:$AC$273,AI249)*3+COUNTIF($J$275:$O$275,AI249)*3+COUNTIF($X$275:$AC$275,AI249)*3+COUNTIF($J$276:$O$276,AI249)*3+COUNTIF($X$276:$AC$276,AI249)*3+COUNTIF($J$277:$O$277,AI249)*3+COUNTIF($X$277:$AC$277,AI249)*3+COUNTIF($J$278:$O$278,AI249)*2+COUNTIF($X$278:$AC$278,AI249)*2+COUNTIF($J$279:$O$279,AI249)*5+COUNTIF($X$279:$AC$279,AI249)*5</f>
        <v>35.25</v>
      </c>
      <c r="AN249" s="198">
        <f>COUNTIF($C$283:$H$283,AI249)*3.25+COUNTIF($Q$283:$V$283,AI249)*3.25+COUNTIF($C$284:$H$284,AI249)*3+COUNTIF($Q$284:$V$284,AI249)*3+COUNTIF($C$285:$H$285,AI249)*2+COUNTIF($Q$285:$V$285,AI249)*2+COUNTIF($C$286:$H$286,AI249)*3+COUNTIF($Q$286:$V$286,AI249)*3+COUNTIF($C$287:$H$287,AI249)*3.25+COUNTIF($Q$287:$V$287,AI249)*3.25+COUNTIF($C$288:$H$288,AI249)*3+COUNTIF($Q$288:$V$288,AI249)*3+COUNTIF($C$289:$H$289,AI249)*2+COUNTIF($Q$289:$V$289,AI249)*2+COUNTIF($C$290:$H$290,AI249)*3+COUNTIF($Q$290:$V$290,AI249)*3+COUNTIF($C$292:$H$292,AI249)*3+COUNTIF($Q$292:$V$292,AI249)*3+COUNTIF($C$293:$H$293,AI249)*3+COUNTIF($Q$293:$V$293,AI249)*3+COUNTIF($C$294:$H$294,AI249)*3+COUNTIF($Q$294:$V$294,AI249)*3+COUNTIF($C$295:$H$295,AI249)*2+COUNTIF($Q$295:$V$295,AI249)*2+COUNTIF($C$296:$H$296,AI249)*5+COUNTIF($Q$296:$V$296,AI249)*5</f>
        <v>0</v>
      </c>
      <c r="AO249" s="199">
        <f t="shared" ref="AO249:AO254" si="113">COUNTIF($J$283:$O$283,AI249)*3.25+COUNTIF($X$283:$AC$283,AI249)*3.25+COUNTIF($J$284:$O$284,AI249)*3+COUNTIF($X$284:$AC$284,AI249)*3+COUNTIF($J$285:$O$285,AI249)*2+COUNTIF($X$285:$AC$285,AI249)*2+COUNTIF($J$286:$O$286,AI249)*3+COUNTIF($X$286:$AC$286,AI249)*3+COUNTIF($J$287:$O$287,AI249)*3.25+COUNTIF($X$287:$AC$287,AI249)*3.25+COUNTIF($J$288:$O$288,AI249)*3+COUNTIF($X$288:$AC$288,AI249)*3+COUNTIF($J$289:$O$289,AI249)*2+COUNTIF($X$289:$AC$289,AI249)*2+COUNTIF($J$290:$O$290,AI249)*3+COUNTIF($X$290:$AC$290,AI249)*3+COUNTIF($J$292:$O$292,AI249)*3+COUNTIF($X$292:$AC$292,AI249)*3+COUNTIF($J$293:$O$293,AI249)*3+COUNTIF($X$293:$AC$293,AI249)*3+COUNTIF($J$294:$O$294,AI249)*3+COUNTIF($X$294:$AC$294,AI249)*3+COUNTIF($J$295:$O$295,AI249)*2+COUNTIF($X$295:$AC$295,AI249)*2+COUNTIF($J$296:$O$296,AI249)*5+COUNTIF($X$296:$AC$296,AI249)*5</f>
        <v>0</v>
      </c>
      <c r="AP249" s="198">
        <f t="shared" ref="AP249:AP254" si="114">COUNTIF($C$300:$H$300,AI249)*3.25+COUNTIF($Q$300:$V$300,AI249)*3.25+COUNTIF($C$301:$H$301,AI249)*3+COUNTIF($Q$301:$V$301,AI249)*3+COUNTIF($C$302:$H$302,AI249)*2+COUNTIF($Q$302:$V$302,AI249)*2+COUNTIF($C$303:$H$303,AI249)*3+COUNTIF($Q$303:$V$303,AI249)*3+COUNTIF($C$304:$H$304,AI249)*3.25+COUNTIF($Q$304:$V$304,AI249)*3.25+COUNTIF($C$305:$H$305,AI249)*3+COUNTIF($Q$305:$V$305,AI249)*3+COUNTIF($C$306:$H$306,AI249)*2+COUNTIF($Q$306:$V$306,AI249)*2+COUNTIF($C$307:$H$307,AI249)*3+COUNTIF($Q$307:$V$307,AI249)*3+COUNTIF($C$309:$H$309,AI249)*3+COUNTIF($Q$309:$V$309,AI249)*3+COUNTIF($C$310:$H$310,AI249)*3+COUNTIF($Q$310:$V$310,AI249)*3+COUNTIF($C$311:$H$311,AI249)*3+COUNTIF($Q$311:$V$311,AI249)*3+COUNTIF($C$312:$H$312,AI249)*2+COUNTIF($Q$312:$V$312,AI249)*2+COUNTIF($C$313:$H$313,AI249)*5+COUNTIF($Q$313:$V$313,AI249)*5</f>
        <v>36</v>
      </c>
      <c r="AQ249" s="199">
        <f>COUNTIF($J$300:$O$300,AI249)*3.25+COUNTIF($X$300:$AC$300,AI249)*3.25+COUNTIF($J$301:$O$301,AI249)*3+COUNTIF($X$301:$AC$301,AI249)*3+COUNTIF($J$302:$O$302,AI249)*2+COUNTIF($X$302:$AC$302,AI249)*2+COUNTIF($J$303:$O$303,AI249)*3+COUNTIF($X$303:$AC$303,AI249)*3+COUNTIF($J$304:$O$304,AI249)*3.25+COUNTIF($X$304:$AC$304,AI249)*3.25+COUNTIF($J$305:$O$305,AI249)*3+COUNTIF($X$305:$AC$305,AI249)*3+COUNTIF($J$306:$O$306,AI249)*2+COUNTIF($X$306:$AC$306,AI249)*2+COUNTIF($J$307:$O$307,AI249)*3+COUNTIF($X$307:$AC$307,AI249)*3+COUNTIF($J$309:$O$309,AI249)*3+COUNTIF($X$309:$AC$309,AI249)*3+COUNTIF($J$310:$O$310,AI249)*3+COUNTIF($X$310:$AC$310,AI249)*3+COUNTIF($J$311:$O$311,AI249)*3+COUNTIF($X$311:$AC$311,AI249)*3+COUNTIF($J$312:$O$312,AI249)*2+COUNTIF($X$312:$AC$312,AI249)*2+COUNTIF($J$313:$O$313,AI249)*5+COUNTIF($X$313:$AC$313,AI249)*5</f>
        <v>35.5</v>
      </c>
      <c r="AR249" s="198">
        <f>COUNTIF($C$317:$H$317,AI249)*3.25+COUNTIF($Q$317:$V$317,AI249)*3.25+COUNTIF($C$318:$H$318,AI249)*3+COUNTIF($Q$318:$V$318,AI249)*3+COUNTIF($C$319:$H$319,AI249)*2+COUNTIF($Q$319:$V$319,AI249)*2+COUNTIF($C$320:$H$320,AI249)*3+COUNTIF($Q$320:$V$320,AI249)*3+COUNTIF($C$321:$H$321,AI249)*3.25+COUNTIF($Q$321:$V$321,AI249)*3.25+COUNTIF($C$322:$H$322,AI249)*3+COUNTIF($Q$322:$V$322,AI249)*3+COUNTIF($C$323:$H$323,AI249)*2+COUNTIF($Q$323:$V$323,AI249)*2+COUNTIF($C$324:$H$324,AI249)*3+COUNTIF($Q$324:$V$324,AI249)*3+COUNTIF($C$326:$H$326,AI249)*3+COUNTIF($Q$326:$V$326,AI249)*3+COUNTIF($C$327:$H$327,AI249)*3+COUNTIF($Q$327:$V$327,AI249)*3+COUNTIF($Q$328:$V$328,AI249)*3+COUNTIF($C$328:$H$328,AI249)*3+COUNTIF($C$329:$H$329,AI249)*2+COUNTIF($Q$329:$V$329,AI249)*2+COUNTIF($C$330:$H$330,AI249)*5+COUNTIF($Q$330:$V$330,AI249)*5</f>
        <v>38.75</v>
      </c>
      <c r="AS249" s="199">
        <f>COUNTIF($J$317:$O$317,AI249)*3.25+COUNTIF($X$317:$AC$317,AI249)*3.25+COUNTIF($J$318:$O$318,AI249)*3+COUNTIF($X$318:$AC$318,AI249)*3+COUNTIF($J$319:$O$319,AI249)*2+COUNTIF($X$319:$AC$319,AI249)*2+COUNTIF($J$320:$O$320,AI249)*3+COUNTIF($X$320:$AC$320,AI249)*3+COUNTIF($J$321:$O$321,AI249)*3.25+COUNTIF($X$321:$AC$321,AI249)*3.25+COUNTIF($J$322:$O$322,AI249)*3+COUNTIF($X$322:$AC$322,AI249)*3+COUNTIF($J$323:$O$323,AI249)*2+COUNTIF($X$323:$AC$323,AI249)*2+COUNTIF($J$324:$O$324,AI249)*3+COUNTIF($X$324:$AC$324,AI249)*3+COUNTIF($J$326:$O$326,AI249)*3+COUNTIF($X$326:$AC$326,AI249)*3+COUNTIF($J$327:$O$327,AI249)*3+COUNTIF($X$327:$AC$327,AI249)*3+COUNTIF($J$328:$O$328,AI249)*3+COUNTIF($X$328:$AC$328,AI249)*3+COUNTIF($J$329:$O$329,AI249)*2+COUNTIF($X$329:$AC$329,AI249)*2+COUNTIF($J$330:$O$330,AI249)*5+COUNTIF($X$330:$AC$330,AI249)*5</f>
        <v>35.5</v>
      </c>
      <c r="AT249" s="198">
        <f>COUNTIF($C$334:$H$334,AI249)*3.25+COUNTIF($Q$334:$V$334,AI249)*3.25+COUNTIF($C$335:$H$335,AI249)*3+COUNTIF($Q$335:$V$335,AI249)*3+COUNTIF($C$336:$H$336,AI249)*2+COUNTIF($Q$336:$V$336,AI249)*2+COUNTIF($Q$337:$V$337,AI249)*3+COUNTIF($C$337:$H$337,AI249)*3+COUNTIF($C$338:$H$338,AI249)*3.25+COUNTIF($Q$338:$V$338,AI249)*3.25+COUNTIF($C$339:$H$339,AI249)*3+COUNTIF($Q$339:$V$339,AI249)*3+COUNTIF($C$340:$H$340,AI249)*2+COUNTIF($Q$340:$V$340,AI249)*2+COUNTIF($C$341:$H$341,AI249)*3+COUNTIF($Q$341:$V$341,AI249)*3+COUNTIF($C$343:$H$343,AI249)*3+COUNTIF($Q$343:$V$343,AI249)*3+COUNTIF($C$344:$H$344,AI249)*3+COUNTIF($Q$344:$V$344,AI249)*3+COUNTIF($Q$345:$V$345,AI249)*3+COUNTIF($C$345:$H$345,AI249)*3+COUNTIF($Q$346:$V$346,AI249)*2+COUNTIF($C$346:$H$346,AI249)*2+COUNTIF($C$347:$H$347,AI249)*5+COUNTIF($Q$347:$V$347,AI249)*5</f>
        <v>34</v>
      </c>
      <c r="AU249" s="200">
        <f>COUNTIF($J$334:$O$334,AI249)*3.25+COUNTIF($X$334:$AC$334,AI249)*3.25+COUNTIF($J$335:$O$335,AI249)*3+COUNTIF($X$335:$AC$335,AI249)*3+COUNTIF($J$336:$O$336,AI249)*2+COUNTIF($X$336:$AC$336,AI249)*2+COUNTIF($X$337:$AC$337,AI249)*3+COUNTIF($J$337:$O$337,AI249)*3+COUNTIF($J$338:$O$338,AI249)*3.25+COUNTIF($X$338:$AC$338,AI249)*3.25+COUNTIF($J$339:$O$339,AI249)*3+COUNTIF($X$339:$AC$339,AI249)*3+COUNTIF($J$340:$O$340,AI249)*2+COUNTIF($X$340:$AC$340,AI249)*2+COUNTIF($J$341:$O$341,AI249)*3+COUNTIF($X$341:$AC$341,AI249)*3+COUNTIF($J$343:$O$343,AI249)*3+COUNTIF($X$343:$AC$343,AI249)*3+COUNTIF($J$344:$O$344,AI249)*3+COUNTIF($X$344:$AC$344,AI249)*3+COUNTIF($X$345:$AC$345,AI249)*3+COUNTIF($J$345:$O$345,AI249)*3+COUNTIF($X$346:$AC$346,AI249)*2+COUNTIF($J$346:$O$346,AI249)*2+COUNTIF($J$347:$O$347,AI249)*5+COUNTIF($X$347:$AC$347,AI249)*5</f>
        <v>35.5</v>
      </c>
      <c r="AV249" s="198">
        <f>COUNTIF($C$351:$H$351,AI249)*3.25+COUNTIF($Q$351:$V$351,AI249)*3.25+COUNTIF($C$352:$H$352,AI249)*3+COUNTIF($Q$352:$V$352,AI249)*3+COUNTIF($C$353:$H$353,AI249)*2+COUNTIF($Q$353:$V$353,AI249)*2+COUNTIF($C$354:$H$354,AI249)*3+COUNTIF($Q$354:$V$354,AI249)*3+COUNTIF($C$355:$H$355,AI249)*3.25+COUNTIF($Q$355:$V$355,AI249)*3.25+COUNTIF($C$356:$H$356,AI249)*3+COUNTIF($Q$356:$V$356,AI249)*3+COUNTIF($C$357:$H$357,AI249)*2+COUNTIF($Q$357:$V$357,AI249)*2+COUNTIF($C$358:$H$358,AI249)*3+COUNTIF($Q$358:$V$358,AI249)*3+COUNTIF($C$360:$H$360,AI249)*3+COUNTIF($Q$360:$V$360,AI249)*3+COUNTIF($C$361:$H$361,AI249)*3+COUNTIF($Q$361:$V$361,AI249)*3+COUNTIF($C$362:$H$362,AI249)*3+COUNTIF($Q$362:$V$362,AI249)*3+COUNTIF($C$363:$H$363,AI249)*2+COUNTIF($Q$363:$V$363,AI249)*2+COUNTIF($C$364:$H$364,AI249)*5+COUNTIF($Q$364:$V$364,AI249)*5</f>
        <v>28.5</v>
      </c>
      <c r="AW249" s="199">
        <f>COUNTIF($J$351:$O$351,AI249)*3.25+COUNTIF($X$351:$AC$351,AI249)*3.25+COUNTIF($J$352:$O$352,AI249)*3+COUNTIF($X$352:$AC$352,AI249)*3+COUNTIF($J$353:$O$353,AI249)*2+COUNTIF($X$353:$AC$353,AI249)*2+COUNTIF($J$354:$O$354,AI249)*3+COUNTIF($X$354:$AC$354,AI249)*3+COUNTIF($J$355:$O$355,AI249)*3.25+COUNTIF($X$355:$AC$355,AI249)*3.25+COUNTIF($J$356:$O$356,AI249)*3+COUNTIF($X$356:$AC$356,AI249)*3+COUNTIF($J$357:$O$357,AI249)*2+COUNTIF($X$357:$AC$357,AI249)*2+COUNTIF($J$358:$O$358,AI249)*3+COUNTIF($X$358:$AC$358,AI249)*3+COUNTIF($J$360:$O$360,AI249)*3+COUNTIF($X$360:$AC$360,AI249)*3+COUNTIF($J$361:$O$361,AI249)*3+COUNTIF($X$361:$AC$361,AI249)*3+COUNTIF($J$362:$O$362,AI249)*3+COUNTIF($X$362:$AC$362,AI249)*3+COUNTIF($J$363:$O$363,AI249)*2+COUNTIF($X$363:$AC$363,AI249)*2+COUNTIF($J$364:$O$364,AI249)*5+COUNTIF($X$364:$AC$364,AI249)*5</f>
        <v>35.5</v>
      </c>
      <c r="AY249" s="90"/>
      <c r="AZ249" s="90"/>
      <c r="BA249" s="90"/>
      <c r="BB249" s="90"/>
    </row>
    <row r="250" spans="1:55" ht="12.75" customHeight="1" x14ac:dyDescent="0.25">
      <c r="B250" s="101" t="s">
        <v>6</v>
      </c>
      <c r="C250" s="234">
        <v>2</v>
      </c>
      <c r="D250" s="234">
        <v>3</v>
      </c>
      <c r="E250" s="234">
        <v>4</v>
      </c>
      <c r="F250" s="234">
        <v>4</v>
      </c>
      <c r="G250" s="234">
        <v>2</v>
      </c>
      <c r="H250" s="235">
        <v>2</v>
      </c>
      <c r="I250" s="238"/>
      <c r="J250" s="234">
        <v>4</v>
      </c>
      <c r="K250" s="234">
        <v>2</v>
      </c>
      <c r="L250" s="234">
        <v>1</v>
      </c>
      <c r="M250" s="234">
        <v>2</v>
      </c>
      <c r="N250" s="234">
        <v>4</v>
      </c>
      <c r="O250" s="234">
        <v>3</v>
      </c>
      <c r="P250" s="238"/>
      <c r="Q250" s="234" t="str">
        <f t="shared" ref="Q250:Q262" si="115">IF(C250="","",INDEX($AI$3:$AI$8,MATCH(C250,$AM$3:$AM$8,0)))</f>
        <v>M</v>
      </c>
      <c r="R250" s="234" t="str">
        <f t="shared" si="99"/>
        <v>G</v>
      </c>
      <c r="S250" s="234" t="str">
        <f t="shared" si="100"/>
        <v>T</v>
      </c>
      <c r="T250" s="234" t="str">
        <f t="shared" si="101"/>
        <v>T</v>
      </c>
      <c r="U250" s="234" t="str">
        <f t="shared" si="102"/>
        <v>M</v>
      </c>
      <c r="V250" s="234" t="str">
        <f t="shared" si="103"/>
        <v>M</v>
      </c>
      <c r="W250" s="238" t="str">
        <f t="shared" si="104"/>
        <v/>
      </c>
      <c r="X250" s="237" t="str">
        <f t="shared" si="105"/>
        <v>T</v>
      </c>
      <c r="Y250" s="234" t="str">
        <f t="shared" si="106"/>
        <v>M</v>
      </c>
      <c r="Z250" s="234" t="str">
        <f t="shared" si="107"/>
        <v>A</v>
      </c>
      <c r="AA250" s="234" t="str">
        <f t="shared" si="108"/>
        <v>M</v>
      </c>
      <c r="AB250" s="234" t="str">
        <f t="shared" si="109"/>
        <v>T</v>
      </c>
      <c r="AC250" s="235" t="str">
        <f t="shared" si="110"/>
        <v>G</v>
      </c>
      <c r="AD250" s="238" t="str">
        <f t="shared" si="111"/>
        <v/>
      </c>
      <c r="AE250" s="266"/>
      <c r="AF250" s="266"/>
      <c r="AG250" s="269"/>
      <c r="AI250" s="16" t="str">
        <f>IF(format_planning="numéros de planning",$AM$4,$AI$4)</f>
        <v>M</v>
      </c>
      <c r="AJ250" s="203">
        <f t="shared" ref="AJ250:AJ254" si="116">COUNTIF($C$249:$H$249,$AI250)*3.25+COUNTIF($Q$249:$V$249,$AI250)*3.25+COUNTIF($C$250:$H$250,$AI250)*3+COUNTIF($Q$250:$V$250,$AI250)*3+COUNTIF($C$251:$H$251,$AI250)*2+COUNTIF($Q$251:$V$251,$AI250)*2+COUNTIF($C$252:$H$252,$AI250)*3+COUNTIF($Q$252:$V$252,$AI250)*3+COUNTIF($C$253:$H$253,$AI250)*3.25+COUNTIF($Q$253:$V$253,$AI250)*3.25+COUNTIF($C$254:$H$254,$AI250)*3+COUNTIF($Q$254:$V$254,$AI250)*3+COUNTIF($C$255:$H$255,$AI250)*2+COUNTIF($Q$255:$V$255,$AI250)*2+COUNTIF($C$256:$H$256,$AI250)*3+COUNTIF($Q$256:$V$256,$AI250)*3+COUNTIF($C$258:$H$258,AI250)*3+COUNTIF($Q$258:$V$258,$AI250)*3+COUNTIF($C$259:$H$259,$AI250)*3+COUNTIF($Q$259:$V$259,$AI250)*3+COUNTIF($C$260:$H$260,$AI250)*3+COUNTIF($Q$260:$V$260,$AI250)*3+COUNTIF($C$261:$H$261,$AI250)*2+COUNTIF($Q$261:$V$261,$AI250)*2+COUNTIF($C$262:$H$262,$AI250)*5+COUNTIF($Q$262:$V$262,$AI250)*5</f>
        <v>31</v>
      </c>
      <c r="AK250" s="204">
        <f t="shared" ref="AK250:AK254" si="117">COUNTIF($J$249:$O$249,$AI250)*3.25+COUNTIF($X$249:$AC$249,$AI250)*3.25+COUNTIF($J$250:$O$250,$AI250)*3+COUNTIF($X$250:$AC$250,$AI250)*3+COUNTIF($J$251:$O$251,$AI250)*2+COUNTIF($X$251:$AC$251,$AI250)*2+COUNTIF($J$252:$O$252,$AI250)*3+COUNTIF($X$252:$AC$252,$AI250)*3+COUNTIF($J$253:$O$253,$AI250)*3.25+COUNTIF($X$253:$AC$253,$AI250)*3.25+COUNTIF($J$254:$O$254,$AI250)*3+COUNTIF($X$254:$AC$254,$AI250)*3+COUNTIF($J$255:$O$255,$AI250)*2+COUNTIF($X$255:$AC$255,$AI250)*2+COUNTIF($J$256:$O$256,$AI250)*3+COUNTIF($X$256:$AC$256,$AI250)*3+COUNTIF($J$258:$O$258,$AI250)*3+COUNTIF($X$258:$AC$258,$AI250)*3+COUNTIF($J$259:$O$259,$AI250)*3+COUNTIF($X$259:$AC$259,$AI250)*3+COUNTIF($J$260:$O$260,$AI250)*3+COUNTIF($X$260:$AC$260,$AI250)*3+COUNTIF($J$261:$O$261,$AI250)*2+COUNTIF($X$261:$AC$261,$AI250)*2+COUNTIF($J$262:$O$262,$AI250)*5+COUNTIF($X$262:$AC$262,$AI250)*5</f>
        <v>30.75</v>
      </c>
      <c r="AL250" s="188">
        <f>COUNTIF($C$266:$H$266,AI250)*3.25+COUNTIF($Q$266:$V$266,AI250)*3.25+COUNTIF($C$267:$H$267,AI250)*3+COUNTIF($Q$267:$V$267,AI250)*3+COUNTIF($C$268:$H$268,AI250)*2+COUNTIF($Q$268:$V$268,AI250)*2+COUNTIF($C$269:$H$269,AI250)*3+COUNTIF($Q$269:$V$269,AI250)*3+COUNTIF($C$270:$H$270,AI250)*3.25+COUNTIF($Q$270:$V$270,AI250)*3.25+COUNTIF($C$271:$H$271,AI250)*3+COUNTIF($Q$271:$V$271,AI250)*3+COUNTIF($C$272:$H$272,AI250)*2+COUNTIF($Q$272:$V$272,AI250)*2+COUNTIF($C$273:$H$273,AI250)*3+COUNTIF($Q$273:$V$273,AI250)*3+COUNTIF($C$275:$H$275,AI250)*3+COUNTIF($Q$275:$V$275,AI250)*3+COUNTIF($C$276:$H$276,AI250)*3+COUNTIF($Q$276:$V$276,AI250)*3+COUNTIF($C$277:$H$277,AI250)*3+COUNTIF($Q$277:$V$277,AI250)*3+COUNTIF($C$278:$H$278,AI250)*2+COUNTIF($Q$278:$V$278,AI250)*2+COUNTIF($C$279:$H$279,AI250)*5+COUNTIF($Q$279:$V$279,AI250)*5</f>
        <v>33.75</v>
      </c>
      <c r="AM250" s="189">
        <f t="shared" si="112"/>
        <v>33.75</v>
      </c>
      <c r="AN250" s="188">
        <f t="shared" ref="AN250:AN254" si="118">COUNTIF($C$283:$H$283,AI250)*3.25+COUNTIF($Q$283:$V$283,AI250)*3.25+COUNTIF($C$284:$H$284,AI250)*3+COUNTIF($Q$284:$V$284,AI250)*3+COUNTIF($C$285:$H$285,AI250)*2+COUNTIF($Q$285:$V$285,AI250)*2+COUNTIF($C$286:$H$286,AI250)*3+COUNTIF($Q$286:$V$286,AI250)*3+COUNTIF($C$287:$H$287,AI250)*3.25+COUNTIF($Q$287:$V$287,AI250)*3.25+COUNTIF($C$288:$H$288,AI250)*3+COUNTIF($Q$288:$V$288,AI250)*3+COUNTIF($C$289:$H$289,AI250)*2+COUNTIF($Q$289:$V$289,AI250)*2+COUNTIF($C$290:$H$290,AI250)*3+COUNTIF($Q$290:$V$290,AI250)*3+COUNTIF($C$292:$H$292,AI250)*3+COUNTIF($Q$292:$V$292,AI250)*3+COUNTIF($C$293:$H$293,AI250)*3+COUNTIF($Q$293:$V$293,AI250)*3+COUNTIF($C$294:$H$294,AI250)*3+COUNTIF($Q$294:$V$294,AI250)*3+COUNTIF($C$295:$H$295,AI250)*2+COUNTIF($Q$295:$V$295,AI250)*2+COUNTIF($C$296:$H$296,AI250)*5+COUNTIF($Q$296:$V$296,AI250)*5</f>
        <v>39.25</v>
      </c>
      <c r="AO250" s="189">
        <f t="shared" si="113"/>
        <v>36</v>
      </c>
      <c r="AP250" s="188">
        <f t="shared" si="114"/>
        <v>0</v>
      </c>
      <c r="AQ250" s="189">
        <f t="shared" ref="AQ250:AQ254" si="119">COUNTIF($J$300:$O$300,AI250)*3.25+COUNTIF($X$300:$AC$300,AI250)*3.25+COUNTIF($J$301:$O$301,AI250)*3+COUNTIF($X$301:$AC$301,AI250)*3+COUNTIF($J$302:$O$302,AI250)*2+COUNTIF($X$302:$AC$302,AI250)*2+COUNTIF($J$303:$O$303,AI250)*3+COUNTIF($X$303:$AC$303,AI250)*3+COUNTIF($J$304:$O$304,AI250)*3.25+COUNTIF($X$304:$AC$304,AI250)*3.25+COUNTIF($J$305:$O$305,AI250)*3+COUNTIF($X$305:$AC$305,AI250)*3+COUNTIF($J$306:$O$306,AI250)*2+COUNTIF($X$306:$AC$306,AI250)*2+COUNTIF($J$307:$O$307,AI250)*3+COUNTIF($X$307:$AC$307,AI250)*3+COUNTIF($J$309:$O$309,AI250)*3+COUNTIF($X$309:$AC$309,AI250)*3+COUNTIF($J$310:$O$310,AI250)*3+COUNTIF($X$310:$AC$310,AI250)*3+COUNTIF($J$311:$O$311,AI250)*3+COUNTIF($X$311:$AC$311,AI250)*3+COUNTIF($J$312:$O$312,AI250)*2+COUNTIF($X$312:$AC$312,AI250)*2+COUNTIF($J$313:$O$313,AI250)*5+COUNTIF($X$313:$AC$313,AI250)*5</f>
        <v>0</v>
      </c>
      <c r="AR250" s="188">
        <f t="shared" ref="AR250:AR254" si="120">COUNTIF($C$317:$H$317,AI250)*3.25+COUNTIF($Q$317:$V$317,AI250)*3.25+COUNTIF($C$318:$H$318,AI250)*3+COUNTIF($Q$318:$V$318,AI250)*3+COUNTIF($C$319:$H$319,AI250)*2+COUNTIF($Q$319:$V$319,AI250)*2+COUNTIF($C$320:$H$320,AI250)*3+COUNTIF($Q$320:$V$320,AI250)*3+COUNTIF($C$321:$H$321,AI250)*3.25+COUNTIF($Q$321:$V$321,AI250)*3.25+COUNTIF($C$322:$H$322,AI250)*3+COUNTIF($Q$322:$V$322,AI250)*3+COUNTIF($C$323:$H$323,AI250)*2+COUNTIF($Q$323:$V$323,AI250)*2+COUNTIF($C$324:$H$324,AI250)*3+COUNTIF($Q$324:$V$324,AI250)*3+COUNTIF($C$326:$H$326,AI250)*3+COUNTIF($Q$326:$V$326,AI250)*3+COUNTIF($C$327:$H$327,AI250)*3+COUNTIF($Q$327:$V$327,AI250)*3+COUNTIF($Q$328:$V$328,AI250)*3+COUNTIF($C$328:$H$328,AI250)*3+COUNTIF($C$329:$H$329,AI250)*2+COUNTIF($Q$329:$V$329,AI250)*2+COUNTIF($C$330:$H$330,AI250)*5+COUNTIF($Q$330:$V$330,AI250)*5</f>
        <v>34</v>
      </c>
      <c r="AS250" s="189">
        <f t="shared" ref="AS250:AS254" si="121">COUNTIF($J$317:$O$317,AI250)*3.25+COUNTIF($X$317:$AC$317,AI250)*3.25+COUNTIF($J$318:$O$318,AI250)*3+COUNTIF($X$318:$AC$318,AI250)*3+COUNTIF($J$319:$O$319,AI250)*2+COUNTIF($X$319:$AC$319,AI250)*2+COUNTIF($J$320:$O$320,AI250)*3+COUNTIF($X$320:$AC$320,AI250)*3+COUNTIF($J$321:$O$321,AI250)*3.25+COUNTIF($X$321:$AC$321,AI250)*3.25+COUNTIF($J$322:$O$322,AI250)*3+COUNTIF($X$322:$AC$322,AI250)*3+COUNTIF($J$323:$O$323,AI250)*2+COUNTIF($X$323:$AC$323,AI250)*2+COUNTIF($J$324:$O$324,AI250)*3+COUNTIF($X$324:$AC$324,AI250)*3+COUNTIF($J$326:$O$326,AI250)*3+COUNTIF($X$326:$AC$326,AI250)*3+COUNTIF($J$327:$O$327,AI250)*3+COUNTIF($X$327:$AC$327,AI250)*3+COUNTIF($J$328:$O$328,AI250)*3+COUNTIF($X$328:$AC$328,AI250)*3+COUNTIF($J$329:$O$329,AI250)*2+COUNTIF($X$329:$AC$329,AI250)*2+COUNTIF($J$330:$O$330,AI250)*5+COUNTIF($X$330:$AC$330,AI250)*5</f>
        <v>34</v>
      </c>
      <c r="AT250" s="188">
        <f t="shared" ref="AT250:AT254" si="122">COUNTIF($C$334:$H$334,AI250)*3.25+COUNTIF($Q$334:$V$334,AI250)*3.25+COUNTIF($C$335:$H$335,AI250)*3+COUNTIF($Q$335:$V$335,AI250)*3+COUNTIF($C$336:$H$336,AI250)*2+COUNTIF($Q$336:$V$336,AI250)*2+COUNTIF($Q$337:$V$337,AI250)*3+COUNTIF($C$337:$H$337,AI250)*3+COUNTIF($C$338:$H$338,AI250)*3.25+COUNTIF($Q$338:$V$338,AI250)*3.25+COUNTIF($C$339:$H$339,AI250)*3+COUNTIF($Q$339:$V$339,AI250)*3+COUNTIF($C$340:$H$340,AI250)*2+COUNTIF($Q$340:$V$340,AI250)*2+COUNTIF($C$341:$H$341,AI250)*3+COUNTIF($Q$341:$V$341,AI250)*3+COUNTIF($C$343:$H$343,AI250)*3+COUNTIF($Q$343:$V$343,AI250)*3+COUNTIF($C$344:$H$344,AI250)*3+COUNTIF($Q$344:$V$344,AI250)*3+COUNTIF($Q$345:$V$345,AI250)*3+COUNTIF($C$345:$H$345,AI250)*3+COUNTIF($Q$346:$V$346,AI250)*2+COUNTIF($C$346:$H$346,AI250)*2+COUNTIF($C$347:$H$347,AI250)*5+COUNTIF($Q$347:$V$347,AI250)*5</f>
        <v>36</v>
      </c>
      <c r="AU250" s="190">
        <f t="shared" ref="AU250:AU254" si="123">COUNTIF($J$334:$O$334,AI250)*3.25+COUNTIF($X$334:$AC$334,AI250)*3.25+COUNTIF($J$335:$O$335,AI250)*3+COUNTIF($X$335:$AC$335,AI250)*3+COUNTIF($J$336:$O$336,AI250)*2+COUNTIF($X$336:$AC$336,AI250)*2+COUNTIF($X$337:$AC$337,AI250)*3+COUNTIF($J$337:$O$337,AI250)*3+COUNTIF($J$338:$O$338,AI250)*3.25+COUNTIF($X$338:$AC$338,AI250)*3.25+COUNTIF($J$339:$O$339,AI250)*3+COUNTIF($X$339:$AC$339,AI250)*3+COUNTIF($J$340:$O$340,AI250)*2+COUNTIF($X$340:$AC$340,AI250)*2+COUNTIF($J$341:$O$341,AI250)*3+COUNTIF($X$341:$AC$341,AI250)*3+COUNTIF($J$343:$O$343,AI250)*3+COUNTIF($X$343:$AC$343,AI250)*3+COUNTIF($J$344:$O$344,AI250)*3+COUNTIF($X$344:$AC$344,AI250)*3+COUNTIF($X$345:$AC$345,AI250)*3+COUNTIF($J$345:$O$345,AI250)*3+COUNTIF($X$346:$AC$346,AI250)*2+COUNTIF($J$346:$O$346,AI250)*2+COUNTIF($J$347:$O$347,AI250)*5+COUNTIF($X$347:$AC$347,AI250)*5</f>
        <v>33</v>
      </c>
      <c r="AV250" s="188">
        <f t="shared" ref="AV250:AV254" si="124">COUNTIF($C$351:$H$351,AI250)*3.25+COUNTIF($Q$351:$V$351,AI250)*3.25+COUNTIF($C$352:$H$352,AI250)*3+COUNTIF($Q$352:$V$352,AI250)*3+COUNTIF($C$353:$H$353,AI250)*2+COUNTIF($Q$353:$V$353,AI250)*2+COUNTIF($C$354:$H$354,AI250)*3+COUNTIF($Q$354:$V$354,AI250)*3+COUNTIF($C$355:$H$355,AI250)*3.25+COUNTIF($Q$355:$V$355,AI250)*3.25+COUNTIF($C$356:$H$356,AI250)*3+COUNTIF($Q$356:$V$356,AI250)*3+COUNTIF($C$357:$H$357,AI250)*2+COUNTIF($Q$357:$V$357,AI250)*2+COUNTIF($C$358:$H$358,AI250)*3+COUNTIF($Q$358:$V$358,AI250)*3+COUNTIF($C$360:$H$360,AI250)*3+COUNTIF($Q$360:$V$360,AI250)*3+COUNTIF($C$361:$H$361,AI250)*3+COUNTIF($Q$361:$V$361,AI250)*3+COUNTIF($C$362:$H$362,AI250)*3+COUNTIF($Q$362:$V$362,AI250)*3+COUNTIF($C$363:$H$363,AI250)*2+COUNTIF($Q$363:$V$363,AI250)*2+COUNTIF($C$364:$H$364,AI250)*5+COUNTIF($Q$364:$V$364,AI250)*5</f>
        <v>31</v>
      </c>
      <c r="AW250" s="189">
        <f t="shared" ref="AW250:AW254" si="125">COUNTIF($J$351:$O$351,AI250)*3.25+COUNTIF($X$351:$AC$351,AI250)*3.25+COUNTIF($J$352:$O$352,AI250)*3+COUNTIF($X$352:$AC$352,AI250)*3+COUNTIF($J$353:$O$353,AI250)*2+COUNTIF($X$353:$AC$353,AI250)*2+COUNTIF($J$354:$O$354,AI250)*3+COUNTIF($X$354:$AC$354,AI250)*3+COUNTIF($J$355:$O$355,AI250)*3.25+COUNTIF($X$355:$AC$355,AI250)*3.25+COUNTIF($J$356:$O$356,AI250)*3+COUNTIF($X$356:$AC$356,AI250)*3+COUNTIF($J$357:$O$357,AI250)*2+COUNTIF($X$357:$AC$357,AI250)*2+COUNTIF($J$358:$O$358,AI250)*3+COUNTIF($X$358:$AC$358,AI250)*3+COUNTIF($J$360:$O$360,AI250)*3+COUNTIF($X$360:$AC$360,AI250)*3+COUNTIF($J$361:$O$361,AI250)*3+COUNTIF($X$361:$AC$361,AI250)*3+COUNTIF($J$362:$O$362,AI250)*3+COUNTIF($X$362:$AC$362,AI250)*3+COUNTIF($J$363:$O$363,AI250)*2+COUNTIF($X$363:$AC$363,AI250)*2+COUNTIF($J$364:$O$364,AI250)*5+COUNTIF($X$364:$AC$364,AI250)*5</f>
        <v>30.75</v>
      </c>
      <c r="AY250" s="90"/>
      <c r="AZ250" s="90"/>
      <c r="BA250" s="90"/>
      <c r="BB250" s="90"/>
    </row>
    <row r="251" spans="1:55" ht="12.75" customHeight="1" x14ac:dyDescent="0.25">
      <c r="B251" s="101" t="s">
        <v>7</v>
      </c>
      <c r="C251" s="234">
        <v>2</v>
      </c>
      <c r="D251" s="234">
        <v>3</v>
      </c>
      <c r="E251" s="234">
        <v>4</v>
      </c>
      <c r="F251" s="234">
        <v>4</v>
      </c>
      <c r="G251" s="234">
        <v>2</v>
      </c>
      <c r="H251" s="239"/>
      <c r="I251" s="238"/>
      <c r="J251" s="234">
        <v>4</v>
      </c>
      <c r="K251" s="234">
        <v>2</v>
      </c>
      <c r="L251" s="234">
        <v>1</v>
      </c>
      <c r="M251" s="234">
        <v>2</v>
      </c>
      <c r="N251" s="234">
        <v>4</v>
      </c>
      <c r="O251" s="221"/>
      <c r="P251" s="238"/>
      <c r="Q251" s="234" t="str">
        <f t="shared" si="115"/>
        <v>M</v>
      </c>
      <c r="R251" s="234" t="str">
        <f t="shared" si="99"/>
        <v>G</v>
      </c>
      <c r="S251" s="234" t="str">
        <f t="shared" si="100"/>
        <v>T</v>
      </c>
      <c r="T251" s="234" t="str">
        <f t="shared" si="101"/>
        <v>T</v>
      </c>
      <c r="U251" s="234" t="str">
        <f t="shared" si="102"/>
        <v>M</v>
      </c>
      <c r="V251" s="221" t="str">
        <f t="shared" si="103"/>
        <v/>
      </c>
      <c r="W251" s="238" t="str">
        <f t="shared" si="104"/>
        <v/>
      </c>
      <c r="X251" s="237" t="str">
        <f t="shared" si="105"/>
        <v>T</v>
      </c>
      <c r="Y251" s="234" t="str">
        <f t="shared" si="106"/>
        <v>M</v>
      </c>
      <c r="Z251" s="234" t="str">
        <f t="shared" si="107"/>
        <v>A</v>
      </c>
      <c r="AA251" s="234" t="str">
        <f t="shared" si="108"/>
        <v>M</v>
      </c>
      <c r="AB251" s="234" t="str">
        <f t="shared" si="109"/>
        <v>T</v>
      </c>
      <c r="AC251" s="239" t="str">
        <f t="shared" si="110"/>
        <v/>
      </c>
      <c r="AD251" s="238" t="str">
        <f t="shared" si="111"/>
        <v/>
      </c>
      <c r="AE251" s="266"/>
      <c r="AF251" s="266"/>
      <c r="AG251" s="269"/>
      <c r="AI251" s="16" t="str">
        <f>IF(format_planning="numéros de planning",$AM$5,$AI$5)</f>
        <v>G</v>
      </c>
      <c r="AJ251" s="206">
        <f t="shared" si="116"/>
        <v>27.25</v>
      </c>
      <c r="AK251" s="207">
        <f t="shared" si="117"/>
        <v>31</v>
      </c>
      <c r="AL251" s="208">
        <f>COUNTIF($C$266:$H$266,AI251)*3.25+COUNTIF($Q$266:$V$266,AI251)*3.25+COUNTIF($C$267:$H$267,AI251)*3+COUNTIF($Q$267:$V$267,AI251)*3+COUNTIF($C$268:$H$268,AI251)*2+COUNTIF($Q$268:$V$268,AI251)*2+COUNTIF($C$269:$H$269,AI251)*3+COUNTIF($Q$269:$V$269,AI251)*3+COUNTIF($C$270:$H$270,AI251)*3.25+COUNTIF($Q$270:$V$270,AI251)*3.25+COUNTIF($C$271:$H$271,AI251)*3+COUNTIF($Q$271:$V$271,AI251)*3+COUNTIF($C$272:$H$272,AI251)*2+COUNTIF($Q$272:$V$272,AI251)*2+COUNTIF($C$273:$H$273,AI251)*3+COUNTIF($Q$273:$V$273,AI251)*3+COUNTIF($C$275:$H$275,AI251)*3+COUNTIF($Q$275:$V$275,AI251)*3+COUNTIF($C$276:$H$276,AI251)*3+COUNTIF($Q$276:$V$276,AI251)*3+COUNTIF($C$277:$H$277,AI251)*3+COUNTIF($Q$277:$V$277,AI251)*3+COUNTIF($C$278:$H$278,AI251)*2+COUNTIF($Q$278:$V$278,AI251)*2+COUNTIF($C$279:$H$279,AI251)*5+COUNTIF($Q$279:$V$279,AI251)*5</f>
        <v>35.25</v>
      </c>
      <c r="AM251" s="209">
        <f t="shared" si="112"/>
        <v>34</v>
      </c>
      <c r="AN251" s="208">
        <f t="shared" si="118"/>
        <v>35.5</v>
      </c>
      <c r="AO251" s="209">
        <f t="shared" si="113"/>
        <v>36.75</v>
      </c>
      <c r="AP251" s="208">
        <f t="shared" si="114"/>
        <v>35.5</v>
      </c>
      <c r="AQ251" s="209">
        <f t="shared" si="119"/>
        <v>39</v>
      </c>
      <c r="AR251" s="208">
        <f t="shared" si="120"/>
        <v>0</v>
      </c>
      <c r="AS251" s="209">
        <f t="shared" si="121"/>
        <v>0</v>
      </c>
      <c r="AT251" s="208">
        <f t="shared" si="122"/>
        <v>35.5</v>
      </c>
      <c r="AU251" s="210">
        <f t="shared" si="123"/>
        <v>36</v>
      </c>
      <c r="AV251" s="208">
        <f t="shared" si="124"/>
        <v>30.25</v>
      </c>
      <c r="AW251" s="209">
        <f t="shared" si="125"/>
        <v>28.75</v>
      </c>
      <c r="AY251" s="90"/>
      <c r="AZ251" s="90"/>
      <c r="BA251" s="90"/>
      <c r="BB251" s="90"/>
    </row>
    <row r="252" spans="1:55" ht="12.75" customHeight="1" x14ac:dyDescent="0.25">
      <c r="B252" s="104" t="s">
        <v>8</v>
      </c>
      <c r="C252" s="221"/>
      <c r="D252" s="221"/>
      <c r="E252" s="221"/>
      <c r="F252" s="221"/>
      <c r="G252" s="240"/>
      <c r="H252" s="234">
        <v>1</v>
      </c>
      <c r="I252" s="238"/>
      <c r="J252" s="221"/>
      <c r="K252" s="221"/>
      <c r="L252" s="221"/>
      <c r="M252" s="221"/>
      <c r="N252" s="240"/>
      <c r="O252" s="234">
        <v>4</v>
      </c>
      <c r="P252" s="238"/>
      <c r="Q252" s="221" t="str">
        <f t="shared" si="115"/>
        <v/>
      </c>
      <c r="R252" s="221" t="str">
        <f t="shared" si="99"/>
        <v/>
      </c>
      <c r="S252" s="221" t="str">
        <f t="shared" si="100"/>
        <v/>
      </c>
      <c r="T252" s="221" t="str">
        <f t="shared" si="101"/>
        <v/>
      </c>
      <c r="U252" s="240" t="str">
        <f t="shared" si="102"/>
        <v/>
      </c>
      <c r="V252" s="234" t="str">
        <f t="shared" si="103"/>
        <v>A</v>
      </c>
      <c r="W252" s="238" t="str">
        <f t="shared" si="104"/>
        <v/>
      </c>
      <c r="X252" s="221" t="str">
        <f t="shared" si="105"/>
        <v/>
      </c>
      <c r="Y252" s="221" t="str">
        <f t="shared" si="106"/>
        <v/>
      </c>
      <c r="Z252" s="221" t="str">
        <f t="shared" si="107"/>
        <v/>
      </c>
      <c r="AA252" s="221" t="str">
        <f t="shared" si="108"/>
        <v/>
      </c>
      <c r="AB252" s="240" t="str">
        <f t="shared" si="109"/>
        <v/>
      </c>
      <c r="AC252" s="234" t="str">
        <f t="shared" si="110"/>
        <v>T</v>
      </c>
      <c r="AD252" s="238" t="str">
        <f t="shared" si="111"/>
        <v/>
      </c>
      <c r="AE252" s="308"/>
      <c r="AF252" s="266"/>
      <c r="AG252" s="269"/>
      <c r="AI252" s="16" t="str">
        <f>IF(format_planning="numéros de planning",$AM$6,$AI$6)</f>
        <v>T</v>
      </c>
      <c r="AJ252" s="201">
        <f t="shared" si="116"/>
        <v>27.75</v>
      </c>
      <c r="AK252" s="202">
        <f t="shared" si="117"/>
        <v>30.75</v>
      </c>
      <c r="AL252" s="143">
        <f>COUNTIF($C$266:$H$266,AI252)*3.25+COUNTIF($Q$266:$V$266,AI252)*3.25+COUNTIF($C$267:$H$267,AI252)*3+COUNTIF($Q$267:$V$267,AI252)*3+COUNTIF($C$268:$H$268,AI252)*2+COUNTIF($Q$268:$V$268,AI252)*2+COUNTIF($C$269:$H$269,AI252)*3+COUNTIF($Q$269:$V$269,AI252)*3+COUNTIF($C$270:$H$270,AI252)*3.25+COUNTIF($Q$270:$V$270,AI252)*3.25+COUNTIF($C$271:$H$271,AI252)*3+COUNTIF($Q$271:$V$271,AI252)*3+COUNTIF($C$272:$H$272,AI252)*2+COUNTIF($Q$272:$V$272,AI252)*2+COUNTIF($C$273:$H$273,AI252)*3+COUNTIF($Q$273:$V$273,AI252)*3+COUNTIF($C$275:$H$275,AI252)*3+COUNTIF($Q$275:$V$275,AI252)*3+COUNTIF($C$276:$H$276,AI252)*3+COUNTIF($Q$276:$V$276,AI252)*3+COUNTIF($C$277:$H$277,AI252)*3+COUNTIF($Q$277:$V$277,AI252)*3+COUNTIF($C$278:$H$278,AI252)*2+COUNTIF($Q$278:$V$278,AI252)*2+COUNTIF($C$279:$H$279,AI252)*5+COUNTIF($Q$279:$V$279,AI252)*5</f>
        <v>35.75</v>
      </c>
      <c r="AM252" s="144">
        <f t="shared" si="112"/>
        <v>33.75</v>
      </c>
      <c r="AN252" s="143">
        <f t="shared" si="118"/>
        <v>36</v>
      </c>
      <c r="AO252" s="144">
        <f t="shared" si="113"/>
        <v>35.75</v>
      </c>
      <c r="AP252" s="143">
        <f t="shared" si="114"/>
        <v>39.25</v>
      </c>
      <c r="AQ252" s="144">
        <f t="shared" si="119"/>
        <v>36</v>
      </c>
      <c r="AR252" s="143">
        <f t="shared" si="120"/>
        <v>35.75</v>
      </c>
      <c r="AS252" s="144">
        <f t="shared" si="121"/>
        <v>36</v>
      </c>
      <c r="AT252" s="143">
        <f t="shared" si="122"/>
        <v>0</v>
      </c>
      <c r="AU252" s="192">
        <f t="shared" si="123"/>
        <v>0</v>
      </c>
      <c r="AV252" s="143">
        <f t="shared" si="124"/>
        <v>36</v>
      </c>
      <c r="AW252" s="144">
        <f t="shared" si="125"/>
        <v>35.75</v>
      </c>
      <c r="AY252" s="90"/>
      <c r="AZ252" s="90"/>
      <c r="BA252" s="90"/>
      <c r="BB252" s="90"/>
    </row>
    <row r="253" spans="1:55" ht="12.75" customHeight="1" x14ac:dyDescent="0.25">
      <c r="B253" s="101" t="s">
        <v>9</v>
      </c>
      <c r="C253" s="234">
        <v>1</v>
      </c>
      <c r="D253" s="234">
        <v>1</v>
      </c>
      <c r="E253" s="234">
        <v>1</v>
      </c>
      <c r="F253" s="234">
        <v>2</v>
      </c>
      <c r="G253" s="234">
        <v>4</v>
      </c>
      <c r="H253" s="241"/>
      <c r="I253" s="238"/>
      <c r="J253" s="234">
        <v>3</v>
      </c>
      <c r="K253" s="234">
        <v>3</v>
      </c>
      <c r="L253" s="234">
        <v>2</v>
      </c>
      <c r="M253" s="234">
        <v>4</v>
      </c>
      <c r="N253" s="234">
        <v>3</v>
      </c>
      <c r="O253" s="241"/>
      <c r="P253" s="238"/>
      <c r="Q253" s="234" t="str">
        <f t="shared" si="115"/>
        <v>A</v>
      </c>
      <c r="R253" s="234" t="str">
        <f t="shared" si="99"/>
        <v>A</v>
      </c>
      <c r="S253" s="234" t="str">
        <f t="shared" si="100"/>
        <v>A</v>
      </c>
      <c r="T253" s="234" t="str">
        <f t="shared" si="101"/>
        <v>M</v>
      </c>
      <c r="U253" s="234" t="str">
        <f t="shared" si="102"/>
        <v>T</v>
      </c>
      <c r="V253" s="241" t="str">
        <f t="shared" si="103"/>
        <v/>
      </c>
      <c r="W253" s="238" t="str">
        <f t="shared" si="104"/>
        <v/>
      </c>
      <c r="X253" s="234" t="str">
        <f t="shared" si="105"/>
        <v>G</v>
      </c>
      <c r="Y253" s="234" t="str">
        <f t="shared" si="106"/>
        <v>G</v>
      </c>
      <c r="Z253" s="234" t="str">
        <f t="shared" si="107"/>
        <v>M</v>
      </c>
      <c r="AA253" s="234" t="str">
        <f t="shared" si="108"/>
        <v>T</v>
      </c>
      <c r="AB253" s="242" t="str">
        <f t="shared" si="109"/>
        <v>G</v>
      </c>
      <c r="AC253" s="241" t="str">
        <f t="shared" si="110"/>
        <v/>
      </c>
      <c r="AD253" s="238" t="str">
        <f t="shared" si="111"/>
        <v/>
      </c>
      <c r="AE253" s="266"/>
      <c r="AF253" s="266"/>
      <c r="AG253" s="269"/>
      <c r="AI253" s="16" t="str">
        <f>IF(format_planning="numéros de planning",$AM$7,$AI$7)</f>
        <v>C</v>
      </c>
      <c r="AJ253" s="194">
        <f>(COUNTIF($C$249:$H$249,$AI253)*3.25+COUNTIF($Q$249:$V$249,$AI253)*3.25+COUNTIF($C$250:$H$250,$AI253)*3+COUNTIF($Q$250:$V$250,$AI253)*3+COUNTIF($C$251:$H$251,$AI253)*2+COUNTIF($Q$251:$V$251,$AI253)*2+COUNTIF($C$252:$H$252,$AI253)*3+COUNTIF($Q$252:$V$252,$AI253)*3+COUNTIF($C$253:$H$253,$AI253)*3.25+COUNTIF($Q$253:$V$253,$AI253)*3.25+COUNTIF($C$254:$H$254,$AI253)*3+COUNTIF($Q$254:$V$254,$AI253)*3+COUNTIF($C$255:$H$255,$AI253)*2+COUNTIF($Q$255:$V$255,$AI253)*2+COUNTIF($C$256:$H$256,$AI253)*3+COUNTIF($Q$256:$V$256,$AI253)*3+COUNTIF($C$258:$H$258,AI253)*3+COUNTIF($Q$258:$V$258,$AI253)*3+COUNTIF($C$259:$H$259,$AI253)*3+COUNTIF($Q$259:$V$259,$AI253)*3+COUNTIF($C$260:$H$260,$AI253)*3+COUNTIF($Q$260:$V$260,$AI253)*3+COUNTIF($C$261:$H$261,$AI253)*2+COUNTIF($Q$261:$V$261,$AI253)*2+COUNTIF($C$262:$H$262,$AI253)*5+COUNTIF($Q$262:$V$262,$AI253)*5)/2</f>
        <v>35</v>
      </c>
      <c r="AK253" s="195">
        <f>(COUNTIF($J$249:$O$249,$AI253)*3.25+COUNTIF($X$249:$AC$249,$AI253)*3.25+COUNTIF($J$250:$O$250,$AI253)*3+COUNTIF($X$250:$AC$250,$AI253)*3+COUNTIF($J$251:$O$251,$AI253)*2+COUNTIF($X$251:$AC$251,$AI253)*2+COUNTIF($J$252:$O$252,$AI253)*3+COUNTIF($X$252:$AC$252,$AI253)*3+COUNTIF($J$253:$O$253,$AI253)*3.25+COUNTIF($X$253:$AC$253,$AI253)*3.25+COUNTIF($J$254:$O$254,$AI253)*3+COUNTIF($X$254:$AC$254,$AI253)*3+COUNTIF($J$255:$O$255,$AI253)*2+COUNTIF($X$255:$AC$255,$AI253)*2+COUNTIF($J$256:$O$256,$AI253)*3+COUNTIF($X$256:$AC$256,$AI253)*3+COUNTIF($J$258:$O$258,$AI253)*3+COUNTIF($X$258:$AC$258,$AI253)*3+COUNTIF($J$259:$O$259,$AI253)*3+COUNTIF($X$259:$AC$259,$AI253)*3+COUNTIF($J$260:$O$260,$AI253)*3+COUNTIF($X$260:$AC$260,$AI253)*3+COUNTIF($J$261:$O$261,$AI253)*2+COUNTIF($X$261:$AC$261,$AI253)*2+COUNTIF($J$262:$O$262,$AI253)*5+COUNTIF($X$262:$AC$262,$AI253)*5)/2</f>
        <v>33</v>
      </c>
      <c r="AL253" s="182">
        <f>(COUNTIF($C$266:$H$266,AI253)*3.25+COUNTIF($Q$266:$V$266,AI253)*3.25+COUNTIF($C$267:$H$267,AI253)*3+COUNTIF($Q$267:$V$267,AI253)*3+COUNTIF($C$268:$H$268,AI253)*2+COUNTIF($Q$268:$V$268,AI253)*2+COUNTIF($C$269:$H$269,AI253)*3+COUNTIF($Q$269:$V$269,AI253)*3+COUNTIF($C$270:$H$270,AI253)*3.25+COUNTIF($Q$270:$V$270,AI253)*3.25+COUNTIF($C$271:$H$271,AI253)*3+COUNTIF($Q$271:$V$271,AI253)*3+COUNTIF($C$272:$H$272,AI253)*2+COUNTIF($Q$272:$V$272,AI253)*2+COUNTIF($C$273:$H$273,AI253)*3+COUNTIF($Q$273:$V$273,AI253)*3+COUNTIF($C$275:$H$275,AI253)*3+COUNTIF($Q$275:$V$275,AI253)*3+COUNTIF($C$276:$H$276,AI253)*3+COUNTIF($Q$276:$V$276,AI253)*3+COUNTIF($C$277:$H$277,AI253)*3+COUNTIF($Q$277:$V$277,AI253)*3+COUNTIF($C$278:$H$278,AI253)*2+COUNTIF($Q$278:$V$278,AI253)*2+COUNTIF($C$279:$H$279,AI253)*5+COUNTIF($Q$279:$V$279,AI253)*5)/2</f>
        <v>0</v>
      </c>
      <c r="AM253" s="183">
        <f>(COUNTIF($J$266:$O$266,AI253)*3.25+COUNTIF($X$266:$AC$266,AI253)*3.25+COUNTIF($J$267:$O$267,AI253)*3+COUNTIF($X$267:$AC$267,AI253)*3+COUNTIF($J$268:$O$268,AI253)*2+COUNTIF($X$268:$AC$268,AI253)*2+COUNTIF($J$269:$O$269,AI253)*3+COUNTIF($X$269:$AC$269,AI253)*3+COUNTIF($J$270:$O$270,AI253)*3.25+COUNTIF($X$270:$AC$270,AI253)*3.25+COUNTIF($J$271:$O$271,AI253)*3+COUNTIF($X$271:$AC$271,AI253)*3+COUNTIF($J$272:$O$272,AI253)*2+COUNTIF($X$272:$AC$272,AI253)*2+COUNTIF($J$273:$O$273,AI253)*3+COUNTIF($X$273:$AC$273,AI253)*3+COUNTIF($J$275:$O$275,AI253)*3+COUNTIF($X$275:$AC$275,AI253)*3+COUNTIF($J$276:$O$276,AI253)*3+COUNTIF($X$276:$AC$276,AI253)*3+COUNTIF($J$277:$O$277,AI253)*3+COUNTIF($X$277:$AC$277,AI253)*3+COUNTIF($J$278:$O$278,AI253)*2+COUNTIF($X$278:$AC$278,AI253)*2+COUNTIF($J$279:$O$279,AI253)*5+COUNTIF($X$279:$AC$279,AI253)*5)/2</f>
        <v>0</v>
      </c>
      <c r="AN253" s="182">
        <f>(COUNTIF($C$283:$H$283,AI253)*3.25+COUNTIF($Q$283:$V$283,AI253)*3.25+COUNTIF($C$284:$H$284,AI253)*3+COUNTIF($Q$284:$V$284,AI253)*3+COUNTIF($C$285:$H$285,AI253)*2+COUNTIF($Q$285:$V$285,AI253)*2+COUNTIF($C$286:$H$286,AI253)*3+COUNTIF($Q$286:$V$286,AI253)*3+COUNTIF($C$287:$H$287,AI253)*3.25+COUNTIF($Q$287:$V$287,AI253)*3.25+COUNTIF($C$288:$H$288,AI253)*3+COUNTIF($Q$288:$V$288,AI253)*3+COUNTIF($C$289:$H$289,AI253)*2+COUNTIF($Q$289:$V$289,AI253)*2+COUNTIF($C$290:$H$290,AI253)*3+COUNTIF($Q$290:$V$290,AI253)*3+COUNTIF($C$292:$H$292,AI253)*3+COUNTIF($Q$292:$V$292,AI253)*3+COUNTIF($C$293:$H$293,AI253)*3+COUNTIF($Q$293:$V$293,AI253)*3+COUNTIF($C$294:$H$294,AI253)*3+COUNTIF($Q$294:$V$294,AI253)*3+COUNTIF($C$295:$H$295,AI253)*2+COUNTIF($Q$295:$V$295,AI253)*2+COUNTIF($C$296:$H$296,AI253)*5+COUNTIF($Q$296:$V$296,AI253)*5)/2</f>
        <v>35</v>
      </c>
      <c r="AO253" s="183">
        <f>(COUNTIF($J$283:$O$283,AI253)*3.25+COUNTIF($X$283:$AC$283,AI253)*3.25+COUNTIF($J$284:$O$284,AI253)*3+COUNTIF($X$284:$AC$284,AI253)*3+COUNTIF($J$285:$O$285,AI253)*2+COUNTIF($X$285:$AC$285,AI253)*2+COUNTIF($J$286:$O$286,AI253)*3+COUNTIF($X$286:$AC$286,AI253)*3+COUNTIF($J$287:$O$287,AI253)*3.25+COUNTIF($X$287:$AC$287,AI253)*3.25+COUNTIF($J$288:$O$288,AI253)*3+COUNTIF($X$288:$AC$288,AI253)*3+COUNTIF($J$289:$O$289,AI253)*2+COUNTIF($X$289:$AC$289,AI253)*2+COUNTIF($J$290:$O$290,AI253)*3+COUNTIF($X$290:$AC$290,AI253)*3+COUNTIF($J$292:$O$292,AI253)*3+COUNTIF($X$292:$AC$292,AI253)*3+COUNTIF($J$293:$O$293,AI253)*3+COUNTIF($X$293:$AC$293,AI253)*3+COUNTIF($J$294:$O$294,AI253)*3+COUNTIF($X$294:$AC$294,AI253)*3+COUNTIF($J$295:$O$295,AI253)*2+COUNTIF($X$295:$AC$295,AI253)*2+COUNTIF($J$296:$O$296,AI253)*5+COUNTIF($X$296:$AC$296,AI253)*5)/2</f>
        <v>33</v>
      </c>
      <c r="AP253" s="182">
        <f>(COUNTIF($C$300:$H$300,AI253)*3.25+COUNTIF($Q$300:$V$300,AI253)*3.25+COUNTIF($C$301:$H$301,AI253)*3+COUNTIF($Q$301:$V$301,AI253)*3+COUNTIF($C$302:$H$302,AI253)*2+COUNTIF($Q$302:$V$302,AI253)*2+COUNTIF($C$303:$H$303,AI253)*3+COUNTIF($Q$303:$V$303,AI253)*3+COUNTIF($C$304:$H$304,AI253)*3.25+COUNTIF($Q$304:$V$304,AI253)*3.25+COUNTIF($C$305:$H$305,AI253)*3+COUNTIF($Q$305:$V$305,AI253)*3+COUNTIF($C$306:$H$306,AI253)*2+COUNTIF($Q$306:$V$306,AI253)*2+COUNTIF($C$307:$H$307,AI253)*3+COUNTIF($Q$307:$V$307,AI253)*3+COUNTIF($C$309:$H$309,AI253)*3+COUNTIF($Q$309:$V$309,AI253)*3+COUNTIF($C$310:$H$310,AI253)*3+COUNTIF($Q$310:$V$310,AI253)*3+COUNTIF($C$311:$H$311,AI253)*3+COUNTIF($Q$311:$V$311,AI253)*3+COUNTIF($C$312:$H$312,AI253)*2+COUNTIF($Q$312:$V$312,AI253)*2+COUNTIF($C$313:$H$313,AI253)*5+COUNTIF($Q$313:$V$313,AI253)*5)/2</f>
        <v>35</v>
      </c>
      <c r="AQ253" s="183">
        <f>(COUNTIF($J$300:$O$300,AI253)*3.25+COUNTIF($X$300:$AC$300,AI253)*3.25+COUNTIF($J$301:$O$301,AI253)*3+COUNTIF($X$301:$AC$301,AI253)*3+COUNTIF($J$302:$O$302,AI253)*2+COUNTIF($X$302:$AC$302,AI253)*2+COUNTIF($J$303:$O$303,AI253)*3+COUNTIF($X$303:$AC$303,AI253)*3+COUNTIF($J$304:$O$304,AI253)*3.25+COUNTIF($X$304:$AC$304,AI253)*3.25+COUNTIF($J$305:$O$305,AI253)*3+COUNTIF($X$305:$AC$305,AI253)*3+COUNTIF($J$306:$O$306,AI253)*2+COUNTIF($X$306:$AC$306,AI253)*2+COUNTIF($J$307:$O$307,AI253)*3+COUNTIF($X$307:$AC$307,AI253)*3+COUNTIF($J$309:$O$309,AI253)*3+COUNTIF($X$309:$AC$309,AI253)*3+COUNTIF($J$310:$O$310,AI253)*3+COUNTIF($X$310:$AC$310,AI253)*3+COUNTIF($J$311:$O$311,AI253)*3+COUNTIF($X$311:$AC$311,AI253)*3+COUNTIF($J$312:$O$312,AI253)*2+COUNTIF($X$312:$AC$312,AI253)*2+COUNTIF($J$313:$O$313,AI253)*5+COUNTIF($X$313:$AC$313,AI253)*5)/2</f>
        <v>33</v>
      </c>
      <c r="AR253" s="182">
        <f>(COUNTIF($C$317:$H$317,AI253)*3.25+COUNTIF($Q$317:$V$317,AI253)*3.25+COUNTIF($C$318:$H$318,AI253)*3+COUNTIF($Q$318:$V$318,AI253)*3+COUNTIF($C$319:$H$319,AI253)*2+COUNTIF($Q$319:$V$319,AI253)*2+COUNTIF($C$320:$H$320,AI253)*3+COUNTIF($Q$320:$V$320,AI253)*3+COUNTIF($C$321:$H$321,AI253)*3.25+COUNTIF($Q$321:$V$321,AI253)*3.25+COUNTIF($C$322:$H$322,AI253)*3+COUNTIF($Q$322:$V$322,AI253)*3+COUNTIF($C$323:$H$323,AI253)*2+COUNTIF($Q$323:$V$323,AI253)*2+COUNTIF($C$324:$H$324,AI253)*3+COUNTIF($Q$324:$V$324,AI253)*3+COUNTIF($C$326:$H$326,AI253)*3+COUNTIF($Q$326:$V$326,AI253)*3+COUNTIF($C$327:$H$327,AI253)*3+COUNTIF($Q$327:$V$327,AI253)*3+COUNTIF($Q$328:$V$328,AI253)*3+COUNTIF($C$328:$H$328,AI253)*3+COUNTIF($C$329:$H$329,AI253)*2+COUNTIF($Q$329:$V$329,AI253)*2+COUNTIF($C$330:$H$330,AI253)*5+COUNTIF($Q$330:$V$330,AI253)*5)/2</f>
        <v>35</v>
      </c>
      <c r="AS253" s="183">
        <f>(COUNTIF($J$317:$O$317,AI253)*3.25+COUNTIF($X$317:$AC$317,AI253)*3.25+COUNTIF($J$318:$O$318,AI253)*3+COUNTIF($X$318:$AC$318,AI253)*3+COUNTIF($J$319:$O$319,AI253)*2+COUNTIF($X$319:$AC$319,AI253)*2+COUNTIF($J$320:$O$320,AI253)*3+COUNTIF($X$320:$AC$320,AI253)*3+COUNTIF($J$321:$O$321,AI253)*3.25+COUNTIF($X$321:$AC$321,AI253)*3.25+COUNTIF($J$322:$O$322,AI253)*3+COUNTIF($X$322:$AC$322,AI253)*3+COUNTIF($J$323:$O$323,AI253)*2+COUNTIF($X$323:$AC$323,AI253)*2+COUNTIF($J$324:$O$324,AI253)*3+COUNTIF($X$324:$AC$324,AI253)*3+COUNTIF($J$326:$O$326,AI253)*3+COUNTIF($X$326:$AC$326,AI253)*3+COUNTIF($J$327:$O$327,AI253)*3+COUNTIF($X$327:$AC$327,AI253)*3+COUNTIF($J$328:$O$328,AI253)*3+COUNTIF($X$328:$AC$328,AI253)*3+COUNTIF($J$329:$O$329,AI253)*2+COUNTIF($X$329:$AC$329,AI253)*2+COUNTIF($J$330:$O$330,AI253)*5+COUNTIF($X$330:$AC$330,AI253)*5)/2</f>
        <v>33</v>
      </c>
      <c r="AT253" s="182">
        <f>(COUNTIF($C$334:$H$334,AI253)*3.25+COUNTIF($Q$334:$V$334,AI253)*3.25+COUNTIF($C$335:$H$335,AI253)*3+COUNTIF($Q$335:$V$335,AI253)*3+COUNTIF($C$336:$H$336,AI253)*2+COUNTIF($Q$336:$V$336,AI253)*2+COUNTIF($Q$337:$V$337,AI253)*3+COUNTIF($C$337:$H$337,AI253)*3+COUNTIF($C$338:$H$338,AI253)*3.25+COUNTIF($Q$338:$V$338,AI253)*3.25+COUNTIF($C$339:$H$339,AI253)*3+COUNTIF($Q$339:$V$339,AI253)*3+COUNTIF($C$340:$H$340,AI253)*2+COUNTIF($Q$340:$V$340,AI253)*2+COUNTIF($C$341:$H$341,AI253)*3+COUNTIF($Q$341:$V$341,AI253)*3+COUNTIF($C$343:$H$343,AI253)*3+COUNTIF($Q$343:$V$343,AI253)*3+COUNTIF($C$344:$H$344,AI253)*3+COUNTIF($Q$344:$V$344,AI253)*3+COUNTIF($Q$345:$V$345,AI253)*3+COUNTIF($C$345:$H$345,AI253)*3+COUNTIF($Q$346:$V$346,AI253)*2+COUNTIF($C$346:$H$346,AI253)*2+COUNTIF($C$347:$H$347,AI253)*5+COUNTIF($Q$347:$V$347,AI253)*5)/2</f>
        <v>35</v>
      </c>
      <c r="AU253" s="191">
        <f>(COUNTIF($J$334:$O$334,AI253)*3.25+COUNTIF($X$334:$AC$334,AI253)*3.25+COUNTIF($J$335:$O$335,AI253)*3+COUNTIF($X$335:$AC$335,AI253)*3+COUNTIF($J$336:$O$336,AI253)*2+COUNTIF($X$336:$AC$336,AI253)*2+COUNTIF($X$337:$AC$337,AI253)*3+COUNTIF($J$337:$O$337,AI253)*3+COUNTIF($J$338:$O$338,AI253)*3.25+COUNTIF($X$338:$AC$338,AI253)*3.25+COUNTIF($J$339:$O$339,AI253)*3+COUNTIF($X$339:$AC$339,AI253)*3+COUNTIF($J$340:$O$340,AI253)*2+COUNTIF($X$340:$AC$340,AI253)*2+COUNTIF($J$341:$O$341,AI253)*3+COUNTIF($X$341:$AC$341,AI253)*3+COUNTIF($J$343:$O$343,AI253)*3+COUNTIF($X$343:$AC$343,AI253)*3+COUNTIF($J$344:$O$344,AI253)*3+COUNTIF($X$344:$AC$344,AI253)*3+COUNTIF($X$345:$AC$345,AI253)*3+COUNTIF($J$345:$O$345,AI253)*3+COUNTIF($X$346:$AC$346,AI253)*2+COUNTIF($J$346:$O$346,AI253)*2+COUNTIF($J$347:$O$347,AI253)*5+COUNTIF($X$347:$AC$347,AI253)*5)/2</f>
        <v>33</v>
      </c>
      <c r="AV253" s="182">
        <f>(COUNTIF($C$351:$H$351,AI253)*3.25+COUNTIF($Q$351:$V$351,AI253)*3.25+COUNTIF($C$352:$H$352,AI253)*3+COUNTIF($Q$352:$V$352,AI253)*3+COUNTIF($C$353:$H$353,AI253)*2+COUNTIF($Q$353:$V$353,AI253)*2+COUNTIF($C$354:$H$354,AI253)*3+COUNTIF($Q$354:$V$354,AI253)*3+COUNTIF($C$355:$H$355,AI253)*3.25+COUNTIF($Q$355:$V$355,AI253)*3.25+COUNTIF($C$356:$H$356,AI253)*3+COUNTIF($Q$356:$V$356,AI253)*3+COUNTIF($C$357:$H$357,AI253)*2+COUNTIF($Q$357:$V$357,AI253)*2+COUNTIF($C$358:$H$358,AI253)*3+COUNTIF($Q$358:$V$358,AI253)*3+COUNTIF($C$360:$H$360,AI253)*3+COUNTIF($Q$360:$V$360,AI253)*3+COUNTIF($C$361:$H$361,AI253)*3+COUNTIF($Q$361:$V$361,AI253)*3+COUNTIF($C$362:$H$362,AI253)*3+COUNTIF($Q$362:$V$362,AI253)*3+COUNTIF($C$363:$H$363,AI253)*2+COUNTIF($Q$363:$V$363,AI253)*2+COUNTIF($C$364:$H$364,AI253)*5+COUNTIF($Q$364:$V$364,AI253)*5)/2</f>
        <v>35</v>
      </c>
      <c r="AW253" s="183">
        <f>(COUNTIF($J$351:$O$351,AI253)*3.25+COUNTIF($X$351:$AC$351,AI253)*3.25+COUNTIF($J$352:$O$352,AI253)*3+COUNTIF($X$352:$AC$352,AI253)*3+COUNTIF($J$353:$O$353,AI253)*2+COUNTIF($X$353:$AC$353,AI253)*2+COUNTIF($J$354:$O$354,AI253)*3+COUNTIF($X$354:$AC$354,AI253)*3+COUNTIF($J$355:$O$355,AI253)*3.25+COUNTIF($X$355:$AC$355,AI253)*3.25+COUNTIF($J$356:$O$356,AI253)*3+COUNTIF($X$356:$AC$356,AI253)*3+COUNTIF($J$357:$O$357,AI253)*2+COUNTIF($X$357:$AC$357,AI253)*2+COUNTIF($J$358:$O$358,AI253)*3+COUNTIF($X$358:$AC$358,AI253)*3+COUNTIF($J$360:$O$360,AI253)*3+COUNTIF($X$360:$AC$360,AI253)*3+COUNTIF($J$361:$O$361,AI253)*3+COUNTIF($X$361:$AC$361,AI253)*3+COUNTIF($J$362:$O$362,AI253)*3+COUNTIF($X$362:$AC$362,AI253)*3+COUNTIF($J$363:$O$363,AI253)*2+COUNTIF($X$363:$AC$363,AI253)*2+COUNTIF($J$364:$O$364,AI253)*5+COUNTIF($X$364:$AC$364,AI253)*5)/2</f>
        <v>33</v>
      </c>
      <c r="AX253" s="187" t="s">
        <v>86</v>
      </c>
      <c r="AY253" s="90"/>
      <c r="AZ253" s="90"/>
      <c r="BA253" s="90"/>
      <c r="BB253" s="90"/>
    </row>
    <row r="254" spans="1:55" ht="12.75" customHeight="1" x14ac:dyDescent="0.25">
      <c r="B254" s="101" t="s">
        <v>10</v>
      </c>
      <c r="C254" s="234">
        <v>1</v>
      </c>
      <c r="D254" s="234">
        <v>1</v>
      </c>
      <c r="E254" s="234">
        <v>1</v>
      </c>
      <c r="F254" s="234">
        <v>2</v>
      </c>
      <c r="G254" s="234">
        <v>4</v>
      </c>
      <c r="H254" s="221"/>
      <c r="I254" s="238"/>
      <c r="J254" s="234">
        <v>3</v>
      </c>
      <c r="K254" s="234">
        <v>3</v>
      </c>
      <c r="L254" s="234">
        <v>2</v>
      </c>
      <c r="M254" s="234">
        <v>4</v>
      </c>
      <c r="N254" s="234">
        <v>3</v>
      </c>
      <c r="O254" s="221"/>
      <c r="P254" s="238"/>
      <c r="Q254" s="234" t="str">
        <f t="shared" si="115"/>
        <v>A</v>
      </c>
      <c r="R254" s="234" t="str">
        <f t="shared" si="99"/>
        <v>A</v>
      </c>
      <c r="S254" s="234" t="str">
        <f t="shared" si="100"/>
        <v>A</v>
      </c>
      <c r="T254" s="234" t="str">
        <f t="shared" si="101"/>
        <v>M</v>
      </c>
      <c r="U254" s="234" t="str">
        <f t="shared" si="102"/>
        <v>T</v>
      </c>
      <c r="V254" s="221" t="str">
        <f t="shared" si="103"/>
        <v/>
      </c>
      <c r="W254" s="238" t="str">
        <f t="shared" si="104"/>
        <v/>
      </c>
      <c r="X254" s="234" t="str">
        <f t="shared" si="105"/>
        <v>G</v>
      </c>
      <c r="Y254" s="234" t="str">
        <f t="shared" si="106"/>
        <v>G</v>
      </c>
      <c r="Z254" s="234" t="str">
        <f t="shared" si="107"/>
        <v>M</v>
      </c>
      <c r="AA254" s="234" t="str">
        <f t="shared" si="108"/>
        <v>T</v>
      </c>
      <c r="AB254" s="234" t="str">
        <f t="shared" si="109"/>
        <v>G</v>
      </c>
      <c r="AC254" s="221" t="str">
        <f t="shared" si="110"/>
        <v/>
      </c>
      <c r="AD254" s="238" t="str">
        <f t="shared" si="111"/>
        <v/>
      </c>
      <c r="AE254" s="266"/>
      <c r="AF254" s="266"/>
      <c r="AG254" s="269"/>
      <c r="AI254" s="205" t="str">
        <f>IF(format_planning="numéros de planning",$AM$8,$AI$8)</f>
        <v>F</v>
      </c>
      <c r="AJ254" s="211">
        <f t="shared" si="116"/>
        <v>15</v>
      </c>
      <c r="AK254" s="212">
        <f t="shared" si="117"/>
        <v>14</v>
      </c>
      <c r="AL254" s="213">
        <f>COUNTIF($C$266:$H$266,AI254)*3.25+COUNTIF($Q$266:$V$266,AI254)*3.25+COUNTIF($C$267:$H$267,AI254)*3+COUNTIF($Q$267:$V$267,AI254)*3+COUNTIF($C$268:$H$268,AI254)*2+COUNTIF($Q$268:$V$268,AI254)*2+COUNTIF($C$269:$H$269,AI254)*3+COUNTIF($Q$269:$V$269,AI254)*3+COUNTIF($C$270:$H$270,AI254)*3.25+COUNTIF($Q$270:$V$270,AI254)*3.25+COUNTIF($C$271:$H$271,AI254)*3+COUNTIF($Q$271:$V$271,AI254)*3+COUNTIF($C$272:$H$272,AI254)*2+COUNTIF($Q$272:$V$272,AI254)*2+COUNTIF($C$273:$H$273,AI254)*3+COUNTIF($Q$273:$V$273,AI254)*3+COUNTIF($C$275:$H$275,AI254)*3+COUNTIF($Q$275:$V$275,AI254)*3+COUNTIF($C$276:$H$276,AI254)*3+COUNTIF($Q$276:$V$276,AI254)*3+COUNTIF($C$277:$H$277,AI254)*3+COUNTIF($Q$277:$V$277,AI254)*3+COUNTIF($C$278:$H$278,AI254)*2+COUNTIF($Q$278:$V$278,AI254)*2+COUNTIF($C$279:$H$279,AI254)*5+COUNTIF($Q$279:$V$279,AI254)*5</f>
        <v>20</v>
      </c>
      <c r="AM254" s="214">
        <f t="shared" si="112"/>
        <v>24</v>
      </c>
      <c r="AN254" s="213">
        <f t="shared" si="118"/>
        <v>21</v>
      </c>
      <c r="AO254" s="214">
        <f t="shared" si="113"/>
        <v>19.25</v>
      </c>
      <c r="AP254" s="213">
        <f t="shared" si="114"/>
        <v>21</v>
      </c>
      <c r="AQ254" s="214">
        <f t="shared" si="119"/>
        <v>20.25</v>
      </c>
      <c r="AR254" s="213">
        <f t="shared" si="120"/>
        <v>20.25</v>
      </c>
      <c r="AS254" s="214">
        <f t="shared" si="121"/>
        <v>22.25</v>
      </c>
      <c r="AT254" s="213">
        <f t="shared" si="122"/>
        <v>26.25</v>
      </c>
      <c r="AU254" s="215">
        <f t="shared" si="123"/>
        <v>23.25</v>
      </c>
      <c r="AV254" s="213">
        <f t="shared" si="124"/>
        <v>0</v>
      </c>
      <c r="AW254" s="214">
        <f t="shared" si="125"/>
        <v>0</v>
      </c>
      <c r="AX254" s="90"/>
      <c r="AY254" s="90"/>
      <c r="AZ254" s="90"/>
      <c r="BA254" s="90"/>
      <c r="BB254" s="90"/>
    </row>
    <row r="255" spans="1:55" ht="12.75" customHeight="1" x14ac:dyDescent="0.25">
      <c r="B255" s="101" t="s">
        <v>12</v>
      </c>
      <c r="C255" s="243">
        <v>1</v>
      </c>
      <c r="D255" s="243">
        <v>1</v>
      </c>
      <c r="E255" s="243">
        <v>1</v>
      </c>
      <c r="F255" s="243">
        <v>2</v>
      </c>
      <c r="G255" s="243">
        <v>4</v>
      </c>
      <c r="H255" s="239"/>
      <c r="I255" s="238"/>
      <c r="J255" s="243">
        <v>3</v>
      </c>
      <c r="K255" s="243">
        <v>3</v>
      </c>
      <c r="L255" s="243">
        <v>2</v>
      </c>
      <c r="M255" s="243">
        <v>4</v>
      </c>
      <c r="N255" s="243">
        <v>3</v>
      </c>
      <c r="O255" s="221"/>
      <c r="P255" s="238"/>
      <c r="Q255" s="243" t="str">
        <f t="shared" si="115"/>
        <v>A</v>
      </c>
      <c r="R255" s="243" t="str">
        <f>IF(D255="","",INDEX($AI$3:$AI$8,MATCH(D255,$AM$3:$AM$8,0)))</f>
        <v>A</v>
      </c>
      <c r="S255" s="243" t="str">
        <f t="shared" si="100"/>
        <v>A</v>
      </c>
      <c r="T255" s="243" t="str">
        <f t="shared" si="101"/>
        <v>M</v>
      </c>
      <c r="U255" s="243" t="str">
        <f t="shared" si="102"/>
        <v>T</v>
      </c>
      <c r="V255" s="221" t="str">
        <f t="shared" si="103"/>
        <v/>
      </c>
      <c r="W255" s="238" t="str">
        <f t="shared" si="104"/>
        <v/>
      </c>
      <c r="X255" s="243" t="str">
        <f t="shared" si="105"/>
        <v>G</v>
      </c>
      <c r="Y255" s="243" t="str">
        <f t="shared" si="106"/>
        <v>G</v>
      </c>
      <c r="Z255" s="243" t="str">
        <f t="shared" si="107"/>
        <v>M</v>
      </c>
      <c r="AA255" s="243" t="str">
        <f t="shared" si="108"/>
        <v>T</v>
      </c>
      <c r="AB255" s="243" t="str">
        <f t="shared" si="109"/>
        <v>G</v>
      </c>
      <c r="AC255" s="239" t="str">
        <f t="shared" si="110"/>
        <v/>
      </c>
      <c r="AD255" s="238" t="str">
        <f t="shared" si="111"/>
        <v/>
      </c>
      <c r="AE255" s="266"/>
      <c r="AF255" s="266"/>
      <c r="AG255" s="269"/>
      <c r="AI255" s="106"/>
      <c r="AJ255" s="107" t="s">
        <v>25</v>
      </c>
      <c r="AK255" s="149" t="s">
        <v>26</v>
      </c>
      <c r="AL255" s="145"/>
      <c r="AM255" s="146"/>
      <c r="AN255" s="147"/>
      <c r="AO255" s="148"/>
      <c r="AP255" s="90"/>
      <c r="AQ255" s="90"/>
      <c r="AR255" s="90"/>
      <c r="AS255" s="90"/>
      <c r="AT255" s="90"/>
      <c r="AU255" s="90"/>
      <c r="AV255" s="90"/>
      <c r="AW255" s="90"/>
      <c r="AX255" s="90"/>
      <c r="AY255" s="90"/>
      <c r="AZ255" s="90"/>
      <c r="BA255" s="90"/>
      <c r="BB255" s="90"/>
    </row>
    <row r="256" spans="1:55" ht="12.75" customHeight="1" x14ac:dyDescent="0.25">
      <c r="B256" s="89" t="s">
        <v>104</v>
      </c>
      <c r="C256" s="244">
        <v>4</v>
      </c>
      <c r="D256" s="244">
        <v>5</v>
      </c>
      <c r="E256" s="244">
        <v>3</v>
      </c>
      <c r="F256" s="244">
        <v>5</v>
      </c>
      <c r="G256" s="244">
        <v>1</v>
      </c>
      <c r="H256" s="239"/>
      <c r="I256" s="245"/>
      <c r="J256" s="244">
        <v>2</v>
      </c>
      <c r="K256" s="244">
        <v>5</v>
      </c>
      <c r="L256" s="244">
        <v>4</v>
      </c>
      <c r="M256" s="244">
        <v>5</v>
      </c>
      <c r="N256" s="244">
        <v>2</v>
      </c>
      <c r="O256" s="221"/>
      <c r="P256" s="245"/>
      <c r="Q256" s="244" t="str">
        <f t="shared" si="115"/>
        <v>T</v>
      </c>
      <c r="R256" s="244" t="str">
        <f>IF(D256="","",INDEX($AI$3:$AI$8,MATCH(D256,$AM$3:$AM$8,0)))</f>
        <v>F</v>
      </c>
      <c r="S256" s="244" t="str">
        <f t="shared" si="100"/>
        <v>G</v>
      </c>
      <c r="T256" s="244" t="str">
        <f t="shared" si="101"/>
        <v>F</v>
      </c>
      <c r="U256" s="244" t="str">
        <f t="shared" si="102"/>
        <v>A</v>
      </c>
      <c r="V256" s="221"/>
      <c r="W256" s="245"/>
      <c r="X256" s="244" t="str">
        <f t="shared" si="105"/>
        <v>M</v>
      </c>
      <c r="Y256" s="244" t="str">
        <f t="shared" si="106"/>
        <v>F</v>
      </c>
      <c r="Z256" s="244" t="str">
        <f t="shared" si="107"/>
        <v>T</v>
      </c>
      <c r="AA256" s="244" t="str">
        <f t="shared" si="108"/>
        <v>F</v>
      </c>
      <c r="AB256" s="244" t="str">
        <f t="shared" si="109"/>
        <v>M</v>
      </c>
      <c r="AC256" s="239"/>
      <c r="AD256" s="238"/>
      <c r="AE256" s="266"/>
      <c r="AF256" s="266"/>
      <c r="AG256" s="309"/>
      <c r="AH256" s="90"/>
      <c r="AI256" s="108"/>
      <c r="AJ256" s="90"/>
      <c r="AK256" s="90"/>
      <c r="AL256" s="90"/>
      <c r="AM256" s="90"/>
      <c r="AN256" s="90"/>
      <c r="AO256" s="90"/>
      <c r="AP256" s="90"/>
      <c r="AQ256" s="90"/>
      <c r="AR256" s="90"/>
      <c r="AS256" s="90"/>
      <c r="AT256" s="90"/>
      <c r="AU256" s="90"/>
      <c r="AV256" s="90"/>
      <c r="AW256" s="90"/>
      <c r="AX256" s="90"/>
      <c r="AY256" s="90"/>
      <c r="AZ256" s="90"/>
      <c r="BA256" s="90"/>
      <c r="BB256" s="90"/>
    </row>
    <row r="257" spans="1:54" ht="12.75" customHeight="1" x14ac:dyDescent="0.25">
      <c r="B257" s="109" t="s">
        <v>13</v>
      </c>
      <c r="C257" s="221"/>
      <c r="D257" s="221"/>
      <c r="E257" s="221"/>
      <c r="F257" s="221"/>
      <c r="G257" s="221"/>
      <c r="H257" s="221"/>
      <c r="I257" s="238"/>
      <c r="J257" s="221"/>
      <c r="K257" s="221"/>
      <c r="L257" s="221"/>
      <c r="M257" s="221"/>
      <c r="N257" s="221"/>
      <c r="O257" s="221"/>
      <c r="P257" s="238"/>
      <c r="Q257" s="221" t="str">
        <f t="shared" si="115"/>
        <v/>
      </c>
      <c r="R257" s="221" t="str">
        <f t="shared" si="99"/>
        <v/>
      </c>
      <c r="S257" s="221" t="str">
        <f t="shared" si="100"/>
        <v/>
      </c>
      <c r="T257" s="221" t="str">
        <f t="shared" si="101"/>
        <v/>
      </c>
      <c r="U257" s="221" t="str">
        <f t="shared" si="102"/>
        <v/>
      </c>
      <c r="V257" s="221" t="str">
        <f t="shared" si="103"/>
        <v/>
      </c>
      <c r="W257" s="238" t="str">
        <f t="shared" si="104"/>
        <v/>
      </c>
      <c r="X257" s="221" t="str">
        <f t="shared" si="105"/>
        <v/>
      </c>
      <c r="Y257" s="221" t="str">
        <f t="shared" si="106"/>
        <v/>
      </c>
      <c r="Z257" s="221" t="str">
        <f t="shared" si="107"/>
        <v/>
      </c>
      <c r="AA257" s="221" t="str">
        <f t="shared" si="108"/>
        <v/>
      </c>
      <c r="AB257" s="221" t="str">
        <f t="shared" si="109"/>
        <v/>
      </c>
      <c r="AC257" s="221" t="str">
        <f t="shared" si="110"/>
        <v/>
      </c>
      <c r="AD257" s="238" t="str">
        <f t="shared" si="111"/>
        <v/>
      </c>
      <c r="AE257" s="266"/>
      <c r="AF257" s="266"/>
      <c r="AG257" s="309"/>
      <c r="AH257" s="90"/>
      <c r="AI257" s="108"/>
      <c r="AJ257" s="90"/>
      <c r="AK257" s="90"/>
      <c r="AL257" s="90"/>
      <c r="AM257" s="90"/>
      <c r="AN257" s="90"/>
      <c r="AO257" s="90"/>
      <c r="AP257" s="90"/>
      <c r="AQ257" s="88"/>
      <c r="AR257" s="88"/>
      <c r="AS257" s="90"/>
      <c r="AT257" s="90"/>
      <c r="AU257" s="90"/>
      <c r="AV257" s="90"/>
      <c r="AW257" s="90"/>
      <c r="AX257" s="90"/>
      <c r="AY257" s="90"/>
      <c r="AZ257" s="90"/>
      <c r="BA257" s="90"/>
      <c r="BB257" s="90"/>
    </row>
    <row r="258" spans="1:54" ht="12.75" customHeight="1" x14ac:dyDescent="0.25">
      <c r="B258" s="92" t="s">
        <v>14</v>
      </c>
      <c r="C258" s="246" t="s">
        <v>5</v>
      </c>
      <c r="D258" s="221"/>
      <c r="E258" s="246">
        <v>5</v>
      </c>
      <c r="F258" s="241"/>
      <c r="G258" s="247" t="s">
        <v>5</v>
      </c>
      <c r="H258" s="239"/>
      <c r="I258" s="238"/>
      <c r="J258" s="246" t="s">
        <v>5</v>
      </c>
      <c r="K258" s="221"/>
      <c r="L258" s="246" t="s">
        <v>5</v>
      </c>
      <c r="M258" s="221"/>
      <c r="N258" s="246">
        <v>1</v>
      </c>
      <c r="O258" s="239"/>
      <c r="P258" s="238"/>
      <c r="Q258" s="246" t="str">
        <f t="shared" si="115"/>
        <v>C</v>
      </c>
      <c r="R258" s="221" t="str">
        <f t="shared" si="99"/>
        <v/>
      </c>
      <c r="S258" s="248" t="str">
        <f t="shared" si="100"/>
        <v>F</v>
      </c>
      <c r="T258" s="241" t="str">
        <f t="shared" si="101"/>
        <v/>
      </c>
      <c r="U258" s="246" t="str">
        <f t="shared" si="102"/>
        <v>C</v>
      </c>
      <c r="V258" s="239" t="str">
        <f t="shared" si="103"/>
        <v/>
      </c>
      <c r="W258" s="238" t="str">
        <f t="shared" si="104"/>
        <v/>
      </c>
      <c r="X258" s="246" t="str">
        <f t="shared" si="105"/>
        <v>C</v>
      </c>
      <c r="Y258" s="221" t="str">
        <f t="shared" si="106"/>
        <v/>
      </c>
      <c r="Z258" s="246" t="str">
        <f t="shared" si="107"/>
        <v>C</v>
      </c>
      <c r="AA258" s="241" t="str">
        <f t="shared" si="108"/>
        <v/>
      </c>
      <c r="AB258" s="246" t="str">
        <f t="shared" si="109"/>
        <v>A</v>
      </c>
      <c r="AC258" s="239" t="str">
        <f t="shared" si="110"/>
        <v/>
      </c>
      <c r="AD258" s="238" t="str">
        <f t="shared" si="111"/>
        <v/>
      </c>
      <c r="AE258" s="266"/>
      <c r="AF258" s="266"/>
      <c r="AG258" s="309"/>
      <c r="AH258" s="90"/>
      <c r="AI258" s="108"/>
      <c r="AJ258" s="90"/>
      <c r="AK258" s="90"/>
      <c r="AL258" s="90"/>
      <c r="AM258" s="90"/>
      <c r="AN258" s="90"/>
      <c r="AO258" s="90"/>
      <c r="AP258" s="90"/>
      <c r="AQ258" s="88"/>
      <c r="AR258" s="88"/>
      <c r="AS258" s="88"/>
      <c r="AT258" s="90"/>
      <c r="AU258" s="90"/>
      <c r="AV258" s="90"/>
      <c r="AW258" s="90"/>
      <c r="AX258" s="90"/>
      <c r="AY258" s="90"/>
      <c r="AZ258" s="90"/>
      <c r="BA258" s="90"/>
      <c r="BB258" s="90"/>
    </row>
    <row r="259" spans="1:54" ht="12.75" customHeight="1" x14ac:dyDescent="0.25">
      <c r="B259" s="110" t="s">
        <v>8</v>
      </c>
      <c r="C259" s="246">
        <v>3</v>
      </c>
      <c r="D259" s="246" t="s">
        <v>5</v>
      </c>
      <c r="E259" s="246" t="s">
        <v>5</v>
      </c>
      <c r="F259" s="246" t="s">
        <v>5</v>
      </c>
      <c r="G259" s="246">
        <v>3</v>
      </c>
      <c r="H259" s="249">
        <v>5</v>
      </c>
      <c r="I259" s="238"/>
      <c r="J259" s="246">
        <v>1</v>
      </c>
      <c r="K259" s="246" t="s">
        <v>5</v>
      </c>
      <c r="L259" s="246">
        <v>5</v>
      </c>
      <c r="M259" s="246">
        <v>1</v>
      </c>
      <c r="N259" s="250" t="s">
        <v>5</v>
      </c>
      <c r="O259" s="246" t="s">
        <v>5</v>
      </c>
      <c r="P259" s="238"/>
      <c r="Q259" s="246" t="str">
        <f t="shared" si="115"/>
        <v>G</v>
      </c>
      <c r="R259" s="246" t="str">
        <f t="shared" si="99"/>
        <v>C</v>
      </c>
      <c r="S259" s="246" t="str">
        <f t="shared" si="100"/>
        <v>C</v>
      </c>
      <c r="T259" s="246" t="str">
        <f t="shared" si="101"/>
        <v>C</v>
      </c>
      <c r="U259" s="246" t="str">
        <f t="shared" si="102"/>
        <v>G</v>
      </c>
      <c r="V259" s="246" t="str">
        <f t="shared" si="103"/>
        <v>F</v>
      </c>
      <c r="W259" s="238" t="str">
        <f t="shared" si="104"/>
        <v/>
      </c>
      <c r="X259" s="246" t="str">
        <f t="shared" si="105"/>
        <v>A</v>
      </c>
      <c r="Y259" s="246" t="str">
        <f t="shared" si="106"/>
        <v>C</v>
      </c>
      <c r="Z259" s="246" t="str">
        <f t="shared" si="107"/>
        <v>F</v>
      </c>
      <c r="AA259" s="246" t="str">
        <f t="shared" si="108"/>
        <v>A</v>
      </c>
      <c r="AB259" s="246" t="str">
        <f t="shared" si="109"/>
        <v>C</v>
      </c>
      <c r="AC259" s="251" t="str">
        <f t="shared" si="110"/>
        <v>C</v>
      </c>
      <c r="AD259" s="238" t="str">
        <f t="shared" si="111"/>
        <v/>
      </c>
      <c r="AE259" s="266"/>
      <c r="AF259" s="266"/>
      <c r="AG259" s="309"/>
      <c r="AJ259" s="384" t="s">
        <v>27</v>
      </c>
      <c r="AK259" s="384"/>
      <c r="AL259" s="384"/>
      <c r="AM259" s="111" t="s">
        <v>28</v>
      </c>
      <c r="AN259" s="112" t="s">
        <v>29</v>
      </c>
      <c r="AO259" s="90"/>
      <c r="AP259" s="113" t="s">
        <v>30</v>
      </c>
      <c r="AQ259" s="114" t="s">
        <v>31</v>
      </c>
      <c r="AR259" s="115" t="s">
        <v>32</v>
      </c>
      <c r="AS259" s="88"/>
      <c r="AT259" s="90"/>
      <c r="AU259" s="90"/>
      <c r="AV259" s="90"/>
      <c r="AW259" s="90"/>
      <c r="AX259" s="90"/>
      <c r="AY259" s="90"/>
      <c r="AZ259" s="116" t="s">
        <v>46</v>
      </c>
      <c r="BA259" s="90"/>
      <c r="BB259" s="90"/>
    </row>
    <row r="260" spans="1:54" ht="12.75" customHeight="1" x14ac:dyDescent="0.25">
      <c r="B260" s="92" t="s">
        <v>6</v>
      </c>
      <c r="C260" s="246">
        <v>3</v>
      </c>
      <c r="D260" s="246" t="s">
        <v>5</v>
      </c>
      <c r="E260" s="246" t="s">
        <v>5</v>
      </c>
      <c r="F260" s="246" t="s">
        <v>5</v>
      </c>
      <c r="G260" s="246">
        <v>3</v>
      </c>
      <c r="H260" s="249">
        <v>5</v>
      </c>
      <c r="I260" s="238"/>
      <c r="J260" s="246">
        <v>1</v>
      </c>
      <c r="K260" s="246" t="s">
        <v>5</v>
      </c>
      <c r="L260" s="246">
        <v>5</v>
      </c>
      <c r="M260" s="246">
        <v>1</v>
      </c>
      <c r="N260" s="246" t="s">
        <v>5</v>
      </c>
      <c r="O260" s="246" t="s">
        <v>5</v>
      </c>
      <c r="P260" s="238"/>
      <c r="Q260" s="246" t="str">
        <f t="shared" si="115"/>
        <v>G</v>
      </c>
      <c r="R260" s="246" t="str">
        <f t="shared" si="99"/>
        <v>C</v>
      </c>
      <c r="S260" s="246" t="str">
        <f t="shared" si="100"/>
        <v>C</v>
      </c>
      <c r="T260" s="246" t="str">
        <f t="shared" si="101"/>
        <v>C</v>
      </c>
      <c r="U260" s="246" t="str">
        <f t="shared" si="102"/>
        <v>G</v>
      </c>
      <c r="V260" s="246" t="str">
        <f t="shared" si="103"/>
        <v>F</v>
      </c>
      <c r="W260" s="238" t="str">
        <f t="shared" si="104"/>
        <v/>
      </c>
      <c r="X260" s="246" t="str">
        <f t="shared" si="105"/>
        <v>A</v>
      </c>
      <c r="Y260" s="246" t="str">
        <f t="shared" si="106"/>
        <v>C</v>
      </c>
      <c r="Z260" s="246" t="str">
        <f t="shared" si="107"/>
        <v>F</v>
      </c>
      <c r="AA260" s="246" t="str">
        <f t="shared" si="108"/>
        <v>A</v>
      </c>
      <c r="AB260" s="246" t="str">
        <f t="shared" si="109"/>
        <v>C</v>
      </c>
      <c r="AC260" s="252" t="str">
        <f t="shared" si="110"/>
        <v>C</v>
      </c>
      <c r="AD260" s="238" t="str">
        <f t="shared" si="111"/>
        <v/>
      </c>
      <c r="AE260" s="266"/>
      <c r="AF260" s="266"/>
      <c r="AG260" s="309"/>
      <c r="AJ260" s="16" t="str">
        <f>IF(format_planning="numéros de planning",$AM$3,$AI$3)</f>
        <v>A</v>
      </c>
      <c r="AK260" s="379">
        <f ca="1">SUMPRODUCT(($B$2:$AG$2=$BA$6)*($B$5:$AG$5=AJ260))+SUMPRODUCT(($B$2:$AG$2=$BA$6)*($B$15:$AG$15=AJ260))+SUMPRODUCT(($B$23:$AG$23=$BA$6)*($B$26:$AG$26=AJ260))+SUMPRODUCT(($B$23:$AG$23=$BA$6)*($B$36:$AG$36=AJ260))+SUMPRODUCT(($B$43:$AG$43=$BA$6)*($B$46:$AG$46=AJ260))+SUMPRODUCT(($B$43:$AG$43=$BA$6)*($B$56:$AG$56=AJ260))+SUMPRODUCT(($B$63:$AG$63=$BA$6)*($B$66:$AG$66=AJ260))+SUMPRODUCT(($B$63:$AG$63=$BA$6)*($B$76:$AG$76=AJ260))+SUMPRODUCT(($B$83:$AG$83=$BA$6)*($B$86:$AG$86=AJ260))+SUMPRODUCT(($B$83:$AG$83=$BA$6)*($B$96:$AG$96=AJ260))+SUMPRODUCT(($B$103:$AG$103=$BA$6)*($B$106:$AG$106=AJ260))+SUMPRODUCT(($B$103:$AG$103=$BA$6)*($B$116:$AG$116=AJ260))+SUMPRODUCT(($B$123:$AG$123=$BA$6)*($B$126:$AG$126=AJ260))+SUMPRODUCT(($B$123:$AG$123=$BA$6)*($B$136:$AG$136=AJ260))+SUMPRODUCT(($B$144:$AG$144=$BA$6)*($B$147:$AG$147=AJ260))+SUMPRODUCT(($B$144:$AG$144=$BA$6)*($B$157:$AG$157=AJ260))+SUMPRODUCT(($B$164:$AG$164=$BA$6)*($B$167:$AG$167=AJ260))+SUMPRODUCT(($B$164:$AG$164=$BA$6)*($B$177:$AG$177=AJ260))+SUMPRODUCT(($B$184:$AG$184=$BA$6)*($B$187:$AG$187=AJ260))+SUMPRODUCT(($B$184:$AG$184=$BA$6)*($B$197:$AG$197=AJ260))+SUMPRODUCT(($B$204:$AG$204=$BA$6)*($B$207:$AG$207=AJ260))+SUMPRODUCT(($B$204:$AG$204=$BA$6)*($B$217:$AG$217=AJ260))+SUMPRODUCT(($B$224:$AG$224=$BA$6)*($B$227:$AG$227=AJ260))+SUMPRODUCT(($B$224:$AG$224=$BA$6)*($B$237:$AG$237=AJ260))</f>
        <v>7</v>
      </c>
      <c r="AL260" s="379"/>
      <c r="AM260" s="117">
        <f t="shared" ref="AM260:AM265" ca="1" si="126">SUMPRODUCT(($B$2:$AG$2=$BA$6)*($B$8:$AG$8=AJ260))+SUMPRODUCT(($B$23:$AG$23=$BA$6)*($B$29:$AG$29=AJ260))+SUMPRODUCT(($B$43:$AG$43=$BA$6)*($B$49:$AG$49=AJ260))+SUMPRODUCT(($B$63:$AG$63=$BA$6)*($B$69:$AG$69=AJ260))+SUMPRODUCT(($B$83:$AG$83=$BA$6)*($B$89:$AG$89=AJ260))+SUMPRODUCT(($B$103:$AG$103=$BA$6)*($B$109:$AG$109=AJ260))+SUMPRODUCT(($B$123:$AG$123=$BA$6)*($B$129:$AG$129=AJ260))+SUMPRODUCT(($B$144:$AG$144=$BA$6)*($B$150:$AG$150=AJ260))+SUMPRODUCT(($B$164:$AG$164=$BA$6)*($B$170:$AG$170=AJ260))+SUMPRODUCT(($B$184:$AG$184=$BA$6)*($B$190:$AG$190=AJ260))+SUMPRODUCT(($B$204:$AG$204=$BA$6)*($B$210:$AG$210=AJ260))+SUMPRODUCT(($B$224:$AG$224=$BA$6)*($B$230:$AG$230=AJ260))</f>
        <v>17</v>
      </c>
      <c r="AN260" s="118">
        <f ca="1">AM260+AK260</f>
        <v>24</v>
      </c>
      <c r="AO260" s="90"/>
      <c r="AP260" s="16" t="str">
        <f>IF(format_planning="numéros de planning",$AM$3,$AI$3)</f>
        <v>A</v>
      </c>
      <c r="AQ260" s="119">
        <f>SUMIF($AI$11:$AI$16,AP260,$AJ$11:$AJ$16)+SUMIF($AI$32:$AI$37,AP260,$AJ$32:$AJ$37)+SUMIF($AI$52:$AI$57,AP260,$AJ$52:$AJ$57)+SUMIF($AI$72:$AI$77,AP260,$AJ$72:$AJ$77)+SUMIF($AI$92:$AI$97,AP260,$AJ$92:$AJ$97)+SUMIF($AI$112:$AI$117,AP260,$AJ$112:$AJ$117)+SUMIF($AI$132:$AI$137,AP260,$AJ$132:$AJ$137)+SUMIF($AI$153:$AI$158,AP260,$AJ$153:$AJ$158)+SUMIF($AI$173:$AI$178,AP260,$AJ$173:$AJ$178)+SUMIF($AI$193:$AI$198,AP260,$AJ$193:$AJ$198)+SUMIF($AI$213:$AI$218,AP260,$AJ$213:$AJ$218)+SUMIF($AI$233:$AI$238,AP260,$AJ$233:$AJ$238)</f>
        <v>29</v>
      </c>
      <c r="AR260" s="120">
        <f t="shared" ref="AR260:AR265" si="127">30-AQ260</f>
        <v>1</v>
      </c>
      <c r="AS260" s="91"/>
      <c r="AT260" s="90"/>
      <c r="AU260" s="90"/>
      <c r="AV260" s="90"/>
      <c r="AW260" s="90"/>
      <c r="AX260" s="90"/>
      <c r="AY260" s="90"/>
      <c r="AZ260" s="116" t="s">
        <v>47</v>
      </c>
      <c r="BA260" s="90"/>
      <c r="BB260" s="90"/>
    </row>
    <row r="261" spans="1:54" ht="12.75" customHeight="1" x14ac:dyDescent="0.25">
      <c r="B261" s="92" t="s">
        <v>7</v>
      </c>
      <c r="C261" s="252">
        <v>3</v>
      </c>
      <c r="D261" s="246" t="s">
        <v>5</v>
      </c>
      <c r="E261" s="246" t="s">
        <v>5</v>
      </c>
      <c r="F261" s="246" t="s">
        <v>5</v>
      </c>
      <c r="G261" s="246">
        <v>3</v>
      </c>
      <c r="H261" s="221"/>
      <c r="I261" s="238"/>
      <c r="J261" s="252">
        <v>1</v>
      </c>
      <c r="K261" s="246" t="s">
        <v>5</v>
      </c>
      <c r="L261" s="246">
        <v>5</v>
      </c>
      <c r="M261" s="252">
        <v>1</v>
      </c>
      <c r="N261" s="246" t="s">
        <v>5</v>
      </c>
      <c r="O261" s="221"/>
      <c r="P261" s="238"/>
      <c r="Q261" s="252" t="str">
        <f t="shared" si="115"/>
        <v>G</v>
      </c>
      <c r="R261" s="246" t="str">
        <f t="shared" si="99"/>
        <v>C</v>
      </c>
      <c r="S261" s="246" t="str">
        <f t="shared" si="100"/>
        <v>C</v>
      </c>
      <c r="T261" s="246" t="str">
        <f t="shared" si="101"/>
        <v>C</v>
      </c>
      <c r="U261" s="246" t="str">
        <f t="shared" si="102"/>
        <v>G</v>
      </c>
      <c r="V261" s="221" t="str">
        <f t="shared" si="103"/>
        <v/>
      </c>
      <c r="W261" s="238" t="str">
        <f t="shared" si="104"/>
        <v/>
      </c>
      <c r="X261" s="252" t="str">
        <f t="shared" si="105"/>
        <v>A</v>
      </c>
      <c r="Y261" s="246" t="str">
        <f t="shared" si="106"/>
        <v>C</v>
      </c>
      <c r="Z261" s="246" t="str">
        <f t="shared" si="107"/>
        <v>F</v>
      </c>
      <c r="AA261" s="246" t="str">
        <f t="shared" si="108"/>
        <v>A</v>
      </c>
      <c r="AB261" s="246" t="str">
        <f t="shared" si="109"/>
        <v>C</v>
      </c>
      <c r="AC261" s="221" t="str">
        <f t="shared" si="110"/>
        <v/>
      </c>
      <c r="AD261" s="238" t="str">
        <f t="shared" si="111"/>
        <v/>
      </c>
      <c r="AE261" s="266"/>
      <c r="AF261" s="266"/>
      <c r="AG261" s="309"/>
      <c r="AJ261" s="16" t="str">
        <f>IF(format_planning="numéros de planning",$AM$4,$AI$4)</f>
        <v>M</v>
      </c>
      <c r="AK261" s="379">
        <f t="shared" ref="AK261:AK265" ca="1" si="128">SUMPRODUCT(($B$2:$AG$2=$BA$6)*($B$5:$AG$5=AJ261))+SUMPRODUCT(($B$2:$AG$2=$BA$6)*($B$15:$AG$15=AJ261))+SUMPRODUCT(($B$23:$AG$23=$BA$6)*($B$26:$AG$26=AJ261))+SUMPRODUCT(($B$23:$AG$23=$BA$6)*($B$36:$AG$36=AJ261))+SUMPRODUCT(($B$43:$AG$43=$BA$6)*($B$46:$AG$46=AJ261))+SUMPRODUCT(($B$43:$AG$43=$BA$6)*($B$56:$AG$56=AJ261))+SUMPRODUCT(($B$63:$AG$63=$BA$6)*($B$66:$AG$66=AJ261))+SUMPRODUCT(($B$63:$AG$63=$BA$6)*($B$76:$AG$76=AJ261))+SUMPRODUCT(($B$83:$AG$83=$BA$6)*($B$86:$AG$86=AJ261))+SUMPRODUCT(($B$83:$AG$83=$BA$6)*($B$96:$AG$96=AJ261))+SUMPRODUCT(($B$103:$AG$103=$BA$6)*($B$106:$AG$106=AJ261))+SUMPRODUCT(($B$103:$AG$103=$BA$6)*($B$116:$AG$116=AJ261))+SUMPRODUCT(($B$123:$AG$123=$BA$6)*($B$126:$AG$126=AJ261))+SUMPRODUCT(($B$123:$AG$123=$BA$6)*($B$136:$AG$136=AJ261))+SUMPRODUCT(($B$144:$AG$144=$BA$6)*($B$147:$AG$147=AJ261))+SUMPRODUCT(($B$144:$AG$144=$BA$6)*($B$157:$AG$157=AJ261))+SUMPRODUCT(($B$164:$AG$164=$BA$6)*($B$167:$AG$167=AJ261))+SUMPRODUCT(($B$164:$AG$164=$BA$6)*($B$177:$AG$177=AJ261))+SUMPRODUCT(($B$184:$AG$184=$BA$6)*($B$187:$AG$187=AJ261))+SUMPRODUCT(($B$184:$AG$184=$BA$6)*($B$197:$AG$197=AJ261))+SUMPRODUCT(($B$204:$AG$204=$BA$6)*($B$207:$AG$207=AJ261))+SUMPRODUCT(($B$204:$AG$204=$BA$6)*($B$217:$AG$217=AJ261))+SUMPRODUCT(($B$224:$AG$224=$BA$6)*($B$227:$AG$227=AJ261))+SUMPRODUCT(($B$224:$AG$224=$BA$6)*($B$237:$AG$237=AJ261))</f>
        <v>23</v>
      </c>
      <c r="AL261" s="379"/>
      <c r="AM261" s="117">
        <f ca="1">SUMPRODUCT(($B$2:$AG$2=$BA$6)*($B$8:$AG$8=AJ261))+SUMPRODUCT(($B$23:$AG$23=$BA$6)*($B$29:$AG$29=AJ261))+SUMPRODUCT(($B$43:$AG$43=$BA$6)*($B$49:$AG$49=AJ261))+SUMPRODUCT(($B$63:$AG$63=$BA$6)*($B$69:$AG$69=AJ261))+SUMPRODUCT(($B$83:$AG$83=$BA$6)*($B$89:$AG$89=AJ261))+SUMPRODUCT(($B$103:$AG$103=$BA$6)*($B$109:$AG$109=AJ261))+SUMPRODUCT(($B$123:$AG$123=$BA$6)*($B$129:$AG$129=AJ261))+SUMPRODUCT(($B$144:$AG$144=$BA$6)*($B$150:$AG$150=AJ261))+SUMPRODUCT(($B$164:$AG$164=$BA$6)*($B$170:$AG$170=AJ261))+SUMPRODUCT(($B$184:$AG$184=$BA$6)*($B$190:$AG$190=AJ261))+SUMPRODUCT(($B$204:$AG$204=$BA$6)*($B$210:$AG$210=AJ261))+SUMPRODUCT(($B$224:$AG$224=$BA$6)*($B$230:$AG$230=AJ261))</f>
        <v>5</v>
      </c>
      <c r="AN261" s="118">
        <f ca="1">AM261+AK261</f>
        <v>28</v>
      </c>
      <c r="AO261" s="90"/>
      <c r="AP261" s="16" t="str">
        <f>IF(format_planning="numéros de planning",$AM$4,$AI$4)</f>
        <v>M</v>
      </c>
      <c r="AQ261" s="119">
        <f t="shared" ref="AQ261:AQ265" si="129">SUMIF($AI$11:$AI$16,AP261,$AJ$11:$AJ$16)+SUMIF($AI$32:$AI$37,AP261,$AJ$32:$AJ$37)+SUMIF($AI$52:$AI$57,AP261,$AJ$52:$AJ$57)+SUMIF($AI$72:$AI$77,AP261,$AJ$72:$AJ$77)+SUMIF($AI$92:$AI$97,AP261,$AJ$92:$AJ$97)+SUMIF($AI$112:$AI$117,AP261,$AJ$112:$AJ$117)+SUMIF($AI$132:$AI$137,AP261,$AJ$132:$AJ$137)+SUMIF($AI$153:$AI$158,AP261,$AJ$153:$AJ$158)+SUMIF($AI$173:$AI$178,AP261,$AJ$173:$AJ$178)+SUMIF($AI$193:$AI$198,AP261,$AJ$193:$AJ$198)+SUMIF($AI$213:$AI$218,AP261,$AJ$213:$AJ$218)+SUMIF($AI$233:$AI$238,AP261,$AJ$233:$AJ$238)</f>
        <v>29</v>
      </c>
      <c r="AR261" s="120">
        <f t="shared" si="127"/>
        <v>1</v>
      </c>
      <c r="AS261" s="91"/>
      <c r="AT261" s="116"/>
      <c r="AU261" s="90"/>
      <c r="AV261" s="90"/>
      <c r="AW261" s="90"/>
      <c r="AX261" s="90"/>
      <c r="AY261" s="90"/>
      <c r="AZ261" s="90"/>
      <c r="BA261" s="90"/>
      <c r="BB261" s="90"/>
    </row>
    <row r="262" spans="1:54" ht="12.75" customHeight="1" x14ac:dyDescent="0.25">
      <c r="B262" s="92" t="s">
        <v>15</v>
      </c>
      <c r="C262" s="246" t="s">
        <v>5</v>
      </c>
      <c r="D262" s="253"/>
      <c r="E262" s="253"/>
      <c r="F262" s="253"/>
      <c r="G262" s="253"/>
      <c r="H262" s="254"/>
      <c r="I262" s="238"/>
      <c r="J262" s="246" t="s">
        <v>5</v>
      </c>
      <c r="K262" s="253"/>
      <c r="L262" s="253"/>
      <c r="M262" s="253"/>
      <c r="N262" s="253"/>
      <c r="O262" s="253"/>
      <c r="P262" s="238"/>
      <c r="Q262" s="246" t="str">
        <f t="shared" si="115"/>
        <v>C</v>
      </c>
      <c r="R262" s="253" t="str">
        <f t="shared" si="99"/>
        <v/>
      </c>
      <c r="S262" s="253" t="str">
        <f t="shared" si="100"/>
        <v/>
      </c>
      <c r="T262" s="253" t="str">
        <f t="shared" si="101"/>
        <v/>
      </c>
      <c r="U262" s="253" t="str">
        <f t="shared" si="102"/>
        <v/>
      </c>
      <c r="V262" s="253" t="str">
        <f t="shared" si="103"/>
        <v/>
      </c>
      <c r="W262" s="238" t="str">
        <f t="shared" si="104"/>
        <v/>
      </c>
      <c r="X262" s="246" t="str">
        <f t="shared" si="105"/>
        <v>C</v>
      </c>
      <c r="Y262" s="221" t="str">
        <f t="shared" si="106"/>
        <v/>
      </c>
      <c r="Z262" s="221" t="str">
        <f t="shared" si="107"/>
        <v/>
      </c>
      <c r="AA262" s="221" t="str">
        <f t="shared" si="108"/>
        <v/>
      </c>
      <c r="AB262" s="221" t="str">
        <f t="shared" si="109"/>
        <v/>
      </c>
      <c r="AC262" s="221" t="str">
        <f t="shared" si="110"/>
        <v/>
      </c>
      <c r="AD262" s="238" t="str">
        <f t="shared" si="111"/>
        <v/>
      </c>
      <c r="AE262" s="266"/>
      <c r="AF262" s="266"/>
      <c r="AG262" s="309"/>
      <c r="AJ262" s="16" t="str">
        <f>IF(format_planning="numéros de planning",$AM$5,$AI$5)</f>
        <v>G</v>
      </c>
      <c r="AK262" s="379">
        <f t="shared" ca="1" si="128"/>
        <v>21</v>
      </c>
      <c r="AL262" s="379"/>
      <c r="AM262" s="117">
        <f t="shared" ca="1" si="126"/>
        <v>4</v>
      </c>
      <c r="AN262" s="118">
        <f ca="1">AM262+AK262</f>
        <v>25</v>
      </c>
      <c r="AO262" s="90"/>
      <c r="AP262" s="16" t="str">
        <f>IF(format_planning="numéros de planning",$AM$5,$AI$5)</f>
        <v>G</v>
      </c>
      <c r="AQ262" s="119">
        <f t="shared" si="129"/>
        <v>28</v>
      </c>
      <c r="AR262" s="120">
        <f t="shared" si="127"/>
        <v>2</v>
      </c>
      <c r="AS262" s="91"/>
      <c r="AT262" s="90"/>
      <c r="AU262" s="90"/>
      <c r="AV262" s="90"/>
      <c r="AW262" s="90"/>
      <c r="AX262" s="90"/>
      <c r="AY262" s="90"/>
      <c r="AZ262" s="90"/>
      <c r="BA262" s="90"/>
      <c r="BB262" s="90"/>
    </row>
    <row r="263" spans="1:54" x14ac:dyDescent="0.25">
      <c r="B263" s="88"/>
      <c r="C263" s="267" t="s">
        <v>43</v>
      </c>
      <c r="D263" s="255"/>
      <c r="E263" s="256"/>
      <c r="F263" s="256"/>
      <c r="G263" s="256"/>
      <c r="H263" s="257"/>
      <c r="I263" s="258"/>
      <c r="J263" s="257" t="s">
        <v>44</v>
      </c>
      <c r="K263" s="255"/>
      <c r="L263" s="256"/>
      <c r="M263" s="256"/>
      <c r="N263" s="256"/>
      <c r="O263" s="257"/>
      <c r="P263" s="258"/>
      <c r="Q263" s="267" t="s">
        <v>43</v>
      </c>
      <c r="R263" s="255"/>
      <c r="S263" s="256"/>
      <c r="T263" s="256"/>
      <c r="U263" s="256"/>
      <c r="V263" s="257"/>
      <c r="W263" s="258"/>
      <c r="X263" s="257" t="s">
        <v>44</v>
      </c>
      <c r="Y263" s="255"/>
      <c r="Z263" s="256"/>
      <c r="AA263" s="256"/>
      <c r="AB263" s="256"/>
      <c r="AC263" s="257"/>
      <c r="AD263" s="258"/>
      <c r="AE263" s="266"/>
      <c r="AF263" s="266"/>
      <c r="AG263" s="309"/>
      <c r="AJ263" s="16" t="str">
        <f>IF(format_planning="numéros de planning",$AM$6,$AI$6)</f>
        <v>T</v>
      </c>
      <c r="AK263" s="379">
        <f t="shared" ca="1" si="128"/>
        <v>5</v>
      </c>
      <c r="AL263" s="379"/>
      <c r="AM263" s="117">
        <f t="shared" ca="1" si="126"/>
        <v>24</v>
      </c>
      <c r="AN263" s="118">
        <f ca="1">AM263+AK263</f>
        <v>29</v>
      </c>
      <c r="AO263" s="90"/>
      <c r="AP263" s="16" t="str">
        <f>IF(format_planning="numéros de planning",$AM$6,$AI$6)</f>
        <v>T</v>
      </c>
      <c r="AQ263" s="119">
        <f t="shared" si="129"/>
        <v>30</v>
      </c>
      <c r="AR263" s="120">
        <f t="shared" si="127"/>
        <v>0</v>
      </c>
      <c r="AS263" s="91"/>
      <c r="AT263" s="90"/>
      <c r="AU263" s="90"/>
      <c r="AV263" s="90"/>
      <c r="AW263" s="90"/>
      <c r="AX263" s="90"/>
      <c r="AY263" s="90"/>
      <c r="AZ263" s="90"/>
      <c r="BA263" s="90"/>
      <c r="BB263" s="90"/>
    </row>
    <row r="264" spans="1:54" x14ac:dyDescent="0.25">
      <c r="B264" s="88"/>
      <c r="C264" s="259"/>
      <c r="D264" s="259"/>
      <c r="E264" s="259"/>
      <c r="F264" s="259"/>
      <c r="G264" s="259"/>
      <c r="H264" s="259"/>
      <c r="I264" s="260"/>
      <c r="J264" s="259"/>
      <c r="K264" s="259"/>
      <c r="L264" s="259"/>
      <c r="M264" s="259"/>
      <c r="N264" s="259"/>
      <c r="O264" s="259"/>
      <c r="P264" s="260"/>
      <c r="Q264" s="260"/>
      <c r="R264" s="259"/>
      <c r="S264" s="259"/>
      <c r="T264" s="261"/>
      <c r="U264" s="259"/>
      <c r="V264" s="259"/>
      <c r="W264" s="260"/>
      <c r="X264" s="259"/>
      <c r="Y264" s="259"/>
      <c r="Z264" s="259"/>
      <c r="AA264" s="259"/>
      <c r="AB264" s="259"/>
      <c r="AC264" s="259"/>
      <c r="AD264" s="221"/>
      <c r="AE264" s="266"/>
      <c r="AF264" s="266"/>
      <c r="AG264" s="309"/>
      <c r="AJ264" s="16" t="str">
        <f>IF(format_planning="numéros de planning",$AM$7,$AI$7)</f>
        <v>C</v>
      </c>
      <c r="AK264" s="379">
        <f t="shared" ca="1" si="128"/>
        <v>24</v>
      </c>
      <c r="AL264" s="379"/>
      <c r="AM264" s="117">
        <f t="shared" ca="1" si="126"/>
        <v>0</v>
      </c>
      <c r="AN264" s="122">
        <f ca="1">AM264+AK264</f>
        <v>24</v>
      </c>
      <c r="AO264" s="90"/>
      <c r="AP264" s="16" t="str">
        <f>IF(format_planning="numéros de planning",$AM$7,$AI$7)</f>
        <v>C</v>
      </c>
      <c r="AQ264" s="119">
        <f t="shared" si="129"/>
        <v>28</v>
      </c>
      <c r="AR264" s="120">
        <f t="shared" si="127"/>
        <v>2</v>
      </c>
      <c r="AS264" s="91"/>
      <c r="AT264" s="90"/>
      <c r="AU264" s="90"/>
      <c r="AV264" s="90"/>
      <c r="AW264" s="90"/>
      <c r="AX264" s="90"/>
      <c r="AY264" s="90"/>
      <c r="AZ264" s="90"/>
      <c r="BA264" s="90"/>
      <c r="BB264" s="90"/>
    </row>
    <row r="265" spans="1:54" x14ac:dyDescent="0.25">
      <c r="A265" s="100" t="str">
        <f>IF(format_planning="numéros de planning",AM$7,INDEX($AI$3:$AI$8,MATCH(AM$7,$AM$3:$AM$8,0),1,1))</f>
        <v>C</v>
      </c>
      <c r="B265" s="121" t="s">
        <v>53</v>
      </c>
      <c r="C265" s="221">
        <v>1</v>
      </c>
      <c r="D265" s="221"/>
      <c r="E265" s="221"/>
      <c r="F265" s="221"/>
      <c r="G265" s="221"/>
      <c r="H265" s="221"/>
      <c r="I265" s="221"/>
      <c r="J265" s="221">
        <v>2</v>
      </c>
      <c r="K265" s="221"/>
      <c r="L265" s="221"/>
      <c r="M265" s="221"/>
      <c r="N265" s="221"/>
      <c r="O265" s="221"/>
      <c r="P265" s="221"/>
      <c r="Q265" s="380" t="s">
        <v>52</v>
      </c>
      <c r="R265" s="380"/>
      <c r="S265" s="380"/>
      <c r="T265" s="380"/>
      <c r="U265" s="380"/>
      <c r="V265" s="380"/>
      <c r="W265" s="380"/>
      <c r="X265" s="380"/>
      <c r="Y265" s="380"/>
      <c r="Z265" s="380"/>
      <c r="AA265" s="380"/>
      <c r="AB265" s="380"/>
      <c r="AC265" s="380"/>
      <c r="AD265" s="380"/>
      <c r="AE265" s="266"/>
      <c r="AF265" s="266"/>
      <c r="AG265" s="309"/>
      <c r="AJ265" s="16" t="str">
        <f>IF(format_planning="numéros de planning",$AM$8,$AI$8)</f>
        <v>F</v>
      </c>
      <c r="AK265" s="379">
        <f t="shared" ca="1" si="128"/>
        <v>24</v>
      </c>
      <c r="AL265" s="379"/>
      <c r="AM265" s="117">
        <f t="shared" ca="1" si="126"/>
        <v>2</v>
      </c>
      <c r="AN265" s="124"/>
      <c r="AO265" s="90"/>
      <c r="AP265" s="16" t="str">
        <f>IF(format_planning="numéros de planning",$AM$8,$AI$8)</f>
        <v>F</v>
      </c>
      <c r="AQ265" s="119">
        <f t="shared" si="129"/>
        <v>30</v>
      </c>
      <c r="AR265" s="120">
        <f t="shared" si="127"/>
        <v>0</v>
      </c>
      <c r="AS265" s="91"/>
      <c r="AT265" s="90"/>
      <c r="AU265" s="90"/>
      <c r="AV265" s="90"/>
      <c r="AW265" s="90"/>
      <c r="AX265" s="90"/>
      <c r="AY265" s="90"/>
      <c r="AZ265" s="90"/>
      <c r="BA265" s="90"/>
      <c r="BB265" s="90"/>
    </row>
    <row r="266" spans="1:54" x14ac:dyDescent="0.25">
      <c r="B266" s="123" t="s">
        <v>4</v>
      </c>
      <c r="C266" s="234">
        <v>2</v>
      </c>
      <c r="D266" s="234">
        <v>3</v>
      </c>
      <c r="E266" s="234">
        <v>4</v>
      </c>
      <c r="F266" s="234">
        <v>4</v>
      </c>
      <c r="G266" s="234">
        <v>1</v>
      </c>
      <c r="H266" s="235">
        <v>2</v>
      </c>
      <c r="I266" s="236"/>
      <c r="J266" s="234">
        <v>4</v>
      </c>
      <c r="K266" s="234">
        <v>2</v>
      </c>
      <c r="L266" s="234">
        <v>1</v>
      </c>
      <c r="M266" s="234">
        <v>2</v>
      </c>
      <c r="N266" s="234">
        <v>4</v>
      </c>
      <c r="O266" s="234">
        <v>3</v>
      </c>
      <c r="P266" s="236"/>
      <c r="Q266" s="234" t="str">
        <f t="shared" ref="Q266:Q280" si="130">IF(C266="","",INDEX($AI$3:$AI$8,MATCH(C266,$AM$3:$AM$8,0)))</f>
        <v>M</v>
      </c>
      <c r="R266" s="234" t="str">
        <f t="shared" ref="R266:R280" si="131">IF(D266="","",INDEX($AI$3:$AI$8,MATCH(D266,$AM$3:$AM$8,0)))</f>
        <v>G</v>
      </c>
      <c r="S266" s="234" t="str">
        <f t="shared" ref="S266:S280" si="132">IF(E266="","",INDEX($AI$3:$AI$8,MATCH(E266,$AM$3:$AM$8,0)))</f>
        <v>T</v>
      </c>
      <c r="T266" s="234" t="str">
        <f t="shared" ref="T266:T280" si="133">IF(F266="","",INDEX($AI$3:$AI$8,MATCH(F266,$AM$3:$AM$8,0)))</f>
        <v>T</v>
      </c>
      <c r="U266" s="234" t="str">
        <f t="shared" ref="U266:U280" si="134">IF(G266="","",INDEX($AI$3:$AI$8,MATCH(G266,$AM$3:$AM$8,0)))</f>
        <v>A</v>
      </c>
      <c r="V266" s="234" t="str">
        <f t="shared" ref="V266:V280" si="135">IF(H266="","",INDEX($AI$3:$AI$8,MATCH(H266,$AM$3:$AM$8,0)))</f>
        <v>M</v>
      </c>
      <c r="W266" s="236" t="str">
        <f t="shared" ref="W266:W280" si="136">IF(I266="","",INDEX($AI$3:$AI$8,MATCH(I266,$AM$3:$AM$8,0)))</f>
        <v/>
      </c>
      <c r="X266" s="237" t="str">
        <f t="shared" ref="X266:X280" si="137">IF(J266="","",INDEX($AI$3:$AI$8,MATCH(J266,$AM$3:$AM$8,0)))</f>
        <v>T</v>
      </c>
      <c r="Y266" s="234" t="str">
        <f t="shared" ref="Y266:Y280" si="138">IF(K266="","",INDEX($AI$3:$AI$8,MATCH(K266,$AM$3:$AM$8,0)))</f>
        <v>M</v>
      </c>
      <c r="Z266" s="234" t="str">
        <f t="shared" ref="Z266:Z280" si="139">IF(L266="","",INDEX($AI$3:$AI$8,MATCH(L266,$AM$3:$AM$8,0)))</f>
        <v>A</v>
      </c>
      <c r="AA266" s="234" t="str">
        <f t="shared" ref="AA266:AA280" si="140">IF(M266="","",INDEX($AI$3:$AI$8,MATCH(M266,$AM$3:$AM$8,0)))</f>
        <v>M</v>
      </c>
      <c r="AB266" s="234" t="str">
        <f t="shared" ref="AB266:AB280" si="141">IF(N266="","",INDEX($AI$3:$AI$8,MATCH(N266,$AM$3:$AM$8,0)))</f>
        <v>T</v>
      </c>
      <c r="AC266" s="235" t="str">
        <f t="shared" ref="AC266:AC280" si="142">IF(O266="","",INDEX($AI$3:$AI$8,MATCH(O266,$AM$3:$AM$8,0)))</f>
        <v>G</v>
      </c>
      <c r="AD266" s="236" t="str">
        <f t="shared" ref="AD266:AD280" si="143">IF(P266="","",INDEX($AI$3:$AI$8,MATCH(P266,$AM$3:$AM$8,0)))</f>
        <v/>
      </c>
      <c r="AE266" s="266"/>
      <c r="AF266" s="259"/>
      <c r="AG266" s="310"/>
      <c r="AH266" s="88"/>
      <c r="AI266" s="383"/>
      <c r="AJ266" s="383"/>
      <c r="AK266" s="152"/>
      <c r="AL266" s="152"/>
      <c r="AM266" s="88"/>
      <c r="AN266" s="127"/>
      <c r="AO266" s="90"/>
      <c r="AP266" s="128"/>
      <c r="AQ266" s="129">
        <f>SUM(AQ260:AQ265)</f>
        <v>174</v>
      </c>
      <c r="AR266" s="129">
        <f>SUM(AR260:AR265)</f>
        <v>6</v>
      </c>
      <c r="AS266" s="90"/>
      <c r="AT266" s="90"/>
      <c r="AU266" s="90"/>
      <c r="AV266" s="90"/>
      <c r="AW266" s="90"/>
      <c r="AX266" s="90"/>
      <c r="AY266" s="90"/>
      <c r="AZ266" s="90"/>
      <c r="BA266" s="90"/>
      <c r="BB266" s="90"/>
    </row>
    <row r="267" spans="1:54" x14ac:dyDescent="0.25">
      <c r="B267" s="125" t="s">
        <v>6</v>
      </c>
      <c r="C267" s="234">
        <v>2</v>
      </c>
      <c r="D267" s="234">
        <v>3</v>
      </c>
      <c r="E267" s="234">
        <v>4</v>
      </c>
      <c r="F267" s="234">
        <v>4</v>
      </c>
      <c r="G267" s="234">
        <v>1</v>
      </c>
      <c r="H267" s="235">
        <v>2</v>
      </c>
      <c r="I267" s="238"/>
      <c r="J267" s="234">
        <v>4</v>
      </c>
      <c r="K267" s="234">
        <v>2</v>
      </c>
      <c r="L267" s="234">
        <v>1</v>
      </c>
      <c r="M267" s="234">
        <v>2</v>
      </c>
      <c r="N267" s="234">
        <v>4</v>
      </c>
      <c r="O267" s="234">
        <v>3</v>
      </c>
      <c r="P267" s="238"/>
      <c r="Q267" s="234" t="str">
        <f t="shared" si="130"/>
        <v>M</v>
      </c>
      <c r="R267" s="234" t="str">
        <f t="shared" si="131"/>
        <v>G</v>
      </c>
      <c r="S267" s="234" t="str">
        <f t="shared" si="132"/>
        <v>T</v>
      </c>
      <c r="T267" s="234" t="str">
        <f t="shared" si="133"/>
        <v>T</v>
      </c>
      <c r="U267" s="234" t="str">
        <f t="shared" si="134"/>
        <v>A</v>
      </c>
      <c r="V267" s="234" t="str">
        <f t="shared" si="135"/>
        <v>M</v>
      </c>
      <c r="W267" s="238" t="str">
        <f t="shared" si="136"/>
        <v/>
      </c>
      <c r="X267" s="237" t="str">
        <f t="shared" si="137"/>
        <v>T</v>
      </c>
      <c r="Y267" s="234" t="str">
        <f t="shared" si="138"/>
        <v>M</v>
      </c>
      <c r="Z267" s="234" t="str">
        <f t="shared" si="139"/>
        <v>A</v>
      </c>
      <c r="AA267" s="234" t="str">
        <f t="shared" si="140"/>
        <v>M</v>
      </c>
      <c r="AB267" s="234" t="str">
        <f t="shared" si="141"/>
        <v>T</v>
      </c>
      <c r="AC267" s="235" t="str">
        <f t="shared" si="142"/>
        <v>G</v>
      </c>
      <c r="AD267" s="238" t="str">
        <f t="shared" si="143"/>
        <v/>
      </c>
      <c r="AE267" s="309"/>
      <c r="AF267" s="259"/>
      <c r="AG267" s="310"/>
      <c r="AH267" s="88"/>
      <c r="AI267" s="88"/>
      <c r="AJ267" s="88"/>
      <c r="AK267" s="88"/>
      <c r="AL267" s="88"/>
      <c r="AM267" s="88"/>
      <c r="AN267" s="88"/>
      <c r="AO267" s="88"/>
      <c r="AP267" s="88"/>
      <c r="AQ267" s="88"/>
      <c r="AR267" s="90"/>
      <c r="AS267" s="90"/>
      <c r="AT267" s="90"/>
      <c r="AU267" s="90"/>
      <c r="AV267" s="90"/>
      <c r="AW267" s="90"/>
      <c r="AX267" s="90"/>
      <c r="AY267" s="90"/>
      <c r="AZ267" s="90"/>
      <c r="BA267" s="90"/>
      <c r="BB267" s="90"/>
    </row>
    <row r="268" spans="1:54" x14ac:dyDescent="0.25">
      <c r="B268" s="125" t="s">
        <v>7</v>
      </c>
      <c r="C268" s="234">
        <v>2</v>
      </c>
      <c r="D268" s="234">
        <v>3</v>
      </c>
      <c r="E268" s="234">
        <v>4</v>
      </c>
      <c r="F268" s="234">
        <v>4</v>
      </c>
      <c r="G268" s="234">
        <v>1</v>
      </c>
      <c r="H268" s="239"/>
      <c r="I268" s="238"/>
      <c r="J268" s="234">
        <v>4</v>
      </c>
      <c r="K268" s="234">
        <v>2</v>
      </c>
      <c r="L268" s="234">
        <v>1</v>
      </c>
      <c r="M268" s="234">
        <v>2</v>
      </c>
      <c r="N268" s="234">
        <v>4</v>
      </c>
      <c r="O268" s="221"/>
      <c r="P268" s="238"/>
      <c r="Q268" s="234" t="str">
        <f t="shared" si="130"/>
        <v>M</v>
      </c>
      <c r="R268" s="234" t="str">
        <f t="shared" si="131"/>
        <v>G</v>
      </c>
      <c r="S268" s="234" t="str">
        <f t="shared" si="132"/>
        <v>T</v>
      </c>
      <c r="T268" s="234" t="str">
        <f t="shared" si="133"/>
        <v>T</v>
      </c>
      <c r="U268" s="234" t="str">
        <f t="shared" si="134"/>
        <v>A</v>
      </c>
      <c r="V268" s="221" t="str">
        <f t="shared" si="135"/>
        <v/>
      </c>
      <c r="W268" s="238" t="str">
        <f t="shared" si="136"/>
        <v/>
      </c>
      <c r="X268" s="237" t="str">
        <f t="shared" si="137"/>
        <v>T</v>
      </c>
      <c r="Y268" s="234" t="str">
        <f t="shared" si="138"/>
        <v>M</v>
      </c>
      <c r="Z268" s="234" t="str">
        <f t="shared" si="139"/>
        <v>A</v>
      </c>
      <c r="AA268" s="234" t="str">
        <f t="shared" si="140"/>
        <v>M</v>
      </c>
      <c r="AB268" s="234" t="str">
        <f t="shared" si="141"/>
        <v>T</v>
      </c>
      <c r="AC268" s="239" t="str">
        <f t="shared" si="142"/>
        <v/>
      </c>
      <c r="AD268" s="238" t="str">
        <f t="shared" si="143"/>
        <v/>
      </c>
      <c r="AE268" s="309"/>
      <c r="AF268" s="259"/>
      <c r="AG268" s="259"/>
      <c r="AJ268" s="357" t="s">
        <v>33</v>
      </c>
      <c r="AK268" s="358"/>
      <c r="AL268" s="103" t="s">
        <v>34</v>
      </c>
      <c r="AM268" s="136" t="s">
        <v>35</v>
      </c>
      <c r="AN268" s="89" t="s">
        <v>36</v>
      </c>
      <c r="AO268" s="89" t="s">
        <v>37</v>
      </c>
      <c r="AP268" s="94" t="s">
        <v>38</v>
      </c>
      <c r="AQ268" s="137" t="s">
        <v>39</v>
      </c>
      <c r="AR268" s="95"/>
      <c r="AS268" s="90"/>
      <c r="AT268" s="90"/>
      <c r="AU268" s="90"/>
      <c r="AV268" s="90"/>
      <c r="AW268" s="90"/>
      <c r="AX268" s="90"/>
      <c r="AY268" s="90"/>
      <c r="AZ268" s="90"/>
      <c r="BA268" s="90"/>
      <c r="BB268" s="90"/>
    </row>
    <row r="269" spans="1:54" x14ac:dyDescent="0.25">
      <c r="B269" s="104" t="s">
        <v>8</v>
      </c>
      <c r="C269" s="221"/>
      <c r="D269" s="221"/>
      <c r="E269" s="221"/>
      <c r="F269" s="221"/>
      <c r="G269" s="240"/>
      <c r="H269" s="234">
        <v>1</v>
      </c>
      <c r="I269" s="238"/>
      <c r="J269" s="221"/>
      <c r="K269" s="221"/>
      <c r="L269" s="221"/>
      <c r="M269" s="221"/>
      <c r="N269" s="240"/>
      <c r="O269" s="234">
        <v>2</v>
      </c>
      <c r="P269" s="238"/>
      <c r="Q269" s="221" t="str">
        <f t="shared" si="130"/>
        <v/>
      </c>
      <c r="R269" s="221" t="str">
        <f t="shared" si="131"/>
        <v/>
      </c>
      <c r="S269" s="221" t="str">
        <f t="shared" si="132"/>
        <v/>
      </c>
      <c r="T269" s="221" t="str">
        <f t="shared" si="133"/>
        <v/>
      </c>
      <c r="U269" s="240" t="str">
        <f t="shared" si="134"/>
        <v/>
      </c>
      <c r="V269" s="234" t="str">
        <f t="shared" si="135"/>
        <v>A</v>
      </c>
      <c r="W269" s="238" t="str">
        <f t="shared" si="136"/>
        <v/>
      </c>
      <c r="X269" s="221" t="str">
        <f t="shared" si="137"/>
        <v/>
      </c>
      <c r="Y269" s="221" t="str">
        <f t="shared" si="138"/>
        <v/>
      </c>
      <c r="Z269" s="221" t="str">
        <f t="shared" si="139"/>
        <v/>
      </c>
      <c r="AA269" s="221" t="str">
        <f t="shared" si="140"/>
        <v/>
      </c>
      <c r="AB269" s="240" t="str">
        <f t="shared" si="141"/>
        <v/>
      </c>
      <c r="AC269" s="234" t="str">
        <f t="shared" si="142"/>
        <v>M</v>
      </c>
      <c r="AD269" s="238" t="str">
        <f t="shared" si="143"/>
        <v/>
      </c>
      <c r="AE269" s="311"/>
      <c r="AF269" s="259"/>
      <c r="AG269" s="259"/>
      <c r="AJ269" s="16" t="str">
        <f>IF(format_planning="numéros de planning",$AM$3,$AI$3)</f>
        <v>A</v>
      </c>
      <c r="AK269" s="102">
        <f ca="1">SUMIF($AI$3:$AI$8,AJ269,$AJ$3:$AJ$8)+SUMIF($AI$24:$AI$29,AJ269,$AJ$24:$AJ$29)+SUMIF($AI$44:$AI$49,AJ269,$AJ$44:$AJ$49)+SUMIF($AI$64:$AI$69,AJ269,$AJ$64:$AJ$69)+SUMIF($AI$84:$AI$89,AJ269,$AJ$84:$AJ$89)+SUMIF($AI$104:$AI$109,AJ269,$AJ$104:$AJ$109)+SUMIF($AI$124:$AI$129,AJ269,$AJ$124:$AJ$129)+SUMIF($AI$145:$AI$150,AJ269,$AJ$145:$AJ$150)+SUMIF($AI$165:$AI$170,AJ269,$AJ$165:$AJ$170)+SUMIF($AI$185:$AI$190,AJ269,$AJ$185:$AJ$190)+SUMIF($AI$205:$AI$210,AJ269,$AJ$205:$AJ$210)+SUMIF($AI$225:$AI$230,AJ269,$AJ$225:$AJ$230)</f>
        <v>1559.5</v>
      </c>
      <c r="AL269" s="102">
        <f>VLOOKUP(AJ269,$AR$3:$AS$8,2,FALSE)</f>
        <v>1469.2571428571428</v>
      </c>
      <c r="AM269" s="138">
        <f ca="1">AK269+AO269+AP269+AN269-AL269+AQ269</f>
        <v>90.242857142857247</v>
      </c>
      <c r="AN269" s="155">
        <f>SUMIFS($AP$31:$AP$245,$AO$31:$AO$245,$AJ269,$AQ$31:$AQ$245,"Heures supplémentaires")</f>
        <v>0</v>
      </c>
      <c r="AO269" s="155">
        <f>SUMIFS($AP$31:$AP$245,$AO$31:$AO$245,$AJ269,$AQ$31:$AQ$245,"Formation")</f>
        <v>0</v>
      </c>
      <c r="AP269" s="134"/>
      <c r="AQ269" s="139">
        <f t="shared" ref="AQ269:AQ274" si="144">AS260</f>
        <v>0</v>
      </c>
      <c r="AR269" s="90"/>
      <c r="AS269" s="90"/>
      <c r="AT269" s="90"/>
      <c r="AU269" s="108">
        <f ca="1">AM269*1.1</f>
        <v>99.267142857142986</v>
      </c>
      <c r="AV269" s="90"/>
      <c r="AW269" s="90"/>
      <c r="AX269" s="90"/>
      <c r="AY269" s="90"/>
      <c r="AZ269" s="90"/>
      <c r="BA269" s="90"/>
      <c r="BB269" s="90"/>
    </row>
    <row r="270" spans="1:54" x14ac:dyDescent="0.25">
      <c r="B270" s="125" t="s">
        <v>9</v>
      </c>
      <c r="C270" s="234">
        <v>1</v>
      </c>
      <c r="D270" s="234">
        <v>1</v>
      </c>
      <c r="E270" s="234">
        <v>1</v>
      </c>
      <c r="F270" s="234">
        <v>2</v>
      </c>
      <c r="G270" s="234">
        <v>4</v>
      </c>
      <c r="H270" s="241"/>
      <c r="I270" s="238"/>
      <c r="J270" s="234">
        <v>3</v>
      </c>
      <c r="K270" s="234">
        <v>3</v>
      </c>
      <c r="L270" s="234">
        <v>2</v>
      </c>
      <c r="M270" s="234">
        <v>4</v>
      </c>
      <c r="N270" s="234">
        <v>3</v>
      </c>
      <c r="O270" s="241"/>
      <c r="P270" s="238"/>
      <c r="Q270" s="234" t="str">
        <f t="shared" si="130"/>
        <v>A</v>
      </c>
      <c r="R270" s="234" t="str">
        <f t="shared" si="131"/>
        <v>A</v>
      </c>
      <c r="S270" s="234" t="str">
        <f t="shared" si="132"/>
        <v>A</v>
      </c>
      <c r="T270" s="234" t="str">
        <f t="shared" si="133"/>
        <v>M</v>
      </c>
      <c r="U270" s="234" t="str">
        <f t="shared" si="134"/>
        <v>T</v>
      </c>
      <c r="V270" s="241" t="str">
        <f t="shared" si="135"/>
        <v/>
      </c>
      <c r="W270" s="238" t="str">
        <f t="shared" si="136"/>
        <v/>
      </c>
      <c r="X270" s="234" t="str">
        <f t="shared" si="137"/>
        <v>G</v>
      </c>
      <c r="Y270" s="234" t="str">
        <f t="shared" si="138"/>
        <v>G</v>
      </c>
      <c r="Z270" s="234" t="str">
        <f t="shared" si="139"/>
        <v>M</v>
      </c>
      <c r="AA270" s="234" t="str">
        <f t="shared" si="140"/>
        <v>T</v>
      </c>
      <c r="AB270" s="242" t="str">
        <f t="shared" si="141"/>
        <v>G</v>
      </c>
      <c r="AC270" s="241" t="str">
        <f t="shared" si="142"/>
        <v/>
      </c>
      <c r="AD270" s="238" t="str">
        <f t="shared" si="143"/>
        <v/>
      </c>
      <c r="AE270" s="221"/>
      <c r="AF270" s="259"/>
      <c r="AG270" s="259"/>
      <c r="AJ270" s="16" t="str">
        <f>IF(format_planning="numéros de planning",$AM$4,$AI$4)</f>
        <v>M</v>
      </c>
      <c r="AK270" s="102">
        <f t="shared" ref="AK270:AK273" ca="1" si="145">SUMIF($AI$3:$AI$8,AJ270,$AJ$3:$AJ$8)+SUMIF($AI$24:$AI$29,AJ270,$AJ$24:$AJ$29)+SUMIF($AI$44:$AI$49,AJ270,$AJ$44:$AJ$49)+SUMIF($AI$64:$AI$69,AJ270,$AJ$64:$AJ$69)+SUMIF($AI$84:$AI$89,AJ270,$AJ$84:$AJ$89)+SUMIF($AI$104:$AI$109,AJ270,$AJ$104:$AJ$109)+SUMIF($AI$124:$AI$129,AJ270,$AJ$124:$AJ$129)+SUMIF($AI$145:$AI$150,AJ270,$AJ$145:$AJ$150)+SUMIF($AI$165:$AI$170,AJ270,$AJ$165:$AJ$170)+SUMIF($AI$185:$AI$190,AJ270,$AJ$185:$AJ$190)+SUMIF($AI$205:$AI$210,AJ270,$AJ$205:$AJ$210)+SUMIF($AI$225:$AI$230,AJ270,$AJ$225:$AJ$230)</f>
        <v>1672.25</v>
      </c>
      <c r="AL270" s="102">
        <f t="shared" ref="AL270:AL274" si="146">VLOOKUP(AJ270,$AR$3:$AS$8,2,FALSE)</f>
        <v>1469.2571428571428</v>
      </c>
      <c r="AM270" s="138">
        <f t="shared" ref="AM270:AM273" ca="1" si="147">AK270+AO270+AP270+AN270-AL270+AQ270</f>
        <v>202.99285714285725</v>
      </c>
      <c r="AN270" s="155">
        <f t="shared" ref="AN270:AN274" si="148">SUMIFS($AP$31:$AP$245,$AO$31:$AO$245,$AJ270,$AQ$31:$AQ$245,"Heures supplémentaires")</f>
        <v>0</v>
      </c>
      <c r="AO270" s="155">
        <f t="shared" ref="AO270:AO274" si="149">SUMIFS($AP$31:$AP$245,$AO$31:$AO$245,$AJ270,$AQ$31:$AQ$245,"Formation")</f>
        <v>0</v>
      </c>
      <c r="AP270" s="134"/>
      <c r="AQ270" s="139">
        <f t="shared" si="144"/>
        <v>0</v>
      </c>
      <c r="AR270" s="90"/>
      <c r="AS270" s="90"/>
      <c r="AT270" s="90"/>
      <c r="AU270" s="108">
        <f ca="1">AM270*1.25</f>
        <v>253.74107142857156</v>
      </c>
      <c r="AV270" s="90"/>
      <c r="AW270" s="90"/>
      <c r="AX270" s="90"/>
      <c r="AY270" s="90"/>
      <c r="AZ270" s="90"/>
      <c r="BA270" s="90"/>
      <c r="BB270" s="90"/>
    </row>
    <row r="271" spans="1:54" x14ac:dyDescent="0.25">
      <c r="B271" s="125" t="s">
        <v>10</v>
      </c>
      <c r="C271" s="234">
        <v>1</v>
      </c>
      <c r="D271" s="234">
        <v>1</v>
      </c>
      <c r="E271" s="234">
        <v>1</v>
      </c>
      <c r="F271" s="234">
        <v>2</v>
      </c>
      <c r="G271" s="234">
        <v>4</v>
      </c>
      <c r="H271" s="221"/>
      <c r="I271" s="238"/>
      <c r="J271" s="234">
        <v>3</v>
      </c>
      <c r="K271" s="234">
        <v>3</v>
      </c>
      <c r="L271" s="234">
        <v>2</v>
      </c>
      <c r="M271" s="234">
        <v>4</v>
      </c>
      <c r="N271" s="234">
        <v>3</v>
      </c>
      <c r="O271" s="221"/>
      <c r="P271" s="238"/>
      <c r="Q271" s="234" t="str">
        <f t="shared" si="130"/>
        <v>A</v>
      </c>
      <c r="R271" s="234" t="str">
        <f t="shared" si="131"/>
        <v>A</v>
      </c>
      <c r="S271" s="234" t="str">
        <f t="shared" si="132"/>
        <v>A</v>
      </c>
      <c r="T271" s="234" t="str">
        <f t="shared" si="133"/>
        <v>M</v>
      </c>
      <c r="U271" s="234" t="str">
        <f t="shared" si="134"/>
        <v>T</v>
      </c>
      <c r="V271" s="221" t="str">
        <f t="shared" si="135"/>
        <v/>
      </c>
      <c r="W271" s="238" t="str">
        <f t="shared" si="136"/>
        <v/>
      </c>
      <c r="X271" s="234" t="str">
        <f t="shared" si="137"/>
        <v>G</v>
      </c>
      <c r="Y271" s="234" t="str">
        <f t="shared" si="138"/>
        <v>G</v>
      </c>
      <c r="Z271" s="234" t="str">
        <f t="shared" si="139"/>
        <v>M</v>
      </c>
      <c r="AA271" s="234" t="str">
        <f t="shared" si="140"/>
        <v>T</v>
      </c>
      <c r="AB271" s="234" t="str">
        <f t="shared" si="141"/>
        <v>G</v>
      </c>
      <c r="AC271" s="221" t="str">
        <f t="shared" si="142"/>
        <v/>
      </c>
      <c r="AD271" s="238" t="str">
        <f t="shared" si="143"/>
        <v/>
      </c>
      <c r="AE271" s="307"/>
      <c r="AF271" s="259"/>
      <c r="AG271" s="259"/>
      <c r="AJ271" s="16" t="str">
        <f>IF(format_planning="numéros de planning",$AM$5,$AI$5)</f>
        <v>G</v>
      </c>
      <c r="AK271" s="102">
        <f t="shared" ca="1" si="145"/>
        <v>1593.75</v>
      </c>
      <c r="AL271" s="102">
        <f t="shared" si="146"/>
        <v>1469.2571428571428</v>
      </c>
      <c r="AM271" s="138">
        <f t="shared" ca="1" si="147"/>
        <v>124.49285714285725</v>
      </c>
      <c r="AN271" s="155">
        <f t="shared" si="148"/>
        <v>0</v>
      </c>
      <c r="AO271" s="155">
        <f t="shared" si="149"/>
        <v>0</v>
      </c>
      <c r="AP271" s="135"/>
      <c r="AQ271" s="139">
        <f t="shared" si="144"/>
        <v>0</v>
      </c>
      <c r="AR271" s="90"/>
      <c r="AS271" s="90"/>
      <c r="AT271" s="90"/>
      <c r="AU271" s="108">
        <f ca="1">AM271*1.25</f>
        <v>155.61607142857156</v>
      </c>
      <c r="AV271" s="90"/>
      <c r="AW271" s="90"/>
      <c r="AX271" s="90"/>
      <c r="AY271" s="90"/>
      <c r="AZ271" s="90"/>
      <c r="BA271" s="90"/>
      <c r="BB271" s="90"/>
    </row>
    <row r="272" spans="1:54" x14ac:dyDescent="0.25">
      <c r="B272" s="125" t="s">
        <v>12</v>
      </c>
      <c r="C272" s="243">
        <v>1</v>
      </c>
      <c r="D272" s="243">
        <v>1</v>
      </c>
      <c r="E272" s="243">
        <v>1</v>
      </c>
      <c r="F272" s="243">
        <v>2</v>
      </c>
      <c r="G272" s="243">
        <v>4</v>
      </c>
      <c r="H272" s="239"/>
      <c r="I272" s="238"/>
      <c r="J272" s="243">
        <v>3</v>
      </c>
      <c r="K272" s="243">
        <v>3</v>
      </c>
      <c r="L272" s="243">
        <v>2</v>
      </c>
      <c r="M272" s="243">
        <v>4</v>
      </c>
      <c r="N272" s="243">
        <v>3</v>
      </c>
      <c r="O272" s="221"/>
      <c r="P272" s="238"/>
      <c r="Q272" s="243" t="str">
        <f t="shared" si="130"/>
        <v>A</v>
      </c>
      <c r="R272" s="243" t="str">
        <f t="shared" si="131"/>
        <v>A</v>
      </c>
      <c r="S272" s="243" t="str">
        <f t="shared" si="132"/>
        <v>A</v>
      </c>
      <c r="T272" s="243" t="str">
        <f t="shared" si="133"/>
        <v>M</v>
      </c>
      <c r="U272" s="243" t="str">
        <f t="shared" si="134"/>
        <v>T</v>
      </c>
      <c r="V272" s="221" t="str">
        <f t="shared" si="135"/>
        <v/>
      </c>
      <c r="W272" s="238" t="str">
        <f t="shared" si="136"/>
        <v/>
      </c>
      <c r="X272" s="243" t="str">
        <f t="shared" si="137"/>
        <v>G</v>
      </c>
      <c r="Y272" s="243" t="str">
        <f t="shared" si="138"/>
        <v>G</v>
      </c>
      <c r="Z272" s="243" t="str">
        <f t="shared" si="139"/>
        <v>M</v>
      </c>
      <c r="AA272" s="243" t="str">
        <f t="shared" si="140"/>
        <v>T</v>
      </c>
      <c r="AB272" s="243" t="str">
        <f t="shared" si="141"/>
        <v>G</v>
      </c>
      <c r="AC272" s="239" t="str">
        <f t="shared" si="142"/>
        <v/>
      </c>
      <c r="AD272" s="238" t="str">
        <f t="shared" si="143"/>
        <v/>
      </c>
      <c r="AE272" s="221"/>
      <c r="AF272" s="259"/>
      <c r="AG272" s="259"/>
      <c r="AJ272" s="16" t="str">
        <f>IF(format_planning="numéros de planning",$AM$6,$AI$6)</f>
        <v>T</v>
      </c>
      <c r="AK272" s="102">
        <f t="shared" ca="1" si="145"/>
        <v>1635.5</v>
      </c>
      <c r="AL272" s="102">
        <f t="shared" si="146"/>
        <v>1469.2571428571428</v>
      </c>
      <c r="AM272" s="138">
        <f t="shared" ca="1" si="147"/>
        <v>166.24285714285725</v>
      </c>
      <c r="AN272" s="155">
        <f t="shared" si="148"/>
        <v>0</v>
      </c>
      <c r="AO272" s="155">
        <f t="shared" si="149"/>
        <v>0</v>
      </c>
      <c r="AP272" s="134"/>
      <c r="AQ272" s="139">
        <f t="shared" si="144"/>
        <v>0</v>
      </c>
      <c r="AR272" s="90"/>
      <c r="AS272" s="90"/>
      <c r="AT272" s="90"/>
      <c r="AU272" s="90">
        <f ca="1">AM272*1.1</f>
        <v>182.86714285714299</v>
      </c>
      <c r="AV272" s="90"/>
      <c r="AW272" s="90"/>
      <c r="AX272" s="90"/>
      <c r="AY272" s="90"/>
      <c r="AZ272" s="90"/>
      <c r="BA272" s="90"/>
      <c r="BB272" s="90"/>
    </row>
    <row r="273" spans="1:54" x14ac:dyDescent="0.25">
      <c r="B273" s="89" t="s">
        <v>104</v>
      </c>
      <c r="C273" s="244">
        <v>4</v>
      </c>
      <c r="D273" s="244"/>
      <c r="E273" s="244">
        <v>3</v>
      </c>
      <c r="F273" s="244"/>
      <c r="G273" s="244">
        <v>2</v>
      </c>
      <c r="H273" s="239"/>
      <c r="I273" s="238"/>
      <c r="J273" s="244">
        <v>2</v>
      </c>
      <c r="K273" s="244"/>
      <c r="L273" s="244">
        <v>4</v>
      </c>
      <c r="M273" s="244"/>
      <c r="N273" s="244">
        <v>2</v>
      </c>
      <c r="O273" s="221"/>
      <c r="P273" s="245"/>
      <c r="Q273" s="244" t="str">
        <f t="shared" si="130"/>
        <v>T</v>
      </c>
      <c r="R273" s="244" t="str">
        <f t="shared" si="131"/>
        <v/>
      </c>
      <c r="S273" s="244" t="str">
        <f t="shared" si="132"/>
        <v>G</v>
      </c>
      <c r="T273" s="244" t="str">
        <f t="shared" si="133"/>
        <v/>
      </c>
      <c r="U273" s="244" t="str">
        <f t="shared" si="134"/>
        <v>M</v>
      </c>
      <c r="V273" s="221"/>
      <c r="W273" s="245"/>
      <c r="X273" s="244" t="str">
        <f t="shared" si="137"/>
        <v>M</v>
      </c>
      <c r="Y273" s="244" t="str">
        <f t="shared" si="138"/>
        <v/>
      </c>
      <c r="Z273" s="244" t="str">
        <f t="shared" si="139"/>
        <v>T</v>
      </c>
      <c r="AA273" s="244" t="str">
        <f t="shared" si="140"/>
        <v/>
      </c>
      <c r="AB273" s="244" t="str">
        <f t="shared" si="141"/>
        <v>M</v>
      </c>
      <c r="AC273" s="239"/>
      <c r="AD273" s="238"/>
      <c r="AE273" s="221"/>
      <c r="AF273" s="259"/>
      <c r="AG273" s="259"/>
      <c r="AJ273" s="16" t="str">
        <f>IF(format_planning="numéros de planning",$AM$7,$AI$7)</f>
        <v>C</v>
      </c>
      <c r="AK273" s="102">
        <f t="shared" ca="1" si="145"/>
        <v>1549</v>
      </c>
      <c r="AL273" s="102">
        <f t="shared" si="146"/>
        <v>1561</v>
      </c>
      <c r="AM273" s="138">
        <f t="shared" ca="1" si="147"/>
        <v>-12</v>
      </c>
      <c r="AN273" s="155">
        <f t="shared" si="148"/>
        <v>0</v>
      </c>
      <c r="AO273" s="155">
        <f t="shared" si="149"/>
        <v>0</v>
      </c>
      <c r="AP273" s="134"/>
      <c r="AQ273" s="139">
        <f t="shared" si="144"/>
        <v>0</v>
      </c>
      <c r="AR273" s="130"/>
      <c r="AS273" s="90"/>
      <c r="AT273" s="90"/>
      <c r="AU273" s="108">
        <f ca="1">AM273*1.1</f>
        <v>-13.200000000000001</v>
      </c>
      <c r="AV273" s="90"/>
      <c r="AW273" s="90"/>
      <c r="AX273" s="90"/>
      <c r="AY273" s="90"/>
      <c r="AZ273" s="90"/>
      <c r="BA273" s="90"/>
      <c r="BB273" s="90"/>
    </row>
    <row r="274" spans="1:54" x14ac:dyDescent="0.25">
      <c r="B274" s="109" t="s">
        <v>13</v>
      </c>
      <c r="C274" s="221"/>
      <c r="D274" s="221"/>
      <c r="E274" s="221"/>
      <c r="F274" s="221"/>
      <c r="G274" s="221"/>
      <c r="H274" s="221"/>
      <c r="I274" s="238"/>
      <c r="J274" s="221"/>
      <c r="K274" s="221"/>
      <c r="L274" s="221"/>
      <c r="M274" s="221"/>
      <c r="N274" s="221"/>
      <c r="O274" s="221"/>
      <c r="P274" s="238"/>
      <c r="Q274" s="221" t="str">
        <f t="shared" si="130"/>
        <v/>
      </c>
      <c r="R274" s="221" t="str">
        <f t="shared" si="131"/>
        <v/>
      </c>
      <c r="S274" s="221" t="str">
        <f t="shared" si="132"/>
        <v/>
      </c>
      <c r="T274" s="221" t="str">
        <f t="shared" si="133"/>
        <v/>
      </c>
      <c r="U274" s="221" t="str">
        <f t="shared" si="134"/>
        <v/>
      </c>
      <c r="V274" s="221" t="str">
        <f t="shared" si="135"/>
        <v/>
      </c>
      <c r="W274" s="238" t="str">
        <f t="shared" si="136"/>
        <v/>
      </c>
      <c r="X274" s="221" t="str">
        <f t="shared" si="137"/>
        <v/>
      </c>
      <c r="Y274" s="221" t="str">
        <f t="shared" si="138"/>
        <v/>
      </c>
      <c r="Z274" s="221" t="str">
        <f t="shared" si="139"/>
        <v/>
      </c>
      <c r="AA274" s="221" t="str">
        <f t="shared" si="140"/>
        <v/>
      </c>
      <c r="AB274" s="221" t="str">
        <f t="shared" si="141"/>
        <v/>
      </c>
      <c r="AC274" s="221" t="str">
        <f t="shared" si="142"/>
        <v/>
      </c>
      <c r="AD274" s="238" t="str">
        <f t="shared" si="143"/>
        <v/>
      </c>
      <c r="AE274" s="312"/>
      <c r="AF274" s="259"/>
      <c r="AG274" s="259"/>
      <c r="AJ274" s="16" t="str">
        <f>IF(format_planning="numéros de planning",$AM$8,$AI$8)</f>
        <v>F</v>
      </c>
      <c r="AK274" s="102">
        <f ca="1">SUMIF($AI$3:$AI$8,AJ274,$AJ$3:$AJ$8)+SUMIF($AI$24:$AI$29,AJ274,$AJ$24:$AJ$29)+SUMIF($AI$44:$AI$49,AJ274,$AJ$44:$AJ$49)+SUMIF($AI$64:$AI$69,AJ274,$AJ$64:$AJ$69)+SUMIF($AI$84:$AI$89,AJ274,$AJ$84:$AJ$89)+SUMIF($AI$104:$AI$109,AJ274,$AJ$104:$AJ$109)+SUMIF($AI$124:$AI$129,AJ274,$AJ$124:$AJ$129)+SUMIF($AI$145:$AI$150,AJ274,$AJ$145:$AJ$150)+SUMIF($AI$165:$AI$170,AJ274,$AJ$165:$AJ$170)+SUMIF($AI$185:$AI$190,AJ274,$AJ$185:$AJ$190)+SUMIF($AI$205:$AI$210,AJ274,$AJ$205:$AJ$210)+SUMIF($AI$225:$AI$230,AJ274,$AJ$225:$AJ$230)</f>
        <v>1332.5</v>
      </c>
      <c r="AL274" s="102">
        <f t="shared" si="146"/>
        <v>0</v>
      </c>
      <c r="AM274" s="138">
        <f ca="1">AK274+AO274+AP274+AN274-AL274+AQ274</f>
        <v>1332.5</v>
      </c>
      <c r="AN274" s="155">
        <f t="shared" si="148"/>
        <v>0</v>
      </c>
      <c r="AO274" s="155">
        <f t="shared" si="149"/>
        <v>0</v>
      </c>
      <c r="AP274" s="134"/>
      <c r="AQ274" s="139">
        <f t="shared" si="144"/>
        <v>0</v>
      </c>
      <c r="AR274" s="90"/>
      <c r="AS274" s="90"/>
      <c r="AT274" s="90"/>
      <c r="AU274" s="108">
        <f ca="1">AM274*1.1</f>
        <v>1465.7500000000002</v>
      </c>
      <c r="AV274" s="90"/>
      <c r="AW274" s="90"/>
      <c r="AX274" s="90"/>
      <c r="AY274" s="90"/>
      <c r="AZ274" s="90"/>
      <c r="BA274" s="90"/>
      <c r="BB274" s="90"/>
    </row>
    <row r="275" spans="1:54" x14ac:dyDescent="0.25">
      <c r="B275" s="97" t="s">
        <v>14</v>
      </c>
      <c r="C275" s="246">
        <v>5</v>
      </c>
      <c r="D275" s="221"/>
      <c r="E275" s="246">
        <v>5</v>
      </c>
      <c r="F275" s="241"/>
      <c r="G275" s="247">
        <v>5</v>
      </c>
      <c r="H275" s="239"/>
      <c r="I275" s="238"/>
      <c r="J275" s="246">
        <v>5</v>
      </c>
      <c r="K275" s="221"/>
      <c r="L275" s="246">
        <v>3</v>
      </c>
      <c r="M275" s="221"/>
      <c r="N275" s="246">
        <v>1</v>
      </c>
      <c r="O275" s="239"/>
      <c r="P275" s="238"/>
      <c r="Q275" s="246" t="str">
        <f t="shared" si="130"/>
        <v>F</v>
      </c>
      <c r="R275" s="221" t="str">
        <f t="shared" si="131"/>
        <v/>
      </c>
      <c r="S275" s="248" t="str">
        <f t="shared" si="132"/>
        <v>F</v>
      </c>
      <c r="T275" s="241" t="str">
        <f t="shared" si="133"/>
        <v/>
      </c>
      <c r="U275" s="246" t="str">
        <f t="shared" si="134"/>
        <v>F</v>
      </c>
      <c r="V275" s="239" t="str">
        <f t="shared" si="135"/>
        <v/>
      </c>
      <c r="W275" s="238" t="str">
        <f t="shared" si="136"/>
        <v/>
      </c>
      <c r="X275" s="246" t="str">
        <f t="shared" si="137"/>
        <v>F</v>
      </c>
      <c r="Y275" s="221" t="str">
        <f t="shared" si="138"/>
        <v/>
      </c>
      <c r="Z275" s="246" t="str">
        <f t="shared" si="139"/>
        <v>G</v>
      </c>
      <c r="AA275" s="241" t="str">
        <f t="shared" si="140"/>
        <v/>
      </c>
      <c r="AB275" s="246" t="str">
        <f t="shared" si="141"/>
        <v>A</v>
      </c>
      <c r="AC275" s="239" t="str">
        <f t="shared" si="142"/>
        <v/>
      </c>
      <c r="AD275" s="238" t="str">
        <f t="shared" si="143"/>
        <v/>
      </c>
      <c r="AE275" s="221"/>
      <c r="AF275" s="259"/>
      <c r="AG275" s="259"/>
      <c r="AH275" s="88"/>
      <c r="AI275" s="88"/>
      <c r="AJ275" s="88"/>
      <c r="AK275" s="88"/>
      <c r="AL275" s="88"/>
      <c r="AM275" s="126">
        <f ca="1">SUM(AM269:AM274)</f>
        <v>1904.471428571429</v>
      </c>
      <c r="AN275" s="88"/>
      <c r="AO275" s="88"/>
      <c r="AP275" s="88"/>
      <c r="AQ275" s="88"/>
      <c r="AR275" s="116"/>
      <c r="AS275" s="132"/>
      <c r="AT275" s="132"/>
      <c r="AU275" s="132"/>
      <c r="AV275" s="90"/>
      <c r="AW275" s="90"/>
      <c r="AX275" s="90"/>
      <c r="AY275" s="90"/>
      <c r="AZ275" s="90"/>
      <c r="BA275" s="90"/>
      <c r="BB275" s="90"/>
    </row>
    <row r="276" spans="1:54" x14ac:dyDescent="0.25">
      <c r="B276" s="131" t="s">
        <v>8</v>
      </c>
      <c r="C276" s="246">
        <v>3</v>
      </c>
      <c r="D276" s="246">
        <v>4</v>
      </c>
      <c r="E276" s="246">
        <v>2</v>
      </c>
      <c r="F276" s="246">
        <v>3</v>
      </c>
      <c r="G276" s="246">
        <v>3</v>
      </c>
      <c r="H276" s="249">
        <v>5</v>
      </c>
      <c r="I276" s="238"/>
      <c r="J276" s="246">
        <v>1</v>
      </c>
      <c r="K276" s="246">
        <v>1</v>
      </c>
      <c r="L276" s="246">
        <v>5</v>
      </c>
      <c r="M276" s="246">
        <v>1</v>
      </c>
      <c r="N276" s="250">
        <v>5</v>
      </c>
      <c r="O276" s="246">
        <v>4</v>
      </c>
      <c r="P276" s="238"/>
      <c r="Q276" s="246" t="str">
        <f t="shared" si="130"/>
        <v>G</v>
      </c>
      <c r="R276" s="246" t="str">
        <f t="shared" si="131"/>
        <v>T</v>
      </c>
      <c r="S276" s="246" t="str">
        <f t="shared" si="132"/>
        <v>M</v>
      </c>
      <c r="T276" s="246" t="str">
        <f t="shared" si="133"/>
        <v>G</v>
      </c>
      <c r="U276" s="246" t="str">
        <f t="shared" si="134"/>
        <v>G</v>
      </c>
      <c r="V276" s="246" t="str">
        <f t="shared" si="135"/>
        <v>F</v>
      </c>
      <c r="W276" s="238" t="str">
        <f t="shared" si="136"/>
        <v/>
      </c>
      <c r="X276" s="246" t="str">
        <f t="shared" si="137"/>
        <v>A</v>
      </c>
      <c r="Y276" s="246" t="str">
        <f t="shared" si="138"/>
        <v>A</v>
      </c>
      <c r="Z276" s="246" t="str">
        <f t="shared" si="139"/>
        <v>F</v>
      </c>
      <c r="AA276" s="246" t="str">
        <f t="shared" si="140"/>
        <v>A</v>
      </c>
      <c r="AB276" s="246" t="str">
        <f t="shared" si="141"/>
        <v>F</v>
      </c>
      <c r="AC276" s="251" t="str">
        <f t="shared" si="142"/>
        <v>T</v>
      </c>
      <c r="AD276" s="238" t="str">
        <f t="shared" si="143"/>
        <v/>
      </c>
      <c r="AE276" s="221"/>
      <c r="AF276" s="259"/>
      <c r="AG276" s="259"/>
      <c r="AH276" s="88"/>
      <c r="AI276" s="88"/>
      <c r="AJ276" s="88"/>
      <c r="AK276" s="88"/>
      <c r="AL276" s="88"/>
      <c r="AM276" s="88"/>
      <c r="AN276" s="88"/>
      <c r="AO276" s="88"/>
      <c r="AP276" s="88"/>
      <c r="AQ276" s="88"/>
      <c r="AR276" s="116"/>
      <c r="AS276" s="90"/>
      <c r="AT276" s="90"/>
      <c r="AU276" s="90"/>
      <c r="AV276" s="90"/>
      <c r="AW276" s="90"/>
      <c r="AX276" s="90"/>
      <c r="AY276" s="90"/>
      <c r="AZ276" s="90"/>
      <c r="BA276" s="90"/>
      <c r="BB276" s="90"/>
    </row>
    <row r="277" spans="1:54" x14ac:dyDescent="0.25">
      <c r="B277" s="97" t="s">
        <v>6</v>
      </c>
      <c r="C277" s="262">
        <v>3</v>
      </c>
      <c r="D277" s="246">
        <v>4</v>
      </c>
      <c r="E277" s="246">
        <v>2</v>
      </c>
      <c r="F277" s="246">
        <v>3</v>
      </c>
      <c r="G277" s="246">
        <v>3</v>
      </c>
      <c r="H277" s="249">
        <v>5</v>
      </c>
      <c r="I277" s="238"/>
      <c r="J277" s="246">
        <v>1</v>
      </c>
      <c r="K277" s="246">
        <v>1</v>
      </c>
      <c r="L277" s="246">
        <v>5</v>
      </c>
      <c r="M277" s="246">
        <v>1</v>
      </c>
      <c r="N277" s="246">
        <v>5</v>
      </c>
      <c r="O277" s="246">
        <v>4</v>
      </c>
      <c r="P277" s="238"/>
      <c r="Q277" s="246" t="str">
        <f t="shared" si="130"/>
        <v>G</v>
      </c>
      <c r="R277" s="246" t="str">
        <f t="shared" si="131"/>
        <v>T</v>
      </c>
      <c r="S277" s="246" t="str">
        <f t="shared" si="132"/>
        <v>M</v>
      </c>
      <c r="T277" s="246" t="str">
        <f t="shared" si="133"/>
        <v>G</v>
      </c>
      <c r="U277" s="246" t="str">
        <f t="shared" si="134"/>
        <v>G</v>
      </c>
      <c r="V277" s="246" t="str">
        <f t="shared" si="135"/>
        <v>F</v>
      </c>
      <c r="W277" s="238" t="str">
        <f t="shared" si="136"/>
        <v/>
      </c>
      <c r="X277" s="246" t="str">
        <f t="shared" si="137"/>
        <v>A</v>
      </c>
      <c r="Y277" s="246" t="str">
        <f t="shared" si="138"/>
        <v>A</v>
      </c>
      <c r="Z277" s="246" t="str">
        <f t="shared" si="139"/>
        <v>F</v>
      </c>
      <c r="AA277" s="246" t="str">
        <f t="shared" si="140"/>
        <v>A</v>
      </c>
      <c r="AB277" s="246" t="str">
        <f t="shared" si="141"/>
        <v>F</v>
      </c>
      <c r="AC277" s="252" t="str">
        <f t="shared" si="142"/>
        <v>T</v>
      </c>
      <c r="AD277" s="238" t="str">
        <f t="shared" si="143"/>
        <v/>
      </c>
      <c r="AE277" s="309"/>
      <c r="AF277" s="259"/>
      <c r="AG277" s="259"/>
      <c r="AK277" s="88"/>
      <c r="AL277" s="88"/>
      <c r="AM277" s="88"/>
      <c r="AN277" s="88"/>
      <c r="AO277" s="88"/>
      <c r="AP277" s="88"/>
      <c r="AQ277" s="88"/>
      <c r="AR277" s="90"/>
      <c r="AS277" s="90"/>
      <c r="AT277" s="90"/>
      <c r="AU277" s="90"/>
      <c r="AV277" s="90"/>
      <c r="AW277" s="90"/>
      <c r="AX277" s="90"/>
      <c r="AY277" s="90"/>
      <c r="AZ277" s="90"/>
      <c r="BA277" s="90"/>
      <c r="BB277" s="90"/>
    </row>
    <row r="278" spans="1:54" x14ac:dyDescent="0.25">
      <c r="B278" s="97" t="s">
        <v>7</v>
      </c>
      <c r="C278" s="263">
        <v>3</v>
      </c>
      <c r="D278" s="264">
        <v>4</v>
      </c>
      <c r="E278" s="246">
        <v>2</v>
      </c>
      <c r="F278" s="246">
        <v>3</v>
      </c>
      <c r="G278" s="246">
        <v>3</v>
      </c>
      <c r="H278" s="221"/>
      <c r="I278" s="238"/>
      <c r="J278" s="252">
        <v>1</v>
      </c>
      <c r="K278" s="246">
        <v>1</v>
      </c>
      <c r="L278" s="246">
        <v>5</v>
      </c>
      <c r="M278" s="252">
        <v>1</v>
      </c>
      <c r="N278" s="246">
        <v>5</v>
      </c>
      <c r="O278" s="221"/>
      <c r="P278" s="238"/>
      <c r="Q278" s="252" t="str">
        <f t="shared" si="130"/>
        <v>G</v>
      </c>
      <c r="R278" s="246" t="str">
        <f t="shared" si="131"/>
        <v>T</v>
      </c>
      <c r="S278" s="246" t="str">
        <f t="shared" si="132"/>
        <v>M</v>
      </c>
      <c r="T278" s="246" t="str">
        <f t="shared" si="133"/>
        <v>G</v>
      </c>
      <c r="U278" s="246" t="str">
        <f t="shared" si="134"/>
        <v>G</v>
      </c>
      <c r="V278" s="221" t="str">
        <f t="shared" si="135"/>
        <v/>
      </c>
      <c r="W278" s="238" t="str">
        <f t="shared" si="136"/>
        <v/>
      </c>
      <c r="X278" s="252" t="str">
        <f t="shared" si="137"/>
        <v>A</v>
      </c>
      <c r="Y278" s="246" t="str">
        <f t="shared" si="138"/>
        <v>A</v>
      </c>
      <c r="Z278" s="246" t="str">
        <f t="shared" si="139"/>
        <v>F</v>
      </c>
      <c r="AA278" s="246" t="str">
        <f t="shared" si="140"/>
        <v>A</v>
      </c>
      <c r="AB278" s="246" t="str">
        <f t="shared" si="141"/>
        <v>F</v>
      </c>
      <c r="AC278" s="221" t="str">
        <f t="shared" si="142"/>
        <v/>
      </c>
      <c r="AD278" s="238" t="str">
        <f t="shared" si="143"/>
        <v/>
      </c>
      <c r="AE278" s="309"/>
      <c r="AF278" s="259"/>
      <c r="AG278" s="269"/>
      <c r="AK278" s="88"/>
      <c r="AL278" s="88"/>
      <c r="AM278" s="88"/>
      <c r="AN278" s="88"/>
      <c r="AO278" s="88"/>
      <c r="AP278" s="88"/>
      <c r="AQ278" s="88"/>
      <c r="AR278" s="90"/>
      <c r="AS278" s="90"/>
      <c r="AT278" s="90"/>
      <c r="AU278" s="90"/>
      <c r="AV278" s="90"/>
      <c r="AW278" s="90"/>
      <c r="AX278" s="90"/>
      <c r="AY278" s="90"/>
      <c r="AZ278" s="90"/>
      <c r="BA278" s="90"/>
      <c r="BB278" s="90"/>
    </row>
    <row r="279" spans="1:54" x14ac:dyDescent="0.25">
      <c r="B279" s="97" t="s">
        <v>15</v>
      </c>
      <c r="C279" s="250">
        <v>5</v>
      </c>
      <c r="D279" s="253"/>
      <c r="E279" s="253"/>
      <c r="F279" s="253"/>
      <c r="G279" s="253"/>
      <c r="H279" s="254"/>
      <c r="I279" s="238"/>
      <c r="J279" s="246">
        <v>5</v>
      </c>
      <c r="K279" s="253"/>
      <c r="L279" s="253"/>
      <c r="M279" s="253"/>
      <c r="N279" s="253"/>
      <c r="O279" s="253"/>
      <c r="P279" s="238"/>
      <c r="Q279" s="246" t="str">
        <f t="shared" si="130"/>
        <v>F</v>
      </c>
      <c r="R279" s="253" t="str">
        <f t="shared" si="131"/>
        <v/>
      </c>
      <c r="S279" s="253" t="str">
        <f t="shared" si="132"/>
        <v/>
      </c>
      <c r="T279" s="253" t="str">
        <f t="shared" si="133"/>
        <v/>
      </c>
      <c r="U279" s="253" t="str">
        <f t="shared" si="134"/>
        <v/>
      </c>
      <c r="V279" s="253" t="str">
        <f t="shared" si="135"/>
        <v/>
      </c>
      <c r="W279" s="238" t="str">
        <f t="shared" si="136"/>
        <v/>
      </c>
      <c r="X279" s="246" t="str">
        <f t="shared" si="137"/>
        <v>F</v>
      </c>
      <c r="Y279" s="221" t="str">
        <f t="shared" si="138"/>
        <v/>
      </c>
      <c r="Z279" s="221" t="str">
        <f t="shared" si="139"/>
        <v/>
      </c>
      <c r="AA279" s="221" t="str">
        <f t="shared" si="140"/>
        <v/>
      </c>
      <c r="AB279" s="221" t="str">
        <f t="shared" si="141"/>
        <v/>
      </c>
      <c r="AC279" s="221" t="str">
        <f t="shared" si="142"/>
        <v/>
      </c>
      <c r="AD279" s="238" t="str">
        <f t="shared" si="143"/>
        <v/>
      </c>
      <c r="AE279" s="309"/>
      <c r="AF279" s="259"/>
      <c r="AG279" s="269"/>
      <c r="AK279" s="90"/>
      <c r="AL279" s="90"/>
      <c r="AM279" s="90"/>
      <c r="AN279" s="90"/>
      <c r="AO279" s="90"/>
      <c r="AP279" s="90"/>
      <c r="AQ279" s="90"/>
      <c r="AR279" s="90"/>
      <c r="AS279" s="90"/>
      <c r="AT279" s="90"/>
      <c r="AU279" s="90"/>
      <c r="AV279" s="90"/>
      <c r="AW279" s="90"/>
      <c r="AX279" s="90"/>
      <c r="AY279" s="90"/>
      <c r="AZ279" s="90"/>
      <c r="BA279" s="90"/>
      <c r="BB279" s="90"/>
    </row>
    <row r="280" spans="1:54" x14ac:dyDescent="0.25">
      <c r="B280" s="88"/>
      <c r="C280" s="265" t="s">
        <v>5</v>
      </c>
      <c r="D280" s="255" t="s">
        <v>5</v>
      </c>
      <c r="E280" s="256" t="s">
        <v>5</v>
      </c>
      <c r="F280" s="256" t="s">
        <v>5</v>
      </c>
      <c r="G280" s="256" t="s">
        <v>5</v>
      </c>
      <c r="H280" s="257" t="s">
        <v>5</v>
      </c>
      <c r="I280" s="258"/>
      <c r="J280" s="265" t="s">
        <v>5</v>
      </c>
      <c r="K280" s="255" t="s">
        <v>5</v>
      </c>
      <c r="L280" s="256" t="s">
        <v>5</v>
      </c>
      <c r="M280" s="256" t="s">
        <v>5</v>
      </c>
      <c r="N280" s="256" t="s">
        <v>5</v>
      </c>
      <c r="O280" s="257" t="s">
        <v>5</v>
      </c>
      <c r="P280" s="258"/>
      <c r="Q280" s="246" t="str">
        <f t="shared" si="130"/>
        <v>C</v>
      </c>
      <c r="R280" s="246" t="str">
        <f t="shared" si="131"/>
        <v>C</v>
      </c>
      <c r="S280" s="246" t="str">
        <f t="shared" si="132"/>
        <v>C</v>
      </c>
      <c r="T280" s="246" t="str">
        <f t="shared" si="133"/>
        <v>C</v>
      </c>
      <c r="U280" s="246" t="str">
        <f t="shared" si="134"/>
        <v>C</v>
      </c>
      <c r="V280" s="246" t="str">
        <f t="shared" si="135"/>
        <v>C</v>
      </c>
      <c r="W280" s="246" t="str">
        <f t="shared" si="136"/>
        <v/>
      </c>
      <c r="X280" s="246" t="str">
        <f t="shared" si="137"/>
        <v>C</v>
      </c>
      <c r="Y280" s="246" t="str">
        <f t="shared" si="138"/>
        <v>C</v>
      </c>
      <c r="Z280" s="246" t="str">
        <f t="shared" si="139"/>
        <v>C</v>
      </c>
      <c r="AA280" s="246" t="str">
        <f t="shared" si="140"/>
        <v>C</v>
      </c>
      <c r="AB280" s="246" t="str">
        <f t="shared" si="141"/>
        <v>C</v>
      </c>
      <c r="AC280" s="246" t="str">
        <f t="shared" si="142"/>
        <v>C</v>
      </c>
      <c r="AD280" s="246" t="str">
        <f t="shared" si="143"/>
        <v/>
      </c>
      <c r="AE280" s="309"/>
      <c r="AF280" s="266"/>
      <c r="AG280" s="269"/>
      <c r="AK280" s="90"/>
      <c r="AL280" s="90"/>
      <c r="AM280" s="90"/>
      <c r="AN280" s="90"/>
      <c r="AO280" s="90"/>
      <c r="AP280" s="90"/>
      <c r="AQ280" s="90"/>
      <c r="AR280" s="90"/>
      <c r="AS280" s="90"/>
      <c r="AT280" s="90"/>
      <c r="AU280" s="90"/>
      <c r="AV280" s="90"/>
      <c r="AW280" s="90"/>
      <c r="AX280" s="90"/>
      <c r="AY280" s="90"/>
      <c r="AZ280" s="90"/>
      <c r="BA280" s="90"/>
      <c r="BB280" s="90"/>
    </row>
    <row r="281" spans="1:54" x14ac:dyDescent="0.25">
      <c r="B281" s="90"/>
      <c r="C281" s="266"/>
      <c r="D281" s="266"/>
      <c r="E281" s="266"/>
      <c r="F281" s="266"/>
      <c r="G281" s="266"/>
      <c r="H281" s="266"/>
      <c r="I281" s="266"/>
      <c r="J281" s="266"/>
      <c r="K281" s="266"/>
      <c r="L281" s="266"/>
      <c r="M281" s="266"/>
      <c r="N281" s="266"/>
      <c r="O281" s="266"/>
      <c r="P281" s="266"/>
      <c r="Q281" s="266"/>
      <c r="R281" s="266"/>
      <c r="S281" s="266"/>
      <c r="T281" s="266"/>
      <c r="U281" s="266"/>
      <c r="V281" s="266"/>
      <c r="W281" s="266"/>
      <c r="X281" s="266"/>
      <c r="Y281" s="266"/>
      <c r="Z281" s="266"/>
      <c r="AA281" s="266"/>
      <c r="AB281" s="266"/>
      <c r="AC281" s="266"/>
      <c r="AD281" s="266"/>
      <c r="AE281" s="266"/>
      <c r="AF281" s="266"/>
      <c r="AG281" s="269"/>
      <c r="AK281" s="90"/>
      <c r="AL281" s="90"/>
      <c r="AM281" s="133"/>
      <c r="AN281" s="90"/>
      <c r="AO281" s="133"/>
      <c r="AP281" s="90"/>
      <c r="AQ281" s="90"/>
      <c r="AR281" s="90"/>
      <c r="AS281" s="90"/>
      <c r="AT281" s="90"/>
      <c r="AU281" s="90"/>
      <c r="AV281" s="90"/>
      <c r="AW281" s="90"/>
      <c r="AX281" s="90"/>
      <c r="AY281" s="90"/>
      <c r="AZ281" s="90"/>
      <c r="BA281" s="90"/>
      <c r="BB281" s="90"/>
    </row>
    <row r="282" spans="1:54" x14ac:dyDescent="0.25">
      <c r="A282" s="100" t="str">
        <f>IF(format_planning="numéros de planning",AM$3,INDEX($AI$3:$AI$8,MATCH(AM$3,$AM$3:$AM$8,0),1,1))</f>
        <v>A</v>
      </c>
      <c r="B282" s="121" t="s">
        <v>53</v>
      </c>
      <c r="C282" s="221">
        <v>1</v>
      </c>
      <c r="D282" s="221"/>
      <c r="E282" s="221"/>
      <c r="F282" s="221"/>
      <c r="G282" s="221"/>
      <c r="H282" s="221"/>
      <c r="I282" s="221"/>
      <c r="J282" s="221">
        <v>2</v>
      </c>
      <c r="K282" s="221"/>
      <c r="L282" s="221"/>
      <c r="M282" s="221"/>
      <c r="N282" s="221"/>
      <c r="O282" s="221"/>
      <c r="P282" s="221"/>
      <c r="Q282" s="380" t="s">
        <v>52</v>
      </c>
      <c r="R282" s="380"/>
      <c r="S282" s="380"/>
      <c r="T282" s="380"/>
      <c r="U282" s="380"/>
      <c r="V282" s="380"/>
      <c r="W282" s="380"/>
      <c r="X282" s="380"/>
      <c r="Y282" s="380"/>
      <c r="Z282" s="380"/>
      <c r="AA282" s="380"/>
      <c r="AB282" s="380"/>
      <c r="AC282" s="380"/>
      <c r="AD282" s="380"/>
      <c r="AE282" s="266"/>
      <c r="AF282" s="266"/>
      <c r="AG282" s="269"/>
      <c r="AK282" s="90"/>
      <c r="AL282" s="90"/>
      <c r="AM282" s="133"/>
      <c r="AN282" s="90"/>
      <c r="AO282" s="133"/>
      <c r="AP282" s="90"/>
      <c r="AQ282" s="90"/>
      <c r="AR282" s="90"/>
      <c r="AS282" s="90"/>
      <c r="AT282" s="90"/>
      <c r="AU282" s="90"/>
      <c r="AV282" s="90"/>
      <c r="AW282" s="90"/>
      <c r="AX282" s="90"/>
      <c r="AY282" s="90"/>
      <c r="AZ282" s="90"/>
      <c r="BA282" s="90"/>
      <c r="BB282" s="90"/>
    </row>
    <row r="283" spans="1:54" x14ac:dyDescent="0.25">
      <c r="B283" s="99" t="s">
        <v>4</v>
      </c>
      <c r="C283" s="234">
        <v>2</v>
      </c>
      <c r="D283" s="234">
        <v>3</v>
      </c>
      <c r="E283" s="234">
        <v>4</v>
      </c>
      <c r="F283" s="234">
        <v>4</v>
      </c>
      <c r="G283" s="234">
        <v>2</v>
      </c>
      <c r="H283" s="235">
        <v>2</v>
      </c>
      <c r="I283" s="236"/>
      <c r="J283" s="234">
        <v>4</v>
      </c>
      <c r="K283" s="234">
        <v>3</v>
      </c>
      <c r="L283" s="234">
        <v>2</v>
      </c>
      <c r="M283" s="234">
        <v>2</v>
      </c>
      <c r="N283" s="234">
        <v>4</v>
      </c>
      <c r="O283" s="234">
        <v>3</v>
      </c>
      <c r="P283" s="236"/>
      <c r="Q283" s="234" t="str">
        <f t="shared" ref="Q283:Q297" si="150">IF(C283="","",INDEX($AI$3:$AI$8,MATCH(C283,$AM$3:$AM$8,0)))</f>
        <v>M</v>
      </c>
      <c r="R283" s="234" t="str">
        <f t="shared" ref="R283:R297" si="151">IF(D283="","",INDEX($AI$3:$AI$8,MATCH(D283,$AM$3:$AM$8,0)))</f>
        <v>G</v>
      </c>
      <c r="S283" s="234" t="str">
        <f t="shared" ref="S283:S297" si="152">IF(E283="","",INDEX($AI$3:$AI$8,MATCH(E283,$AM$3:$AM$8,0)))</f>
        <v>T</v>
      </c>
      <c r="T283" s="234" t="str">
        <f t="shared" ref="T283:T297" si="153">IF(F283="","",INDEX($AI$3:$AI$8,MATCH(F283,$AM$3:$AM$8,0)))</f>
        <v>T</v>
      </c>
      <c r="U283" s="234" t="str">
        <f t="shared" ref="U283:U297" si="154">IF(G283="","",INDEX($AI$3:$AI$8,MATCH(G283,$AM$3:$AM$8,0)))</f>
        <v>M</v>
      </c>
      <c r="V283" s="234" t="str">
        <f t="shared" ref="V283:V297" si="155">IF(H283="","",INDEX($AI$3:$AI$8,MATCH(H283,$AM$3:$AM$8,0)))</f>
        <v>M</v>
      </c>
      <c r="W283" s="236" t="str">
        <f t="shared" ref="W283:W297" si="156">IF(I283="","",INDEX($AI$3:$AI$8,MATCH(I283,$AM$3:$AM$8,0)))</f>
        <v/>
      </c>
      <c r="X283" s="237" t="str">
        <f t="shared" ref="X283:X297" si="157">IF(J283="","",INDEX($AI$3:$AI$8,MATCH(J283,$AM$3:$AM$8,0)))</f>
        <v>T</v>
      </c>
      <c r="Y283" s="234" t="str">
        <f t="shared" ref="Y283:Y297" si="158">IF(K283="","",INDEX($AI$3:$AI$8,MATCH(K283,$AM$3:$AM$8,0)))</f>
        <v>G</v>
      </c>
      <c r="Z283" s="234" t="str">
        <f t="shared" ref="Z283:Z297" si="159">IF(L283="","",INDEX($AI$3:$AI$8,MATCH(L283,$AM$3:$AM$8,0)))</f>
        <v>M</v>
      </c>
      <c r="AA283" s="234" t="str">
        <f t="shared" ref="AA283:AA297" si="160">IF(M283="","",INDEX($AI$3:$AI$8,MATCH(M283,$AM$3:$AM$8,0)))</f>
        <v>M</v>
      </c>
      <c r="AB283" s="234" t="str">
        <f t="shared" ref="AB283:AB297" si="161">IF(N283="","",INDEX($AI$3:$AI$8,MATCH(N283,$AM$3:$AM$8,0)))</f>
        <v>T</v>
      </c>
      <c r="AC283" s="235" t="str">
        <f t="shared" ref="AC283:AC297" si="162">IF(O283="","",INDEX($AI$3:$AI$8,MATCH(O283,$AM$3:$AM$8,0)))</f>
        <v>G</v>
      </c>
      <c r="AD283" s="236" t="str">
        <f t="shared" ref="AD283:AD297" si="163">IF(P283="","",INDEX($AI$3:$AI$8,MATCH(P283,$AM$3:$AM$8,0)))</f>
        <v/>
      </c>
      <c r="AE283" s="266"/>
      <c r="AF283" s="266"/>
      <c r="AG283" s="269"/>
      <c r="AK283" s="90"/>
      <c r="AL283" s="90"/>
      <c r="AM283" s="90"/>
      <c r="AN283" s="90"/>
      <c r="AO283" s="133"/>
      <c r="AP283" s="90"/>
      <c r="AQ283" s="90"/>
      <c r="AR283" s="90"/>
      <c r="AS283" s="90"/>
      <c r="AT283" s="90"/>
      <c r="AU283" s="90"/>
      <c r="AV283" s="90"/>
      <c r="AW283" s="90"/>
      <c r="AX283" s="90"/>
      <c r="AY283" s="90"/>
      <c r="AZ283" s="90"/>
      <c r="BA283" s="90"/>
      <c r="BB283" s="90"/>
    </row>
    <row r="284" spans="1:54" x14ac:dyDescent="0.25">
      <c r="B284" s="101" t="s">
        <v>6</v>
      </c>
      <c r="C284" s="234">
        <v>2</v>
      </c>
      <c r="D284" s="234">
        <v>3</v>
      </c>
      <c r="E284" s="234">
        <v>4</v>
      </c>
      <c r="F284" s="234">
        <v>4</v>
      </c>
      <c r="G284" s="234">
        <v>2</v>
      </c>
      <c r="H284" s="235">
        <v>2</v>
      </c>
      <c r="I284" s="238"/>
      <c r="J284" s="234">
        <v>4</v>
      </c>
      <c r="K284" s="234">
        <v>3</v>
      </c>
      <c r="L284" s="234">
        <v>2</v>
      </c>
      <c r="M284" s="234">
        <v>2</v>
      </c>
      <c r="N284" s="234">
        <v>4</v>
      </c>
      <c r="O284" s="234">
        <v>3</v>
      </c>
      <c r="P284" s="238"/>
      <c r="Q284" s="234" t="str">
        <f t="shared" si="150"/>
        <v>M</v>
      </c>
      <c r="R284" s="234" t="str">
        <f t="shared" si="151"/>
        <v>G</v>
      </c>
      <c r="S284" s="234" t="str">
        <f t="shared" si="152"/>
        <v>T</v>
      </c>
      <c r="T284" s="234" t="str">
        <f t="shared" si="153"/>
        <v>T</v>
      </c>
      <c r="U284" s="234" t="str">
        <f t="shared" si="154"/>
        <v>M</v>
      </c>
      <c r="V284" s="234" t="str">
        <f t="shared" si="155"/>
        <v>M</v>
      </c>
      <c r="W284" s="238" t="str">
        <f t="shared" si="156"/>
        <v/>
      </c>
      <c r="X284" s="237" t="str">
        <f t="shared" si="157"/>
        <v>T</v>
      </c>
      <c r="Y284" s="234" t="str">
        <f t="shared" si="158"/>
        <v>G</v>
      </c>
      <c r="Z284" s="234" t="str">
        <f t="shared" si="159"/>
        <v>M</v>
      </c>
      <c r="AA284" s="234" t="str">
        <f t="shared" si="160"/>
        <v>M</v>
      </c>
      <c r="AB284" s="234" t="str">
        <f t="shared" si="161"/>
        <v>T</v>
      </c>
      <c r="AC284" s="235" t="str">
        <f t="shared" si="162"/>
        <v>G</v>
      </c>
      <c r="AD284" s="238" t="str">
        <f t="shared" si="163"/>
        <v/>
      </c>
      <c r="AE284" s="266"/>
      <c r="AF284" s="266"/>
      <c r="AG284" s="269"/>
      <c r="AK284" s="90"/>
      <c r="AL284" s="90"/>
      <c r="AM284" s="90"/>
      <c r="AN284" s="90"/>
      <c r="AO284" s="133"/>
      <c r="AP284" s="90"/>
      <c r="AQ284" s="90"/>
      <c r="AR284" s="90"/>
      <c r="AS284" s="90"/>
      <c r="AT284" s="90"/>
      <c r="AU284" s="90"/>
      <c r="AV284" s="90"/>
      <c r="AW284" s="90"/>
      <c r="AX284" s="90"/>
      <c r="AY284" s="90"/>
      <c r="AZ284" s="90"/>
      <c r="BA284" s="90"/>
      <c r="BB284" s="90"/>
    </row>
    <row r="285" spans="1:54" x14ac:dyDescent="0.25">
      <c r="B285" s="101" t="s">
        <v>7</v>
      </c>
      <c r="C285" s="234">
        <v>2</v>
      </c>
      <c r="D285" s="234">
        <v>3</v>
      </c>
      <c r="E285" s="234">
        <v>4</v>
      </c>
      <c r="F285" s="234">
        <v>4</v>
      </c>
      <c r="G285" s="234">
        <v>2</v>
      </c>
      <c r="H285" s="239"/>
      <c r="I285" s="238"/>
      <c r="J285" s="234">
        <v>4</v>
      </c>
      <c r="K285" s="234">
        <v>3</v>
      </c>
      <c r="L285" s="234">
        <v>2</v>
      </c>
      <c r="M285" s="234">
        <v>2</v>
      </c>
      <c r="N285" s="234">
        <v>4</v>
      </c>
      <c r="O285" s="221"/>
      <c r="P285" s="238"/>
      <c r="Q285" s="234" t="str">
        <f t="shared" si="150"/>
        <v>M</v>
      </c>
      <c r="R285" s="234" t="str">
        <f t="shared" si="151"/>
        <v>G</v>
      </c>
      <c r="S285" s="234" t="str">
        <f t="shared" si="152"/>
        <v>T</v>
      </c>
      <c r="T285" s="234" t="str">
        <f t="shared" si="153"/>
        <v>T</v>
      </c>
      <c r="U285" s="234" t="str">
        <f t="shared" si="154"/>
        <v>M</v>
      </c>
      <c r="V285" s="221" t="str">
        <f t="shared" si="155"/>
        <v/>
      </c>
      <c r="W285" s="238" t="str">
        <f t="shared" si="156"/>
        <v/>
      </c>
      <c r="X285" s="237" t="str">
        <f t="shared" si="157"/>
        <v>T</v>
      </c>
      <c r="Y285" s="234" t="str">
        <f t="shared" si="158"/>
        <v>G</v>
      </c>
      <c r="Z285" s="234" t="str">
        <f t="shared" si="159"/>
        <v>M</v>
      </c>
      <c r="AA285" s="234" t="str">
        <f t="shared" si="160"/>
        <v>M</v>
      </c>
      <c r="AB285" s="234" t="str">
        <f t="shared" si="161"/>
        <v>T</v>
      </c>
      <c r="AC285" s="239" t="str">
        <f t="shared" si="162"/>
        <v/>
      </c>
      <c r="AD285" s="238" t="str">
        <f t="shared" si="163"/>
        <v/>
      </c>
      <c r="AE285" s="266"/>
      <c r="AF285" s="266"/>
      <c r="AG285" s="269"/>
      <c r="AK285" s="90"/>
      <c r="AL285" s="90"/>
      <c r="AM285" s="90"/>
      <c r="AN285" s="90"/>
      <c r="AO285" s="133"/>
      <c r="AP285" s="90"/>
      <c r="AQ285" s="90"/>
      <c r="AR285" s="90"/>
      <c r="AS285" s="90"/>
      <c r="AT285" s="90"/>
      <c r="AU285" s="90"/>
      <c r="AV285" s="90"/>
      <c r="AW285" s="90"/>
      <c r="AX285" s="90"/>
      <c r="AY285" s="90"/>
      <c r="AZ285" s="90"/>
      <c r="BA285" s="90"/>
      <c r="BB285" s="90"/>
    </row>
    <row r="286" spans="1:54" x14ac:dyDescent="0.25">
      <c r="B286" s="104" t="s">
        <v>8</v>
      </c>
      <c r="C286" s="221"/>
      <c r="D286" s="221"/>
      <c r="E286" s="221"/>
      <c r="F286" s="221"/>
      <c r="G286" s="240"/>
      <c r="H286" s="234">
        <v>4</v>
      </c>
      <c r="I286" s="238"/>
      <c r="J286" s="221"/>
      <c r="K286" s="221"/>
      <c r="L286" s="221"/>
      <c r="M286" s="221"/>
      <c r="N286" s="240"/>
      <c r="O286" s="234">
        <v>4</v>
      </c>
      <c r="P286" s="238"/>
      <c r="Q286" s="221" t="str">
        <f t="shared" si="150"/>
        <v/>
      </c>
      <c r="R286" s="221" t="str">
        <f t="shared" si="151"/>
        <v/>
      </c>
      <c r="S286" s="221" t="str">
        <f t="shared" si="152"/>
        <v/>
      </c>
      <c r="T286" s="221" t="str">
        <f t="shared" si="153"/>
        <v/>
      </c>
      <c r="U286" s="240" t="str">
        <f t="shared" si="154"/>
        <v/>
      </c>
      <c r="V286" s="234" t="str">
        <f t="shared" si="155"/>
        <v>T</v>
      </c>
      <c r="W286" s="238" t="str">
        <f t="shared" si="156"/>
        <v/>
      </c>
      <c r="X286" s="221" t="str">
        <f t="shared" si="157"/>
        <v/>
      </c>
      <c r="Y286" s="221" t="str">
        <f t="shared" si="158"/>
        <v/>
      </c>
      <c r="Z286" s="221" t="str">
        <f t="shared" si="159"/>
        <v/>
      </c>
      <c r="AA286" s="221" t="str">
        <f t="shared" si="160"/>
        <v/>
      </c>
      <c r="AB286" s="240" t="str">
        <f t="shared" si="161"/>
        <v/>
      </c>
      <c r="AC286" s="234" t="str">
        <f t="shared" si="162"/>
        <v>T</v>
      </c>
      <c r="AD286" s="238" t="str">
        <f t="shared" si="163"/>
        <v/>
      </c>
      <c r="AE286" s="266"/>
      <c r="AF286" s="266"/>
      <c r="AG286" s="269"/>
      <c r="AH286" s="90"/>
      <c r="AI286" s="90"/>
      <c r="AJ286" s="90"/>
      <c r="AK286" s="90"/>
      <c r="AL286" s="90"/>
      <c r="AM286" s="90"/>
      <c r="AN286" s="90"/>
      <c r="AO286" s="90"/>
      <c r="AP286" s="90"/>
      <c r="AQ286" s="90"/>
      <c r="AR286" s="90"/>
      <c r="AS286" s="90"/>
      <c r="AT286" s="90"/>
      <c r="AU286" s="90"/>
      <c r="AV286" s="90"/>
      <c r="AW286" s="90"/>
      <c r="AX286" s="90"/>
      <c r="AY286" s="90"/>
      <c r="AZ286" s="90"/>
      <c r="BA286" s="90"/>
      <c r="BB286" s="90"/>
    </row>
    <row r="287" spans="1:54" x14ac:dyDescent="0.25">
      <c r="B287" s="101" t="s">
        <v>9</v>
      </c>
      <c r="C287" s="234">
        <v>4</v>
      </c>
      <c r="D287" s="234">
        <v>2</v>
      </c>
      <c r="E287" s="234">
        <v>2</v>
      </c>
      <c r="F287" s="234">
        <v>3</v>
      </c>
      <c r="G287" s="234">
        <v>4</v>
      </c>
      <c r="H287" s="241"/>
      <c r="I287" s="238"/>
      <c r="J287" s="234">
        <v>2</v>
      </c>
      <c r="K287" s="234">
        <v>5</v>
      </c>
      <c r="L287" s="234">
        <v>3</v>
      </c>
      <c r="M287" s="234">
        <v>4</v>
      </c>
      <c r="N287" s="234">
        <v>2</v>
      </c>
      <c r="O287" s="241"/>
      <c r="P287" s="238"/>
      <c r="Q287" s="234" t="str">
        <f t="shared" si="150"/>
        <v>T</v>
      </c>
      <c r="R287" s="234" t="str">
        <f t="shared" si="151"/>
        <v>M</v>
      </c>
      <c r="S287" s="234" t="str">
        <f t="shared" si="152"/>
        <v>M</v>
      </c>
      <c r="T287" s="234" t="str">
        <f t="shared" si="153"/>
        <v>G</v>
      </c>
      <c r="U287" s="234" t="str">
        <f t="shared" si="154"/>
        <v>T</v>
      </c>
      <c r="V287" s="241" t="str">
        <f t="shared" si="155"/>
        <v/>
      </c>
      <c r="W287" s="238" t="str">
        <f t="shared" si="156"/>
        <v/>
      </c>
      <c r="X287" s="234" t="str">
        <f t="shared" si="157"/>
        <v>M</v>
      </c>
      <c r="Y287" s="234" t="str">
        <f t="shared" si="158"/>
        <v>F</v>
      </c>
      <c r="Z287" s="234" t="str">
        <f t="shared" si="159"/>
        <v>G</v>
      </c>
      <c r="AA287" s="234" t="str">
        <f t="shared" si="160"/>
        <v>T</v>
      </c>
      <c r="AB287" s="242" t="str">
        <f t="shared" si="161"/>
        <v>M</v>
      </c>
      <c r="AC287" s="241" t="str">
        <f t="shared" si="162"/>
        <v/>
      </c>
      <c r="AD287" s="238" t="str">
        <f t="shared" si="163"/>
        <v/>
      </c>
      <c r="AE287" s="266"/>
      <c r="AF287" s="266"/>
      <c r="AG287" s="266"/>
      <c r="AH287" s="90"/>
      <c r="AI287" s="90"/>
      <c r="AJ287" s="105"/>
      <c r="AK287" s="105"/>
      <c r="AL287" s="105"/>
      <c r="AM287" s="90"/>
      <c r="AN287" s="90"/>
      <c r="AO287" s="90"/>
      <c r="AP287" s="90"/>
      <c r="AQ287" s="90"/>
      <c r="AR287" s="90"/>
      <c r="AS287" s="90"/>
      <c r="AT287" s="90"/>
      <c r="AU287" s="90"/>
      <c r="AV287" s="90"/>
      <c r="AW287" s="90"/>
      <c r="AX287" s="90"/>
      <c r="AY287" s="90"/>
      <c r="AZ287" s="90"/>
      <c r="BA287" s="90"/>
      <c r="BB287" s="90"/>
    </row>
    <row r="288" spans="1:54" x14ac:dyDescent="0.25">
      <c r="B288" s="101" t="s">
        <v>10</v>
      </c>
      <c r="C288" s="234">
        <v>4</v>
      </c>
      <c r="D288" s="234">
        <v>2</v>
      </c>
      <c r="E288" s="234">
        <v>2</v>
      </c>
      <c r="F288" s="234">
        <v>3</v>
      </c>
      <c r="G288" s="234">
        <v>4</v>
      </c>
      <c r="H288" s="221"/>
      <c r="I288" s="238"/>
      <c r="J288" s="234">
        <v>2</v>
      </c>
      <c r="K288" s="234">
        <v>5</v>
      </c>
      <c r="L288" s="234">
        <v>3</v>
      </c>
      <c r="M288" s="234">
        <v>4</v>
      </c>
      <c r="N288" s="234">
        <v>2</v>
      </c>
      <c r="O288" s="221"/>
      <c r="P288" s="238"/>
      <c r="Q288" s="234" t="str">
        <f t="shared" si="150"/>
        <v>T</v>
      </c>
      <c r="R288" s="234" t="str">
        <f t="shared" si="151"/>
        <v>M</v>
      </c>
      <c r="S288" s="234" t="str">
        <f t="shared" si="152"/>
        <v>M</v>
      </c>
      <c r="T288" s="234" t="str">
        <f t="shared" si="153"/>
        <v>G</v>
      </c>
      <c r="U288" s="234" t="str">
        <f t="shared" si="154"/>
        <v>T</v>
      </c>
      <c r="V288" s="221" t="str">
        <f t="shared" si="155"/>
        <v/>
      </c>
      <c r="W288" s="238" t="str">
        <f t="shared" si="156"/>
        <v/>
      </c>
      <c r="X288" s="234" t="str">
        <f t="shared" si="157"/>
        <v>M</v>
      </c>
      <c r="Y288" s="234" t="str">
        <f t="shared" si="158"/>
        <v>F</v>
      </c>
      <c r="Z288" s="234" t="str">
        <f t="shared" si="159"/>
        <v>G</v>
      </c>
      <c r="AA288" s="234" t="str">
        <f t="shared" si="160"/>
        <v>T</v>
      </c>
      <c r="AB288" s="234" t="str">
        <f t="shared" si="161"/>
        <v>M</v>
      </c>
      <c r="AC288" s="221" t="str">
        <f t="shared" si="162"/>
        <v/>
      </c>
      <c r="AD288" s="238" t="str">
        <f t="shared" si="163"/>
        <v/>
      </c>
      <c r="AE288" s="266"/>
      <c r="AF288" s="266"/>
      <c r="AG288" s="266"/>
      <c r="AH288" s="90"/>
      <c r="AI288" s="90"/>
      <c r="AJ288" s="90"/>
      <c r="AK288" s="90"/>
      <c r="AL288" s="90"/>
      <c r="AM288" s="90"/>
      <c r="AN288" s="90"/>
      <c r="AO288" s="90"/>
      <c r="AP288" s="90"/>
      <c r="AQ288" s="90"/>
      <c r="AR288" s="90"/>
      <c r="AS288" s="90"/>
      <c r="AT288" s="90"/>
      <c r="AU288" s="90"/>
      <c r="AV288" s="90"/>
      <c r="AW288" s="90"/>
      <c r="AX288" s="90"/>
      <c r="AY288" s="90"/>
      <c r="AZ288" s="90"/>
      <c r="BA288" s="90"/>
      <c r="BB288" s="90"/>
    </row>
    <row r="289" spans="1:54" x14ac:dyDescent="0.25">
      <c r="B289" s="101" t="s">
        <v>12</v>
      </c>
      <c r="C289" s="243">
        <v>4</v>
      </c>
      <c r="D289" s="243">
        <v>2</v>
      </c>
      <c r="E289" s="243">
        <v>2</v>
      </c>
      <c r="F289" s="243">
        <v>3</v>
      </c>
      <c r="G289" s="243">
        <v>4</v>
      </c>
      <c r="H289" s="239"/>
      <c r="I289" s="238"/>
      <c r="J289" s="243">
        <v>2</v>
      </c>
      <c r="K289" s="243">
        <v>5</v>
      </c>
      <c r="L289" s="243">
        <v>3</v>
      </c>
      <c r="M289" s="243">
        <v>4</v>
      </c>
      <c r="N289" s="243">
        <v>2</v>
      </c>
      <c r="O289" s="221"/>
      <c r="P289" s="238"/>
      <c r="Q289" s="243" t="str">
        <f t="shared" si="150"/>
        <v>T</v>
      </c>
      <c r="R289" s="243" t="str">
        <f t="shared" si="151"/>
        <v>M</v>
      </c>
      <c r="S289" s="243" t="str">
        <f t="shared" si="152"/>
        <v>M</v>
      </c>
      <c r="T289" s="243" t="str">
        <f t="shared" si="153"/>
        <v>G</v>
      </c>
      <c r="U289" s="243" t="str">
        <f t="shared" si="154"/>
        <v>T</v>
      </c>
      <c r="V289" s="221" t="str">
        <f t="shared" si="155"/>
        <v/>
      </c>
      <c r="W289" s="238" t="str">
        <f t="shared" si="156"/>
        <v/>
      </c>
      <c r="X289" s="243" t="str">
        <f t="shared" si="157"/>
        <v>M</v>
      </c>
      <c r="Y289" s="243" t="str">
        <f t="shared" si="158"/>
        <v>F</v>
      </c>
      <c r="Z289" s="243" t="str">
        <f t="shared" si="159"/>
        <v>G</v>
      </c>
      <c r="AA289" s="243" t="str">
        <f t="shared" si="160"/>
        <v>T</v>
      </c>
      <c r="AB289" s="243" t="str">
        <f t="shared" si="161"/>
        <v>M</v>
      </c>
      <c r="AC289" s="239" t="str">
        <f t="shared" si="162"/>
        <v/>
      </c>
      <c r="AD289" s="238" t="str">
        <f t="shared" si="163"/>
        <v/>
      </c>
      <c r="AE289" s="266"/>
      <c r="AF289" s="266"/>
      <c r="AG289" s="266"/>
      <c r="AH289" s="90"/>
      <c r="AI289" s="90"/>
      <c r="AJ289" s="90"/>
      <c r="AK289" s="90"/>
      <c r="AL289" s="90"/>
      <c r="AM289" s="90"/>
      <c r="AN289" s="90"/>
      <c r="AO289" s="90"/>
      <c r="AP289" s="90"/>
      <c r="AQ289" s="90"/>
      <c r="AR289" s="90"/>
      <c r="AS289" s="90"/>
      <c r="AT289" s="90"/>
      <c r="AU289" s="90"/>
      <c r="AV289" s="90"/>
      <c r="AW289" s="90"/>
      <c r="AX289" s="90"/>
      <c r="AY289" s="90"/>
      <c r="AZ289" s="90"/>
      <c r="BA289" s="90"/>
      <c r="BB289" s="90"/>
    </row>
    <row r="290" spans="1:54" x14ac:dyDescent="0.25">
      <c r="B290" s="89" t="s">
        <v>104</v>
      </c>
      <c r="C290" s="244">
        <v>5</v>
      </c>
      <c r="D290" s="244">
        <v>5</v>
      </c>
      <c r="E290" s="244">
        <v>5</v>
      </c>
      <c r="F290" s="244">
        <v>5</v>
      </c>
      <c r="G290" s="244">
        <v>5</v>
      </c>
      <c r="H290" s="239"/>
      <c r="I290" s="238"/>
      <c r="J290" s="244">
        <v>3</v>
      </c>
      <c r="K290" s="244">
        <v>2</v>
      </c>
      <c r="L290" s="244"/>
      <c r="M290" s="244">
        <v>5</v>
      </c>
      <c r="N290" s="244"/>
      <c r="O290" s="221"/>
      <c r="P290" s="245"/>
      <c r="Q290" s="244" t="str">
        <f t="shared" si="150"/>
        <v>F</v>
      </c>
      <c r="R290" s="244" t="str">
        <f t="shared" si="151"/>
        <v>F</v>
      </c>
      <c r="S290" s="244" t="str">
        <f t="shared" si="152"/>
        <v>F</v>
      </c>
      <c r="T290" s="244" t="str">
        <f t="shared" si="153"/>
        <v>F</v>
      </c>
      <c r="U290" s="244" t="str">
        <f t="shared" si="154"/>
        <v>F</v>
      </c>
      <c r="V290" s="221"/>
      <c r="W290" s="245"/>
      <c r="X290" s="244" t="str">
        <f t="shared" si="157"/>
        <v>G</v>
      </c>
      <c r="Y290" s="244" t="str">
        <f t="shared" si="158"/>
        <v>M</v>
      </c>
      <c r="Z290" s="244" t="str">
        <f t="shared" si="159"/>
        <v/>
      </c>
      <c r="AA290" s="244" t="str">
        <f t="shared" si="160"/>
        <v>F</v>
      </c>
      <c r="AB290" s="244" t="str">
        <f t="shared" si="161"/>
        <v/>
      </c>
      <c r="AC290" s="239"/>
      <c r="AD290" s="238"/>
      <c r="AE290" s="266"/>
      <c r="AF290" s="266"/>
      <c r="AG290" s="266"/>
      <c r="AH290" s="90"/>
      <c r="AI290" s="90"/>
      <c r="AJ290" s="90"/>
      <c r="AK290" s="90"/>
      <c r="AL290" s="90"/>
      <c r="AM290" s="90"/>
      <c r="AN290" s="90"/>
      <c r="AO290" s="90"/>
      <c r="AP290" s="90"/>
      <c r="AQ290" s="90"/>
      <c r="AR290" s="90"/>
      <c r="AS290" s="90"/>
      <c r="AT290" s="90"/>
      <c r="AU290" s="90"/>
      <c r="AV290" s="90"/>
      <c r="AW290" s="90"/>
      <c r="AX290" s="90"/>
      <c r="AY290" s="90"/>
      <c r="AZ290" s="90"/>
      <c r="BA290" s="90"/>
      <c r="BB290" s="90"/>
    </row>
    <row r="291" spans="1:54" x14ac:dyDescent="0.25">
      <c r="B291" s="109" t="s">
        <v>13</v>
      </c>
      <c r="C291" s="221"/>
      <c r="D291" s="221"/>
      <c r="E291" s="221"/>
      <c r="F291" s="221"/>
      <c r="G291" s="221"/>
      <c r="H291" s="221"/>
      <c r="I291" s="238"/>
      <c r="J291" s="221"/>
      <c r="K291" s="221"/>
      <c r="L291" s="221"/>
      <c r="M291" s="221"/>
      <c r="N291" s="221"/>
      <c r="O291" s="221"/>
      <c r="P291" s="238"/>
      <c r="Q291" s="221" t="str">
        <f t="shared" si="150"/>
        <v/>
      </c>
      <c r="R291" s="221" t="str">
        <f t="shared" si="151"/>
        <v/>
      </c>
      <c r="S291" s="221" t="str">
        <f t="shared" si="152"/>
        <v/>
      </c>
      <c r="T291" s="221" t="str">
        <f t="shared" si="153"/>
        <v/>
      </c>
      <c r="U291" s="221" t="str">
        <f t="shared" si="154"/>
        <v/>
      </c>
      <c r="V291" s="221" t="str">
        <f t="shared" si="155"/>
        <v/>
      </c>
      <c r="W291" s="238" t="str">
        <f t="shared" si="156"/>
        <v/>
      </c>
      <c r="X291" s="221" t="str">
        <f t="shared" si="157"/>
        <v/>
      </c>
      <c r="Y291" s="221" t="str">
        <f t="shared" si="158"/>
        <v/>
      </c>
      <c r="Z291" s="221" t="str">
        <f t="shared" si="159"/>
        <v/>
      </c>
      <c r="AA291" s="221" t="str">
        <f t="shared" si="160"/>
        <v/>
      </c>
      <c r="AB291" s="221" t="str">
        <f t="shared" si="161"/>
        <v/>
      </c>
      <c r="AC291" s="221" t="str">
        <f t="shared" si="162"/>
        <v/>
      </c>
      <c r="AD291" s="238" t="str">
        <f t="shared" si="163"/>
        <v/>
      </c>
      <c r="AE291" s="266"/>
      <c r="AF291" s="266"/>
      <c r="AG291" s="266"/>
      <c r="AH291" s="90"/>
      <c r="AI291" s="90"/>
      <c r="AJ291" s="90"/>
      <c r="AK291" s="90"/>
      <c r="AL291" s="90"/>
      <c r="AM291" s="90"/>
      <c r="AN291" s="90"/>
      <c r="AO291" s="90"/>
      <c r="AP291" s="90"/>
      <c r="AQ291" s="90"/>
      <c r="AR291" s="90"/>
      <c r="AS291" s="90"/>
      <c r="AT291" s="90"/>
      <c r="AU291" s="90"/>
      <c r="AV291" s="90"/>
      <c r="AW291" s="90"/>
      <c r="AX291" s="90"/>
      <c r="AY291" s="90"/>
      <c r="AZ291" s="90"/>
      <c r="BA291" s="90"/>
      <c r="BB291" s="90"/>
    </row>
    <row r="292" spans="1:54" x14ac:dyDescent="0.25">
      <c r="B292" s="92" t="s">
        <v>14</v>
      </c>
      <c r="C292" s="246" t="s">
        <v>5</v>
      </c>
      <c r="D292" s="221"/>
      <c r="E292" s="246">
        <v>3</v>
      </c>
      <c r="F292" s="241"/>
      <c r="G292" s="247" t="s">
        <v>5</v>
      </c>
      <c r="H292" s="239"/>
      <c r="I292" s="238"/>
      <c r="J292" s="246" t="s">
        <v>5</v>
      </c>
      <c r="K292" s="221"/>
      <c r="L292" s="246" t="s">
        <v>5</v>
      </c>
      <c r="M292" s="221"/>
      <c r="N292" s="246">
        <v>3</v>
      </c>
      <c r="O292" s="239"/>
      <c r="P292" s="238"/>
      <c r="Q292" s="246" t="str">
        <f t="shared" si="150"/>
        <v>C</v>
      </c>
      <c r="R292" s="221" t="str">
        <f t="shared" si="151"/>
        <v/>
      </c>
      <c r="S292" s="248" t="str">
        <f t="shared" si="152"/>
        <v>G</v>
      </c>
      <c r="T292" s="241" t="str">
        <f t="shared" si="153"/>
        <v/>
      </c>
      <c r="U292" s="246" t="str">
        <f t="shared" si="154"/>
        <v>C</v>
      </c>
      <c r="V292" s="239" t="str">
        <f t="shared" si="155"/>
        <v/>
      </c>
      <c r="W292" s="238" t="str">
        <f t="shared" si="156"/>
        <v/>
      </c>
      <c r="X292" s="246" t="str">
        <f t="shared" si="157"/>
        <v>C</v>
      </c>
      <c r="Y292" s="221" t="str">
        <f t="shared" si="158"/>
        <v/>
      </c>
      <c r="Z292" s="246" t="str">
        <f t="shared" si="159"/>
        <v>C</v>
      </c>
      <c r="AA292" s="241" t="str">
        <f t="shared" si="160"/>
        <v/>
      </c>
      <c r="AB292" s="246" t="str">
        <f t="shared" si="161"/>
        <v>G</v>
      </c>
      <c r="AC292" s="239" t="str">
        <f t="shared" si="162"/>
        <v/>
      </c>
      <c r="AD292" s="238" t="str">
        <f t="shared" si="163"/>
        <v/>
      </c>
      <c r="AE292" s="266"/>
      <c r="AF292" s="266"/>
      <c r="AG292" s="266"/>
      <c r="AH292" s="90"/>
      <c r="AI292" s="90"/>
      <c r="AJ292" s="90"/>
      <c r="AK292" s="90"/>
      <c r="AL292" s="90"/>
      <c r="AM292" s="90"/>
      <c r="AN292" s="90"/>
      <c r="AO292" s="90"/>
      <c r="AP292" s="90"/>
      <c r="AQ292" s="90"/>
      <c r="AR292" s="90"/>
      <c r="AS292" s="90"/>
      <c r="AT292" s="90"/>
      <c r="AU292" s="90"/>
      <c r="AV292" s="90"/>
      <c r="AW292" s="90"/>
      <c r="AX292" s="90"/>
      <c r="AY292" s="90"/>
      <c r="AZ292" s="90"/>
      <c r="BA292" s="90"/>
      <c r="BB292" s="90"/>
    </row>
    <row r="293" spans="1:54" x14ac:dyDescent="0.25">
      <c r="B293" s="110" t="s">
        <v>8</v>
      </c>
      <c r="C293" s="246">
        <v>3</v>
      </c>
      <c r="D293" s="246" t="s">
        <v>5</v>
      </c>
      <c r="E293" s="246" t="s">
        <v>5</v>
      </c>
      <c r="F293" s="246" t="s">
        <v>5</v>
      </c>
      <c r="G293" s="246">
        <v>3</v>
      </c>
      <c r="H293" s="249">
        <v>5</v>
      </c>
      <c r="I293" s="238"/>
      <c r="J293" s="246">
        <v>5</v>
      </c>
      <c r="K293" s="246" t="s">
        <v>5</v>
      </c>
      <c r="L293" s="246">
        <v>4</v>
      </c>
      <c r="M293" s="246">
        <v>3</v>
      </c>
      <c r="N293" s="250" t="s">
        <v>5</v>
      </c>
      <c r="O293" s="246" t="s">
        <v>5</v>
      </c>
      <c r="P293" s="238"/>
      <c r="Q293" s="246" t="str">
        <f t="shared" si="150"/>
        <v>G</v>
      </c>
      <c r="R293" s="246" t="str">
        <f t="shared" si="151"/>
        <v>C</v>
      </c>
      <c r="S293" s="246" t="str">
        <f t="shared" si="152"/>
        <v>C</v>
      </c>
      <c r="T293" s="246" t="str">
        <f t="shared" si="153"/>
        <v>C</v>
      </c>
      <c r="U293" s="246" t="str">
        <f t="shared" si="154"/>
        <v>G</v>
      </c>
      <c r="V293" s="246" t="str">
        <f t="shared" si="155"/>
        <v>F</v>
      </c>
      <c r="W293" s="238" t="str">
        <f t="shared" si="156"/>
        <v/>
      </c>
      <c r="X293" s="246" t="str">
        <f t="shared" si="157"/>
        <v>F</v>
      </c>
      <c r="Y293" s="246" t="str">
        <f t="shared" si="158"/>
        <v>C</v>
      </c>
      <c r="Z293" s="246" t="str">
        <f t="shared" si="159"/>
        <v>T</v>
      </c>
      <c r="AA293" s="246" t="str">
        <f t="shared" si="160"/>
        <v>G</v>
      </c>
      <c r="AB293" s="246" t="str">
        <f t="shared" si="161"/>
        <v>C</v>
      </c>
      <c r="AC293" s="251" t="str">
        <f t="shared" si="162"/>
        <v>C</v>
      </c>
      <c r="AD293" s="238" t="str">
        <f t="shared" si="163"/>
        <v/>
      </c>
      <c r="AE293" s="266"/>
      <c r="AF293" s="266"/>
      <c r="AG293" s="266"/>
      <c r="AH293" s="90"/>
      <c r="AI293" s="90"/>
      <c r="AJ293" s="90"/>
      <c r="AK293" s="90"/>
      <c r="AL293" s="90"/>
      <c r="AM293" s="90"/>
      <c r="AN293" s="90"/>
      <c r="AO293" s="90"/>
      <c r="AP293" s="90"/>
      <c r="AQ293" s="90"/>
      <c r="AR293" s="90"/>
      <c r="AS293" s="90"/>
      <c r="AT293" s="90"/>
      <c r="AU293" s="90"/>
      <c r="AV293" s="90"/>
      <c r="AW293" s="90"/>
      <c r="AX293" s="90"/>
      <c r="AY293" s="90"/>
      <c r="AZ293" s="90"/>
      <c r="BA293" s="90"/>
      <c r="BB293" s="90"/>
    </row>
    <row r="294" spans="1:54" x14ac:dyDescent="0.25">
      <c r="B294" s="92" t="s">
        <v>6</v>
      </c>
      <c r="C294" s="246">
        <v>3</v>
      </c>
      <c r="D294" s="246" t="s">
        <v>5</v>
      </c>
      <c r="E294" s="246" t="s">
        <v>5</v>
      </c>
      <c r="F294" s="246" t="s">
        <v>5</v>
      </c>
      <c r="G294" s="246">
        <v>3</v>
      </c>
      <c r="H294" s="249">
        <v>5</v>
      </c>
      <c r="I294" s="238"/>
      <c r="J294" s="246">
        <v>5</v>
      </c>
      <c r="K294" s="246" t="s">
        <v>5</v>
      </c>
      <c r="L294" s="246">
        <v>4</v>
      </c>
      <c r="M294" s="246">
        <v>3</v>
      </c>
      <c r="N294" s="246" t="s">
        <v>5</v>
      </c>
      <c r="O294" s="246" t="s">
        <v>5</v>
      </c>
      <c r="P294" s="238"/>
      <c r="Q294" s="246" t="str">
        <f t="shared" si="150"/>
        <v>G</v>
      </c>
      <c r="R294" s="246" t="str">
        <f t="shared" si="151"/>
        <v>C</v>
      </c>
      <c r="S294" s="246" t="str">
        <f t="shared" si="152"/>
        <v>C</v>
      </c>
      <c r="T294" s="246" t="str">
        <f t="shared" si="153"/>
        <v>C</v>
      </c>
      <c r="U294" s="246" t="str">
        <f t="shared" si="154"/>
        <v>G</v>
      </c>
      <c r="V294" s="246" t="str">
        <f t="shared" si="155"/>
        <v>F</v>
      </c>
      <c r="W294" s="238" t="str">
        <f t="shared" si="156"/>
        <v/>
      </c>
      <c r="X294" s="246" t="str">
        <f t="shared" si="157"/>
        <v>F</v>
      </c>
      <c r="Y294" s="246" t="str">
        <f t="shared" si="158"/>
        <v>C</v>
      </c>
      <c r="Z294" s="246" t="str">
        <f t="shared" si="159"/>
        <v>T</v>
      </c>
      <c r="AA294" s="246" t="str">
        <f t="shared" si="160"/>
        <v>G</v>
      </c>
      <c r="AB294" s="246" t="str">
        <f t="shared" si="161"/>
        <v>C</v>
      </c>
      <c r="AC294" s="252" t="str">
        <f t="shared" si="162"/>
        <v>C</v>
      </c>
      <c r="AD294" s="238" t="str">
        <f t="shared" si="163"/>
        <v/>
      </c>
      <c r="AE294" s="266"/>
      <c r="AF294" s="266"/>
      <c r="AG294" s="266"/>
      <c r="AH294" s="90"/>
      <c r="AI294" s="90"/>
      <c r="AJ294" s="90"/>
      <c r="AK294" s="90"/>
      <c r="AL294" s="90"/>
      <c r="AM294" s="90"/>
      <c r="AN294" s="90"/>
      <c r="AO294" s="90"/>
      <c r="AP294" s="90"/>
      <c r="AQ294" s="90"/>
      <c r="AR294" s="90"/>
      <c r="AS294" s="90"/>
      <c r="AT294" s="90"/>
      <c r="AU294" s="90"/>
      <c r="AV294" s="90"/>
      <c r="AW294" s="90"/>
      <c r="AX294" s="90"/>
      <c r="AY294" s="90"/>
      <c r="AZ294" s="90"/>
      <c r="BA294" s="90"/>
      <c r="BB294" s="90"/>
    </row>
    <row r="295" spans="1:54" x14ac:dyDescent="0.25">
      <c r="B295" s="92" t="s">
        <v>7</v>
      </c>
      <c r="C295" s="252">
        <v>3</v>
      </c>
      <c r="D295" s="246" t="s">
        <v>5</v>
      </c>
      <c r="E295" s="246" t="s">
        <v>5</v>
      </c>
      <c r="F295" s="246" t="s">
        <v>5</v>
      </c>
      <c r="G295" s="246">
        <v>3</v>
      </c>
      <c r="H295" s="221"/>
      <c r="I295" s="238"/>
      <c r="J295" s="252">
        <v>5</v>
      </c>
      <c r="K295" s="246" t="s">
        <v>5</v>
      </c>
      <c r="L295" s="246">
        <v>4</v>
      </c>
      <c r="M295" s="252">
        <v>3</v>
      </c>
      <c r="N295" s="246" t="s">
        <v>5</v>
      </c>
      <c r="O295" s="221"/>
      <c r="P295" s="238"/>
      <c r="Q295" s="252" t="str">
        <f t="shared" si="150"/>
        <v>G</v>
      </c>
      <c r="R295" s="246" t="str">
        <f t="shared" si="151"/>
        <v>C</v>
      </c>
      <c r="S295" s="246" t="str">
        <f t="shared" si="152"/>
        <v>C</v>
      </c>
      <c r="T295" s="246" t="str">
        <f t="shared" si="153"/>
        <v>C</v>
      </c>
      <c r="U295" s="246" t="str">
        <f t="shared" si="154"/>
        <v>G</v>
      </c>
      <c r="V295" s="221" t="str">
        <f t="shared" si="155"/>
        <v/>
      </c>
      <c r="W295" s="238" t="str">
        <f t="shared" si="156"/>
        <v/>
      </c>
      <c r="X295" s="252" t="str">
        <f t="shared" si="157"/>
        <v>F</v>
      </c>
      <c r="Y295" s="246" t="str">
        <f t="shared" si="158"/>
        <v>C</v>
      </c>
      <c r="Z295" s="246" t="str">
        <f t="shared" si="159"/>
        <v>T</v>
      </c>
      <c r="AA295" s="246" t="str">
        <f t="shared" si="160"/>
        <v>G</v>
      </c>
      <c r="AB295" s="246" t="str">
        <f t="shared" si="161"/>
        <v>C</v>
      </c>
      <c r="AC295" s="221" t="str">
        <f t="shared" si="162"/>
        <v/>
      </c>
      <c r="AD295" s="238" t="str">
        <f t="shared" si="163"/>
        <v/>
      </c>
      <c r="AE295" s="266"/>
      <c r="AF295" s="266"/>
      <c r="AG295" s="241"/>
      <c r="AH295" s="90"/>
      <c r="AI295" s="90"/>
      <c r="AJ295" s="90"/>
      <c r="AK295" s="90"/>
      <c r="AL295" s="90"/>
      <c r="AM295" s="90"/>
      <c r="AN295" s="90"/>
      <c r="AO295" s="90"/>
      <c r="AP295" s="90"/>
      <c r="AQ295" s="90"/>
      <c r="AR295" s="90"/>
      <c r="AS295" s="90"/>
      <c r="AT295" s="90"/>
      <c r="AU295" s="90"/>
      <c r="AV295" s="90"/>
      <c r="AW295" s="90"/>
      <c r="AX295" s="90"/>
      <c r="AY295" s="90"/>
      <c r="AZ295" s="90"/>
      <c r="BA295" s="90"/>
      <c r="BB295" s="90"/>
    </row>
    <row r="296" spans="1:54" x14ac:dyDescent="0.25">
      <c r="B296" s="92" t="s">
        <v>15</v>
      </c>
      <c r="C296" s="246" t="s">
        <v>5</v>
      </c>
      <c r="D296" s="253"/>
      <c r="E296" s="253"/>
      <c r="F296" s="253"/>
      <c r="G296" s="253"/>
      <c r="H296" s="254"/>
      <c r="I296" s="238"/>
      <c r="J296" s="246" t="s">
        <v>5</v>
      </c>
      <c r="K296" s="253"/>
      <c r="L296" s="253"/>
      <c r="M296" s="253"/>
      <c r="N296" s="253"/>
      <c r="O296" s="253"/>
      <c r="P296" s="238"/>
      <c r="Q296" s="246" t="str">
        <f t="shared" si="150"/>
        <v>C</v>
      </c>
      <c r="R296" s="253" t="str">
        <f t="shared" si="151"/>
        <v/>
      </c>
      <c r="S296" s="253" t="str">
        <f t="shared" si="152"/>
        <v/>
      </c>
      <c r="T296" s="253" t="str">
        <f t="shared" si="153"/>
        <v/>
      </c>
      <c r="U296" s="253" t="str">
        <f t="shared" si="154"/>
        <v/>
      </c>
      <c r="V296" s="253" t="str">
        <f t="shared" si="155"/>
        <v/>
      </c>
      <c r="W296" s="238" t="str">
        <f t="shared" si="156"/>
        <v/>
      </c>
      <c r="X296" s="246" t="str">
        <f t="shared" si="157"/>
        <v>C</v>
      </c>
      <c r="Y296" s="221" t="str">
        <f t="shared" si="158"/>
        <v/>
      </c>
      <c r="Z296" s="221" t="str">
        <f t="shared" si="159"/>
        <v/>
      </c>
      <c r="AA296" s="221" t="str">
        <f t="shared" si="160"/>
        <v/>
      </c>
      <c r="AB296" s="221" t="str">
        <f t="shared" si="161"/>
        <v/>
      </c>
      <c r="AC296" s="221" t="str">
        <f t="shared" si="162"/>
        <v/>
      </c>
      <c r="AD296" s="238" t="str">
        <f t="shared" si="163"/>
        <v/>
      </c>
      <c r="AE296" s="266"/>
      <c r="AF296" s="266"/>
      <c r="AG296" s="266"/>
      <c r="AH296" s="90"/>
      <c r="AI296" s="90"/>
      <c r="AJ296" s="90"/>
      <c r="AK296" s="90"/>
      <c r="AL296" s="90"/>
      <c r="AM296" s="90"/>
      <c r="AN296" s="90"/>
      <c r="AO296" s="90"/>
      <c r="AP296" s="90"/>
      <c r="AQ296" s="90"/>
      <c r="AR296" s="90"/>
      <c r="AS296" s="90"/>
      <c r="AT296" s="90"/>
      <c r="AU296" s="90"/>
      <c r="AV296" s="90"/>
      <c r="AW296" s="90"/>
      <c r="AX296" s="90"/>
      <c r="AY296" s="90"/>
      <c r="AZ296" s="90"/>
      <c r="BA296" s="90"/>
      <c r="BB296" s="90"/>
    </row>
    <row r="297" spans="1:54" x14ac:dyDescent="0.25">
      <c r="B297" s="88"/>
      <c r="C297" s="267">
        <v>1</v>
      </c>
      <c r="D297" s="255">
        <v>1</v>
      </c>
      <c r="E297" s="256">
        <v>1</v>
      </c>
      <c r="F297" s="256">
        <v>1</v>
      </c>
      <c r="G297" s="256">
        <v>1</v>
      </c>
      <c r="H297" s="257">
        <v>1</v>
      </c>
      <c r="I297" s="258"/>
      <c r="J297" s="267">
        <v>1</v>
      </c>
      <c r="K297" s="255">
        <v>1</v>
      </c>
      <c r="L297" s="256">
        <v>1</v>
      </c>
      <c r="M297" s="256">
        <v>1</v>
      </c>
      <c r="N297" s="256">
        <v>1</v>
      </c>
      <c r="O297" s="257">
        <v>1</v>
      </c>
      <c r="P297" s="258"/>
      <c r="Q297" s="246" t="str">
        <f t="shared" si="150"/>
        <v>A</v>
      </c>
      <c r="R297" s="246" t="str">
        <f t="shared" si="151"/>
        <v>A</v>
      </c>
      <c r="S297" s="246" t="str">
        <f t="shared" si="152"/>
        <v>A</v>
      </c>
      <c r="T297" s="246" t="str">
        <f t="shared" si="153"/>
        <v>A</v>
      </c>
      <c r="U297" s="246" t="str">
        <f t="shared" si="154"/>
        <v>A</v>
      </c>
      <c r="V297" s="246" t="str">
        <f t="shared" si="155"/>
        <v>A</v>
      </c>
      <c r="W297" s="246" t="str">
        <f t="shared" si="156"/>
        <v/>
      </c>
      <c r="X297" s="246" t="str">
        <f t="shared" si="157"/>
        <v>A</v>
      </c>
      <c r="Y297" s="246" t="str">
        <f t="shared" si="158"/>
        <v>A</v>
      </c>
      <c r="Z297" s="246" t="str">
        <f t="shared" si="159"/>
        <v>A</v>
      </c>
      <c r="AA297" s="246" t="str">
        <f t="shared" si="160"/>
        <v>A</v>
      </c>
      <c r="AB297" s="246" t="str">
        <f t="shared" si="161"/>
        <v>A</v>
      </c>
      <c r="AC297" s="246" t="str">
        <f t="shared" si="162"/>
        <v>A</v>
      </c>
      <c r="AD297" s="246" t="str">
        <f t="shared" si="163"/>
        <v/>
      </c>
      <c r="AE297" s="266"/>
      <c r="AF297" s="266"/>
      <c r="AG297" s="266"/>
      <c r="AH297" s="90"/>
      <c r="AI297" s="90"/>
      <c r="AJ297" s="90"/>
      <c r="AK297" s="90"/>
      <c r="AL297" s="90"/>
      <c r="AM297" s="90"/>
      <c r="AN297" s="90"/>
      <c r="AO297" s="90"/>
      <c r="AP297" s="90"/>
      <c r="AQ297" s="90"/>
      <c r="AR297" s="90"/>
      <c r="AS297" s="90"/>
      <c r="AT297" s="90"/>
      <c r="AU297" s="90"/>
      <c r="AV297" s="90"/>
      <c r="AW297" s="90"/>
      <c r="AX297" s="90"/>
      <c r="AY297" s="90"/>
      <c r="AZ297" s="90"/>
      <c r="BA297" s="90"/>
      <c r="BB297" s="90"/>
    </row>
    <row r="298" spans="1:54" x14ac:dyDescent="0.25">
      <c r="B298" s="90"/>
      <c r="C298" s="266"/>
      <c r="D298" s="266"/>
      <c r="E298" s="266"/>
      <c r="F298" s="266"/>
      <c r="G298" s="266"/>
      <c r="H298" s="266"/>
      <c r="I298" s="266"/>
      <c r="J298" s="266"/>
      <c r="K298" s="266"/>
      <c r="L298" s="266"/>
      <c r="M298" s="266"/>
      <c r="N298" s="266"/>
      <c r="O298" s="266"/>
      <c r="P298" s="266"/>
      <c r="Q298" s="266"/>
      <c r="R298" s="266"/>
      <c r="S298" s="266"/>
      <c r="T298" s="266"/>
      <c r="U298" s="266"/>
      <c r="V298" s="266"/>
      <c r="W298" s="266"/>
      <c r="X298" s="266"/>
      <c r="Y298" s="266"/>
      <c r="Z298" s="266"/>
      <c r="AA298" s="266"/>
      <c r="AB298" s="266"/>
      <c r="AC298" s="266"/>
      <c r="AD298" s="266"/>
      <c r="AE298" s="266"/>
      <c r="AF298" s="266"/>
      <c r="AG298" s="266"/>
      <c r="AH298" s="90"/>
      <c r="AI298" s="90"/>
      <c r="AJ298" s="90"/>
      <c r="AK298" s="90"/>
      <c r="AL298" s="90"/>
      <c r="AM298" s="90"/>
      <c r="AN298" s="90"/>
      <c r="AO298" s="90"/>
      <c r="AP298" s="90"/>
      <c r="AQ298" s="90"/>
      <c r="AR298" s="90"/>
      <c r="AS298" s="90"/>
      <c r="AT298" s="90"/>
      <c r="AU298" s="90"/>
      <c r="AV298" s="90"/>
      <c r="AW298" s="90"/>
      <c r="AX298" s="90"/>
      <c r="AY298" s="90"/>
      <c r="AZ298" s="90"/>
      <c r="BA298" s="90"/>
      <c r="BB298" s="90"/>
    </row>
    <row r="299" spans="1:54" x14ac:dyDescent="0.25">
      <c r="A299" s="100" t="str">
        <f>IF(format_planning="numéros de planning",AM$4,INDEX($AI$3:$AI$8,MATCH(AM$4,$AM$3:$AM$8,0),1,1))</f>
        <v>M</v>
      </c>
      <c r="B299" s="121" t="s">
        <v>53</v>
      </c>
      <c r="C299" s="221">
        <v>1</v>
      </c>
      <c r="D299" s="221"/>
      <c r="E299" s="221"/>
      <c r="F299" s="221"/>
      <c r="G299" s="221"/>
      <c r="H299" s="221"/>
      <c r="I299" s="221"/>
      <c r="J299" s="221">
        <v>2</v>
      </c>
      <c r="K299" s="221"/>
      <c r="L299" s="221"/>
      <c r="M299" s="221"/>
      <c r="N299" s="221"/>
      <c r="O299" s="221"/>
      <c r="P299" s="221"/>
      <c r="Q299" s="380" t="s">
        <v>52</v>
      </c>
      <c r="R299" s="380"/>
      <c r="S299" s="380"/>
      <c r="T299" s="380"/>
      <c r="U299" s="380"/>
      <c r="V299" s="380"/>
      <c r="W299" s="380"/>
      <c r="X299" s="380"/>
      <c r="Y299" s="380"/>
      <c r="Z299" s="380"/>
      <c r="AA299" s="380"/>
      <c r="AB299" s="380"/>
      <c r="AC299" s="380"/>
      <c r="AD299" s="380"/>
      <c r="AE299" s="266"/>
      <c r="AF299" s="266"/>
      <c r="AG299" s="266"/>
      <c r="AH299" s="90"/>
      <c r="AI299" s="90"/>
      <c r="AJ299" s="90"/>
      <c r="AK299" s="90"/>
      <c r="AL299" s="90"/>
      <c r="AM299" s="90"/>
      <c r="AN299" s="90"/>
      <c r="AO299" s="90"/>
      <c r="AP299" s="90"/>
      <c r="AQ299" s="90"/>
      <c r="AR299" s="90"/>
      <c r="AS299" s="90"/>
      <c r="AT299" s="90"/>
      <c r="AU299" s="90"/>
      <c r="AV299" s="90"/>
      <c r="AW299" s="90"/>
      <c r="AX299" s="90"/>
      <c r="AY299" s="90"/>
      <c r="AZ299" s="90"/>
      <c r="BA299" s="90"/>
      <c r="BB299" s="90"/>
    </row>
    <row r="300" spans="1:54" x14ac:dyDescent="0.25">
      <c r="B300" s="99" t="s">
        <v>4</v>
      </c>
      <c r="C300" s="234">
        <v>4</v>
      </c>
      <c r="D300" s="234">
        <v>3</v>
      </c>
      <c r="E300" s="234">
        <v>4</v>
      </c>
      <c r="F300" s="234">
        <v>4</v>
      </c>
      <c r="G300" s="234">
        <v>1</v>
      </c>
      <c r="H300" s="235">
        <v>4</v>
      </c>
      <c r="I300" s="236"/>
      <c r="J300" s="234">
        <v>4</v>
      </c>
      <c r="K300" s="234">
        <v>1</v>
      </c>
      <c r="L300" s="234">
        <v>1</v>
      </c>
      <c r="M300" s="234">
        <v>3</v>
      </c>
      <c r="N300" s="234">
        <v>4</v>
      </c>
      <c r="O300" s="234">
        <v>3</v>
      </c>
      <c r="P300" s="236"/>
      <c r="Q300" s="234" t="str">
        <f t="shared" ref="Q300:Q314" si="164">IF(C300="","",INDEX($AI$3:$AI$8,MATCH(C300,$AM$3:$AM$8,0)))</f>
        <v>T</v>
      </c>
      <c r="R300" s="234" t="str">
        <f t="shared" ref="R300:R314" si="165">IF(D300="","",INDEX($AI$3:$AI$8,MATCH(D300,$AM$3:$AM$8,0)))</f>
        <v>G</v>
      </c>
      <c r="S300" s="234" t="str">
        <f t="shared" ref="S300:S314" si="166">IF(E300="","",INDEX($AI$3:$AI$8,MATCH(E300,$AM$3:$AM$8,0)))</f>
        <v>T</v>
      </c>
      <c r="T300" s="234" t="str">
        <f t="shared" ref="T300:T314" si="167">IF(F300="","",INDEX($AI$3:$AI$8,MATCH(F300,$AM$3:$AM$8,0)))</f>
        <v>T</v>
      </c>
      <c r="U300" s="234" t="str">
        <f t="shared" ref="U300:U314" si="168">IF(G300="","",INDEX($AI$3:$AI$8,MATCH(G300,$AM$3:$AM$8,0)))</f>
        <v>A</v>
      </c>
      <c r="V300" s="234" t="str">
        <f t="shared" ref="V300:V314" si="169">IF(H300="","",INDEX($AI$3:$AI$8,MATCH(H300,$AM$3:$AM$8,0)))</f>
        <v>T</v>
      </c>
      <c r="W300" s="236" t="str">
        <f t="shared" ref="W300:W314" si="170">IF(I300="","",INDEX($AI$3:$AI$8,MATCH(I300,$AM$3:$AM$8,0)))</f>
        <v/>
      </c>
      <c r="X300" s="237" t="str">
        <f t="shared" ref="X300:X314" si="171">IF(J300="","",INDEX($AI$3:$AI$8,MATCH(J300,$AM$3:$AM$8,0)))</f>
        <v>T</v>
      </c>
      <c r="Y300" s="234" t="str">
        <f t="shared" ref="Y300:Y314" si="172">IF(K300="","",INDEX($AI$3:$AI$8,MATCH(K300,$AM$3:$AM$8,0)))</f>
        <v>A</v>
      </c>
      <c r="Z300" s="234" t="str">
        <f t="shared" ref="Z300:Z314" si="173">IF(L300="","",INDEX($AI$3:$AI$8,MATCH(L300,$AM$3:$AM$8,0)))</f>
        <v>A</v>
      </c>
      <c r="AA300" s="234" t="str">
        <f t="shared" ref="AA300:AA314" si="174">IF(M300="","",INDEX($AI$3:$AI$8,MATCH(M300,$AM$3:$AM$8,0)))</f>
        <v>G</v>
      </c>
      <c r="AB300" s="234" t="str">
        <f t="shared" ref="AB300:AB314" si="175">IF(N300="","",INDEX($AI$3:$AI$8,MATCH(N300,$AM$3:$AM$8,0)))</f>
        <v>T</v>
      </c>
      <c r="AC300" s="235" t="str">
        <f t="shared" ref="AC300:AC314" si="176">IF(O300="","",INDEX($AI$3:$AI$8,MATCH(O300,$AM$3:$AM$8,0)))</f>
        <v>G</v>
      </c>
      <c r="AD300" s="236" t="str">
        <f t="shared" ref="AD300:AD314" si="177">IF(P300="","",INDEX($AI$3:$AI$8,MATCH(P300,$AM$3:$AM$8,0)))</f>
        <v/>
      </c>
      <c r="AE300" s="266"/>
      <c r="AF300" s="266"/>
      <c r="AG300" s="266"/>
      <c r="AH300" s="90"/>
      <c r="AI300" s="90"/>
      <c r="AJ300" s="90"/>
      <c r="AK300" s="90"/>
      <c r="AL300" s="90"/>
      <c r="AM300" s="90"/>
      <c r="AN300" s="90"/>
      <c r="AO300" s="90"/>
      <c r="AP300" s="90"/>
      <c r="AQ300" s="90"/>
      <c r="AR300" s="90"/>
      <c r="AS300" s="90"/>
      <c r="AT300" s="90"/>
      <c r="AU300" s="90"/>
      <c r="AV300" s="90"/>
      <c r="AW300" s="90"/>
      <c r="AX300" s="90"/>
      <c r="AY300" s="90"/>
      <c r="AZ300" s="90"/>
      <c r="BA300" s="90"/>
      <c r="BB300" s="90"/>
    </row>
    <row r="301" spans="1:54" x14ac:dyDescent="0.25">
      <c r="B301" s="101" t="s">
        <v>6</v>
      </c>
      <c r="C301" s="234">
        <v>4</v>
      </c>
      <c r="D301" s="234">
        <v>3</v>
      </c>
      <c r="E301" s="234">
        <v>4</v>
      </c>
      <c r="F301" s="234">
        <v>4</v>
      </c>
      <c r="G301" s="234">
        <v>1</v>
      </c>
      <c r="H301" s="235">
        <v>4</v>
      </c>
      <c r="I301" s="238"/>
      <c r="J301" s="234">
        <v>4</v>
      </c>
      <c r="K301" s="234">
        <v>1</v>
      </c>
      <c r="L301" s="234">
        <v>1</v>
      </c>
      <c r="M301" s="234">
        <v>3</v>
      </c>
      <c r="N301" s="234">
        <v>4</v>
      </c>
      <c r="O301" s="234">
        <v>3</v>
      </c>
      <c r="P301" s="238"/>
      <c r="Q301" s="234" t="str">
        <f t="shared" si="164"/>
        <v>T</v>
      </c>
      <c r="R301" s="234" t="str">
        <f t="shared" si="165"/>
        <v>G</v>
      </c>
      <c r="S301" s="234" t="str">
        <f t="shared" si="166"/>
        <v>T</v>
      </c>
      <c r="T301" s="234" t="str">
        <f t="shared" si="167"/>
        <v>T</v>
      </c>
      <c r="U301" s="234" t="str">
        <f t="shared" si="168"/>
        <v>A</v>
      </c>
      <c r="V301" s="234" t="str">
        <f t="shared" si="169"/>
        <v>T</v>
      </c>
      <c r="W301" s="238" t="str">
        <f t="shared" si="170"/>
        <v/>
      </c>
      <c r="X301" s="237" t="str">
        <f t="shared" si="171"/>
        <v>T</v>
      </c>
      <c r="Y301" s="234" t="str">
        <f t="shared" si="172"/>
        <v>A</v>
      </c>
      <c r="Z301" s="234" t="str">
        <f t="shared" si="173"/>
        <v>A</v>
      </c>
      <c r="AA301" s="234" t="str">
        <f t="shared" si="174"/>
        <v>G</v>
      </c>
      <c r="AB301" s="234" t="str">
        <f t="shared" si="175"/>
        <v>T</v>
      </c>
      <c r="AC301" s="235" t="str">
        <f t="shared" si="176"/>
        <v>G</v>
      </c>
      <c r="AD301" s="238" t="str">
        <f t="shared" si="177"/>
        <v/>
      </c>
      <c r="AE301" s="266"/>
      <c r="AF301" s="266"/>
      <c r="AG301" s="266"/>
      <c r="AH301" s="90"/>
      <c r="AI301" s="90"/>
      <c r="AJ301" s="90"/>
      <c r="AK301" s="90"/>
      <c r="AL301" s="90"/>
      <c r="AM301" s="90"/>
      <c r="AN301" s="90"/>
      <c r="AO301" s="90"/>
      <c r="AP301" s="90"/>
      <c r="AQ301" s="90"/>
      <c r="AR301" s="90"/>
      <c r="AS301" s="90"/>
      <c r="AT301" s="90"/>
      <c r="AU301" s="90"/>
      <c r="AV301" s="90"/>
      <c r="AW301" s="90"/>
      <c r="AX301" s="90"/>
      <c r="AY301" s="90"/>
      <c r="AZ301" s="90"/>
      <c r="BA301" s="90"/>
      <c r="BB301" s="90"/>
    </row>
    <row r="302" spans="1:54" x14ac:dyDescent="0.25">
      <c r="B302" s="101" t="s">
        <v>7</v>
      </c>
      <c r="C302" s="234">
        <v>4</v>
      </c>
      <c r="D302" s="234">
        <v>3</v>
      </c>
      <c r="E302" s="234">
        <v>4</v>
      </c>
      <c r="F302" s="234">
        <v>4</v>
      </c>
      <c r="G302" s="234">
        <v>1</v>
      </c>
      <c r="H302" s="239"/>
      <c r="I302" s="238"/>
      <c r="J302" s="234">
        <v>4</v>
      </c>
      <c r="K302" s="234">
        <v>1</v>
      </c>
      <c r="L302" s="234">
        <v>1</v>
      </c>
      <c r="M302" s="234">
        <v>3</v>
      </c>
      <c r="N302" s="234">
        <v>4</v>
      </c>
      <c r="O302" s="221"/>
      <c r="P302" s="238"/>
      <c r="Q302" s="234" t="str">
        <f t="shared" si="164"/>
        <v>T</v>
      </c>
      <c r="R302" s="234" t="str">
        <f t="shared" si="165"/>
        <v>G</v>
      </c>
      <c r="S302" s="234" t="str">
        <f t="shared" si="166"/>
        <v>T</v>
      </c>
      <c r="T302" s="234" t="str">
        <f t="shared" si="167"/>
        <v>T</v>
      </c>
      <c r="U302" s="234" t="str">
        <f t="shared" si="168"/>
        <v>A</v>
      </c>
      <c r="V302" s="221" t="str">
        <f t="shared" si="169"/>
        <v/>
      </c>
      <c r="W302" s="238" t="str">
        <f t="shared" si="170"/>
        <v/>
      </c>
      <c r="X302" s="237" t="str">
        <f t="shared" si="171"/>
        <v>T</v>
      </c>
      <c r="Y302" s="234" t="str">
        <f t="shared" si="172"/>
        <v>A</v>
      </c>
      <c r="Z302" s="234" t="str">
        <f t="shared" si="173"/>
        <v>A</v>
      </c>
      <c r="AA302" s="234" t="str">
        <f t="shared" si="174"/>
        <v>G</v>
      </c>
      <c r="AB302" s="234" t="str">
        <f t="shared" si="175"/>
        <v>T</v>
      </c>
      <c r="AC302" s="239" t="str">
        <f t="shared" si="176"/>
        <v/>
      </c>
      <c r="AD302" s="238" t="str">
        <f t="shared" si="177"/>
        <v/>
      </c>
      <c r="AE302" s="266"/>
      <c r="AF302" s="266"/>
      <c r="AG302" s="266"/>
      <c r="AH302" s="90"/>
      <c r="AI302" s="90"/>
      <c r="AJ302" s="90"/>
      <c r="AK302" s="90"/>
      <c r="AL302" s="90"/>
      <c r="AM302" s="90"/>
      <c r="AN302" s="90"/>
      <c r="AO302" s="90"/>
      <c r="AP302" s="90"/>
      <c r="AQ302" s="90"/>
      <c r="AR302" s="90"/>
      <c r="AS302" s="90"/>
      <c r="AT302" s="90"/>
      <c r="AU302" s="90"/>
      <c r="AV302" s="90"/>
      <c r="AW302" s="90"/>
      <c r="AX302" s="90"/>
      <c r="AY302" s="90"/>
      <c r="AZ302" s="90"/>
      <c r="BA302" s="90"/>
      <c r="BB302" s="90"/>
    </row>
    <row r="303" spans="1:54" x14ac:dyDescent="0.25">
      <c r="B303" s="104" t="s">
        <v>8</v>
      </c>
      <c r="C303" s="221"/>
      <c r="D303" s="221"/>
      <c r="E303" s="221"/>
      <c r="F303" s="221"/>
      <c r="G303" s="240"/>
      <c r="H303" s="234">
        <v>1</v>
      </c>
      <c r="I303" s="238"/>
      <c r="J303" s="221"/>
      <c r="K303" s="221"/>
      <c r="L303" s="221"/>
      <c r="M303" s="221"/>
      <c r="N303" s="240"/>
      <c r="O303" s="234">
        <v>4</v>
      </c>
      <c r="P303" s="238"/>
      <c r="Q303" s="221" t="str">
        <f t="shared" si="164"/>
        <v/>
      </c>
      <c r="R303" s="221" t="str">
        <f t="shared" si="165"/>
        <v/>
      </c>
      <c r="S303" s="221" t="str">
        <f t="shared" si="166"/>
        <v/>
      </c>
      <c r="T303" s="221" t="str">
        <f t="shared" si="167"/>
        <v/>
      </c>
      <c r="U303" s="240" t="str">
        <f t="shared" si="168"/>
        <v/>
      </c>
      <c r="V303" s="234" t="str">
        <f t="shared" si="169"/>
        <v>A</v>
      </c>
      <c r="W303" s="238" t="str">
        <f t="shared" si="170"/>
        <v/>
      </c>
      <c r="X303" s="221" t="str">
        <f t="shared" si="171"/>
        <v/>
      </c>
      <c r="Y303" s="221" t="str">
        <f t="shared" si="172"/>
        <v/>
      </c>
      <c r="Z303" s="221" t="str">
        <f t="shared" si="173"/>
        <v/>
      </c>
      <c r="AA303" s="221" t="str">
        <f t="shared" si="174"/>
        <v/>
      </c>
      <c r="AB303" s="240" t="str">
        <f t="shared" si="175"/>
        <v/>
      </c>
      <c r="AC303" s="234" t="str">
        <f t="shared" si="176"/>
        <v>T</v>
      </c>
      <c r="AD303" s="238" t="str">
        <f t="shared" si="177"/>
        <v/>
      </c>
      <c r="AE303" s="266"/>
      <c r="AF303" s="266"/>
      <c r="AG303" s="266"/>
      <c r="AH303" s="90"/>
      <c r="AI303" s="90"/>
      <c r="AJ303" s="90"/>
      <c r="AK303" s="90"/>
      <c r="AL303" s="90"/>
      <c r="AM303" s="90"/>
      <c r="AN303" s="90"/>
      <c r="AO303" s="90"/>
      <c r="AP303" s="90"/>
      <c r="AQ303" s="90"/>
      <c r="AR303" s="90"/>
      <c r="AS303" s="90"/>
      <c r="AT303" s="90"/>
      <c r="AU303" s="90"/>
      <c r="AV303" s="90"/>
      <c r="AW303" s="90"/>
      <c r="AX303" s="90"/>
      <c r="AY303" s="90"/>
      <c r="AZ303" s="90"/>
      <c r="BA303" s="90"/>
      <c r="BB303" s="90"/>
    </row>
    <row r="304" spans="1:54" x14ac:dyDescent="0.25">
      <c r="B304" s="101" t="s">
        <v>9</v>
      </c>
      <c r="C304" s="234">
        <v>1</v>
      </c>
      <c r="D304" s="234">
        <v>1</v>
      </c>
      <c r="E304" s="234">
        <v>1</v>
      </c>
      <c r="F304" s="234">
        <v>3</v>
      </c>
      <c r="G304" s="234">
        <v>4</v>
      </c>
      <c r="H304" s="241"/>
      <c r="I304" s="238"/>
      <c r="J304" s="234">
        <v>3</v>
      </c>
      <c r="K304" s="234">
        <v>5</v>
      </c>
      <c r="L304" s="234">
        <v>4</v>
      </c>
      <c r="M304" s="234">
        <v>4</v>
      </c>
      <c r="N304" s="234">
        <v>3</v>
      </c>
      <c r="O304" s="241"/>
      <c r="P304" s="238"/>
      <c r="Q304" s="234" t="str">
        <f t="shared" si="164"/>
        <v>A</v>
      </c>
      <c r="R304" s="234" t="str">
        <f t="shared" si="165"/>
        <v>A</v>
      </c>
      <c r="S304" s="234" t="str">
        <f t="shared" si="166"/>
        <v>A</v>
      </c>
      <c r="T304" s="234" t="str">
        <f t="shared" si="167"/>
        <v>G</v>
      </c>
      <c r="U304" s="234" t="str">
        <f t="shared" si="168"/>
        <v>T</v>
      </c>
      <c r="V304" s="241" t="str">
        <f t="shared" si="169"/>
        <v/>
      </c>
      <c r="W304" s="238" t="str">
        <f t="shared" si="170"/>
        <v/>
      </c>
      <c r="X304" s="234" t="str">
        <f t="shared" si="171"/>
        <v>G</v>
      </c>
      <c r="Y304" s="234" t="str">
        <f t="shared" si="172"/>
        <v>F</v>
      </c>
      <c r="Z304" s="234" t="str">
        <f t="shared" si="173"/>
        <v>T</v>
      </c>
      <c r="AA304" s="234" t="str">
        <f t="shared" si="174"/>
        <v>T</v>
      </c>
      <c r="AB304" s="242" t="str">
        <f t="shared" si="175"/>
        <v>G</v>
      </c>
      <c r="AC304" s="241" t="str">
        <f t="shared" si="176"/>
        <v/>
      </c>
      <c r="AD304" s="238" t="str">
        <f t="shared" si="177"/>
        <v/>
      </c>
      <c r="AE304" s="266"/>
      <c r="AF304" s="266"/>
      <c r="AG304" s="266"/>
      <c r="AH304" s="90"/>
      <c r="AI304" s="90"/>
      <c r="AJ304" s="90"/>
      <c r="AK304" s="90"/>
      <c r="AL304" s="90"/>
      <c r="AM304" s="90"/>
      <c r="AN304" s="90"/>
      <c r="AO304" s="90"/>
      <c r="AP304" s="90"/>
      <c r="AQ304" s="90"/>
      <c r="AR304" s="90"/>
      <c r="AS304" s="90"/>
      <c r="AT304" s="90"/>
      <c r="AU304" s="90"/>
      <c r="AV304" s="90"/>
      <c r="AW304" s="90"/>
      <c r="AX304" s="90"/>
      <c r="AY304" s="90"/>
      <c r="AZ304" s="90"/>
      <c r="BA304" s="90"/>
      <c r="BB304" s="90"/>
    </row>
    <row r="305" spans="1:54" x14ac:dyDescent="0.25">
      <c r="B305" s="101" t="s">
        <v>10</v>
      </c>
      <c r="C305" s="234">
        <v>1</v>
      </c>
      <c r="D305" s="234">
        <v>1</v>
      </c>
      <c r="E305" s="234">
        <v>1</v>
      </c>
      <c r="F305" s="234">
        <v>3</v>
      </c>
      <c r="G305" s="234">
        <v>4</v>
      </c>
      <c r="H305" s="221"/>
      <c r="I305" s="238"/>
      <c r="J305" s="234">
        <v>3</v>
      </c>
      <c r="K305" s="234">
        <v>5</v>
      </c>
      <c r="L305" s="234">
        <v>4</v>
      </c>
      <c r="M305" s="234">
        <v>4</v>
      </c>
      <c r="N305" s="234">
        <v>3</v>
      </c>
      <c r="O305" s="221"/>
      <c r="P305" s="238"/>
      <c r="Q305" s="234" t="str">
        <f t="shared" si="164"/>
        <v>A</v>
      </c>
      <c r="R305" s="234" t="str">
        <f t="shared" si="165"/>
        <v>A</v>
      </c>
      <c r="S305" s="234" t="str">
        <f t="shared" si="166"/>
        <v>A</v>
      </c>
      <c r="T305" s="234" t="str">
        <f t="shared" si="167"/>
        <v>G</v>
      </c>
      <c r="U305" s="234" t="str">
        <f t="shared" si="168"/>
        <v>T</v>
      </c>
      <c r="V305" s="221" t="str">
        <f t="shared" si="169"/>
        <v/>
      </c>
      <c r="W305" s="238" t="str">
        <f t="shared" si="170"/>
        <v/>
      </c>
      <c r="X305" s="234" t="str">
        <f t="shared" si="171"/>
        <v>G</v>
      </c>
      <c r="Y305" s="234" t="str">
        <f t="shared" si="172"/>
        <v>F</v>
      </c>
      <c r="Z305" s="234" t="str">
        <f t="shared" si="173"/>
        <v>T</v>
      </c>
      <c r="AA305" s="234" t="str">
        <f t="shared" si="174"/>
        <v>T</v>
      </c>
      <c r="AB305" s="234" t="str">
        <f t="shared" si="175"/>
        <v>G</v>
      </c>
      <c r="AC305" s="221" t="str">
        <f t="shared" si="176"/>
        <v/>
      </c>
      <c r="AD305" s="238" t="str">
        <f t="shared" si="177"/>
        <v/>
      </c>
      <c r="AE305" s="266"/>
      <c r="AF305" s="266"/>
      <c r="AG305" s="266"/>
      <c r="AH305" s="90"/>
      <c r="AI305" s="90"/>
      <c r="AJ305" s="90"/>
      <c r="AK305" s="90"/>
      <c r="AL305" s="90"/>
      <c r="AM305" s="90"/>
      <c r="AN305" s="90"/>
      <c r="AO305" s="90"/>
      <c r="AP305" s="90"/>
      <c r="AQ305" s="90"/>
      <c r="AR305" s="90"/>
      <c r="AS305" s="90"/>
      <c r="AT305" s="90"/>
      <c r="AU305" s="90"/>
      <c r="AV305" s="90"/>
      <c r="AW305" s="90"/>
      <c r="AX305" s="90"/>
      <c r="AY305" s="90"/>
      <c r="AZ305" s="90"/>
      <c r="BA305" s="90"/>
      <c r="BB305" s="90"/>
    </row>
    <row r="306" spans="1:54" x14ac:dyDescent="0.25">
      <c r="B306" s="101" t="s">
        <v>12</v>
      </c>
      <c r="C306" s="243">
        <v>1</v>
      </c>
      <c r="D306" s="243">
        <v>1</v>
      </c>
      <c r="E306" s="243">
        <v>1</v>
      </c>
      <c r="F306" s="243">
        <v>3</v>
      </c>
      <c r="G306" s="243">
        <v>4</v>
      </c>
      <c r="H306" s="239"/>
      <c r="I306" s="238"/>
      <c r="J306" s="243">
        <v>3</v>
      </c>
      <c r="K306" s="243">
        <v>5</v>
      </c>
      <c r="L306" s="243">
        <v>4</v>
      </c>
      <c r="M306" s="243">
        <v>4</v>
      </c>
      <c r="N306" s="243">
        <v>3</v>
      </c>
      <c r="O306" s="221"/>
      <c r="P306" s="238"/>
      <c r="Q306" s="243" t="str">
        <f t="shared" si="164"/>
        <v>A</v>
      </c>
      <c r="R306" s="243" t="str">
        <f t="shared" si="165"/>
        <v>A</v>
      </c>
      <c r="S306" s="243" t="str">
        <f t="shared" si="166"/>
        <v>A</v>
      </c>
      <c r="T306" s="243" t="str">
        <f t="shared" si="167"/>
        <v>G</v>
      </c>
      <c r="U306" s="243" t="str">
        <f t="shared" si="168"/>
        <v>T</v>
      </c>
      <c r="V306" s="221" t="str">
        <f t="shared" si="169"/>
        <v/>
      </c>
      <c r="W306" s="238" t="str">
        <f t="shared" si="170"/>
        <v/>
      </c>
      <c r="X306" s="243" t="str">
        <f t="shared" si="171"/>
        <v>G</v>
      </c>
      <c r="Y306" s="243" t="str">
        <f t="shared" si="172"/>
        <v>F</v>
      </c>
      <c r="Z306" s="243" t="str">
        <f t="shared" si="173"/>
        <v>T</v>
      </c>
      <c r="AA306" s="243" t="str">
        <f t="shared" si="174"/>
        <v>T</v>
      </c>
      <c r="AB306" s="243" t="str">
        <f t="shared" si="175"/>
        <v>G</v>
      </c>
      <c r="AC306" s="239" t="str">
        <f t="shared" si="176"/>
        <v/>
      </c>
      <c r="AD306" s="238" t="str">
        <f t="shared" si="177"/>
        <v/>
      </c>
      <c r="AE306" s="266"/>
      <c r="AF306" s="266"/>
      <c r="AG306" s="266"/>
      <c r="AH306" s="90"/>
      <c r="AI306" s="90"/>
      <c r="AJ306" s="90"/>
      <c r="AK306" s="90"/>
      <c r="AL306" s="90"/>
      <c r="AM306" s="90"/>
      <c r="AN306" s="90"/>
      <c r="AO306" s="90"/>
      <c r="AP306" s="90"/>
      <c r="AQ306" s="90"/>
      <c r="AR306" s="90"/>
      <c r="AS306" s="90"/>
      <c r="AT306" s="90"/>
      <c r="AU306" s="90"/>
      <c r="AV306" s="90"/>
      <c r="AW306" s="90"/>
      <c r="AX306" s="90"/>
      <c r="AY306" s="90"/>
      <c r="AZ306" s="90"/>
      <c r="BA306" s="90"/>
      <c r="BB306" s="90"/>
    </row>
    <row r="307" spans="1:54" x14ac:dyDescent="0.25">
      <c r="B307" s="89" t="s">
        <v>104</v>
      </c>
      <c r="C307" s="244">
        <v>5</v>
      </c>
      <c r="D307" s="244">
        <v>5</v>
      </c>
      <c r="E307" s="244">
        <v>3</v>
      </c>
      <c r="F307" s="244">
        <v>5</v>
      </c>
      <c r="G307" s="244">
        <v>5</v>
      </c>
      <c r="H307" s="239"/>
      <c r="I307" s="238"/>
      <c r="J307" s="244">
        <v>5</v>
      </c>
      <c r="K307" s="244">
        <v>1</v>
      </c>
      <c r="L307" s="244">
        <v>5</v>
      </c>
      <c r="M307" s="244">
        <v>5</v>
      </c>
      <c r="N307" s="244"/>
      <c r="O307" s="221"/>
      <c r="P307" s="245"/>
      <c r="Q307" s="244" t="str">
        <f t="shared" si="164"/>
        <v>F</v>
      </c>
      <c r="R307" s="244" t="str">
        <f t="shared" si="165"/>
        <v>F</v>
      </c>
      <c r="S307" s="244" t="str">
        <f t="shared" si="166"/>
        <v>G</v>
      </c>
      <c r="T307" s="244" t="str">
        <f t="shared" si="167"/>
        <v>F</v>
      </c>
      <c r="U307" s="244" t="str">
        <f t="shared" si="168"/>
        <v>F</v>
      </c>
      <c r="V307" s="221"/>
      <c r="W307" s="245"/>
      <c r="X307" s="268" t="str">
        <f t="shared" si="171"/>
        <v>F</v>
      </c>
      <c r="Y307" s="268" t="str">
        <f t="shared" si="172"/>
        <v>A</v>
      </c>
      <c r="Z307" s="268" t="str">
        <f t="shared" si="173"/>
        <v>F</v>
      </c>
      <c r="AA307" s="268" t="str">
        <f t="shared" si="174"/>
        <v>F</v>
      </c>
      <c r="AB307" s="268" t="str">
        <f t="shared" si="175"/>
        <v/>
      </c>
      <c r="AC307" s="239"/>
      <c r="AD307" s="238"/>
      <c r="AE307" s="266"/>
      <c r="AF307" s="266"/>
      <c r="AG307" s="266"/>
      <c r="AH307" s="90"/>
      <c r="AI307" s="90"/>
      <c r="AJ307" s="90"/>
      <c r="AK307" s="90"/>
      <c r="AL307" s="90"/>
      <c r="AM307" s="90"/>
      <c r="AN307" s="90"/>
      <c r="AO307" s="90"/>
      <c r="AP307" s="90"/>
      <c r="AQ307" s="90"/>
      <c r="AR307" s="90"/>
      <c r="AS307" s="90"/>
      <c r="AT307" s="90"/>
      <c r="AU307" s="90"/>
      <c r="AV307" s="90"/>
      <c r="AW307" s="90"/>
      <c r="AX307" s="90"/>
      <c r="AY307" s="90"/>
      <c r="AZ307" s="90"/>
      <c r="BA307" s="90"/>
      <c r="BB307" s="90"/>
    </row>
    <row r="308" spans="1:54" x14ac:dyDescent="0.25">
      <c r="B308" s="109" t="s">
        <v>13</v>
      </c>
      <c r="C308" s="221"/>
      <c r="D308" s="221"/>
      <c r="E308" s="221"/>
      <c r="F308" s="221"/>
      <c r="G308" s="221"/>
      <c r="H308" s="221"/>
      <c r="I308" s="238"/>
      <c r="J308" s="221"/>
      <c r="K308" s="221"/>
      <c r="L308" s="221"/>
      <c r="M308" s="221"/>
      <c r="N308" s="221"/>
      <c r="O308" s="221"/>
      <c r="P308" s="238"/>
      <c r="Q308" s="221" t="str">
        <f t="shared" si="164"/>
        <v/>
      </c>
      <c r="R308" s="221" t="str">
        <f t="shared" si="165"/>
        <v/>
      </c>
      <c r="S308" s="221" t="str">
        <f t="shared" si="166"/>
        <v/>
      </c>
      <c r="T308" s="221" t="str">
        <f t="shared" si="167"/>
        <v/>
      </c>
      <c r="U308" s="221" t="str">
        <f t="shared" si="168"/>
        <v/>
      </c>
      <c r="V308" s="221" t="str">
        <f t="shared" si="169"/>
        <v/>
      </c>
      <c r="W308" s="238" t="str">
        <f t="shared" si="170"/>
        <v/>
      </c>
      <c r="X308" s="221" t="str">
        <f t="shared" si="171"/>
        <v/>
      </c>
      <c r="Y308" s="221" t="str">
        <f t="shared" si="172"/>
        <v/>
      </c>
      <c r="Z308" s="221" t="str">
        <f t="shared" si="173"/>
        <v/>
      </c>
      <c r="AA308" s="221" t="str">
        <f t="shared" si="174"/>
        <v/>
      </c>
      <c r="AB308" s="221" t="str">
        <f t="shared" si="175"/>
        <v/>
      </c>
      <c r="AC308" s="221" t="str">
        <f t="shared" si="176"/>
        <v/>
      </c>
      <c r="AD308" s="238" t="str">
        <f t="shared" si="177"/>
        <v/>
      </c>
      <c r="AE308" s="266"/>
      <c r="AF308" s="266"/>
      <c r="AG308" s="266"/>
      <c r="AH308" s="90"/>
      <c r="AI308" s="90"/>
      <c r="AJ308" s="90"/>
      <c r="AK308" s="90"/>
      <c r="AL308" s="90"/>
      <c r="AM308" s="90"/>
      <c r="AN308" s="90"/>
      <c r="AO308" s="90"/>
      <c r="AP308" s="90"/>
      <c r="AQ308" s="90"/>
      <c r="AR308" s="90"/>
      <c r="AS308" s="90"/>
      <c r="AT308" s="90"/>
      <c r="AU308" s="90"/>
      <c r="AV308" s="90"/>
      <c r="AW308" s="90"/>
      <c r="AX308" s="90"/>
      <c r="AY308" s="90"/>
      <c r="AZ308" s="90"/>
      <c r="BA308" s="90"/>
      <c r="BB308" s="90"/>
    </row>
    <row r="309" spans="1:54" x14ac:dyDescent="0.25">
      <c r="B309" s="92" t="s">
        <v>14</v>
      </c>
      <c r="C309" s="246" t="s">
        <v>5</v>
      </c>
      <c r="D309" s="221"/>
      <c r="E309" s="246">
        <v>5</v>
      </c>
      <c r="F309" s="241"/>
      <c r="G309" s="247" t="s">
        <v>5</v>
      </c>
      <c r="H309" s="239"/>
      <c r="I309" s="238"/>
      <c r="J309" s="246" t="s">
        <v>5</v>
      </c>
      <c r="K309" s="221"/>
      <c r="L309" s="246" t="s">
        <v>5</v>
      </c>
      <c r="M309" s="221"/>
      <c r="N309" s="246">
        <v>5</v>
      </c>
      <c r="O309" s="239"/>
      <c r="P309" s="238"/>
      <c r="Q309" s="246" t="str">
        <f t="shared" si="164"/>
        <v>C</v>
      </c>
      <c r="R309" s="221" t="str">
        <f t="shared" si="165"/>
        <v/>
      </c>
      <c r="S309" s="248" t="str">
        <f t="shared" si="166"/>
        <v>F</v>
      </c>
      <c r="T309" s="241" t="str">
        <f t="shared" si="167"/>
        <v/>
      </c>
      <c r="U309" s="246" t="str">
        <f t="shared" si="168"/>
        <v>C</v>
      </c>
      <c r="V309" s="239" t="str">
        <f t="shared" si="169"/>
        <v/>
      </c>
      <c r="W309" s="238" t="str">
        <f t="shared" si="170"/>
        <v/>
      </c>
      <c r="X309" s="246" t="str">
        <f t="shared" si="171"/>
        <v>C</v>
      </c>
      <c r="Y309" s="221" t="str">
        <f t="shared" si="172"/>
        <v/>
      </c>
      <c r="Z309" s="246" t="str">
        <f t="shared" si="173"/>
        <v>C</v>
      </c>
      <c r="AA309" s="241" t="str">
        <f t="shared" si="174"/>
        <v/>
      </c>
      <c r="AB309" s="263" t="str">
        <f t="shared" si="175"/>
        <v>F</v>
      </c>
      <c r="AC309" s="239" t="str">
        <f t="shared" si="176"/>
        <v/>
      </c>
      <c r="AD309" s="238" t="str">
        <f t="shared" si="177"/>
        <v/>
      </c>
      <c r="AE309" s="266"/>
      <c r="AF309" s="266"/>
      <c r="AG309" s="266"/>
      <c r="AH309" s="90"/>
      <c r="AI309" s="90"/>
      <c r="AJ309" s="90"/>
      <c r="AK309" s="90"/>
      <c r="AL309" s="90"/>
      <c r="AM309" s="90"/>
      <c r="AN309" s="90"/>
      <c r="AO309" s="90"/>
      <c r="AP309" s="90"/>
      <c r="AQ309" s="90"/>
      <c r="AR309" s="90"/>
      <c r="AS309" s="90"/>
      <c r="AT309" s="90"/>
      <c r="AU309" s="90"/>
      <c r="AV309" s="90"/>
      <c r="AW309" s="90"/>
      <c r="AX309" s="90"/>
      <c r="AY309" s="90"/>
      <c r="AZ309" s="90"/>
      <c r="BA309" s="90"/>
      <c r="BB309" s="90"/>
    </row>
    <row r="310" spans="1:54" x14ac:dyDescent="0.25">
      <c r="B310" s="110" t="s">
        <v>8</v>
      </c>
      <c r="C310" s="246">
        <v>3</v>
      </c>
      <c r="D310" s="246" t="s">
        <v>5</v>
      </c>
      <c r="E310" s="246" t="s">
        <v>5</v>
      </c>
      <c r="F310" s="246" t="s">
        <v>5</v>
      </c>
      <c r="G310" s="246">
        <v>3</v>
      </c>
      <c r="H310" s="249">
        <v>5</v>
      </c>
      <c r="I310" s="238"/>
      <c r="J310" s="246">
        <v>1</v>
      </c>
      <c r="K310" s="246" t="s">
        <v>5</v>
      </c>
      <c r="L310" s="246">
        <v>3</v>
      </c>
      <c r="M310" s="246">
        <v>1</v>
      </c>
      <c r="N310" s="250" t="s">
        <v>5</v>
      </c>
      <c r="O310" s="246" t="s">
        <v>5</v>
      </c>
      <c r="P310" s="238"/>
      <c r="Q310" s="246" t="str">
        <f t="shared" si="164"/>
        <v>G</v>
      </c>
      <c r="R310" s="246" t="str">
        <f t="shared" si="165"/>
        <v>C</v>
      </c>
      <c r="S310" s="246" t="str">
        <f t="shared" si="166"/>
        <v>C</v>
      </c>
      <c r="T310" s="246" t="str">
        <f t="shared" si="167"/>
        <v>C</v>
      </c>
      <c r="U310" s="246" t="str">
        <f t="shared" si="168"/>
        <v>G</v>
      </c>
      <c r="V310" s="246" t="str">
        <f t="shared" si="169"/>
        <v>F</v>
      </c>
      <c r="W310" s="238" t="str">
        <f t="shared" si="170"/>
        <v/>
      </c>
      <c r="X310" s="246" t="str">
        <f t="shared" si="171"/>
        <v>A</v>
      </c>
      <c r="Y310" s="246" t="str">
        <f t="shared" si="172"/>
        <v>C</v>
      </c>
      <c r="Z310" s="246" t="str">
        <f t="shared" si="173"/>
        <v>G</v>
      </c>
      <c r="AA310" s="246" t="str">
        <f t="shared" si="174"/>
        <v>A</v>
      </c>
      <c r="AB310" s="250" t="str">
        <f t="shared" si="175"/>
        <v>C</v>
      </c>
      <c r="AC310" s="251" t="str">
        <f t="shared" si="176"/>
        <v>C</v>
      </c>
      <c r="AD310" s="238" t="str">
        <f t="shared" si="177"/>
        <v/>
      </c>
      <c r="AE310" s="266"/>
      <c r="AF310" s="266"/>
      <c r="AG310" s="266"/>
      <c r="AH310" s="90"/>
      <c r="AI310" s="90"/>
      <c r="AJ310" s="90"/>
      <c r="AK310" s="90"/>
      <c r="AL310" s="90"/>
      <c r="AM310" s="90"/>
      <c r="AN310" s="90"/>
      <c r="AO310" s="90"/>
      <c r="AP310" s="90"/>
      <c r="AQ310" s="90"/>
      <c r="AR310" s="90"/>
      <c r="AS310" s="90"/>
      <c r="AT310" s="90"/>
      <c r="AU310" s="90"/>
      <c r="AV310" s="90"/>
      <c r="AW310" s="90"/>
      <c r="AX310" s="90"/>
      <c r="AY310" s="90"/>
      <c r="AZ310" s="90"/>
      <c r="BA310" s="90"/>
      <c r="BB310" s="90"/>
    </row>
    <row r="311" spans="1:54" x14ac:dyDescent="0.25">
      <c r="B311" s="92" t="s">
        <v>6</v>
      </c>
      <c r="C311" s="246">
        <v>3</v>
      </c>
      <c r="D311" s="246" t="s">
        <v>5</v>
      </c>
      <c r="E311" s="246" t="s">
        <v>5</v>
      </c>
      <c r="F311" s="246" t="s">
        <v>5</v>
      </c>
      <c r="G311" s="246">
        <v>3</v>
      </c>
      <c r="H311" s="249">
        <v>5</v>
      </c>
      <c r="I311" s="238"/>
      <c r="J311" s="246">
        <v>1</v>
      </c>
      <c r="K311" s="246" t="s">
        <v>5</v>
      </c>
      <c r="L311" s="246">
        <v>3</v>
      </c>
      <c r="M311" s="246">
        <v>1</v>
      </c>
      <c r="N311" s="246" t="s">
        <v>5</v>
      </c>
      <c r="O311" s="246" t="s">
        <v>5</v>
      </c>
      <c r="P311" s="238"/>
      <c r="Q311" s="246" t="str">
        <f t="shared" si="164"/>
        <v>G</v>
      </c>
      <c r="R311" s="246" t="str">
        <f t="shared" si="165"/>
        <v>C</v>
      </c>
      <c r="S311" s="246" t="str">
        <f t="shared" si="166"/>
        <v>C</v>
      </c>
      <c r="T311" s="246" t="str">
        <f t="shared" si="167"/>
        <v>C</v>
      </c>
      <c r="U311" s="246" t="str">
        <f t="shared" si="168"/>
        <v>G</v>
      </c>
      <c r="V311" s="246" t="str">
        <f t="shared" si="169"/>
        <v>F</v>
      </c>
      <c r="W311" s="238" t="str">
        <f t="shared" si="170"/>
        <v/>
      </c>
      <c r="X311" s="246" t="str">
        <f t="shared" si="171"/>
        <v>A</v>
      </c>
      <c r="Y311" s="246" t="str">
        <f t="shared" si="172"/>
        <v>C</v>
      </c>
      <c r="Z311" s="246" t="str">
        <f t="shared" si="173"/>
        <v>G</v>
      </c>
      <c r="AA311" s="246" t="str">
        <f t="shared" si="174"/>
        <v>A</v>
      </c>
      <c r="AB311" s="246" t="str">
        <f t="shared" si="175"/>
        <v>C</v>
      </c>
      <c r="AC311" s="252" t="str">
        <f t="shared" si="176"/>
        <v>C</v>
      </c>
      <c r="AD311" s="238" t="str">
        <f t="shared" si="177"/>
        <v/>
      </c>
      <c r="AE311" s="266"/>
      <c r="AF311" s="266"/>
      <c r="AG311" s="266"/>
      <c r="AH311" s="90"/>
      <c r="AI311" s="90"/>
      <c r="AJ311" s="90"/>
      <c r="AK311" s="90"/>
      <c r="AL311" s="90"/>
      <c r="AM311" s="90"/>
      <c r="AN311" s="90"/>
      <c r="AO311" s="90"/>
      <c r="AP311" s="90"/>
      <c r="AQ311" s="90"/>
      <c r="AR311" s="90"/>
      <c r="AS311" s="90"/>
      <c r="AT311" s="90"/>
      <c r="AU311" s="90"/>
      <c r="AV311" s="90"/>
      <c r="AW311" s="90"/>
      <c r="AX311" s="90"/>
      <c r="AY311" s="90"/>
      <c r="AZ311" s="90"/>
      <c r="BA311" s="90"/>
      <c r="BB311" s="90"/>
    </row>
    <row r="312" spans="1:54" x14ac:dyDescent="0.25">
      <c r="B312" s="92" t="s">
        <v>7</v>
      </c>
      <c r="C312" s="252">
        <v>3</v>
      </c>
      <c r="D312" s="246" t="s">
        <v>5</v>
      </c>
      <c r="E312" s="246" t="s">
        <v>5</v>
      </c>
      <c r="F312" s="246" t="s">
        <v>5</v>
      </c>
      <c r="G312" s="246">
        <v>3</v>
      </c>
      <c r="H312" s="221"/>
      <c r="I312" s="238"/>
      <c r="J312" s="252">
        <v>1</v>
      </c>
      <c r="K312" s="246" t="s">
        <v>5</v>
      </c>
      <c r="L312" s="246">
        <v>3</v>
      </c>
      <c r="M312" s="252">
        <v>1</v>
      </c>
      <c r="N312" s="246" t="s">
        <v>5</v>
      </c>
      <c r="O312" s="221"/>
      <c r="P312" s="238"/>
      <c r="Q312" s="252" t="str">
        <f t="shared" si="164"/>
        <v>G</v>
      </c>
      <c r="R312" s="246" t="str">
        <f t="shared" si="165"/>
        <v>C</v>
      </c>
      <c r="S312" s="246" t="str">
        <f t="shared" si="166"/>
        <v>C</v>
      </c>
      <c r="T312" s="246" t="str">
        <f t="shared" si="167"/>
        <v>C</v>
      </c>
      <c r="U312" s="246" t="str">
        <f t="shared" si="168"/>
        <v>G</v>
      </c>
      <c r="V312" s="221" t="str">
        <f t="shared" si="169"/>
        <v/>
      </c>
      <c r="W312" s="238" t="str">
        <f t="shared" si="170"/>
        <v/>
      </c>
      <c r="X312" s="252" t="str">
        <f t="shared" si="171"/>
        <v>A</v>
      </c>
      <c r="Y312" s="246" t="str">
        <f t="shared" si="172"/>
        <v>C</v>
      </c>
      <c r="Z312" s="246" t="str">
        <f t="shared" si="173"/>
        <v>G</v>
      </c>
      <c r="AA312" s="246" t="str">
        <f t="shared" si="174"/>
        <v>A</v>
      </c>
      <c r="AB312" s="246" t="str">
        <f t="shared" si="175"/>
        <v>C</v>
      </c>
      <c r="AC312" s="221" t="str">
        <f t="shared" si="176"/>
        <v/>
      </c>
      <c r="AD312" s="238" t="str">
        <f t="shared" si="177"/>
        <v/>
      </c>
      <c r="AE312" s="266"/>
      <c r="AF312" s="266"/>
      <c r="AG312" s="266"/>
      <c r="AH312" s="90"/>
      <c r="AI312" s="90"/>
      <c r="AJ312" s="90"/>
      <c r="AK312" s="90"/>
      <c r="AL312" s="90"/>
      <c r="AM312" s="90"/>
      <c r="AN312" s="90"/>
      <c r="AO312" s="90"/>
      <c r="AP312" s="90"/>
      <c r="AQ312" s="90"/>
      <c r="AR312" s="90"/>
      <c r="AS312" s="90"/>
      <c r="AT312" s="90"/>
      <c r="AU312" s="90"/>
      <c r="AV312" s="90"/>
      <c r="AW312" s="90"/>
      <c r="AX312" s="90"/>
      <c r="AY312" s="90"/>
      <c r="AZ312" s="90"/>
      <c r="BA312" s="90"/>
      <c r="BB312" s="90"/>
    </row>
    <row r="313" spans="1:54" x14ac:dyDescent="0.25">
      <c r="B313" s="92" t="s">
        <v>15</v>
      </c>
      <c r="C313" s="246" t="s">
        <v>5</v>
      </c>
      <c r="D313" s="253"/>
      <c r="E313" s="253"/>
      <c r="F313" s="253"/>
      <c r="G313" s="253"/>
      <c r="H313" s="254"/>
      <c r="I313" s="238"/>
      <c r="J313" s="246" t="s">
        <v>5</v>
      </c>
      <c r="K313" s="253"/>
      <c r="L313" s="253"/>
      <c r="M313" s="253"/>
      <c r="N313" s="253"/>
      <c r="O313" s="253"/>
      <c r="P313" s="238"/>
      <c r="Q313" s="246" t="str">
        <f t="shared" si="164"/>
        <v>C</v>
      </c>
      <c r="R313" s="253" t="str">
        <f t="shared" si="165"/>
        <v/>
      </c>
      <c r="S313" s="253" t="str">
        <f t="shared" si="166"/>
        <v/>
      </c>
      <c r="T313" s="253" t="str">
        <f t="shared" si="167"/>
        <v/>
      </c>
      <c r="U313" s="253" t="str">
        <f t="shared" si="168"/>
        <v/>
      </c>
      <c r="V313" s="253" t="str">
        <f t="shared" si="169"/>
        <v/>
      </c>
      <c r="W313" s="238" t="str">
        <f t="shared" si="170"/>
        <v/>
      </c>
      <c r="X313" s="246" t="str">
        <f t="shared" si="171"/>
        <v>C</v>
      </c>
      <c r="Y313" s="221" t="str">
        <f t="shared" si="172"/>
        <v/>
      </c>
      <c r="Z313" s="221" t="str">
        <f t="shared" si="173"/>
        <v/>
      </c>
      <c r="AA313" s="221" t="str">
        <f t="shared" si="174"/>
        <v/>
      </c>
      <c r="AB313" s="221" t="str">
        <f t="shared" si="175"/>
        <v/>
      </c>
      <c r="AC313" s="221" t="str">
        <f t="shared" si="176"/>
        <v/>
      </c>
      <c r="AD313" s="238" t="str">
        <f t="shared" si="177"/>
        <v/>
      </c>
      <c r="AE313" s="266"/>
      <c r="AF313" s="266"/>
      <c r="AG313" s="266"/>
      <c r="AH313" s="90"/>
      <c r="AI313" s="90"/>
      <c r="AJ313" s="90"/>
      <c r="AK313" s="90"/>
      <c r="AL313" s="90"/>
      <c r="AM313" s="90"/>
      <c r="AN313" s="90"/>
      <c r="AO313" s="90"/>
      <c r="AP313" s="90"/>
      <c r="AQ313" s="90"/>
      <c r="AR313" s="90"/>
      <c r="AS313" s="90"/>
      <c r="AT313" s="90"/>
      <c r="AU313" s="90"/>
      <c r="AV313" s="90"/>
      <c r="AW313" s="90"/>
      <c r="AX313" s="90"/>
      <c r="AY313" s="90"/>
      <c r="AZ313" s="90"/>
      <c r="BA313" s="90"/>
      <c r="BB313" s="90"/>
    </row>
    <row r="314" spans="1:54" x14ac:dyDescent="0.25">
      <c r="B314" s="88"/>
      <c r="C314" s="267">
        <v>2</v>
      </c>
      <c r="D314" s="255">
        <v>2</v>
      </c>
      <c r="E314" s="256">
        <v>2</v>
      </c>
      <c r="F314" s="256">
        <v>2</v>
      </c>
      <c r="G314" s="256">
        <v>2</v>
      </c>
      <c r="H314" s="257">
        <v>2</v>
      </c>
      <c r="I314" s="258"/>
      <c r="J314" s="267">
        <v>2</v>
      </c>
      <c r="K314" s="255">
        <v>2</v>
      </c>
      <c r="L314" s="256">
        <v>2</v>
      </c>
      <c r="M314" s="256">
        <v>2</v>
      </c>
      <c r="N314" s="256">
        <v>2</v>
      </c>
      <c r="O314" s="257">
        <v>2</v>
      </c>
      <c r="P314" s="258"/>
      <c r="Q314" s="246" t="str">
        <f t="shared" si="164"/>
        <v>M</v>
      </c>
      <c r="R314" s="246" t="str">
        <f t="shared" si="165"/>
        <v>M</v>
      </c>
      <c r="S314" s="246" t="str">
        <f t="shared" si="166"/>
        <v>M</v>
      </c>
      <c r="T314" s="246" t="str">
        <f t="shared" si="167"/>
        <v>M</v>
      </c>
      <c r="U314" s="246" t="str">
        <f t="shared" si="168"/>
        <v>M</v>
      </c>
      <c r="V314" s="246" t="str">
        <f t="shared" si="169"/>
        <v>M</v>
      </c>
      <c r="W314" s="246" t="str">
        <f t="shared" si="170"/>
        <v/>
      </c>
      <c r="X314" s="246" t="str">
        <f t="shared" si="171"/>
        <v>M</v>
      </c>
      <c r="Y314" s="246" t="str">
        <f t="shared" si="172"/>
        <v>M</v>
      </c>
      <c r="Z314" s="246" t="str">
        <f t="shared" si="173"/>
        <v>M</v>
      </c>
      <c r="AA314" s="246" t="str">
        <f t="shared" si="174"/>
        <v>M</v>
      </c>
      <c r="AB314" s="246" t="str">
        <f t="shared" si="175"/>
        <v>M</v>
      </c>
      <c r="AC314" s="246" t="str">
        <f t="shared" si="176"/>
        <v>M</v>
      </c>
      <c r="AD314" s="246" t="str">
        <f t="shared" si="177"/>
        <v/>
      </c>
      <c r="AE314" s="266"/>
      <c r="AF314" s="266"/>
      <c r="AG314" s="266"/>
      <c r="AH314" s="90"/>
      <c r="AI314" s="90"/>
      <c r="AJ314" s="90"/>
      <c r="AK314" s="90"/>
      <c r="AL314" s="90"/>
      <c r="AM314" s="90"/>
      <c r="AN314" s="90"/>
      <c r="AO314" s="90"/>
      <c r="AP314" s="90"/>
      <c r="AQ314" s="90"/>
      <c r="AR314" s="90"/>
      <c r="AS314" s="90"/>
      <c r="AT314" s="90"/>
      <c r="AU314" s="90"/>
      <c r="AV314" s="90"/>
      <c r="AW314" s="90"/>
      <c r="AX314" s="90"/>
      <c r="AY314" s="90"/>
      <c r="AZ314" s="90"/>
      <c r="BA314" s="90"/>
      <c r="BB314" s="90"/>
    </row>
    <row r="315" spans="1:54" x14ac:dyDescent="0.25">
      <c r="B315" s="90"/>
      <c r="C315" s="266"/>
      <c r="D315" s="266"/>
      <c r="E315" s="266"/>
      <c r="F315" s="266"/>
      <c r="G315" s="266"/>
      <c r="H315" s="266"/>
      <c r="I315" s="266"/>
      <c r="J315" s="266"/>
      <c r="K315" s="266"/>
      <c r="L315" s="266"/>
      <c r="M315" s="266"/>
      <c r="N315" s="266"/>
      <c r="O315" s="266"/>
      <c r="P315" s="266"/>
      <c r="Q315" s="266"/>
      <c r="R315" s="266"/>
      <c r="S315" s="266"/>
      <c r="T315" s="266"/>
      <c r="U315" s="266"/>
      <c r="V315" s="266"/>
      <c r="W315" s="266"/>
      <c r="X315" s="266"/>
      <c r="Y315" s="266"/>
      <c r="Z315" s="266"/>
      <c r="AA315" s="266"/>
      <c r="AB315" s="266"/>
      <c r="AC315" s="266"/>
      <c r="AD315" s="266"/>
      <c r="AE315" s="266"/>
      <c r="AF315" s="266"/>
      <c r="AG315" s="266"/>
      <c r="AH315" s="90"/>
      <c r="AI315" s="90"/>
      <c r="AJ315" s="90"/>
      <c r="AK315" s="90"/>
      <c r="AL315" s="90"/>
      <c r="AM315" s="90"/>
      <c r="AN315" s="90"/>
      <c r="AO315" s="90"/>
      <c r="AP315" s="90"/>
      <c r="AQ315" s="90"/>
      <c r="AR315" s="90"/>
      <c r="AS315" s="90"/>
      <c r="AT315" s="90"/>
      <c r="AU315" s="90"/>
      <c r="AV315" s="90"/>
      <c r="AW315" s="90"/>
      <c r="AX315" s="90"/>
      <c r="AY315" s="90"/>
      <c r="AZ315" s="90"/>
      <c r="BA315" s="90"/>
      <c r="BB315" s="90"/>
    </row>
    <row r="316" spans="1:54" x14ac:dyDescent="0.25">
      <c r="A316" s="100" t="str">
        <f>IF(format_planning="numéros de planning",AM$5,INDEX($AI$3:$AI$8,MATCH(AM$5,$AM$3:$AM$8,0),1,1))</f>
        <v>G</v>
      </c>
      <c r="B316" s="121" t="s">
        <v>53</v>
      </c>
      <c r="C316" s="221">
        <v>1</v>
      </c>
      <c r="D316" s="221"/>
      <c r="E316" s="221"/>
      <c r="F316" s="221"/>
      <c r="G316" s="221"/>
      <c r="H316" s="221"/>
      <c r="I316" s="221"/>
      <c r="J316" s="221">
        <v>2</v>
      </c>
      <c r="K316" s="221"/>
      <c r="L316" s="221"/>
      <c r="M316" s="221"/>
      <c r="N316" s="221"/>
      <c r="O316" s="221"/>
      <c r="P316" s="221"/>
      <c r="Q316" s="380" t="s">
        <v>52</v>
      </c>
      <c r="R316" s="380"/>
      <c r="S316" s="380"/>
      <c r="T316" s="380"/>
      <c r="U316" s="380"/>
      <c r="V316" s="380"/>
      <c r="W316" s="380"/>
      <c r="X316" s="380"/>
      <c r="Y316" s="380"/>
      <c r="Z316" s="380"/>
      <c r="AA316" s="380"/>
      <c r="AB316" s="380"/>
      <c r="AC316" s="380"/>
      <c r="AD316" s="380"/>
      <c r="AE316" s="266"/>
      <c r="AF316" s="266"/>
      <c r="AG316" s="266"/>
      <c r="AH316" s="90"/>
      <c r="AI316" s="90"/>
      <c r="AJ316" s="90"/>
      <c r="AK316" s="90"/>
      <c r="AL316" s="90"/>
      <c r="AM316" s="90"/>
      <c r="AN316" s="90"/>
      <c r="AO316" s="90"/>
      <c r="AP316" s="90"/>
      <c r="AQ316" s="90"/>
      <c r="AR316" s="90"/>
      <c r="AS316" s="90"/>
      <c r="AT316" s="90"/>
      <c r="AU316" s="90"/>
      <c r="AV316" s="90"/>
      <c r="AW316" s="90"/>
      <c r="AX316" s="90"/>
      <c r="AY316" s="90"/>
      <c r="AZ316" s="90"/>
      <c r="BA316" s="90"/>
      <c r="BB316" s="90"/>
    </row>
    <row r="317" spans="1:54" x14ac:dyDescent="0.25">
      <c r="B317" s="99" t="s">
        <v>4</v>
      </c>
      <c r="C317" s="234">
        <v>2</v>
      </c>
      <c r="D317" s="234">
        <v>4</v>
      </c>
      <c r="E317" s="234">
        <v>5</v>
      </c>
      <c r="F317" s="234">
        <v>4</v>
      </c>
      <c r="G317" s="234">
        <v>2</v>
      </c>
      <c r="H317" s="235">
        <v>2</v>
      </c>
      <c r="I317" s="236"/>
      <c r="J317" s="234">
        <v>4</v>
      </c>
      <c r="K317" s="234">
        <v>2</v>
      </c>
      <c r="L317" s="234">
        <v>1</v>
      </c>
      <c r="M317" s="234">
        <v>2</v>
      </c>
      <c r="N317" s="234">
        <v>4</v>
      </c>
      <c r="O317" s="234">
        <v>2</v>
      </c>
      <c r="P317" s="236"/>
      <c r="Q317" s="234" t="str">
        <f t="shared" ref="Q317:Q331" si="178">IF(C317="","",INDEX($AI$3:$AI$8,MATCH(C317,$AM$3:$AM$8,0)))</f>
        <v>M</v>
      </c>
      <c r="R317" s="234" t="str">
        <f t="shared" ref="R317:R331" si="179">IF(D317="","",INDEX($AI$3:$AI$8,MATCH(D317,$AM$3:$AM$8,0)))</f>
        <v>T</v>
      </c>
      <c r="S317" s="234" t="str">
        <f t="shared" ref="S317:S331" si="180">IF(E317="","",INDEX($AI$3:$AI$8,MATCH(E317,$AM$3:$AM$8,0)))</f>
        <v>F</v>
      </c>
      <c r="T317" s="234" t="str">
        <f t="shared" ref="T317:T331" si="181">IF(F317="","",INDEX($AI$3:$AI$8,MATCH(F317,$AM$3:$AM$8,0)))</f>
        <v>T</v>
      </c>
      <c r="U317" s="234" t="str">
        <f t="shared" ref="U317:U331" si="182">IF(G317="","",INDEX($AI$3:$AI$8,MATCH(G317,$AM$3:$AM$8,0)))</f>
        <v>M</v>
      </c>
      <c r="V317" s="234" t="str">
        <f t="shared" ref="V317:V331" si="183">IF(H317="","",INDEX($AI$3:$AI$8,MATCH(H317,$AM$3:$AM$8,0)))</f>
        <v>M</v>
      </c>
      <c r="W317" s="236" t="str">
        <f t="shared" ref="W317:W331" si="184">IF(I317="","",INDEX($AI$3:$AI$8,MATCH(I317,$AM$3:$AM$8,0)))</f>
        <v/>
      </c>
      <c r="X317" s="237" t="str">
        <f t="shared" ref="X317:X331" si="185">IF(J317="","",INDEX($AI$3:$AI$8,MATCH(J317,$AM$3:$AM$8,0)))</f>
        <v>T</v>
      </c>
      <c r="Y317" s="234" t="str">
        <f t="shared" ref="Y317:Y331" si="186">IF(K317="","",INDEX($AI$3:$AI$8,MATCH(K317,$AM$3:$AM$8,0)))</f>
        <v>M</v>
      </c>
      <c r="Z317" s="234" t="str">
        <f t="shared" ref="Z317:Z331" si="187">IF(L317="","",INDEX($AI$3:$AI$8,MATCH(L317,$AM$3:$AM$8,0)))</f>
        <v>A</v>
      </c>
      <c r="AA317" s="234" t="str">
        <f t="shared" ref="AA317:AA331" si="188">IF(M317="","",INDEX($AI$3:$AI$8,MATCH(M317,$AM$3:$AM$8,0)))</f>
        <v>M</v>
      </c>
      <c r="AB317" s="234" t="str">
        <f t="shared" ref="AB317:AB331" si="189">IF(N317="","",INDEX($AI$3:$AI$8,MATCH(N317,$AM$3:$AM$8,0)))</f>
        <v>T</v>
      </c>
      <c r="AC317" s="235" t="str">
        <f t="shared" ref="AC317:AC331" si="190">IF(O317="","",INDEX($AI$3:$AI$8,MATCH(O317,$AM$3:$AM$8,0)))</f>
        <v>M</v>
      </c>
      <c r="AD317" s="236" t="str">
        <f t="shared" ref="AD317:AD331" si="191">IF(P317="","",INDEX($AI$3:$AI$8,MATCH(P317,$AM$3:$AM$8,0)))</f>
        <v/>
      </c>
      <c r="AE317" s="266"/>
      <c r="AF317" s="266"/>
      <c r="AG317" s="266"/>
      <c r="AH317" s="90"/>
      <c r="AI317" s="90"/>
      <c r="AJ317" s="90"/>
      <c r="AK317" s="90"/>
      <c r="AL317" s="90"/>
      <c r="AM317" s="90"/>
      <c r="AN317" s="90"/>
      <c r="AO317" s="90"/>
      <c r="AP317" s="90"/>
      <c r="AQ317" s="90"/>
      <c r="AR317" s="90"/>
      <c r="AS317" s="90"/>
      <c r="AT317" s="90"/>
      <c r="AU317" s="90"/>
      <c r="AV317" s="90"/>
      <c r="AW317" s="90"/>
      <c r="AX317" s="90"/>
      <c r="AY317" s="90"/>
      <c r="AZ317" s="90"/>
      <c r="BA317" s="90"/>
      <c r="BB317" s="90"/>
    </row>
    <row r="318" spans="1:54" x14ac:dyDescent="0.25">
      <c r="B318" s="101" t="s">
        <v>6</v>
      </c>
      <c r="C318" s="234">
        <v>2</v>
      </c>
      <c r="D318" s="234">
        <v>4</v>
      </c>
      <c r="E318" s="234">
        <v>5</v>
      </c>
      <c r="F318" s="234">
        <v>4</v>
      </c>
      <c r="G318" s="234">
        <v>2</v>
      </c>
      <c r="H318" s="235">
        <v>2</v>
      </c>
      <c r="I318" s="238"/>
      <c r="J318" s="234">
        <v>4</v>
      </c>
      <c r="K318" s="234">
        <v>2</v>
      </c>
      <c r="L318" s="234">
        <v>1</v>
      </c>
      <c r="M318" s="234">
        <v>2</v>
      </c>
      <c r="N318" s="234">
        <v>4</v>
      </c>
      <c r="O318" s="234">
        <v>2</v>
      </c>
      <c r="P318" s="238"/>
      <c r="Q318" s="234" t="str">
        <f t="shared" si="178"/>
        <v>M</v>
      </c>
      <c r="R318" s="234" t="str">
        <f t="shared" si="179"/>
        <v>T</v>
      </c>
      <c r="S318" s="234" t="str">
        <f t="shared" si="180"/>
        <v>F</v>
      </c>
      <c r="T318" s="234" t="str">
        <f t="shared" si="181"/>
        <v>T</v>
      </c>
      <c r="U318" s="234" t="str">
        <f t="shared" si="182"/>
        <v>M</v>
      </c>
      <c r="V318" s="234" t="str">
        <f t="shared" si="183"/>
        <v>M</v>
      </c>
      <c r="W318" s="238" t="str">
        <f t="shared" si="184"/>
        <v/>
      </c>
      <c r="X318" s="237" t="str">
        <f t="shared" si="185"/>
        <v>T</v>
      </c>
      <c r="Y318" s="234" t="str">
        <f t="shared" si="186"/>
        <v>M</v>
      </c>
      <c r="Z318" s="234" t="str">
        <f t="shared" si="187"/>
        <v>A</v>
      </c>
      <c r="AA318" s="234" t="str">
        <f t="shared" si="188"/>
        <v>M</v>
      </c>
      <c r="AB318" s="234" t="str">
        <f t="shared" si="189"/>
        <v>T</v>
      </c>
      <c r="AC318" s="235" t="str">
        <f t="shared" si="190"/>
        <v>M</v>
      </c>
      <c r="AD318" s="238" t="str">
        <f t="shared" si="191"/>
        <v/>
      </c>
      <c r="AE318" s="266"/>
      <c r="AF318" s="266"/>
      <c r="AG318" s="266"/>
      <c r="AH318" s="90"/>
      <c r="AI318" s="90"/>
      <c r="AJ318" s="90"/>
      <c r="AK318" s="90"/>
      <c r="AL318" s="90"/>
      <c r="AM318" s="90"/>
      <c r="AN318" s="90"/>
      <c r="AO318" s="90"/>
      <c r="AP318" s="90"/>
      <c r="AQ318" s="90"/>
      <c r="AR318" s="90"/>
      <c r="AS318" s="90"/>
      <c r="AT318" s="90"/>
      <c r="AU318" s="90"/>
      <c r="AV318" s="90"/>
      <c r="AW318" s="90"/>
      <c r="AX318" s="90"/>
      <c r="AY318" s="90"/>
      <c r="AZ318" s="90"/>
      <c r="BA318" s="90"/>
      <c r="BB318" s="90"/>
    </row>
    <row r="319" spans="1:54" x14ac:dyDescent="0.25">
      <c r="B319" s="101" t="s">
        <v>7</v>
      </c>
      <c r="C319" s="234">
        <v>2</v>
      </c>
      <c r="D319" s="234">
        <v>4</v>
      </c>
      <c r="E319" s="234">
        <v>5</v>
      </c>
      <c r="F319" s="234">
        <v>4</v>
      </c>
      <c r="G319" s="234">
        <v>2</v>
      </c>
      <c r="H319" s="239"/>
      <c r="I319" s="238"/>
      <c r="J319" s="234">
        <v>4</v>
      </c>
      <c r="K319" s="234">
        <v>2</v>
      </c>
      <c r="L319" s="234">
        <v>1</v>
      </c>
      <c r="M319" s="234">
        <v>2</v>
      </c>
      <c r="N319" s="234">
        <v>4</v>
      </c>
      <c r="O319" s="221"/>
      <c r="P319" s="238"/>
      <c r="Q319" s="234" t="str">
        <f t="shared" si="178"/>
        <v>M</v>
      </c>
      <c r="R319" s="234" t="str">
        <f t="shared" si="179"/>
        <v>T</v>
      </c>
      <c r="S319" s="234" t="str">
        <f t="shared" si="180"/>
        <v>F</v>
      </c>
      <c r="T319" s="234" t="str">
        <f t="shared" si="181"/>
        <v>T</v>
      </c>
      <c r="U319" s="234" t="str">
        <f t="shared" si="182"/>
        <v>M</v>
      </c>
      <c r="V319" s="221" t="str">
        <f t="shared" si="183"/>
        <v/>
      </c>
      <c r="W319" s="238" t="str">
        <f t="shared" si="184"/>
        <v/>
      </c>
      <c r="X319" s="237" t="str">
        <f t="shared" si="185"/>
        <v>T</v>
      </c>
      <c r="Y319" s="234" t="str">
        <f t="shared" si="186"/>
        <v>M</v>
      </c>
      <c r="Z319" s="234" t="str">
        <f t="shared" si="187"/>
        <v>A</v>
      </c>
      <c r="AA319" s="234" t="str">
        <f t="shared" si="188"/>
        <v>M</v>
      </c>
      <c r="AB319" s="234" t="str">
        <f t="shared" si="189"/>
        <v>T</v>
      </c>
      <c r="AC319" s="239" t="str">
        <f t="shared" si="190"/>
        <v/>
      </c>
      <c r="AD319" s="238" t="str">
        <f t="shared" si="191"/>
        <v/>
      </c>
      <c r="AE319" s="266"/>
      <c r="AF319" s="266"/>
      <c r="AG319" s="266"/>
      <c r="AH319" s="90"/>
      <c r="AI319" s="90"/>
      <c r="AJ319" s="90"/>
      <c r="AK319" s="90"/>
      <c r="AL319" s="90"/>
      <c r="AM319" s="90"/>
      <c r="AN319" s="90"/>
      <c r="AO319" s="90"/>
      <c r="AP319" s="90"/>
      <c r="AQ319" s="90"/>
      <c r="AR319" s="90"/>
      <c r="AS319" s="90"/>
      <c r="AT319" s="90"/>
      <c r="AU319" s="90"/>
      <c r="AV319" s="90"/>
      <c r="AW319" s="90"/>
      <c r="AX319" s="90"/>
      <c r="AY319" s="90"/>
      <c r="AZ319" s="90"/>
      <c r="BA319" s="90"/>
      <c r="BB319" s="90"/>
    </row>
    <row r="320" spans="1:54" x14ac:dyDescent="0.25">
      <c r="B320" s="104" t="s">
        <v>8</v>
      </c>
      <c r="C320" s="221"/>
      <c r="D320" s="221"/>
      <c r="E320" s="221"/>
      <c r="F320" s="221"/>
      <c r="G320" s="240"/>
      <c r="H320" s="234">
        <v>5</v>
      </c>
      <c r="I320" s="238"/>
      <c r="J320" s="221"/>
      <c r="K320" s="221"/>
      <c r="L320" s="221"/>
      <c r="M320" s="221"/>
      <c r="N320" s="240"/>
      <c r="O320" s="234">
        <v>4</v>
      </c>
      <c r="P320" s="238"/>
      <c r="Q320" s="221" t="str">
        <f t="shared" si="178"/>
        <v/>
      </c>
      <c r="R320" s="221" t="str">
        <f t="shared" si="179"/>
        <v/>
      </c>
      <c r="S320" s="221" t="str">
        <f t="shared" si="180"/>
        <v/>
      </c>
      <c r="T320" s="221" t="str">
        <f t="shared" si="181"/>
        <v/>
      </c>
      <c r="U320" s="240" t="str">
        <f t="shared" si="182"/>
        <v/>
      </c>
      <c r="V320" s="234" t="str">
        <f t="shared" si="183"/>
        <v>F</v>
      </c>
      <c r="W320" s="238" t="str">
        <f t="shared" si="184"/>
        <v/>
      </c>
      <c r="X320" s="221" t="str">
        <f t="shared" si="185"/>
        <v/>
      </c>
      <c r="Y320" s="221" t="str">
        <f t="shared" si="186"/>
        <v/>
      </c>
      <c r="Z320" s="221" t="str">
        <f t="shared" si="187"/>
        <v/>
      </c>
      <c r="AA320" s="221" t="str">
        <f t="shared" si="188"/>
        <v/>
      </c>
      <c r="AB320" s="240" t="str">
        <f t="shared" si="189"/>
        <v/>
      </c>
      <c r="AC320" s="234" t="str">
        <f t="shared" si="190"/>
        <v>T</v>
      </c>
      <c r="AD320" s="238" t="str">
        <f t="shared" si="191"/>
        <v/>
      </c>
      <c r="AE320" s="266"/>
      <c r="AF320" s="266"/>
      <c r="AG320" s="266"/>
      <c r="AH320" s="90"/>
      <c r="AI320" s="90"/>
      <c r="AJ320" s="90"/>
      <c r="AK320" s="90"/>
      <c r="AL320" s="90"/>
      <c r="AM320" s="90"/>
      <c r="AN320" s="90"/>
      <c r="AO320" s="90"/>
      <c r="AP320" s="90"/>
      <c r="AQ320" s="90"/>
      <c r="AR320" s="90"/>
      <c r="AS320" s="90"/>
      <c r="AT320" s="90"/>
      <c r="AU320" s="90"/>
      <c r="AV320" s="90"/>
      <c r="AW320" s="90"/>
      <c r="AX320" s="90"/>
      <c r="AY320" s="90"/>
      <c r="AZ320" s="90"/>
      <c r="BA320" s="90"/>
      <c r="BB320" s="90"/>
    </row>
    <row r="321" spans="1:54" x14ac:dyDescent="0.25">
      <c r="B321" s="101" t="s">
        <v>9</v>
      </c>
      <c r="C321" s="234">
        <v>1</v>
      </c>
      <c r="D321" s="234">
        <v>1</v>
      </c>
      <c r="E321" s="234">
        <v>1</v>
      </c>
      <c r="F321" s="234">
        <v>2</v>
      </c>
      <c r="G321" s="234">
        <v>4</v>
      </c>
      <c r="H321" s="241"/>
      <c r="I321" s="238"/>
      <c r="J321" s="234">
        <v>5</v>
      </c>
      <c r="K321" s="234">
        <v>1</v>
      </c>
      <c r="L321" s="234">
        <v>4</v>
      </c>
      <c r="M321" s="234">
        <v>4</v>
      </c>
      <c r="N321" s="234">
        <v>2</v>
      </c>
      <c r="O321" s="241"/>
      <c r="P321" s="238"/>
      <c r="Q321" s="234" t="str">
        <f t="shared" si="178"/>
        <v>A</v>
      </c>
      <c r="R321" s="234" t="str">
        <f t="shared" si="179"/>
        <v>A</v>
      </c>
      <c r="S321" s="234" t="str">
        <f t="shared" si="180"/>
        <v>A</v>
      </c>
      <c r="T321" s="234" t="str">
        <f t="shared" si="181"/>
        <v>M</v>
      </c>
      <c r="U321" s="234" t="str">
        <f t="shared" si="182"/>
        <v>T</v>
      </c>
      <c r="V321" s="241" t="str">
        <f t="shared" si="183"/>
        <v/>
      </c>
      <c r="W321" s="238" t="str">
        <f t="shared" si="184"/>
        <v/>
      </c>
      <c r="X321" s="234" t="str">
        <f t="shared" si="185"/>
        <v>F</v>
      </c>
      <c r="Y321" s="234" t="str">
        <f t="shared" si="186"/>
        <v>A</v>
      </c>
      <c r="Z321" s="234" t="str">
        <f t="shared" si="187"/>
        <v>T</v>
      </c>
      <c r="AA321" s="234" t="str">
        <f t="shared" si="188"/>
        <v>T</v>
      </c>
      <c r="AB321" s="242" t="str">
        <f t="shared" si="189"/>
        <v>M</v>
      </c>
      <c r="AC321" s="241" t="str">
        <f t="shared" si="190"/>
        <v/>
      </c>
      <c r="AD321" s="238" t="str">
        <f t="shared" si="191"/>
        <v/>
      </c>
      <c r="AE321" s="266"/>
      <c r="AF321" s="266"/>
      <c r="AG321" s="266"/>
      <c r="AH321" s="90"/>
      <c r="AI321" s="90"/>
      <c r="AJ321" s="90"/>
      <c r="AK321" s="90"/>
      <c r="AL321" s="90"/>
      <c r="AM321" s="90"/>
      <c r="AN321" s="90"/>
      <c r="AO321" s="90"/>
      <c r="AP321" s="90"/>
      <c r="AQ321" s="90"/>
      <c r="AR321" s="90"/>
      <c r="AS321" s="90"/>
      <c r="AT321" s="90"/>
      <c r="AU321" s="90"/>
      <c r="AV321" s="90"/>
      <c r="AW321" s="90"/>
      <c r="AX321" s="90"/>
      <c r="AY321" s="90"/>
      <c r="AZ321" s="90"/>
      <c r="BA321" s="90"/>
      <c r="BB321" s="90"/>
    </row>
    <row r="322" spans="1:54" x14ac:dyDescent="0.25">
      <c r="B322" s="101" t="s">
        <v>10</v>
      </c>
      <c r="C322" s="234">
        <v>1</v>
      </c>
      <c r="D322" s="234">
        <v>1</v>
      </c>
      <c r="E322" s="234">
        <v>1</v>
      </c>
      <c r="F322" s="234">
        <v>2</v>
      </c>
      <c r="G322" s="234">
        <v>4</v>
      </c>
      <c r="H322" s="221"/>
      <c r="I322" s="238"/>
      <c r="J322" s="234">
        <v>5</v>
      </c>
      <c r="K322" s="234">
        <v>1</v>
      </c>
      <c r="L322" s="234">
        <v>4</v>
      </c>
      <c r="M322" s="234">
        <v>4</v>
      </c>
      <c r="N322" s="234">
        <v>2</v>
      </c>
      <c r="O322" s="221"/>
      <c r="P322" s="238"/>
      <c r="Q322" s="234" t="str">
        <f t="shared" si="178"/>
        <v>A</v>
      </c>
      <c r="R322" s="234" t="str">
        <f t="shared" si="179"/>
        <v>A</v>
      </c>
      <c r="S322" s="234" t="str">
        <f t="shared" si="180"/>
        <v>A</v>
      </c>
      <c r="T322" s="234" t="str">
        <f t="shared" si="181"/>
        <v>M</v>
      </c>
      <c r="U322" s="234" t="str">
        <f t="shared" si="182"/>
        <v>T</v>
      </c>
      <c r="V322" s="221" t="str">
        <f t="shared" si="183"/>
        <v/>
      </c>
      <c r="W322" s="238" t="str">
        <f t="shared" si="184"/>
        <v/>
      </c>
      <c r="X322" s="234" t="str">
        <f t="shared" si="185"/>
        <v>F</v>
      </c>
      <c r="Y322" s="234" t="str">
        <f t="shared" si="186"/>
        <v>A</v>
      </c>
      <c r="Z322" s="234" t="str">
        <f t="shared" si="187"/>
        <v>T</v>
      </c>
      <c r="AA322" s="234" t="str">
        <f t="shared" si="188"/>
        <v>T</v>
      </c>
      <c r="AB322" s="234" t="str">
        <f t="shared" si="189"/>
        <v>M</v>
      </c>
      <c r="AC322" s="221" t="str">
        <f t="shared" si="190"/>
        <v/>
      </c>
      <c r="AD322" s="238" t="str">
        <f t="shared" si="191"/>
        <v/>
      </c>
      <c r="AE322" s="266"/>
      <c r="AF322" s="266"/>
      <c r="AG322" s="266"/>
      <c r="AH322" s="90"/>
      <c r="AI322" s="90"/>
      <c r="AJ322" s="90"/>
      <c r="AK322" s="90"/>
      <c r="AL322" s="90"/>
      <c r="AM322" s="90"/>
      <c r="AN322" s="90"/>
      <c r="AO322" s="90"/>
      <c r="AP322" s="90"/>
      <c r="AQ322" s="90"/>
      <c r="AR322" s="90"/>
      <c r="AS322" s="90"/>
      <c r="AT322" s="90"/>
      <c r="AU322" s="90"/>
      <c r="AV322" s="90"/>
      <c r="AW322" s="90"/>
      <c r="AX322" s="90"/>
      <c r="AY322" s="90"/>
      <c r="AZ322" s="90"/>
      <c r="BA322" s="90"/>
      <c r="BB322" s="90"/>
    </row>
    <row r="323" spans="1:54" x14ac:dyDescent="0.25">
      <c r="B323" s="101" t="s">
        <v>12</v>
      </c>
      <c r="C323" s="243">
        <v>1</v>
      </c>
      <c r="D323" s="243">
        <v>1</v>
      </c>
      <c r="E323" s="243">
        <v>1</v>
      </c>
      <c r="F323" s="243">
        <v>2</v>
      </c>
      <c r="G323" s="243">
        <v>4</v>
      </c>
      <c r="H323" s="239"/>
      <c r="I323" s="238"/>
      <c r="J323" s="243">
        <v>5</v>
      </c>
      <c r="K323" s="243">
        <v>1</v>
      </c>
      <c r="L323" s="243">
        <v>4</v>
      </c>
      <c r="M323" s="243">
        <v>4</v>
      </c>
      <c r="N323" s="243">
        <v>2</v>
      </c>
      <c r="O323" s="221"/>
      <c r="P323" s="238"/>
      <c r="Q323" s="243" t="str">
        <f t="shared" si="178"/>
        <v>A</v>
      </c>
      <c r="R323" s="243" t="str">
        <f t="shared" si="179"/>
        <v>A</v>
      </c>
      <c r="S323" s="243" t="str">
        <f t="shared" si="180"/>
        <v>A</v>
      </c>
      <c r="T323" s="243" t="str">
        <f t="shared" si="181"/>
        <v>M</v>
      </c>
      <c r="U323" s="243" t="str">
        <f t="shared" si="182"/>
        <v>T</v>
      </c>
      <c r="V323" s="221" t="str">
        <f t="shared" si="183"/>
        <v/>
      </c>
      <c r="W323" s="238" t="str">
        <f t="shared" si="184"/>
        <v/>
      </c>
      <c r="X323" s="243" t="str">
        <f t="shared" si="185"/>
        <v>F</v>
      </c>
      <c r="Y323" s="243" t="str">
        <f t="shared" si="186"/>
        <v>A</v>
      </c>
      <c r="Z323" s="243" t="str">
        <f t="shared" si="187"/>
        <v>T</v>
      </c>
      <c r="AA323" s="243" t="str">
        <f t="shared" si="188"/>
        <v>T</v>
      </c>
      <c r="AB323" s="243" t="str">
        <f t="shared" si="189"/>
        <v>M</v>
      </c>
      <c r="AC323" s="239" t="str">
        <f t="shared" si="190"/>
        <v/>
      </c>
      <c r="AD323" s="238" t="str">
        <f t="shared" si="191"/>
        <v/>
      </c>
      <c r="AE323" s="266"/>
      <c r="AF323" s="266"/>
      <c r="AG323" s="266"/>
      <c r="AH323" s="90"/>
      <c r="AI323" s="90"/>
      <c r="AJ323" s="90"/>
      <c r="AK323" s="90"/>
      <c r="AL323" s="90"/>
      <c r="AM323" s="90"/>
      <c r="AN323" s="90"/>
      <c r="AO323" s="90"/>
      <c r="AP323" s="90"/>
      <c r="AQ323" s="90"/>
      <c r="AR323" s="90"/>
      <c r="AS323" s="90"/>
      <c r="AT323" s="90"/>
      <c r="AU323" s="90"/>
      <c r="AV323" s="90"/>
      <c r="AW323" s="90"/>
      <c r="AX323" s="90"/>
      <c r="AY323" s="90"/>
      <c r="AZ323" s="90"/>
      <c r="BA323" s="90"/>
      <c r="BB323" s="90"/>
    </row>
    <row r="324" spans="1:54" x14ac:dyDescent="0.25">
      <c r="B324" s="89" t="s">
        <v>104</v>
      </c>
      <c r="C324" s="244">
        <v>5</v>
      </c>
      <c r="D324" s="244">
        <v>5</v>
      </c>
      <c r="E324" s="244">
        <v>4</v>
      </c>
      <c r="F324" s="244">
        <v>5</v>
      </c>
      <c r="G324" s="244"/>
      <c r="H324" s="239"/>
      <c r="I324" s="238"/>
      <c r="J324" s="244">
        <v>2</v>
      </c>
      <c r="K324" s="244">
        <v>5</v>
      </c>
      <c r="L324" s="244"/>
      <c r="M324" s="244">
        <v>5</v>
      </c>
      <c r="N324" s="244"/>
      <c r="O324" s="221"/>
      <c r="P324" s="245"/>
      <c r="Q324" s="244" t="str">
        <f t="shared" si="178"/>
        <v>F</v>
      </c>
      <c r="R324" s="244" t="str">
        <f t="shared" si="179"/>
        <v>F</v>
      </c>
      <c r="S324" s="244" t="str">
        <f t="shared" si="180"/>
        <v>T</v>
      </c>
      <c r="T324" s="244" t="str">
        <f t="shared" si="181"/>
        <v>F</v>
      </c>
      <c r="U324" s="244" t="str">
        <f t="shared" si="182"/>
        <v/>
      </c>
      <c r="V324" s="221"/>
      <c r="W324" s="245"/>
      <c r="X324" s="244" t="str">
        <f t="shared" si="185"/>
        <v>M</v>
      </c>
      <c r="Y324" s="244" t="str">
        <f t="shared" si="186"/>
        <v>F</v>
      </c>
      <c r="Z324" s="244" t="str">
        <f t="shared" si="187"/>
        <v/>
      </c>
      <c r="AA324" s="244" t="str">
        <f t="shared" si="188"/>
        <v>F</v>
      </c>
      <c r="AB324" s="244" t="str">
        <f t="shared" si="189"/>
        <v/>
      </c>
      <c r="AC324" s="239"/>
      <c r="AD324" s="238"/>
      <c r="AE324" s="266"/>
      <c r="AF324" s="266"/>
      <c r="AG324" s="266"/>
      <c r="AH324" s="90"/>
      <c r="AI324" s="90"/>
      <c r="AJ324" s="90"/>
      <c r="AK324" s="90"/>
      <c r="AL324" s="90"/>
      <c r="AM324" s="90"/>
      <c r="AN324" s="90"/>
      <c r="AO324" s="90"/>
      <c r="AP324" s="90"/>
      <c r="AQ324" s="90"/>
      <c r="AR324" s="90"/>
      <c r="AS324" s="90"/>
      <c r="AT324" s="90"/>
      <c r="AU324" s="90"/>
      <c r="AV324" s="90"/>
      <c r="AW324" s="90"/>
      <c r="AX324" s="90"/>
      <c r="AY324" s="90"/>
      <c r="AZ324" s="90"/>
      <c r="BA324" s="90"/>
      <c r="BB324" s="90"/>
    </row>
    <row r="325" spans="1:54" x14ac:dyDescent="0.25">
      <c r="B325" s="109" t="s">
        <v>13</v>
      </c>
      <c r="C325" s="221"/>
      <c r="D325" s="221"/>
      <c r="E325" s="221"/>
      <c r="F325" s="221"/>
      <c r="G325" s="221"/>
      <c r="H325" s="221"/>
      <c r="I325" s="238"/>
      <c r="J325" s="221"/>
      <c r="K325" s="221"/>
      <c r="L325" s="221"/>
      <c r="M325" s="221"/>
      <c r="N325" s="221"/>
      <c r="O325" s="221"/>
      <c r="P325" s="238"/>
      <c r="Q325" s="221" t="str">
        <f t="shared" si="178"/>
        <v/>
      </c>
      <c r="R325" s="221" t="str">
        <f t="shared" si="179"/>
        <v/>
      </c>
      <c r="S325" s="221" t="str">
        <f t="shared" si="180"/>
        <v/>
      </c>
      <c r="T325" s="221" t="str">
        <f t="shared" si="181"/>
        <v/>
      </c>
      <c r="U325" s="221" t="str">
        <f t="shared" si="182"/>
        <v/>
      </c>
      <c r="V325" s="221" t="str">
        <f t="shared" si="183"/>
        <v/>
      </c>
      <c r="W325" s="238" t="str">
        <f t="shared" si="184"/>
        <v/>
      </c>
      <c r="X325" s="221" t="str">
        <f t="shared" si="185"/>
        <v/>
      </c>
      <c r="Y325" s="221" t="str">
        <f t="shared" si="186"/>
        <v/>
      </c>
      <c r="Z325" s="221" t="str">
        <f t="shared" si="187"/>
        <v/>
      </c>
      <c r="AA325" s="221" t="str">
        <f t="shared" si="188"/>
        <v/>
      </c>
      <c r="AB325" s="221" t="str">
        <f t="shared" si="189"/>
        <v/>
      </c>
      <c r="AC325" s="221" t="str">
        <f t="shared" si="190"/>
        <v/>
      </c>
      <c r="AD325" s="238" t="str">
        <f t="shared" si="191"/>
        <v/>
      </c>
      <c r="AE325" s="266"/>
      <c r="AF325" s="266"/>
      <c r="AG325" s="266"/>
      <c r="AH325" s="90"/>
      <c r="AI325" s="90"/>
      <c r="AJ325" s="90"/>
      <c r="AK325" s="90"/>
      <c r="AL325" s="90"/>
      <c r="AM325" s="90"/>
      <c r="AN325" s="90"/>
      <c r="AO325" s="90"/>
      <c r="AP325" s="90"/>
      <c r="AQ325" s="90"/>
      <c r="AR325" s="90"/>
      <c r="AS325" s="90"/>
      <c r="AT325" s="90"/>
      <c r="AU325" s="90"/>
      <c r="AV325" s="90"/>
      <c r="AW325" s="90"/>
      <c r="AX325" s="90"/>
      <c r="AY325" s="90"/>
      <c r="AZ325" s="90"/>
      <c r="BA325" s="90"/>
      <c r="BB325" s="90"/>
    </row>
    <row r="326" spans="1:54" x14ac:dyDescent="0.25">
      <c r="B326" s="92" t="s">
        <v>14</v>
      </c>
      <c r="C326" s="246" t="s">
        <v>5</v>
      </c>
      <c r="D326" s="221"/>
      <c r="E326" s="246">
        <v>2</v>
      </c>
      <c r="F326" s="241"/>
      <c r="G326" s="247" t="s">
        <v>5</v>
      </c>
      <c r="H326" s="239"/>
      <c r="I326" s="238"/>
      <c r="J326" s="246" t="s">
        <v>5</v>
      </c>
      <c r="K326" s="221"/>
      <c r="L326" s="246" t="s">
        <v>5</v>
      </c>
      <c r="M326" s="221"/>
      <c r="N326" s="246">
        <v>1</v>
      </c>
      <c r="O326" s="239"/>
      <c r="P326" s="238"/>
      <c r="Q326" s="246" t="str">
        <f t="shared" si="178"/>
        <v>C</v>
      </c>
      <c r="R326" s="221" t="str">
        <f t="shared" si="179"/>
        <v/>
      </c>
      <c r="S326" s="248" t="str">
        <f t="shared" si="180"/>
        <v>M</v>
      </c>
      <c r="T326" s="241" t="str">
        <f t="shared" si="181"/>
        <v/>
      </c>
      <c r="U326" s="246" t="str">
        <f t="shared" si="182"/>
        <v>C</v>
      </c>
      <c r="V326" s="239" t="str">
        <f t="shared" si="183"/>
        <v/>
      </c>
      <c r="W326" s="238" t="str">
        <f t="shared" si="184"/>
        <v/>
      </c>
      <c r="X326" s="246" t="str">
        <f t="shared" si="185"/>
        <v>C</v>
      </c>
      <c r="Y326" s="221" t="str">
        <f t="shared" si="186"/>
        <v/>
      </c>
      <c r="Z326" s="246" t="str">
        <f t="shared" si="187"/>
        <v>C</v>
      </c>
      <c r="AA326" s="241" t="str">
        <f t="shared" si="188"/>
        <v/>
      </c>
      <c r="AB326" s="246" t="str">
        <f t="shared" si="189"/>
        <v>A</v>
      </c>
      <c r="AC326" s="239" t="str">
        <f t="shared" si="190"/>
        <v/>
      </c>
      <c r="AD326" s="238" t="str">
        <f t="shared" si="191"/>
        <v/>
      </c>
      <c r="AE326" s="266"/>
      <c r="AF326" s="266"/>
      <c r="AG326" s="266"/>
      <c r="AH326" s="90"/>
      <c r="AI326" s="90"/>
      <c r="AJ326" s="90"/>
      <c r="AK326" s="90"/>
      <c r="AL326" s="90"/>
      <c r="AM326" s="90"/>
      <c r="AN326" s="90"/>
      <c r="AO326" s="90"/>
      <c r="AP326" s="90"/>
      <c r="AQ326" s="90"/>
      <c r="AR326" s="90"/>
      <c r="AS326" s="90"/>
      <c r="AT326" s="90"/>
      <c r="AU326" s="90"/>
      <c r="AV326" s="90"/>
      <c r="AW326" s="90"/>
      <c r="AX326" s="90"/>
      <c r="AY326" s="90"/>
      <c r="AZ326" s="90"/>
      <c r="BA326" s="90"/>
      <c r="BB326" s="90"/>
    </row>
    <row r="327" spans="1:54" x14ac:dyDescent="0.25">
      <c r="B327" s="110" t="s">
        <v>8</v>
      </c>
      <c r="C327" s="246">
        <v>4</v>
      </c>
      <c r="D327" s="246" t="s">
        <v>5</v>
      </c>
      <c r="E327" s="246" t="s">
        <v>5</v>
      </c>
      <c r="F327" s="246" t="s">
        <v>5</v>
      </c>
      <c r="G327" s="246">
        <v>1</v>
      </c>
      <c r="H327" s="249">
        <v>1</v>
      </c>
      <c r="I327" s="238"/>
      <c r="J327" s="246">
        <v>1</v>
      </c>
      <c r="K327" s="246" t="s">
        <v>5</v>
      </c>
      <c r="L327" s="246">
        <v>5</v>
      </c>
      <c r="M327" s="246">
        <v>1</v>
      </c>
      <c r="N327" s="250" t="s">
        <v>5</v>
      </c>
      <c r="O327" s="246" t="s">
        <v>5</v>
      </c>
      <c r="P327" s="238"/>
      <c r="Q327" s="246" t="str">
        <f t="shared" si="178"/>
        <v>T</v>
      </c>
      <c r="R327" s="246" t="str">
        <f t="shared" si="179"/>
        <v>C</v>
      </c>
      <c r="S327" s="246" t="str">
        <f t="shared" si="180"/>
        <v>C</v>
      </c>
      <c r="T327" s="246" t="str">
        <f t="shared" si="181"/>
        <v>C</v>
      </c>
      <c r="U327" s="246" t="str">
        <f t="shared" si="182"/>
        <v>A</v>
      </c>
      <c r="V327" s="246" t="str">
        <f t="shared" si="183"/>
        <v>A</v>
      </c>
      <c r="W327" s="238" t="str">
        <f t="shared" si="184"/>
        <v/>
      </c>
      <c r="X327" s="246" t="str">
        <f t="shared" si="185"/>
        <v>A</v>
      </c>
      <c r="Y327" s="246" t="str">
        <f t="shared" si="186"/>
        <v>C</v>
      </c>
      <c r="Z327" s="246" t="str">
        <f t="shared" si="187"/>
        <v>F</v>
      </c>
      <c r="AA327" s="246" t="str">
        <f t="shared" si="188"/>
        <v>A</v>
      </c>
      <c r="AB327" s="246" t="str">
        <f t="shared" si="189"/>
        <v>C</v>
      </c>
      <c r="AC327" s="251" t="str">
        <f t="shared" si="190"/>
        <v>C</v>
      </c>
      <c r="AD327" s="238" t="str">
        <f t="shared" si="191"/>
        <v/>
      </c>
      <c r="AE327" s="266"/>
      <c r="AF327" s="266"/>
      <c r="AG327" s="266"/>
      <c r="AH327" s="90"/>
      <c r="AI327" s="90"/>
      <c r="AJ327" s="90"/>
      <c r="AK327" s="90"/>
      <c r="AL327" s="90"/>
      <c r="AM327" s="90"/>
      <c r="AN327" s="90"/>
      <c r="AO327" s="90"/>
      <c r="AP327" s="90"/>
      <c r="AQ327" s="90"/>
      <c r="AR327" s="90"/>
      <c r="AS327" s="90"/>
      <c r="AT327" s="90"/>
      <c r="AU327" s="90"/>
      <c r="AV327" s="90"/>
      <c r="AW327" s="90"/>
      <c r="AX327" s="90"/>
      <c r="AY327" s="90"/>
      <c r="AZ327" s="90"/>
      <c r="BA327" s="90"/>
      <c r="BB327" s="90"/>
    </row>
    <row r="328" spans="1:54" x14ac:dyDescent="0.25">
      <c r="B328" s="92" t="s">
        <v>6</v>
      </c>
      <c r="C328" s="246">
        <v>4</v>
      </c>
      <c r="D328" s="246" t="s">
        <v>5</v>
      </c>
      <c r="E328" s="246" t="s">
        <v>5</v>
      </c>
      <c r="F328" s="246" t="s">
        <v>5</v>
      </c>
      <c r="G328" s="246">
        <v>1</v>
      </c>
      <c r="H328" s="249">
        <v>1</v>
      </c>
      <c r="I328" s="238"/>
      <c r="J328" s="246">
        <v>1</v>
      </c>
      <c r="K328" s="246" t="s">
        <v>5</v>
      </c>
      <c r="L328" s="246">
        <v>5</v>
      </c>
      <c r="M328" s="246">
        <v>1</v>
      </c>
      <c r="N328" s="246" t="s">
        <v>5</v>
      </c>
      <c r="O328" s="246" t="s">
        <v>5</v>
      </c>
      <c r="P328" s="238"/>
      <c r="Q328" s="246" t="str">
        <f t="shared" si="178"/>
        <v>T</v>
      </c>
      <c r="R328" s="246" t="str">
        <f t="shared" si="179"/>
        <v>C</v>
      </c>
      <c r="S328" s="246" t="str">
        <f t="shared" si="180"/>
        <v>C</v>
      </c>
      <c r="T328" s="246" t="str">
        <f t="shared" si="181"/>
        <v>C</v>
      </c>
      <c r="U328" s="246" t="str">
        <f t="shared" si="182"/>
        <v>A</v>
      </c>
      <c r="V328" s="246" t="str">
        <f t="shared" si="183"/>
        <v>A</v>
      </c>
      <c r="W328" s="238" t="str">
        <f t="shared" si="184"/>
        <v/>
      </c>
      <c r="X328" s="246" t="str">
        <f t="shared" si="185"/>
        <v>A</v>
      </c>
      <c r="Y328" s="246" t="str">
        <f t="shared" si="186"/>
        <v>C</v>
      </c>
      <c r="Z328" s="246" t="str">
        <f t="shared" si="187"/>
        <v>F</v>
      </c>
      <c r="AA328" s="246" t="str">
        <f t="shared" si="188"/>
        <v>A</v>
      </c>
      <c r="AB328" s="246" t="str">
        <f t="shared" si="189"/>
        <v>C</v>
      </c>
      <c r="AC328" s="252" t="str">
        <f t="shared" si="190"/>
        <v>C</v>
      </c>
      <c r="AD328" s="238" t="str">
        <f t="shared" si="191"/>
        <v/>
      </c>
      <c r="AE328" s="266"/>
      <c r="AF328" s="266"/>
      <c r="AG328" s="266"/>
      <c r="AH328" s="90"/>
      <c r="AI328" s="90"/>
      <c r="AJ328" s="90"/>
      <c r="AK328" s="90"/>
      <c r="AL328" s="90"/>
      <c r="AM328" s="90"/>
      <c r="AN328" s="90"/>
      <c r="AO328" s="90"/>
      <c r="AP328" s="90"/>
      <c r="AQ328" s="90"/>
      <c r="AR328" s="90"/>
      <c r="AS328" s="90"/>
      <c r="AT328" s="90"/>
      <c r="AU328" s="90"/>
      <c r="AV328" s="90"/>
      <c r="AW328" s="90"/>
      <c r="AX328" s="90"/>
      <c r="AY328" s="90"/>
      <c r="AZ328" s="90"/>
      <c r="BA328" s="90"/>
      <c r="BB328" s="90"/>
    </row>
    <row r="329" spans="1:54" x14ac:dyDescent="0.25">
      <c r="B329" s="92" t="s">
        <v>7</v>
      </c>
      <c r="C329" s="252">
        <v>4</v>
      </c>
      <c r="D329" s="246" t="s">
        <v>5</v>
      </c>
      <c r="E329" s="246" t="s">
        <v>5</v>
      </c>
      <c r="F329" s="246" t="s">
        <v>5</v>
      </c>
      <c r="G329" s="246">
        <v>1</v>
      </c>
      <c r="H329" s="221"/>
      <c r="I329" s="238"/>
      <c r="J329" s="252">
        <v>1</v>
      </c>
      <c r="K329" s="246" t="s">
        <v>5</v>
      </c>
      <c r="L329" s="246">
        <v>5</v>
      </c>
      <c r="M329" s="252">
        <v>1</v>
      </c>
      <c r="N329" s="246" t="s">
        <v>5</v>
      </c>
      <c r="O329" s="221"/>
      <c r="P329" s="238"/>
      <c r="Q329" s="252" t="str">
        <f t="shared" si="178"/>
        <v>T</v>
      </c>
      <c r="R329" s="246" t="str">
        <f t="shared" si="179"/>
        <v>C</v>
      </c>
      <c r="S329" s="246" t="str">
        <f t="shared" si="180"/>
        <v>C</v>
      </c>
      <c r="T329" s="246" t="str">
        <f t="shared" si="181"/>
        <v>C</v>
      </c>
      <c r="U329" s="246" t="str">
        <f t="shared" si="182"/>
        <v>A</v>
      </c>
      <c r="V329" s="221" t="str">
        <f t="shared" si="183"/>
        <v/>
      </c>
      <c r="W329" s="238" t="str">
        <f t="shared" si="184"/>
        <v/>
      </c>
      <c r="X329" s="252" t="str">
        <f t="shared" si="185"/>
        <v>A</v>
      </c>
      <c r="Y329" s="246" t="str">
        <f t="shared" si="186"/>
        <v>C</v>
      </c>
      <c r="Z329" s="246" t="str">
        <f t="shared" si="187"/>
        <v>F</v>
      </c>
      <c r="AA329" s="246" t="str">
        <f t="shared" si="188"/>
        <v>A</v>
      </c>
      <c r="AB329" s="246" t="str">
        <f t="shared" si="189"/>
        <v>C</v>
      </c>
      <c r="AC329" s="221" t="str">
        <f t="shared" si="190"/>
        <v/>
      </c>
      <c r="AD329" s="238" t="str">
        <f t="shared" si="191"/>
        <v/>
      </c>
      <c r="AE329" s="266"/>
      <c r="AF329" s="266"/>
      <c r="AG329" s="266"/>
      <c r="AH329" s="90"/>
      <c r="AI329" s="90"/>
      <c r="AJ329" s="90"/>
      <c r="AK329" s="90"/>
      <c r="AL329" s="90"/>
      <c r="AM329" s="90"/>
      <c r="AN329" s="90"/>
      <c r="AO329" s="90"/>
      <c r="AP329" s="90"/>
      <c r="AQ329" s="90"/>
      <c r="AR329" s="90"/>
      <c r="AS329" s="90"/>
      <c r="AT329" s="90"/>
      <c r="AU329" s="90"/>
      <c r="AV329" s="90"/>
      <c r="AW329" s="90"/>
      <c r="AX329" s="90"/>
      <c r="AY329" s="90"/>
      <c r="AZ329" s="90"/>
      <c r="BA329" s="90"/>
      <c r="BB329" s="90"/>
    </row>
    <row r="330" spans="1:54" x14ac:dyDescent="0.25">
      <c r="B330" s="92" t="s">
        <v>15</v>
      </c>
      <c r="C330" s="246" t="s">
        <v>5</v>
      </c>
      <c r="D330" s="253"/>
      <c r="E330" s="253"/>
      <c r="F330" s="253"/>
      <c r="G330" s="253"/>
      <c r="H330" s="254"/>
      <c r="I330" s="238"/>
      <c r="J330" s="246" t="s">
        <v>5</v>
      </c>
      <c r="K330" s="253"/>
      <c r="L330" s="253"/>
      <c r="M330" s="253"/>
      <c r="N330" s="253"/>
      <c r="O330" s="253"/>
      <c r="P330" s="238"/>
      <c r="Q330" s="246" t="str">
        <f t="shared" si="178"/>
        <v>C</v>
      </c>
      <c r="R330" s="253" t="str">
        <f t="shared" si="179"/>
        <v/>
      </c>
      <c r="S330" s="253" t="str">
        <f t="shared" si="180"/>
        <v/>
      </c>
      <c r="T330" s="253" t="str">
        <f t="shared" si="181"/>
        <v/>
      </c>
      <c r="U330" s="253" t="str">
        <f t="shared" si="182"/>
        <v/>
      </c>
      <c r="V330" s="253" t="str">
        <f t="shared" si="183"/>
        <v/>
      </c>
      <c r="W330" s="238" t="str">
        <f t="shared" si="184"/>
        <v/>
      </c>
      <c r="X330" s="246" t="str">
        <f t="shared" si="185"/>
        <v>C</v>
      </c>
      <c r="Y330" s="221" t="str">
        <f t="shared" si="186"/>
        <v/>
      </c>
      <c r="Z330" s="221" t="str">
        <f t="shared" si="187"/>
        <v/>
      </c>
      <c r="AA330" s="221" t="str">
        <f t="shared" si="188"/>
        <v/>
      </c>
      <c r="AB330" s="221" t="str">
        <f t="shared" si="189"/>
        <v/>
      </c>
      <c r="AC330" s="221" t="str">
        <f t="shared" si="190"/>
        <v/>
      </c>
      <c r="AD330" s="238" t="str">
        <f t="shared" si="191"/>
        <v/>
      </c>
      <c r="AE330" s="266"/>
      <c r="AF330" s="266"/>
      <c r="AG330" s="266"/>
      <c r="AH330" s="90"/>
      <c r="AI330" s="90"/>
      <c r="AJ330" s="90"/>
      <c r="AK330" s="90"/>
      <c r="AL330" s="90"/>
      <c r="AM330" s="90"/>
      <c r="AN330" s="90"/>
      <c r="AO330" s="90"/>
      <c r="AP330" s="90"/>
      <c r="AQ330" s="90"/>
      <c r="AR330" s="90"/>
      <c r="AS330" s="90"/>
      <c r="AT330" s="90"/>
      <c r="AU330" s="90"/>
      <c r="AV330" s="90"/>
      <c r="AW330" s="90"/>
      <c r="AX330" s="90"/>
      <c r="AY330" s="90"/>
      <c r="AZ330" s="90"/>
      <c r="BA330" s="90"/>
      <c r="BB330" s="90"/>
    </row>
    <row r="331" spans="1:54" x14ac:dyDescent="0.25">
      <c r="B331" s="88"/>
      <c r="C331" s="267">
        <v>3</v>
      </c>
      <c r="D331" s="255">
        <v>3</v>
      </c>
      <c r="E331" s="256">
        <v>3</v>
      </c>
      <c r="F331" s="256">
        <v>3</v>
      </c>
      <c r="G331" s="256">
        <v>3</v>
      </c>
      <c r="H331" s="257">
        <v>3</v>
      </c>
      <c r="I331" s="258"/>
      <c r="J331" s="267">
        <v>3</v>
      </c>
      <c r="K331" s="255">
        <v>3</v>
      </c>
      <c r="L331" s="256">
        <v>3</v>
      </c>
      <c r="M331" s="256">
        <v>3</v>
      </c>
      <c r="N331" s="256">
        <v>3</v>
      </c>
      <c r="O331" s="257">
        <v>3</v>
      </c>
      <c r="P331" s="258"/>
      <c r="Q331" s="246" t="str">
        <f t="shared" si="178"/>
        <v>G</v>
      </c>
      <c r="R331" s="246" t="str">
        <f t="shared" si="179"/>
        <v>G</v>
      </c>
      <c r="S331" s="246" t="str">
        <f t="shared" si="180"/>
        <v>G</v>
      </c>
      <c r="T331" s="246" t="str">
        <f t="shared" si="181"/>
        <v>G</v>
      </c>
      <c r="U331" s="246" t="str">
        <f t="shared" si="182"/>
        <v>G</v>
      </c>
      <c r="V331" s="246" t="str">
        <f t="shared" si="183"/>
        <v>G</v>
      </c>
      <c r="W331" s="246" t="str">
        <f t="shared" si="184"/>
        <v/>
      </c>
      <c r="X331" s="246" t="str">
        <f t="shared" si="185"/>
        <v>G</v>
      </c>
      <c r="Y331" s="246" t="str">
        <f t="shared" si="186"/>
        <v>G</v>
      </c>
      <c r="Z331" s="246" t="str">
        <f t="shared" si="187"/>
        <v>G</v>
      </c>
      <c r="AA331" s="246" t="str">
        <f t="shared" si="188"/>
        <v>G</v>
      </c>
      <c r="AB331" s="246" t="str">
        <f t="shared" si="189"/>
        <v>G</v>
      </c>
      <c r="AC331" s="246" t="str">
        <f t="shared" si="190"/>
        <v>G</v>
      </c>
      <c r="AD331" s="246" t="str">
        <f t="shared" si="191"/>
        <v/>
      </c>
      <c r="AE331" s="266"/>
      <c r="AF331" s="266"/>
      <c r="AG331" s="266"/>
      <c r="AH331" s="90"/>
      <c r="AI331" s="90"/>
      <c r="AJ331" s="90"/>
      <c r="AK331" s="90"/>
      <c r="AL331" s="90"/>
      <c r="AM331" s="90"/>
      <c r="AN331" s="90"/>
      <c r="AO331" s="90"/>
      <c r="AP331" s="90"/>
      <c r="AQ331" s="90"/>
      <c r="AR331" s="90"/>
      <c r="AS331" s="90"/>
      <c r="AT331" s="90"/>
      <c r="AU331" s="90"/>
      <c r="AV331" s="90"/>
      <c r="AW331" s="90"/>
      <c r="AX331" s="90"/>
      <c r="AY331" s="90"/>
      <c r="AZ331" s="90"/>
      <c r="BA331" s="90"/>
      <c r="BB331" s="90"/>
    </row>
    <row r="332" spans="1:54" x14ac:dyDescent="0.25">
      <c r="B332" s="90"/>
      <c r="C332" s="266"/>
      <c r="D332" s="266"/>
      <c r="E332" s="266"/>
      <c r="F332" s="266"/>
      <c r="G332" s="266"/>
      <c r="H332" s="266"/>
      <c r="I332" s="266"/>
      <c r="J332" s="266"/>
      <c r="K332" s="266"/>
      <c r="L332" s="266"/>
      <c r="M332" s="266"/>
      <c r="N332" s="266"/>
      <c r="O332" s="266"/>
      <c r="P332" s="266"/>
      <c r="Q332" s="266"/>
      <c r="R332" s="266"/>
      <c r="S332" s="266"/>
      <c r="T332" s="266"/>
      <c r="U332" s="266"/>
      <c r="V332" s="266"/>
      <c r="W332" s="266"/>
      <c r="X332" s="266"/>
      <c r="Y332" s="266"/>
      <c r="Z332" s="266"/>
      <c r="AA332" s="266"/>
      <c r="AB332" s="266"/>
      <c r="AC332" s="266"/>
      <c r="AD332" s="266"/>
      <c r="AE332" s="266"/>
      <c r="AF332" s="266"/>
      <c r="AG332" s="266"/>
      <c r="AH332" s="90"/>
      <c r="AI332" s="90"/>
      <c r="AJ332" s="90"/>
      <c r="AK332" s="90"/>
      <c r="AL332" s="90"/>
      <c r="AM332" s="90"/>
      <c r="AN332" s="90"/>
      <c r="AO332" s="90"/>
      <c r="AP332" s="90"/>
      <c r="AQ332" s="90"/>
      <c r="AR332" s="90"/>
      <c r="AS332" s="90"/>
      <c r="AT332" s="90"/>
      <c r="AU332" s="90"/>
      <c r="AV332" s="90"/>
      <c r="AW332" s="90"/>
      <c r="AX332" s="90"/>
      <c r="AY332" s="90"/>
      <c r="AZ332" s="90"/>
      <c r="BA332" s="90"/>
      <c r="BB332" s="90"/>
    </row>
    <row r="333" spans="1:54" x14ac:dyDescent="0.25">
      <c r="A333" s="100" t="str">
        <f>IF(format_planning="numéros de planning",AM$6,INDEX($AI$3:$AI$8,MATCH(AM$6,$AM$3:$AM$8,0),1,1))</f>
        <v>T</v>
      </c>
      <c r="B333" s="121" t="s">
        <v>53</v>
      </c>
      <c r="C333" s="221">
        <v>1</v>
      </c>
      <c r="D333" s="221"/>
      <c r="E333" s="221"/>
      <c r="F333" s="221"/>
      <c r="G333" s="221"/>
      <c r="H333" s="221"/>
      <c r="I333" s="221"/>
      <c r="J333" s="221">
        <v>2</v>
      </c>
      <c r="K333" s="221"/>
      <c r="L333" s="221"/>
      <c r="M333" s="221"/>
      <c r="N333" s="221"/>
      <c r="O333" s="221"/>
      <c r="P333" s="221"/>
      <c r="Q333" s="380" t="s">
        <v>52</v>
      </c>
      <c r="R333" s="380"/>
      <c r="S333" s="380"/>
      <c r="T333" s="380"/>
      <c r="U333" s="380"/>
      <c r="V333" s="380"/>
      <c r="W333" s="380"/>
      <c r="X333" s="380"/>
      <c r="Y333" s="380"/>
      <c r="Z333" s="380"/>
      <c r="AA333" s="380"/>
      <c r="AB333" s="380"/>
      <c r="AC333" s="380"/>
      <c r="AD333" s="380"/>
      <c r="AE333" s="266"/>
      <c r="AF333" s="266"/>
      <c r="AG333" s="266"/>
      <c r="AH333" s="90"/>
      <c r="AI333" s="90"/>
      <c r="AJ333" s="90"/>
      <c r="AK333" s="90"/>
      <c r="AL333" s="90"/>
      <c r="AM333" s="90"/>
      <c r="AN333" s="90"/>
      <c r="AO333" s="90"/>
      <c r="AP333" s="90"/>
      <c r="AQ333" s="90"/>
      <c r="AR333" s="90"/>
      <c r="AS333" s="90"/>
      <c r="AT333" s="90"/>
      <c r="AU333" s="90"/>
      <c r="AV333" s="90"/>
      <c r="AW333" s="90"/>
      <c r="AX333" s="90"/>
      <c r="AZ333" s="90"/>
      <c r="BA333" s="90"/>
      <c r="BB333" s="90"/>
    </row>
    <row r="334" spans="1:54" x14ac:dyDescent="0.25">
      <c r="B334" s="99" t="s">
        <v>4</v>
      </c>
      <c r="C334" s="234">
        <v>2</v>
      </c>
      <c r="D334" s="234">
        <v>3</v>
      </c>
      <c r="E334" s="234">
        <v>2</v>
      </c>
      <c r="F334" s="234">
        <v>3</v>
      </c>
      <c r="G334" s="234">
        <v>2</v>
      </c>
      <c r="H334" s="235">
        <v>1</v>
      </c>
      <c r="I334" s="236"/>
      <c r="J334" s="234">
        <v>3</v>
      </c>
      <c r="K334" s="234">
        <v>1</v>
      </c>
      <c r="L334" s="234">
        <v>1</v>
      </c>
      <c r="M334" s="234">
        <v>2</v>
      </c>
      <c r="N334" s="234">
        <v>3</v>
      </c>
      <c r="O334" s="234">
        <v>5</v>
      </c>
      <c r="P334" s="236"/>
      <c r="Q334" s="234" t="str">
        <f t="shared" ref="Q334:Q348" si="192">IF(C334="","",INDEX($AI$3:$AI$8,MATCH(C334,$AM$3:$AM$8,0)))</f>
        <v>M</v>
      </c>
      <c r="R334" s="234" t="str">
        <f t="shared" ref="R334:R348" si="193">IF(D334="","",INDEX($AI$3:$AI$8,MATCH(D334,$AM$3:$AM$8,0)))</f>
        <v>G</v>
      </c>
      <c r="S334" s="234" t="str">
        <f t="shared" ref="S334:S348" si="194">IF(E334="","",INDEX($AI$3:$AI$8,MATCH(E334,$AM$3:$AM$8,0)))</f>
        <v>M</v>
      </c>
      <c r="T334" s="234" t="str">
        <f t="shared" ref="T334:T348" si="195">IF(F334="","",INDEX($AI$3:$AI$8,MATCH(F334,$AM$3:$AM$8,0)))</f>
        <v>G</v>
      </c>
      <c r="U334" s="234" t="str">
        <f t="shared" ref="U334:U348" si="196">IF(G334="","",INDEX($AI$3:$AI$8,MATCH(G334,$AM$3:$AM$8,0)))</f>
        <v>M</v>
      </c>
      <c r="V334" s="234" t="str">
        <f t="shared" ref="V334:V348" si="197">IF(H334="","",INDEX($AI$3:$AI$8,MATCH(H334,$AM$3:$AM$8,0)))</f>
        <v>A</v>
      </c>
      <c r="W334" s="236" t="str">
        <f t="shared" ref="W334:W348" si="198">IF(I334="","",INDEX($AI$3:$AI$8,MATCH(I334,$AM$3:$AM$8,0)))</f>
        <v/>
      </c>
      <c r="X334" s="237" t="str">
        <f t="shared" ref="X334:X348" si="199">IF(J334="","",INDEX($AI$3:$AI$8,MATCH(J334,$AM$3:$AM$8,0)))</f>
        <v>G</v>
      </c>
      <c r="Y334" s="234" t="str">
        <f t="shared" ref="Y334:Y348" si="200">IF(K334="","",INDEX($AI$3:$AI$8,MATCH(K334,$AM$3:$AM$8,0)))</f>
        <v>A</v>
      </c>
      <c r="Z334" s="234" t="str">
        <f t="shared" ref="Z334:Z348" si="201">IF(L334="","",INDEX($AI$3:$AI$8,MATCH(L334,$AM$3:$AM$8,0)))</f>
        <v>A</v>
      </c>
      <c r="AA334" s="234" t="str">
        <f t="shared" ref="AA334:AA348" si="202">IF(M334="","",INDEX($AI$3:$AI$8,MATCH(M334,$AM$3:$AM$8,0)))</f>
        <v>M</v>
      </c>
      <c r="AB334" s="234" t="str">
        <f t="shared" ref="AB334:AB348" si="203">IF(N334="","",INDEX($AI$3:$AI$8,MATCH(N334,$AM$3:$AM$8,0)))</f>
        <v>G</v>
      </c>
      <c r="AC334" s="235" t="str">
        <f t="shared" ref="AC334:AC348" si="204">IF(O334="","",INDEX($AI$3:$AI$8,MATCH(O334,$AM$3:$AM$8,0)))</f>
        <v>F</v>
      </c>
      <c r="AD334" s="236" t="str">
        <f t="shared" ref="AD334:AD348" si="205">IF(P334="","",INDEX($AI$3:$AI$8,MATCH(P334,$AM$3:$AM$8,0)))</f>
        <v/>
      </c>
      <c r="AE334" s="266"/>
      <c r="AF334" s="266"/>
      <c r="AG334" s="266"/>
      <c r="AH334" s="90"/>
      <c r="AI334" s="90"/>
      <c r="AJ334" s="90"/>
      <c r="AK334" s="90"/>
      <c r="AL334" s="90"/>
      <c r="AM334" s="90"/>
      <c r="AN334" s="90"/>
      <c r="AO334" s="90"/>
      <c r="AP334" s="90"/>
      <c r="AQ334" s="90"/>
      <c r="AR334" s="90"/>
      <c r="AS334" s="90"/>
      <c r="AT334" s="90"/>
      <c r="AU334" s="90"/>
      <c r="AV334" s="90"/>
      <c r="AW334" s="90"/>
      <c r="AX334" s="90"/>
      <c r="AZ334" s="90"/>
      <c r="BA334" s="90"/>
      <c r="BB334" s="90"/>
    </row>
    <row r="335" spans="1:54" x14ac:dyDescent="0.25">
      <c r="B335" s="101" t="s">
        <v>6</v>
      </c>
      <c r="C335" s="234">
        <v>2</v>
      </c>
      <c r="D335" s="234">
        <v>3</v>
      </c>
      <c r="E335" s="234">
        <v>2</v>
      </c>
      <c r="F335" s="234">
        <v>3</v>
      </c>
      <c r="G335" s="234">
        <v>2</v>
      </c>
      <c r="H335" s="235">
        <v>1</v>
      </c>
      <c r="I335" s="238"/>
      <c r="J335" s="234">
        <v>3</v>
      </c>
      <c r="K335" s="234">
        <v>1</v>
      </c>
      <c r="L335" s="234">
        <v>1</v>
      </c>
      <c r="M335" s="234">
        <v>2</v>
      </c>
      <c r="N335" s="234">
        <v>3</v>
      </c>
      <c r="O335" s="234">
        <v>5</v>
      </c>
      <c r="P335" s="238"/>
      <c r="Q335" s="234" t="str">
        <f t="shared" si="192"/>
        <v>M</v>
      </c>
      <c r="R335" s="234" t="str">
        <f t="shared" si="193"/>
        <v>G</v>
      </c>
      <c r="S335" s="234" t="str">
        <f t="shared" si="194"/>
        <v>M</v>
      </c>
      <c r="T335" s="234" t="str">
        <f t="shared" si="195"/>
        <v>G</v>
      </c>
      <c r="U335" s="234" t="str">
        <f t="shared" si="196"/>
        <v>M</v>
      </c>
      <c r="V335" s="234" t="str">
        <f t="shared" si="197"/>
        <v>A</v>
      </c>
      <c r="W335" s="238" t="str">
        <f t="shared" si="198"/>
        <v/>
      </c>
      <c r="X335" s="237" t="str">
        <f t="shared" si="199"/>
        <v>G</v>
      </c>
      <c r="Y335" s="234" t="str">
        <f t="shared" si="200"/>
        <v>A</v>
      </c>
      <c r="Z335" s="234" t="str">
        <f t="shared" si="201"/>
        <v>A</v>
      </c>
      <c r="AA335" s="234" t="str">
        <f t="shared" si="202"/>
        <v>M</v>
      </c>
      <c r="AB335" s="234" t="str">
        <f t="shared" si="203"/>
        <v>G</v>
      </c>
      <c r="AC335" s="235" t="str">
        <f t="shared" si="204"/>
        <v>F</v>
      </c>
      <c r="AD335" s="238" t="str">
        <f t="shared" si="205"/>
        <v/>
      </c>
      <c r="AE335" s="266"/>
      <c r="AF335" s="266"/>
      <c r="AG335" s="266"/>
      <c r="AH335" s="90"/>
      <c r="AI335" s="90"/>
      <c r="AJ335" s="90"/>
      <c r="AK335" s="90"/>
      <c r="AL335" s="90"/>
      <c r="AM335" s="90"/>
      <c r="AN335" s="90"/>
      <c r="AO335" s="90"/>
      <c r="AP335" s="90"/>
      <c r="AQ335" s="90"/>
      <c r="AR335" s="90"/>
      <c r="AS335" s="90"/>
      <c r="AT335" s="90"/>
      <c r="AU335" s="90"/>
      <c r="AV335" s="90"/>
      <c r="AW335" s="90"/>
      <c r="AX335" s="90"/>
      <c r="AZ335" s="90"/>
      <c r="BA335" s="90"/>
      <c r="BB335" s="90"/>
    </row>
    <row r="336" spans="1:54" x14ac:dyDescent="0.25">
      <c r="B336" s="101" t="s">
        <v>7</v>
      </c>
      <c r="C336" s="234">
        <v>2</v>
      </c>
      <c r="D336" s="234">
        <v>3</v>
      </c>
      <c r="E336" s="234">
        <v>2</v>
      </c>
      <c r="F336" s="234">
        <v>3</v>
      </c>
      <c r="G336" s="234">
        <v>2</v>
      </c>
      <c r="H336" s="239"/>
      <c r="I336" s="238"/>
      <c r="J336" s="234">
        <v>3</v>
      </c>
      <c r="K336" s="234">
        <v>1</v>
      </c>
      <c r="L336" s="234">
        <v>1</v>
      </c>
      <c r="M336" s="234">
        <v>2</v>
      </c>
      <c r="N336" s="234">
        <v>3</v>
      </c>
      <c r="O336" s="221"/>
      <c r="P336" s="238"/>
      <c r="Q336" s="234" t="str">
        <f t="shared" si="192"/>
        <v>M</v>
      </c>
      <c r="R336" s="234" t="str">
        <f t="shared" si="193"/>
        <v>G</v>
      </c>
      <c r="S336" s="234" t="str">
        <f t="shared" si="194"/>
        <v>M</v>
      </c>
      <c r="T336" s="234" t="str">
        <f t="shared" si="195"/>
        <v>G</v>
      </c>
      <c r="U336" s="234" t="str">
        <f t="shared" si="196"/>
        <v>M</v>
      </c>
      <c r="V336" s="221" t="str">
        <f t="shared" si="197"/>
        <v/>
      </c>
      <c r="W336" s="238" t="str">
        <f t="shared" si="198"/>
        <v/>
      </c>
      <c r="X336" s="237" t="str">
        <f t="shared" si="199"/>
        <v>G</v>
      </c>
      <c r="Y336" s="234" t="str">
        <f t="shared" si="200"/>
        <v>A</v>
      </c>
      <c r="Z336" s="234" t="str">
        <f t="shared" si="201"/>
        <v>A</v>
      </c>
      <c r="AA336" s="234" t="str">
        <f t="shared" si="202"/>
        <v>M</v>
      </c>
      <c r="AB336" s="234" t="str">
        <f t="shared" si="203"/>
        <v>G</v>
      </c>
      <c r="AC336" s="239" t="str">
        <f t="shared" si="204"/>
        <v/>
      </c>
      <c r="AD336" s="238" t="str">
        <f t="shared" si="205"/>
        <v/>
      </c>
      <c r="AE336" s="266"/>
      <c r="AF336" s="266"/>
      <c r="AG336" s="266"/>
      <c r="AH336" s="90"/>
      <c r="AI336" s="90"/>
      <c r="AJ336" s="90"/>
      <c r="AK336" s="90"/>
      <c r="AL336" s="90"/>
      <c r="AM336" s="90"/>
      <c r="AN336" s="90"/>
      <c r="AO336" s="90"/>
      <c r="AP336" s="90"/>
      <c r="AQ336" s="90"/>
      <c r="AR336" s="90"/>
      <c r="AS336" s="90"/>
      <c r="AT336" s="90"/>
      <c r="AU336" s="90"/>
      <c r="AV336" s="90"/>
      <c r="AW336" s="90"/>
      <c r="AX336" s="90"/>
      <c r="AZ336" s="90"/>
      <c r="BA336" s="90"/>
      <c r="BB336" s="90"/>
    </row>
    <row r="337" spans="1:54" x14ac:dyDescent="0.25">
      <c r="B337" s="104" t="s">
        <v>8</v>
      </c>
      <c r="C337" s="221"/>
      <c r="D337" s="221"/>
      <c r="E337" s="221"/>
      <c r="F337" s="221"/>
      <c r="G337" s="240"/>
      <c r="H337" s="234">
        <v>2</v>
      </c>
      <c r="I337" s="238"/>
      <c r="J337" s="221"/>
      <c r="K337" s="221"/>
      <c r="L337" s="221"/>
      <c r="M337" s="221"/>
      <c r="N337" s="240"/>
      <c r="O337" s="234">
        <v>3</v>
      </c>
      <c r="P337" s="238"/>
      <c r="Q337" s="221" t="str">
        <f t="shared" si="192"/>
        <v/>
      </c>
      <c r="R337" s="221" t="str">
        <f t="shared" si="193"/>
        <v/>
      </c>
      <c r="S337" s="221" t="str">
        <f t="shared" si="194"/>
        <v/>
      </c>
      <c r="T337" s="221" t="str">
        <f t="shared" si="195"/>
        <v/>
      </c>
      <c r="U337" s="240" t="str">
        <f t="shared" si="196"/>
        <v/>
      </c>
      <c r="V337" s="234" t="str">
        <f t="shared" si="197"/>
        <v>M</v>
      </c>
      <c r="W337" s="238" t="str">
        <f t="shared" si="198"/>
        <v/>
      </c>
      <c r="X337" s="221" t="str">
        <f t="shared" si="199"/>
        <v/>
      </c>
      <c r="Y337" s="221" t="str">
        <f t="shared" si="200"/>
        <v/>
      </c>
      <c r="Z337" s="221" t="str">
        <f t="shared" si="201"/>
        <v/>
      </c>
      <c r="AA337" s="221" t="str">
        <f t="shared" si="202"/>
        <v/>
      </c>
      <c r="AB337" s="240" t="str">
        <f t="shared" si="203"/>
        <v/>
      </c>
      <c r="AC337" s="234" t="str">
        <f t="shared" si="204"/>
        <v>G</v>
      </c>
      <c r="AD337" s="238" t="str">
        <f t="shared" si="205"/>
        <v/>
      </c>
      <c r="AE337" s="266"/>
      <c r="AF337" s="266"/>
      <c r="AG337" s="266"/>
      <c r="AH337" s="90"/>
      <c r="AI337" s="90"/>
      <c r="AJ337" s="90"/>
      <c r="AK337" s="90"/>
      <c r="AL337" s="90"/>
      <c r="AM337" s="90"/>
      <c r="AN337" s="90"/>
      <c r="AO337" s="90"/>
      <c r="AP337" s="90"/>
      <c r="AQ337" s="90"/>
      <c r="AR337" s="90"/>
      <c r="AS337" s="90"/>
      <c r="AT337" s="90"/>
      <c r="AU337" s="90"/>
      <c r="AV337" s="90"/>
      <c r="AW337" s="90"/>
      <c r="AX337" s="90"/>
      <c r="AZ337" s="90"/>
      <c r="BA337" s="90"/>
      <c r="BB337" s="90"/>
    </row>
    <row r="338" spans="1:54" x14ac:dyDescent="0.25">
      <c r="B338" s="101" t="s">
        <v>9</v>
      </c>
      <c r="C338" s="234">
        <v>1</v>
      </c>
      <c r="D338" s="234">
        <v>1</v>
      </c>
      <c r="E338" s="234">
        <v>1</v>
      </c>
      <c r="F338" s="234">
        <v>2</v>
      </c>
      <c r="G338" s="234">
        <v>5</v>
      </c>
      <c r="H338" s="241"/>
      <c r="I338" s="238"/>
      <c r="J338" s="234">
        <v>2</v>
      </c>
      <c r="K338" s="234">
        <v>3</v>
      </c>
      <c r="L338" s="234">
        <v>2</v>
      </c>
      <c r="M338" s="234">
        <v>3</v>
      </c>
      <c r="N338" s="234">
        <v>2</v>
      </c>
      <c r="O338" s="241"/>
      <c r="P338" s="238"/>
      <c r="Q338" s="234" t="str">
        <f t="shared" si="192"/>
        <v>A</v>
      </c>
      <c r="R338" s="234" t="str">
        <f t="shared" si="193"/>
        <v>A</v>
      </c>
      <c r="S338" s="234" t="str">
        <f t="shared" si="194"/>
        <v>A</v>
      </c>
      <c r="T338" s="234" t="str">
        <f t="shared" si="195"/>
        <v>M</v>
      </c>
      <c r="U338" s="234" t="str">
        <f t="shared" si="196"/>
        <v>F</v>
      </c>
      <c r="V338" s="241" t="str">
        <f t="shared" si="197"/>
        <v/>
      </c>
      <c r="W338" s="238" t="str">
        <f t="shared" si="198"/>
        <v/>
      </c>
      <c r="X338" s="234" t="str">
        <f t="shared" si="199"/>
        <v>M</v>
      </c>
      <c r="Y338" s="234" t="str">
        <f t="shared" si="200"/>
        <v>G</v>
      </c>
      <c r="Z338" s="234" t="str">
        <f t="shared" si="201"/>
        <v>M</v>
      </c>
      <c r="AA338" s="234" t="str">
        <f t="shared" si="202"/>
        <v>G</v>
      </c>
      <c r="AB338" s="242" t="str">
        <f t="shared" si="203"/>
        <v>M</v>
      </c>
      <c r="AC338" s="241" t="str">
        <f t="shared" si="204"/>
        <v/>
      </c>
      <c r="AD338" s="238" t="str">
        <f t="shared" si="205"/>
        <v/>
      </c>
      <c r="AE338" s="266"/>
      <c r="AF338" s="266"/>
      <c r="AG338" s="266"/>
      <c r="AH338" s="90"/>
      <c r="AI338" s="90"/>
      <c r="AJ338" s="90"/>
      <c r="AK338" s="90"/>
      <c r="AL338" s="90"/>
      <c r="AM338" s="90"/>
      <c r="AN338" s="90"/>
      <c r="AO338" s="90"/>
      <c r="AP338" s="90"/>
      <c r="AQ338" s="90"/>
      <c r="AR338" s="90"/>
      <c r="AS338" s="90"/>
      <c r="AT338" s="90"/>
      <c r="AU338" s="90"/>
      <c r="AV338" s="90"/>
      <c r="AW338" s="90"/>
      <c r="AX338" s="90"/>
      <c r="AZ338" s="90"/>
      <c r="BA338" s="90"/>
      <c r="BB338" s="90"/>
    </row>
    <row r="339" spans="1:54" x14ac:dyDescent="0.25">
      <c r="B339" s="101" t="s">
        <v>10</v>
      </c>
      <c r="C339" s="234">
        <v>1</v>
      </c>
      <c r="D339" s="234">
        <v>1</v>
      </c>
      <c r="E339" s="234">
        <v>1</v>
      </c>
      <c r="F339" s="234">
        <v>2</v>
      </c>
      <c r="G339" s="234">
        <v>5</v>
      </c>
      <c r="H339" s="221"/>
      <c r="I339" s="238"/>
      <c r="J339" s="234">
        <v>2</v>
      </c>
      <c r="K339" s="234">
        <v>3</v>
      </c>
      <c r="L339" s="234">
        <v>2</v>
      </c>
      <c r="M339" s="234">
        <v>3</v>
      </c>
      <c r="N339" s="234">
        <v>2</v>
      </c>
      <c r="O339" s="221"/>
      <c r="P339" s="238"/>
      <c r="Q339" s="234" t="str">
        <f t="shared" si="192"/>
        <v>A</v>
      </c>
      <c r="R339" s="234" t="str">
        <f t="shared" si="193"/>
        <v>A</v>
      </c>
      <c r="S339" s="234" t="str">
        <f t="shared" si="194"/>
        <v>A</v>
      </c>
      <c r="T339" s="234" t="str">
        <f t="shared" si="195"/>
        <v>M</v>
      </c>
      <c r="U339" s="234" t="str">
        <f t="shared" si="196"/>
        <v>F</v>
      </c>
      <c r="V339" s="221" t="str">
        <f t="shared" si="197"/>
        <v/>
      </c>
      <c r="W339" s="238" t="str">
        <f t="shared" si="198"/>
        <v/>
      </c>
      <c r="X339" s="234" t="str">
        <f t="shared" si="199"/>
        <v>M</v>
      </c>
      <c r="Y339" s="234" t="str">
        <f t="shared" si="200"/>
        <v>G</v>
      </c>
      <c r="Z339" s="234" t="str">
        <f t="shared" si="201"/>
        <v>M</v>
      </c>
      <c r="AA339" s="234" t="str">
        <f t="shared" si="202"/>
        <v>G</v>
      </c>
      <c r="AB339" s="234" t="str">
        <f t="shared" si="203"/>
        <v>M</v>
      </c>
      <c r="AC339" s="221" t="str">
        <f t="shared" si="204"/>
        <v/>
      </c>
      <c r="AD339" s="238" t="str">
        <f t="shared" si="205"/>
        <v/>
      </c>
      <c r="AE339" s="266"/>
      <c r="AF339" s="266"/>
      <c r="AG339" s="266"/>
      <c r="AH339" s="90"/>
      <c r="AI339" s="90"/>
      <c r="AJ339" s="90"/>
      <c r="AK339" s="90"/>
      <c r="AL339" s="90"/>
      <c r="AM339" s="90"/>
      <c r="AN339" s="90"/>
      <c r="AO339" s="90"/>
      <c r="AP339" s="90"/>
      <c r="AQ339" s="90"/>
      <c r="AR339" s="90"/>
      <c r="AS339" s="90"/>
      <c r="AT339" s="90"/>
      <c r="AU339" s="90"/>
      <c r="AV339" s="90"/>
      <c r="AW339" s="90"/>
      <c r="AX339" s="90"/>
      <c r="AZ339" s="90"/>
      <c r="BA339" s="90"/>
      <c r="BB339" s="90"/>
    </row>
    <row r="340" spans="1:54" x14ac:dyDescent="0.25">
      <c r="B340" s="101" t="s">
        <v>12</v>
      </c>
      <c r="C340" s="243">
        <v>1</v>
      </c>
      <c r="D340" s="243">
        <v>1</v>
      </c>
      <c r="E340" s="243">
        <v>1</v>
      </c>
      <c r="F340" s="243">
        <v>2</v>
      </c>
      <c r="G340" s="243">
        <v>5</v>
      </c>
      <c r="H340" s="239"/>
      <c r="I340" s="238"/>
      <c r="J340" s="243">
        <v>2</v>
      </c>
      <c r="K340" s="243">
        <v>3</v>
      </c>
      <c r="L340" s="243">
        <v>2</v>
      </c>
      <c r="M340" s="243">
        <v>3</v>
      </c>
      <c r="N340" s="243">
        <v>2</v>
      </c>
      <c r="O340" s="221"/>
      <c r="P340" s="238"/>
      <c r="Q340" s="243" t="str">
        <f t="shared" si="192"/>
        <v>A</v>
      </c>
      <c r="R340" s="243" t="str">
        <f t="shared" si="193"/>
        <v>A</v>
      </c>
      <c r="S340" s="243" t="str">
        <f t="shared" si="194"/>
        <v>A</v>
      </c>
      <c r="T340" s="243" t="str">
        <f t="shared" si="195"/>
        <v>M</v>
      </c>
      <c r="U340" s="243" t="str">
        <f t="shared" si="196"/>
        <v>F</v>
      </c>
      <c r="V340" s="221" t="str">
        <f t="shared" si="197"/>
        <v/>
      </c>
      <c r="W340" s="238" t="str">
        <f t="shared" si="198"/>
        <v/>
      </c>
      <c r="X340" s="243" t="str">
        <f t="shared" si="199"/>
        <v>M</v>
      </c>
      <c r="Y340" s="243" t="str">
        <f t="shared" si="200"/>
        <v>G</v>
      </c>
      <c r="Z340" s="243" t="str">
        <f t="shared" si="201"/>
        <v>M</v>
      </c>
      <c r="AA340" s="243" t="str">
        <f t="shared" si="202"/>
        <v>G</v>
      </c>
      <c r="AB340" s="243" t="str">
        <f t="shared" si="203"/>
        <v>M</v>
      </c>
      <c r="AC340" s="239" t="str">
        <f t="shared" si="204"/>
        <v/>
      </c>
      <c r="AD340" s="238" t="str">
        <f t="shared" si="205"/>
        <v/>
      </c>
      <c r="AE340" s="266"/>
      <c r="AF340" s="266"/>
      <c r="AG340" s="266"/>
      <c r="AH340" s="90"/>
      <c r="AI340" s="90"/>
      <c r="AJ340" s="90"/>
      <c r="AK340" s="90"/>
      <c r="AL340" s="90"/>
      <c r="AM340" s="90"/>
      <c r="AN340" s="90"/>
      <c r="AO340" s="90"/>
      <c r="AP340" s="90"/>
      <c r="AQ340" s="90"/>
      <c r="AR340" s="90"/>
      <c r="AS340" s="90"/>
      <c r="AT340" s="90"/>
      <c r="AU340" s="90"/>
      <c r="AV340" s="90"/>
      <c r="AW340" s="90"/>
      <c r="AX340" s="90"/>
      <c r="AZ340" s="90"/>
      <c r="BA340" s="90"/>
      <c r="BB340" s="90"/>
    </row>
    <row r="341" spans="1:54" x14ac:dyDescent="0.25">
      <c r="B341" s="89" t="s">
        <v>104</v>
      </c>
      <c r="C341" s="244">
        <v>5</v>
      </c>
      <c r="D341" s="244">
        <v>5</v>
      </c>
      <c r="E341" s="244">
        <v>3</v>
      </c>
      <c r="F341" s="244">
        <v>5</v>
      </c>
      <c r="G341" s="244">
        <v>1</v>
      </c>
      <c r="H341" s="239"/>
      <c r="I341" s="238"/>
      <c r="J341" s="244">
        <v>5</v>
      </c>
      <c r="K341" s="244">
        <v>5</v>
      </c>
      <c r="L341" s="244"/>
      <c r="M341" s="244">
        <v>5</v>
      </c>
      <c r="N341" s="244"/>
      <c r="O341" s="221"/>
      <c r="P341" s="245"/>
      <c r="Q341" s="244" t="str">
        <f t="shared" si="192"/>
        <v>F</v>
      </c>
      <c r="R341" s="244" t="str">
        <f t="shared" si="193"/>
        <v>F</v>
      </c>
      <c r="S341" s="244" t="str">
        <f t="shared" si="194"/>
        <v>G</v>
      </c>
      <c r="T341" s="244" t="str">
        <f t="shared" si="195"/>
        <v>F</v>
      </c>
      <c r="U341" s="244" t="str">
        <f t="shared" si="196"/>
        <v>A</v>
      </c>
      <c r="V341" s="221"/>
      <c r="W341" s="245"/>
      <c r="X341" s="244" t="str">
        <f t="shared" si="199"/>
        <v>F</v>
      </c>
      <c r="Y341" s="244" t="str">
        <f t="shared" si="200"/>
        <v>F</v>
      </c>
      <c r="Z341" s="244" t="str">
        <f t="shared" si="201"/>
        <v/>
      </c>
      <c r="AA341" s="244" t="str">
        <f t="shared" si="202"/>
        <v>F</v>
      </c>
      <c r="AB341" s="244" t="str">
        <f t="shared" si="203"/>
        <v/>
      </c>
      <c r="AC341" s="239"/>
      <c r="AD341" s="238"/>
      <c r="AE341" s="266"/>
      <c r="AF341" s="266"/>
      <c r="AG341" s="266"/>
      <c r="AH341" s="90"/>
      <c r="AI341" s="90"/>
      <c r="AJ341" s="90"/>
      <c r="AK341" s="90"/>
      <c r="AL341" s="90"/>
      <c r="AM341" s="90"/>
      <c r="AN341" s="90"/>
      <c r="AO341" s="90"/>
      <c r="AP341" s="90"/>
      <c r="AQ341" s="90"/>
      <c r="AR341" s="90"/>
      <c r="AS341" s="90"/>
      <c r="AT341" s="90"/>
      <c r="AU341" s="90"/>
      <c r="AV341" s="90"/>
      <c r="AW341" s="90"/>
      <c r="AX341" s="90"/>
      <c r="AZ341" s="90"/>
      <c r="BA341" s="90"/>
      <c r="BB341" s="90"/>
    </row>
    <row r="342" spans="1:54" x14ac:dyDescent="0.25">
      <c r="B342" s="109" t="s">
        <v>13</v>
      </c>
      <c r="C342" s="221"/>
      <c r="D342" s="221"/>
      <c r="E342" s="221"/>
      <c r="F342" s="221"/>
      <c r="G342" s="221"/>
      <c r="H342" s="221"/>
      <c r="I342" s="238"/>
      <c r="J342" s="221"/>
      <c r="K342" s="221"/>
      <c r="L342" s="221"/>
      <c r="M342" s="221"/>
      <c r="N342" s="221"/>
      <c r="O342" s="221"/>
      <c r="P342" s="238"/>
      <c r="Q342" s="221" t="str">
        <f t="shared" si="192"/>
        <v/>
      </c>
      <c r="R342" s="221" t="str">
        <f t="shared" si="193"/>
        <v/>
      </c>
      <c r="S342" s="221" t="str">
        <f t="shared" si="194"/>
        <v/>
      </c>
      <c r="T342" s="221" t="str">
        <f t="shared" si="195"/>
        <v/>
      </c>
      <c r="U342" s="221" t="str">
        <f t="shared" si="196"/>
        <v/>
      </c>
      <c r="V342" s="221" t="str">
        <f t="shared" si="197"/>
        <v/>
      </c>
      <c r="W342" s="238" t="str">
        <f t="shared" si="198"/>
        <v/>
      </c>
      <c r="X342" s="221" t="str">
        <f t="shared" si="199"/>
        <v/>
      </c>
      <c r="Y342" s="221" t="str">
        <f t="shared" si="200"/>
        <v/>
      </c>
      <c r="Z342" s="221" t="str">
        <f t="shared" si="201"/>
        <v/>
      </c>
      <c r="AA342" s="221" t="str">
        <f t="shared" si="202"/>
        <v/>
      </c>
      <c r="AB342" s="221" t="str">
        <f t="shared" si="203"/>
        <v/>
      </c>
      <c r="AC342" s="221" t="str">
        <f t="shared" si="204"/>
        <v/>
      </c>
      <c r="AD342" s="238" t="str">
        <f t="shared" si="205"/>
        <v/>
      </c>
      <c r="AE342" s="266"/>
      <c r="AF342" s="266"/>
      <c r="AG342" s="266"/>
      <c r="AH342" s="90"/>
      <c r="AI342" s="90"/>
      <c r="AJ342" s="90"/>
      <c r="AK342" s="90"/>
      <c r="AL342" s="90"/>
      <c r="AM342" s="90"/>
      <c r="AN342" s="90"/>
      <c r="AO342" s="90"/>
      <c r="AP342" s="90"/>
      <c r="AQ342" s="90"/>
      <c r="AR342" s="90"/>
      <c r="AS342" s="90"/>
      <c r="AT342" s="90"/>
      <c r="AU342" s="90"/>
      <c r="AV342" s="90"/>
      <c r="AW342" s="90"/>
      <c r="AX342" s="90"/>
      <c r="AZ342" s="90"/>
      <c r="BA342" s="90"/>
      <c r="BB342" s="90"/>
    </row>
    <row r="343" spans="1:54" x14ac:dyDescent="0.25">
      <c r="B343" s="92" t="s">
        <v>14</v>
      </c>
      <c r="C343" s="246" t="s">
        <v>5</v>
      </c>
      <c r="D343" s="221"/>
      <c r="E343" s="246">
        <v>5</v>
      </c>
      <c r="F343" s="241"/>
      <c r="G343" s="247" t="s">
        <v>5</v>
      </c>
      <c r="H343" s="239"/>
      <c r="I343" s="238"/>
      <c r="J343" s="246" t="s">
        <v>5</v>
      </c>
      <c r="K343" s="221"/>
      <c r="L343" s="246" t="s">
        <v>5</v>
      </c>
      <c r="M343" s="221"/>
      <c r="N343" s="246">
        <v>1</v>
      </c>
      <c r="O343" s="239"/>
      <c r="P343" s="238"/>
      <c r="Q343" s="246" t="str">
        <f t="shared" si="192"/>
        <v>C</v>
      </c>
      <c r="R343" s="221" t="str">
        <f t="shared" si="193"/>
        <v/>
      </c>
      <c r="S343" s="248" t="str">
        <f t="shared" si="194"/>
        <v>F</v>
      </c>
      <c r="T343" s="241" t="str">
        <f t="shared" si="195"/>
        <v/>
      </c>
      <c r="U343" s="246" t="str">
        <f t="shared" si="196"/>
        <v>C</v>
      </c>
      <c r="V343" s="239" t="str">
        <f t="shared" si="197"/>
        <v/>
      </c>
      <c r="W343" s="238" t="str">
        <f t="shared" si="198"/>
        <v/>
      </c>
      <c r="X343" s="246" t="str">
        <f t="shared" si="199"/>
        <v>C</v>
      </c>
      <c r="Y343" s="221" t="str">
        <f t="shared" si="200"/>
        <v/>
      </c>
      <c r="Z343" s="246" t="str">
        <f t="shared" si="201"/>
        <v>C</v>
      </c>
      <c r="AA343" s="241" t="str">
        <f t="shared" si="202"/>
        <v/>
      </c>
      <c r="AB343" s="246" t="str">
        <f t="shared" si="203"/>
        <v>A</v>
      </c>
      <c r="AC343" s="239" t="str">
        <f t="shared" si="204"/>
        <v/>
      </c>
      <c r="AD343" s="238" t="str">
        <f t="shared" si="205"/>
        <v/>
      </c>
      <c r="AE343" s="266"/>
      <c r="AF343" s="266"/>
      <c r="AG343" s="266"/>
      <c r="AH343" s="90"/>
      <c r="AI343" s="90"/>
      <c r="AJ343" s="90"/>
      <c r="AK343" s="90"/>
      <c r="AL343" s="90"/>
      <c r="AM343" s="90"/>
      <c r="AN343" s="90"/>
      <c r="AO343" s="90"/>
      <c r="AP343" s="90"/>
      <c r="AQ343" s="90"/>
      <c r="AR343" s="90"/>
      <c r="AS343" s="90"/>
      <c r="AT343" s="90"/>
      <c r="AU343" s="90"/>
      <c r="AV343" s="90"/>
      <c r="AW343" s="90"/>
      <c r="AX343" s="90"/>
      <c r="AZ343" s="90"/>
      <c r="BA343" s="90"/>
      <c r="BB343" s="90"/>
    </row>
    <row r="344" spans="1:54" x14ac:dyDescent="0.25">
      <c r="B344" s="110" t="s">
        <v>8</v>
      </c>
      <c r="C344" s="246">
        <v>3</v>
      </c>
      <c r="D344" s="246" t="s">
        <v>5</v>
      </c>
      <c r="E344" s="246" t="s">
        <v>5</v>
      </c>
      <c r="F344" s="246" t="s">
        <v>5</v>
      </c>
      <c r="G344" s="246">
        <v>3</v>
      </c>
      <c r="H344" s="249">
        <v>5</v>
      </c>
      <c r="I344" s="238"/>
      <c r="J344" s="246">
        <v>1</v>
      </c>
      <c r="K344" s="246" t="s">
        <v>5</v>
      </c>
      <c r="L344" s="246">
        <v>5</v>
      </c>
      <c r="M344" s="246">
        <v>1</v>
      </c>
      <c r="N344" s="250" t="s">
        <v>5</v>
      </c>
      <c r="O344" s="246" t="s">
        <v>5</v>
      </c>
      <c r="P344" s="238"/>
      <c r="Q344" s="246" t="str">
        <f t="shared" si="192"/>
        <v>G</v>
      </c>
      <c r="R344" s="246" t="str">
        <f t="shared" si="193"/>
        <v>C</v>
      </c>
      <c r="S344" s="246" t="str">
        <f t="shared" si="194"/>
        <v>C</v>
      </c>
      <c r="T344" s="246" t="str">
        <f t="shared" si="195"/>
        <v>C</v>
      </c>
      <c r="U344" s="246" t="str">
        <f t="shared" si="196"/>
        <v>G</v>
      </c>
      <c r="V344" s="246" t="str">
        <f t="shared" si="197"/>
        <v>F</v>
      </c>
      <c r="W344" s="238" t="str">
        <f t="shared" si="198"/>
        <v/>
      </c>
      <c r="X344" s="246" t="str">
        <f t="shared" si="199"/>
        <v>A</v>
      </c>
      <c r="Y344" s="246" t="str">
        <f t="shared" si="200"/>
        <v>C</v>
      </c>
      <c r="Z344" s="246" t="str">
        <f t="shared" si="201"/>
        <v>F</v>
      </c>
      <c r="AA344" s="246" t="str">
        <f t="shared" si="202"/>
        <v>A</v>
      </c>
      <c r="AB344" s="246" t="str">
        <f t="shared" si="203"/>
        <v>C</v>
      </c>
      <c r="AC344" s="251" t="str">
        <f t="shared" si="204"/>
        <v>C</v>
      </c>
      <c r="AD344" s="238" t="str">
        <f t="shared" si="205"/>
        <v/>
      </c>
      <c r="AE344" s="266"/>
      <c r="AF344" s="266"/>
      <c r="AG344" s="266"/>
      <c r="AH344" s="90"/>
      <c r="AI344" s="90"/>
      <c r="AJ344" s="90"/>
      <c r="AK344" s="90"/>
      <c r="AL344" s="90"/>
      <c r="AM344" s="90"/>
      <c r="AN344" s="90"/>
      <c r="AO344" s="90"/>
      <c r="AP344" s="90"/>
      <c r="AQ344" s="90"/>
      <c r="AR344" s="90"/>
      <c r="AS344" s="90"/>
      <c r="AT344" s="90"/>
      <c r="AU344" s="90"/>
      <c r="AV344" s="90"/>
      <c r="AW344" s="90"/>
      <c r="AX344" s="90"/>
      <c r="AZ344" s="90"/>
      <c r="BA344" s="90"/>
      <c r="BB344" s="90"/>
    </row>
    <row r="345" spans="1:54" x14ac:dyDescent="0.25">
      <c r="B345" s="92" t="s">
        <v>6</v>
      </c>
      <c r="C345" s="246">
        <v>3</v>
      </c>
      <c r="D345" s="246" t="s">
        <v>5</v>
      </c>
      <c r="E345" s="246" t="s">
        <v>5</v>
      </c>
      <c r="F345" s="246" t="s">
        <v>5</v>
      </c>
      <c r="G345" s="246">
        <v>3</v>
      </c>
      <c r="H345" s="249">
        <v>5</v>
      </c>
      <c r="I345" s="238"/>
      <c r="J345" s="246">
        <v>1</v>
      </c>
      <c r="K345" s="246" t="s">
        <v>5</v>
      </c>
      <c r="L345" s="246">
        <v>5</v>
      </c>
      <c r="M345" s="246">
        <v>1</v>
      </c>
      <c r="N345" s="246" t="s">
        <v>5</v>
      </c>
      <c r="O345" s="246" t="s">
        <v>5</v>
      </c>
      <c r="P345" s="238"/>
      <c r="Q345" s="246" t="str">
        <f t="shared" si="192"/>
        <v>G</v>
      </c>
      <c r="R345" s="246" t="str">
        <f t="shared" si="193"/>
        <v>C</v>
      </c>
      <c r="S345" s="246" t="str">
        <f t="shared" si="194"/>
        <v>C</v>
      </c>
      <c r="T345" s="246" t="str">
        <f t="shared" si="195"/>
        <v>C</v>
      </c>
      <c r="U345" s="246" t="str">
        <f t="shared" si="196"/>
        <v>G</v>
      </c>
      <c r="V345" s="246" t="str">
        <f t="shared" si="197"/>
        <v>F</v>
      </c>
      <c r="W345" s="238" t="str">
        <f t="shared" si="198"/>
        <v/>
      </c>
      <c r="X345" s="246" t="str">
        <f t="shared" si="199"/>
        <v>A</v>
      </c>
      <c r="Y345" s="246" t="str">
        <f t="shared" si="200"/>
        <v>C</v>
      </c>
      <c r="Z345" s="246" t="str">
        <f t="shared" si="201"/>
        <v>F</v>
      </c>
      <c r="AA345" s="246" t="str">
        <f t="shared" si="202"/>
        <v>A</v>
      </c>
      <c r="AB345" s="246" t="str">
        <f t="shared" si="203"/>
        <v>C</v>
      </c>
      <c r="AC345" s="252" t="str">
        <f t="shared" si="204"/>
        <v>C</v>
      </c>
      <c r="AD345" s="238" t="str">
        <f t="shared" si="205"/>
        <v/>
      </c>
      <c r="AE345" s="266"/>
      <c r="AF345" s="266"/>
      <c r="AG345" s="266"/>
    </row>
    <row r="346" spans="1:54" x14ac:dyDescent="0.25">
      <c r="B346" s="92" t="s">
        <v>7</v>
      </c>
      <c r="C346" s="252">
        <v>3</v>
      </c>
      <c r="D346" s="246" t="s">
        <v>5</v>
      </c>
      <c r="E346" s="246" t="s">
        <v>5</v>
      </c>
      <c r="F346" s="246" t="s">
        <v>5</v>
      </c>
      <c r="G346" s="246">
        <v>3</v>
      </c>
      <c r="H346" s="221"/>
      <c r="I346" s="238"/>
      <c r="J346" s="252">
        <v>1</v>
      </c>
      <c r="K346" s="246" t="s">
        <v>5</v>
      </c>
      <c r="L346" s="246">
        <v>5</v>
      </c>
      <c r="M346" s="252">
        <v>1</v>
      </c>
      <c r="N346" s="246" t="s">
        <v>5</v>
      </c>
      <c r="O346" s="221"/>
      <c r="P346" s="238"/>
      <c r="Q346" s="252" t="str">
        <f t="shared" si="192"/>
        <v>G</v>
      </c>
      <c r="R346" s="246" t="str">
        <f t="shared" si="193"/>
        <v>C</v>
      </c>
      <c r="S346" s="246" t="str">
        <f t="shared" si="194"/>
        <v>C</v>
      </c>
      <c r="T346" s="246" t="str">
        <f t="shared" si="195"/>
        <v>C</v>
      </c>
      <c r="U346" s="246" t="str">
        <f t="shared" si="196"/>
        <v>G</v>
      </c>
      <c r="V346" s="221" t="str">
        <f t="shared" si="197"/>
        <v/>
      </c>
      <c r="W346" s="238" t="str">
        <f t="shared" si="198"/>
        <v/>
      </c>
      <c r="X346" s="252" t="str">
        <f t="shared" si="199"/>
        <v>A</v>
      </c>
      <c r="Y346" s="246" t="str">
        <f t="shared" si="200"/>
        <v>C</v>
      </c>
      <c r="Z346" s="246" t="str">
        <f t="shared" si="201"/>
        <v>F</v>
      </c>
      <c r="AA346" s="246" t="str">
        <f t="shared" si="202"/>
        <v>A</v>
      </c>
      <c r="AB346" s="246" t="str">
        <f t="shared" si="203"/>
        <v>C</v>
      </c>
      <c r="AC346" s="221" t="str">
        <f t="shared" si="204"/>
        <v/>
      </c>
      <c r="AD346" s="238" t="str">
        <f t="shared" si="205"/>
        <v/>
      </c>
      <c r="AE346" s="266"/>
      <c r="AF346" s="266"/>
      <c r="AG346" s="266"/>
    </row>
    <row r="347" spans="1:54" x14ac:dyDescent="0.25">
      <c r="B347" s="92" t="s">
        <v>15</v>
      </c>
      <c r="C347" s="246" t="s">
        <v>5</v>
      </c>
      <c r="D347" s="253"/>
      <c r="E347" s="253"/>
      <c r="F347" s="253"/>
      <c r="G347" s="253"/>
      <c r="H347" s="254"/>
      <c r="I347" s="238"/>
      <c r="J347" s="246" t="s">
        <v>5</v>
      </c>
      <c r="K347" s="253"/>
      <c r="L347" s="253"/>
      <c r="M347" s="253"/>
      <c r="N347" s="253"/>
      <c r="O347" s="253"/>
      <c r="P347" s="238"/>
      <c r="Q347" s="246" t="str">
        <f t="shared" si="192"/>
        <v>C</v>
      </c>
      <c r="R347" s="253" t="str">
        <f t="shared" si="193"/>
        <v/>
      </c>
      <c r="S347" s="253" t="str">
        <f t="shared" si="194"/>
        <v/>
      </c>
      <c r="T347" s="253" t="str">
        <f t="shared" si="195"/>
        <v/>
      </c>
      <c r="U347" s="253" t="str">
        <f t="shared" si="196"/>
        <v/>
      </c>
      <c r="V347" s="253" t="str">
        <f t="shared" si="197"/>
        <v/>
      </c>
      <c r="W347" s="238" t="str">
        <f t="shared" si="198"/>
        <v/>
      </c>
      <c r="X347" s="246" t="str">
        <f t="shared" si="199"/>
        <v>C</v>
      </c>
      <c r="Y347" s="221" t="str">
        <f t="shared" si="200"/>
        <v/>
      </c>
      <c r="Z347" s="221" t="str">
        <f t="shared" si="201"/>
        <v/>
      </c>
      <c r="AA347" s="221" t="str">
        <f t="shared" si="202"/>
        <v/>
      </c>
      <c r="AB347" s="221" t="str">
        <f t="shared" si="203"/>
        <v/>
      </c>
      <c r="AC347" s="221" t="str">
        <f t="shared" si="204"/>
        <v/>
      </c>
      <c r="AD347" s="238" t="str">
        <f t="shared" si="205"/>
        <v/>
      </c>
      <c r="AE347" s="266"/>
      <c r="AF347" s="266"/>
      <c r="AG347" s="266"/>
    </row>
    <row r="348" spans="1:54" x14ac:dyDescent="0.25">
      <c r="B348" s="88"/>
      <c r="C348" s="267">
        <v>4</v>
      </c>
      <c r="D348" s="255">
        <v>4</v>
      </c>
      <c r="E348" s="256">
        <v>4</v>
      </c>
      <c r="F348" s="256">
        <v>4</v>
      </c>
      <c r="G348" s="256">
        <v>4</v>
      </c>
      <c r="H348" s="257">
        <v>4</v>
      </c>
      <c r="I348" s="258"/>
      <c r="J348" s="267">
        <v>4</v>
      </c>
      <c r="K348" s="255">
        <v>4</v>
      </c>
      <c r="L348" s="256">
        <v>4</v>
      </c>
      <c r="M348" s="256">
        <v>4</v>
      </c>
      <c r="N348" s="256">
        <v>4</v>
      </c>
      <c r="O348" s="257">
        <v>4</v>
      </c>
      <c r="P348" s="258"/>
      <c r="Q348" s="246" t="str">
        <f t="shared" si="192"/>
        <v>T</v>
      </c>
      <c r="R348" s="246" t="str">
        <f t="shared" si="193"/>
        <v>T</v>
      </c>
      <c r="S348" s="246" t="str">
        <f t="shared" si="194"/>
        <v>T</v>
      </c>
      <c r="T348" s="246" t="str">
        <f t="shared" si="195"/>
        <v>T</v>
      </c>
      <c r="U348" s="246" t="str">
        <f t="shared" si="196"/>
        <v>T</v>
      </c>
      <c r="V348" s="246" t="str">
        <f t="shared" si="197"/>
        <v>T</v>
      </c>
      <c r="W348" s="246" t="str">
        <f t="shared" si="198"/>
        <v/>
      </c>
      <c r="X348" s="246" t="str">
        <f t="shared" si="199"/>
        <v>T</v>
      </c>
      <c r="Y348" s="246" t="str">
        <f t="shared" si="200"/>
        <v>T</v>
      </c>
      <c r="Z348" s="246" t="str">
        <f t="shared" si="201"/>
        <v>T</v>
      </c>
      <c r="AA348" s="246" t="str">
        <f t="shared" si="202"/>
        <v>T</v>
      </c>
      <c r="AB348" s="246" t="str">
        <f t="shared" si="203"/>
        <v>T</v>
      </c>
      <c r="AC348" s="246" t="str">
        <f t="shared" si="204"/>
        <v>T</v>
      </c>
      <c r="AD348" s="246" t="str">
        <f t="shared" si="205"/>
        <v/>
      </c>
      <c r="AE348" s="266"/>
      <c r="AF348" s="266"/>
      <c r="AG348" s="266"/>
    </row>
    <row r="349" spans="1:54" x14ac:dyDescent="0.25">
      <c r="B349" s="90"/>
      <c r="C349" s="266"/>
      <c r="D349" s="266"/>
      <c r="E349" s="266"/>
      <c r="F349" s="266"/>
      <c r="G349" s="266"/>
      <c r="H349" s="266"/>
      <c r="I349" s="266"/>
      <c r="J349" s="266"/>
      <c r="K349" s="266"/>
      <c r="L349" s="266"/>
      <c r="M349" s="266"/>
      <c r="N349" s="266"/>
      <c r="O349" s="266"/>
      <c r="P349" s="266"/>
      <c r="Q349" s="266"/>
      <c r="R349" s="266"/>
      <c r="S349" s="266"/>
      <c r="T349" s="266"/>
      <c r="U349" s="266"/>
      <c r="V349" s="266"/>
      <c r="W349" s="266"/>
      <c r="X349" s="266"/>
      <c r="Y349" s="266"/>
      <c r="Z349" s="266"/>
      <c r="AA349" s="266"/>
      <c r="AB349" s="266"/>
      <c r="AC349" s="266"/>
      <c r="AD349" s="266"/>
      <c r="AE349" s="266"/>
      <c r="AF349" s="266"/>
      <c r="AG349" s="266"/>
    </row>
    <row r="350" spans="1:54" x14ac:dyDescent="0.25">
      <c r="A350" s="100" t="str">
        <f>IF(format_planning="numéros de planning",AM$8,INDEX($AI$3:$AI$8,MATCH(AM$8,$AM$3:$AM$8,0),1,1))</f>
        <v>F</v>
      </c>
      <c r="B350" s="121" t="s">
        <v>53</v>
      </c>
      <c r="C350" s="221">
        <v>1</v>
      </c>
      <c r="D350" s="221"/>
      <c r="E350" s="221"/>
      <c r="F350" s="221"/>
      <c r="G350" s="221"/>
      <c r="H350" s="221"/>
      <c r="I350" s="221"/>
      <c r="J350" s="221">
        <v>2</v>
      </c>
      <c r="K350" s="221"/>
      <c r="L350" s="221"/>
      <c r="M350" s="221"/>
      <c r="N350" s="221"/>
      <c r="O350" s="221"/>
      <c r="P350" s="221"/>
      <c r="Q350" s="380" t="s">
        <v>52</v>
      </c>
      <c r="R350" s="380"/>
      <c r="S350" s="380"/>
      <c r="T350" s="380"/>
      <c r="U350" s="380"/>
      <c r="V350" s="380"/>
      <c r="W350" s="380"/>
      <c r="X350" s="380"/>
      <c r="Y350" s="380"/>
      <c r="Z350" s="380"/>
      <c r="AA350" s="380"/>
      <c r="AB350" s="380"/>
      <c r="AC350" s="380"/>
      <c r="AD350" s="380"/>
      <c r="AE350" s="266"/>
      <c r="AF350" s="269"/>
      <c r="AG350" s="269"/>
    </row>
    <row r="351" spans="1:54" x14ac:dyDescent="0.25">
      <c r="B351" s="99" t="s">
        <v>4</v>
      </c>
      <c r="C351" s="234">
        <v>2</v>
      </c>
      <c r="D351" s="234">
        <v>3</v>
      </c>
      <c r="E351" s="234">
        <v>4</v>
      </c>
      <c r="F351" s="234">
        <v>4</v>
      </c>
      <c r="G351" s="234">
        <v>2</v>
      </c>
      <c r="H351" s="235">
        <v>2</v>
      </c>
      <c r="I351" s="236"/>
      <c r="J351" s="234">
        <v>4</v>
      </c>
      <c r="K351" s="234">
        <v>2</v>
      </c>
      <c r="L351" s="234">
        <v>1</v>
      </c>
      <c r="M351" s="234">
        <v>2</v>
      </c>
      <c r="N351" s="234">
        <v>4</v>
      </c>
      <c r="O351" s="234">
        <v>3</v>
      </c>
      <c r="P351" s="236"/>
      <c r="Q351" s="234" t="str">
        <f t="shared" ref="Q351:Q358" si="206">IF(C351="","",INDEX($AI$3:$AI$8,MATCH(C351,$AM$3:$AM$8,0)))</f>
        <v>M</v>
      </c>
      <c r="R351" s="234" t="str">
        <f t="shared" ref="R351:R358" si="207">IF(D351="","",INDEX($AI$3:$AI$8,MATCH(D351,$AM$3:$AM$8,0)))</f>
        <v>G</v>
      </c>
      <c r="S351" s="234" t="str">
        <f t="shared" ref="S351:S358" si="208">IF(E351="","",INDEX($AI$3:$AI$8,MATCH(E351,$AM$3:$AM$8,0)))</f>
        <v>T</v>
      </c>
      <c r="T351" s="234" t="str">
        <f t="shared" ref="T351:T358" si="209">IF(F351="","",INDEX($AI$3:$AI$8,MATCH(F351,$AM$3:$AM$8,0)))</f>
        <v>T</v>
      </c>
      <c r="U351" s="234" t="str">
        <f t="shared" ref="U351:U358" si="210">IF(G351="","",INDEX($AI$3:$AI$8,MATCH(G351,$AM$3:$AM$8,0)))</f>
        <v>M</v>
      </c>
      <c r="V351" s="234" t="str">
        <f t="shared" ref="V351:V357" si="211">IF(H351="","",INDEX($AI$3:$AI$8,MATCH(H351,$AM$3:$AM$8,0)))</f>
        <v>M</v>
      </c>
      <c r="W351" s="236" t="str">
        <f t="shared" ref="W351:W357" si="212">IF(I351="","",INDEX($AI$3:$AI$8,MATCH(I351,$AM$3:$AM$8,0)))</f>
        <v/>
      </c>
      <c r="X351" s="237" t="str">
        <f t="shared" ref="X351:X358" si="213">IF(J351="","",INDEX($AI$3:$AI$8,MATCH(J351,$AM$3:$AM$8,0)))</f>
        <v>T</v>
      </c>
      <c r="Y351" s="234" t="str">
        <f t="shared" ref="Y351:Y358" si="214">IF(K351="","",INDEX($AI$3:$AI$8,MATCH(K351,$AM$3:$AM$8,0)))</f>
        <v>M</v>
      </c>
      <c r="Z351" s="234" t="str">
        <f t="shared" ref="Z351:Z358" si="215">IF(L351="","",INDEX($AI$3:$AI$8,MATCH(L351,$AM$3:$AM$8,0)))</f>
        <v>A</v>
      </c>
      <c r="AA351" s="234" t="str">
        <f t="shared" ref="AA351:AA358" si="216">IF(M351="","",INDEX($AI$3:$AI$8,MATCH(M351,$AM$3:$AM$8,0)))</f>
        <v>M</v>
      </c>
      <c r="AB351" s="234" t="str">
        <f t="shared" ref="AB351:AB358" si="217">IF(N351="","",INDEX($AI$3:$AI$8,MATCH(N351,$AM$3:$AM$8,0)))</f>
        <v>T</v>
      </c>
      <c r="AC351" s="235" t="str">
        <f t="shared" ref="AC351:AC357" si="218">IF(O351="","",INDEX($AI$3:$AI$8,MATCH(O351,$AM$3:$AM$8,0)))</f>
        <v>G</v>
      </c>
      <c r="AD351" s="236" t="str">
        <f t="shared" ref="AD351:AD357" si="219">IF(P351="","",INDEX($AI$3:$AI$8,MATCH(P351,$AM$3:$AM$8,0)))</f>
        <v/>
      </c>
      <c r="AE351" s="269"/>
      <c r="AF351" s="269"/>
      <c r="AG351" s="269"/>
    </row>
    <row r="352" spans="1:54" x14ac:dyDescent="0.25">
      <c r="B352" s="101" t="s">
        <v>6</v>
      </c>
      <c r="C352" s="234">
        <v>2</v>
      </c>
      <c r="D352" s="234">
        <v>3</v>
      </c>
      <c r="E352" s="234">
        <v>4</v>
      </c>
      <c r="F352" s="234">
        <v>4</v>
      </c>
      <c r="G352" s="234">
        <v>2</v>
      </c>
      <c r="H352" s="235">
        <v>2</v>
      </c>
      <c r="I352" s="238"/>
      <c r="J352" s="234">
        <v>4</v>
      </c>
      <c r="K352" s="234">
        <v>2</v>
      </c>
      <c r="L352" s="234">
        <v>1</v>
      </c>
      <c r="M352" s="234">
        <v>2</v>
      </c>
      <c r="N352" s="234">
        <v>4</v>
      </c>
      <c r="O352" s="234">
        <v>3</v>
      </c>
      <c r="P352" s="238"/>
      <c r="Q352" s="234" t="str">
        <f t="shared" si="206"/>
        <v>M</v>
      </c>
      <c r="R352" s="234" t="str">
        <f t="shared" si="207"/>
        <v>G</v>
      </c>
      <c r="S352" s="234" t="str">
        <f t="shared" si="208"/>
        <v>T</v>
      </c>
      <c r="T352" s="234" t="str">
        <f t="shared" si="209"/>
        <v>T</v>
      </c>
      <c r="U352" s="234" t="str">
        <f t="shared" si="210"/>
        <v>M</v>
      </c>
      <c r="V352" s="234" t="str">
        <f t="shared" si="211"/>
        <v>M</v>
      </c>
      <c r="W352" s="238" t="str">
        <f t="shared" si="212"/>
        <v/>
      </c>
      <c r="X352" s="237" t="str">
        <f t="shared" si="213"/>
        <v>T</v>
      </c>
      <c r="Y352" s="234" t="str">
        <f t="shared" si="214"/>
        <v>M</v>
      </c>
      <c r="Z352" s="234" t="str">
        <f t="shared" si="215"/>
        <v>A</v>
      </c>
      <c r="AA352" s="234" t="str">
        <f t="shared" si="216"/>
        <v>M</v>
      </c>
      <c r="AB352" s="234" t="str">
        <f t="shared" si="217"/>
        <v>T</v>
      </c>
      <c r="AC352" s="235" t="str">
        <f t="shared" si="218"/>
        <v>G</v>
      </c>
      <c r="AD352" s="238" t="str">
        <f t="shared" si="219"/>
        <v/>
      </c>
      <c r="AE352" s="269"/>
      <c r="AF352" s="269"/>
      <c r="AG352" s="269"/>
    </row>
    <row r="353" spans="2:33" x14ac:dyDescent="0.25">
      <c r="B353" s="101" t="s">
        <v>7</v>
      </c>
      <c r="C353" s="234">
        <v>2</v>
      </c>
      <c r="D353" s="234">
        <v>3</v>
      </c>
      <c r="E353" s="234">
        <v>4</v>
      </c>
      <c r="F353" s="234">
        <v>4</v>
      </c>
      <c r="G353" s="234">
        <v>2</v>
      </c>
      <c r="H353" s="239"/>
      <c r="I353" s="238"/>
      <c r="J353" s="234">
        <v>4</v>
      </c>
      <c r="K353" s="234">
        <v>2</v>
      </c>
      <c r="L353" s="234">
        <v>1</v>
      </c>
      <c r="M353" s="234">
        <v>2</v>
      </c>
      <c r="N353" s="234">
        <v>4</v>
      </c>
      <c r="O353" s="221"/>
      <c r="P353" s="238"/>
      <c r="Q353" s="234" t="str">
        <f t="shared" si="206"/>
        <v>M</v>
      </c>
      <c r="R353" s="234" t="str">
        <f t="shared" si="207"/>
        <v>G</v>
      </c>
      <c r="S353" s="234" t="str">
        <f t="shared" si="208"/>
        <v>T</v>
      </c>
      <c r="T353" s="234" t="str">
        <f t="shared" si="209"/>
        <v>T</v>
      </c>
      <c r="U353" s="234" t="str">
        <f t="shared" si="210"/>
        <v>M</v>
      </c>
      <c r="V353" s="221" t="str">
        <f t="shared" si="211"/>
        <v/>
      </c>
      <c r="W353" s="238" t="str">
        <f t="shared" si="212"/>
        <v/>
      </c>
      <c r="X353" s="237" t="str">
        <f t="shared" si="213"/>
        <v>T</v>
      </c>
      <c r="Y353" s="234" t="str">
        <f t="shared" si="214"/>
        <v>M</v>
      </c>
      <c r="Z353" s="234" t="str">
        <f t="shared" si="215"/>
        <v>A</v>
      </c>
      <c r="AA353" s="234" t="str">
        <f t="shared" si="216"/>
        <v>M</v>
      </c>
      <c r="AB353" s="234" t="str">
        <f t="shared" si="217"/>
        <v>T</v>
      </c>
      <c r="AC353" s="239" t="str">
        <f t="shared" si="218"/>
        <v/>
      </c>
      <c r="AD353" s="238" t="str">
        <f t="shared" si="219"/>
        <v/>
      </c>
      <c r="AE353" s="269"/>
      <c r="AF353" s="269"/>
      <c r="AG353" s="269"/>
    </row>
    <row r="354" spans="2:33" x14ac:dyDescent="0.25">
      <c r="B354" s="104" t="s">
        <v>8</v>
      </c>
      <c r="C354" s="221"/>
      <c r="D354" s="221"/>
      <c r="E354" s="221"/>
      <c r="F354" s="221"/>
      <c r="G354" s="240"/>
      <c r="H354" s="234">
        <v>3</v>
      </c>
      <c r="I354" s="238"/>
      <c r="J354" s="221"/>
      <c r="K354" s="221"/>
      <c r="L354" s="221"/>
      <c r="M354" s="221"/>
      <c r="N354" s="240"/>
      <c r="O354" s="234">
        <v>4</v>
      </c>
      <c r="P354" s="238"/>
      <c r="Q354" s="221" t="str">
        <f t="shared" si="206"/>
        <v/>
      </c>
      <c r="R354" s="221" t="str">
        <f t="shared" si="207"/>
        <v/>
      </c>
      <c r="S354" s="221" t="str">
        <f t="shared" si="208"/>
        <v/>
      </c>
      <c r="T354" s="221" t="str">
        <f t="shared" si="209"/>
        <v/>
      </c>
      <c r="U354" s="240" t="str">
        <f t="shared" si="210"/>
        <v/>
      </c>
      <c r="V354" s="234" t="str">
        <f t="shared" si="211"/>
        <v>G</v>
      </c>
      <c r="W354" s="238" t="str">
        <f t="shared" si="212"/>
        <v/>
      </c>
      <c r="X354" s="221" t="str">
        <f t="shared" si="213"/>
        <v/>
      </c>
      <c r="Y354" s="221" t="str">
        <f t="shared" si="214"/>
        <v/>
      </c>
      <c r="Z354" s="221" t="str">
        <f t="shared" si="215"/>
        <v/>
      </c>
      <c r="AA354" s="221" t="str">
        <f t="shared" si="216"/>
        <v/>
      </c>
      <c r="AB354" s="240" t="str">
        <f t="shared" si="217"/>
        <v/>
      </c>
      <c r="AC354" s="234" t="str">
        <f t="shared" si="218"/>
        <v>T</v>
      </c>
      <c r="AD354" s="238" t="str">
        <f t="shared" si="219"/>
        <v/>
      </c>
      <c r="AE354" s="269"/>
      <c r="AF354" s="269"/>
      <c r="AG354" s="269"/>
    </row>
    <row r="355" spans="2:33" x14ac:dyDescent="0.25">
      <c r="B355" s="101" t="s">
        <v>9</v>
      </c>
      <c r="C355" s="234">
        <v>4</v>
      </c>
      <c r="D355" s="234">
        <v>1</v>
      </c>
      <c r="E355" s="234">
        <v>1</v>
      </c>
      <c r="F355" s="234">
        <v>2</v>
      </c>
      <c r="G355" s="234">
        <v>4</v>
      </c>
      <c r="H355" s="241"/>
      <c r="I355" s="238"/>
      <c r="J355" s="234">
        <v>3</v>
      </c>
      <c r="K355" s="234">
        <v>1</v>
      </c>
      <c r="L355" s="234">
        <v>2</v>
      </c>
      <c r="M355" s="234">
        <v>4</v>
      </c>
      <c r="N355" s="234">
        <v>3</v>
      </c>
      <c r="O355" s="241"/>
      <c r="P355" s="238"/>
      <c r="Q355" s="234" t="str">
        <f t="shared" si="206"/>
        <v>T</v>
      </c>
      <c r="R355" s="234" t="str">
        <f t="shared" si="207"/>
        <v>A</v>
      </c>
      <c r="S355" s="234" t="str">
        <f>IF(E355="","",INDEX($AI$3:$AI$8,MATCH(E355,$AM$3:$AM$8,0)))</f>
        <v>A</v>
      </c>
      <c r="T355" s="234" t="str">
        <f t="shared" si="209"/>
        <v>M</v>
      </c>
      <c r="U355" s="234" t="str">
        <f t="shared" si="210"/>
        <v>T</v>
      </c>
      <c r="V355" s="241" t="str">
        <f t="shared" si="211"/>
        <v/>
      </c>
      <c r="W355" s="238" t="str">
        <f t="shared" si="212"/>
        <v/>
      </c>
      <c r="X355" s="234" t="str">
        <f t="shared" si="213"/>
        <v>G</v>
      </c>
      <c r="Y355" s="234" t="str">
        <f t="shared" si="214"/>
        <v>A</v>
      </c>
      <c r="Z355" s="234" t="str">
        <f t="shared" si="215"/>
        <v>M</v>
      </c>
      <c r="AA355" s="234" t="str">
        <f t="shared" si="216"/>
        <v>T</v>
      </c>
      <c r="AB355" s="242" t="str">
        <f t="shared" si="217"/>
        <v>G</v>
      </c>
      <c r="AC355" s="241" t="str">
        <f t="shared" si="218"/>
        <v/>
      </c>
      <c r="AD355" s="238" t="str">
        <f t="shared" si="219"/>
        <v/>
      </c>
      <c r="AE355" s="269"/>
      <c r="AF355" s="269"/>
      <c r="AG355" s="269"/>
    </row>
    <row r="356" spans="2:33" x14ac:dyDescent="0.25">
      <c r="B356" s="101" t="s">
        <v>10</v>
      </c>
      <c r="C356" s="234">
        <v>4</v>
      </c>
      <c r="D356" s="234">
        <v>1</v>
      </c>
      <c r="E356" s="234">
        <v>1</v>
      </c>
      <c r="F356" s="234">
        <v>2</v>
      </c>
      <c r="G356" s="234">
        <v>4</v>
      </c>
      <c r="H356" s="221"/>
      <c r="I356" s="238"/>
      <c r="J356" s="234">
        <v>3</v>
      </c>
      <c r="K356" s="234">
        <v>1</v>
      </c>
      <c r="L356" s="234">
        <v>2</v>
      </c>
      <c r="M356" s="234">
        <v>4</v>
      </c>
      <c r="N356" s="234">
        <v>3</v>
      </c>
      <c r="O356" s="221"/>
      <c r="P356" s="238"/>
      <c r="Q356" s="234" t="str">
        <f t="shared" si="206"/>
        <v>T</v>
      </c>
      <c r="R356" s="234" t="str">
        <f t="shared" si="207"/>
        <v>A</v>
      </c>
      <c r="S356" s="234" t="str">
        <f t="shared" si="208"/>
        <v>A</v>
      </c>
      <c r="T356" s="234" t="str">
        <f t="shared" si="209"/>
        <v>M</v>
      </c>
      <c r="U356" s="234" t="str">
        <f t="shared" si="210"/>
        <v>T</v>
      </c>
      <c r="V356" s="221" t="str">
        <f t="shared" si="211"/>
        <v/>
      </c>
      <c r="W356" s="238" t="str">
        <f t="shared" si="212"/>
        <v/>
      </c>
      <c r="X356" s="234" t="str">
        <f t="shared" si="213"/>
        <v>G</v>
      </c>
      <c r="Y356" s="234" t="str">
        <f t="shared" si="214"/>
        <v>A</v>
      </c>
      <c r="Z356" s="234" t="str">
        <f t="shared" si="215"/>
        <v>M</v>
      </c>
      <c r="AA356" s="234" t="str">
        <f t="shared" si="216"/>
        <v>T</v>
      </c>
      <c r="AB356" s="234" t="str">
        <f t="shared" si="217"/>
        <v>G</v>
      </c>
      <c r="AC356" s="221" t="str">
        <f t="shared" si="218"/>
        <v/>
      </c>
      <c r="AD356" s="238" t="str">
        <f t="shared" si="219"/>
        <v/>
      </c>
      <c r="AE356" s="269"/>
      <c r="AF356" s="269"/>
      <c r="AG356" s="269"/>
    </row>
    <row r="357" spans="2:33" x14ac:dyDescent="0.25">
      <c r="B357" s="101" t="s">
        <v>12</v>
      </c>
      <c r="C357" s="243">
        <v>4</v>
      </c>
      <c r="D357" s="243">
        <v>1</v>
      </c>
      <c r="E357" s="243">
        <v>1</v>
      </c>
      <c r="F357" s="243">
        <v>2</v>
      </c>
      <c r="G357" s="243">
        <v>4</v>
      </c>
      <c r="H357" s="239"/>
      <c r="I357" s="238"/>
      <c r="J357" s="243">
        <v>3</v>
      </c>
      <c r="K357" s="243">
        <v>1</v>
      </c>
      <c r="L357" s="243">
        <v>2</v>
      </c>
      <c r="M357" s="243">
        <v>4</v>
      </c>
      <c r="N357" s="243">
        <v>3</v>
      </c>
      <c r="O357" s="221"/>
      <c r="P357" s="238"/>
      <c r="Q357" s="243" t="str">
        <f t="shared" si="206"/>
        <v>T</v>
      </c>
      <c r="R357" s="243" t="str">
        <f t="shared" si="207"/>
        <v>A</v>
      </c>
      <c r="S357" s="243" t="str">
        <f t="shared" si="208"/>
        <v>A</v>
      </c>
      <c r="T357" s="243" t="str">
        <f t="shared" si="209"/>
        <v>M</v>
      </c>
      <c r="U357" s="243" t="str">
        <f t="shared" si="210"/>
        <v>T</v>
      </c>
      <c r="V357" s="221" t="str">
        <f t="shared" si="211"/>
        <v/>
      </c>
      <c r="W357" s="238" t="str">
        <f t="shared" si="212"/>
        <v/>
      </c>
      <c r="X357" s="243" t="str">
        <f t="shared" si="213"/>
        <v>G</v>
      </c>
      <c r="Y357" s="243" t="str">
        <f t="shared" si="214"/>
        <v>A</v>
      </c>
      <c r="Z357" s="243" t="str">
        <f t="shared" si="215"/>
        <v>M</v>
      </c>
      <c r="AA357" s="243" t="str">
        <f t="shared" si="216"/>
        <v>T</v>
      </c>
      <c r="AB357" s="243" t="str">
        <f t="shared" si="217"/>
        <v>G</v>
      </c>
      <c r="AC357" s="239" t="str">
        <f t="shared" si="218"/>
        <v/>
      </c>
      <c r="AD357" s="238" t="str">
        <f t="shared" si="219"/>
        <v/>
      </c>
      <c r="AE357" s="269"/>
      <c r="AF357" s="269"/>
      <c r="AG357" s="269"/>
    </row>
    <row r="358" spans="2:33" x14ac:dyDescent="0.25">
      <c r="B358" s="89" t="s">
        <v>104</v>
      </c>
      <c r="C358" s="244">
        <v>1</v>
      </c>
      <c r="D358" s="244">
        <v>4</v>
      </c>
      <c r="E358" s="244"/>
      <c r="F358" s="244">
        <v>1</v>
      </c>
      <c r="G358" s="244"/>
      <c r="H358" s="239"/>
      <c r="I358" s="238"/>
      <c r="J358" s="244">
        <v>2</v>
      </c>
      <c r="K358" s="244">
        <v>3</v>
      </c>
      <c r="L358" s="244"/>
      <c r="M358" s="244">
        <v>3</v>
      </c>
      <c r="N358" s="244">
        <v>2</v>
      </c>
      <c r="O358" s="221"/>
      <c r="P358" s="245"/>
      <c r="Q358" s="244" t="str">
        <f t="shared" si="206"/>
        <v>A</v>
      </c>
      <c r="R358" s="244" t="str">
        <f t="shared" si="207"/>
        <v>T</v>
      </c>
      <c r="S358" s="244" t="str">
        <f t="shared" si="208"/>
        <v/>
      </c>
      <c r="T358" s="244" t="str">
        <f t="shared" si="209"/>
        <v>A</v>
      </c>
      <c r="U358" s="244" t="str">
        <f t="shared" si="210"/>
        <v/>
      </c>
      <c r="V358" s="221"/>
      <c r="W358" s="245"/>
      <c r="X358" s="244" t="str">
        <f t="shared" si="213"/>
        <v>M</v>
      </c>
      <c r="Y358" s="244" t="str">
        <f t="shared" si="214"/>
        <v>G</v>
      </c>
      <c r="Z358" s="244" t="str">
        <f t="shared" si="215"/>
        <v/>
      </c>
      <c r="AA358" s="244" t="str">
        <f t="shared" si="216"/>
        <v>G</v>
      </c>
      <c r="AB358" s="244" t="str">
        <f t="shared" si="217"/>
        <v>M</v>
      </c>
      <c r="AC358" s="239"/>
      <c r="AD358" s="238"/>
      <c r="AE358" s="269"/>
      <c r="AF358" s="269"/>
      <c r="AG358" s="269"/>
    </row>
    <row r="359" spans="2:33" x14ac:dyDescent="0.25">
      <c r="B359" s="109" t="s">
        <v>13</v>
      </c>
      <c r="C359" s="221"/>
      <c r="D359" s="221"/>
      <c r="E359" s="221"/>
      <c r="F359" s="221"/>
      <c r="G359" s="221"/>
      <c r="H359" s="221"/>
      <c r="I359" s="238"/>
      <c r="J359" s="221"/>
      <c r="K359" s="221"/>
      <c r="L359" s="221"/>
      <c r="M359" s="221"/>
      <c r="N359" s="221"/>
      <c r="O359" s="221"/>
      <c r="P359" s="238"/>
      <c r="Q359" s="221" t="str">
        <f t="shared" ref="Q359:Q365" si="220">IF(C359="","",INDEX($AI$3:$AI$8,MATCH(C359,$AM$3:$AM$8,0)))</f>
        <v/>
      </c>
      <c r="R359" s="221" t="str">
        <f t="shared" ref="R359:R365" si="221">IF(D359="","",INDEX($AI$3:$AI$8,MATCH(D359,$AM$3:$AM$8,0)))</f>
        <v/>
      </c>
      <c r="S359" s="221" t="str">
        <f t="shared" ref="S359:S364" si="222">IF(E359="","",INDEX($AI$3:$AI$8,MATCH(E359,$AM$3:$AM$8,0)))</f>
        <v/>
      </c>
      <c r="T359" s="221" t="str">
        <f t="shared" ref="T359:T365" si="223">IF(F359="","",INDEX($AI$3:$AI$8,MATCH(F359,$AM$3:$AM$8,0)))</f>
        <v/>
      </c>
      <c r="U359" s="221" t="str">
        <f t="shared" ref="U359:U365" si="224">IF(G359="","",INDEX($AI$3:$AI$8,MATCH(G359,$AM$3:$AM$8,0)))</f>
        <v/>
      </c>
      <c r="V359" s="221" t="str">
        <f t="shared" ref="V359:V365" si="225">IF(H359="","",INDEX($AI$3:$AI$8,MATCH(H359,$AM$3:$AM$8,0)))</f>
        <v/>
      </c>
      <c r="W359" s="238" t="str">
        <f t="shared" ref="W359:W365" si="226">IF(I359="","",INDEX($AI$3:$AI$8,MATCH(I359,$AM$3:$AM$8,0)))</f>
        <v/>
      </c>
      <c r="X359" s="221" t="str">
        <f t="shared" ref="X359:X365" si="227">IF(J359="","",INDEX($AI$3:$AI$8,MATCH(J359,$AM$3:$AM$8,0)))</f>
        <v/>
      </c>
      <c r="Y359" s="221" t="str">
        <f t="shared" ref="Y359:Y365" si="228">IF(K359="","",INDEX($AI$3:$AI$8,MATCH(K359,$AM$3:$AM$8,0)))</f>
        <v/>
      </c>
      <c r="Z359" s="221" t="str">
        <f t="shared" ref="Z359:Z365" si="229">IF(L359="","",INDEX($AI$3:$AI$8,MATCH(L359,$AM$3:$AM$8,0)))</f>
        <v/>
      </c>
      <c r="AA359" s="221" t="str">
        <f t="shared" ref="AA359:AA365" si="230">IF(M359="","",INDEX($AI$3:$AI$8,MATCH(M359,$AM$3:$AM$8,0)))</f>
        <v/>
      </c>
      <c r="AB359" s="221" t="str">
        <f t="shared" ref="AB359:AB365" si="231">IF(N359="","",INDEX($AI$3:$AI$8,MATCH(N359,$AM$3:$AM$8,0)))</f>
        <v/>
      </c>
      <c r="AC359" s="221" t="str">
        <f t="shared" ref="AC359:AC365" si="232">IF(O359="","",INDEX($AI$3:$AI$8,MATCH(O359,$AM$3:$AM$8,0)))</f>
        <v/>
      </c>
      <c r="AD359" s="238" t="str">
        <f t="shared" ref="AD359:AD365" si="233">IF(P359="","",INDEX($AI$3:$AI$8,MATCH(P359,$AM$3:$AM$8,0)))</f>
        <v/>
      </c>
      <c r="AE359" s="269"/>
      <c r="AF359" s="269"/>
      <c r="AG359" s="269"/>
    </row>
    <row r="360" spans="2:33" x14ac:dyDescent="0.25">
      <c r="B360" s="92" t="s">
        <v>14</v>
      </c>
      <c r="C360" s="246" t="s">
        <v>5</v>
      </c>
      <c r="D360" s="221"/>
      <c r="E360" s="246">
        <v>3</v>
      </c>
      <c r="F360" s="241"/>
      <c r="G360" s="247" t="s">
        <v>5</v>
      </c>
      <c r="H360" s="239"/>
      <c r="I360" s="238"/>
      <c r="J360" s="246" t="s">
        <v>5</v>
      </c>
      <c r="K360" s="221"/>
      <c r="L360" s="246" t="s">
        <v>5</v>
      </c>
      <c r="M360" s="221"/>
      <c r="N360" s="246">
        <v>1</v>
      </c>
      <c r="O360" s="239"/>
      <c r="P360" s="238"/>
      <c r="Q360" s="246" t="str">
        <f t="shared" si="220"/>
        <v>C</v>
      </c>
      <c r="R360" s="221" t="str">
        <f t="shared" si="221"/>
        <v/>
      </c>
      <c r="S360" s="248" t="str">
        <f t="shared" si="222"/>
        <v>G</v>
      </c>
      <c r="T360" s="241" t="str">
        <f t="shared" si="223"/>
        <v/>
      </c>
      <c r="U360" s="246" t="str">
        <f t="shared" si="224"/>
        <v>C</v>
      </c>
      <c r="V360" s="239" t="str">
        <f t="shared" si="225"/>
        <v/>
      </c>
      <c r="W360" s="238" t="str">
        <f t="shared" si="226"/>
        <v/>
      </c>
      <c r="X360" s="246" t="str">
        <f t="shared" si="227"/>
        <v>C</v>
      </c>
      <c r="Y360" s="221" t="str">
        <f t="shared" si="228"/>
        <v/>
      </c>
      <c r="Z360" s="246" t="str">
        <f t="shared" si="229"/>
        <v>C</v>
      </c>
      <c r="AA360" s="241" t="str">
        <f t="shared" si="230"/>
        <v/>
      </c>
      <c r="AB360" s="246" t="str">
        <f t="shared" si="231"/>
        <v>A</v>
      </c>
      <c r="AC360" s="239" t="str">
        <f t="shared" si="232"/>
        <v/>
      </c>
      <c r="AD360" s="238" t="str">
        <f t="shared" si="233"/>
        <v/>
      </c>
      <c r="AE360" s="269"/>
      <c r="AF360" s="269"/>
      <c r="AG360" s="269"/>
    </row>
    <row r="361" spans="2:33" x14ac:dyDescent="0.25">
      <c r="B361" s="110" t="s">
        <v>8</v>
      </c>
      <c r="C361" s="246">
        <v>3</v>
      </c>
      <c r="D361" s="246" t="s">
        <v>5</v>
      </c>
      <c r="E361" s="246" t="s">
        <v>5</v>
      </c>
      <c r="F361" s="246" t="s">
        <v>5</v>
      </c>
      <c r="G361" s="246">
        <v>3</v>
      </c>
      <c r="H361" s="249">
        <v>1</v>
      </c>
      <c r="I361" s="238"/>
      <c r="J361" s="246">
        <v>1</v>
      </c>
      <c r="K361" s="246" t="s">
        <v>5</v>
      </c>
      <c r="L361" s="246">
        <v>4</v>
      </c>
      <c r="M361" s="246">
        <v>1</v>
      </c>
      <c r="N361" s="250" t="s">
        <v>5</v>
      </c>
      <c r="O361" s="246" t="s">
        <v>5</v>
      </c>
      <c r="P361" s="238"/>
      <c r="Q361" s="246" t="str">
        <f t="shared" si="220"/>
        <v>G</v>
      </c>
      <c r="R361" s="246" t="str">
        <f t="shared" si="221"/>
        <v>C</v>
      </c>
      <c r="S361" s="246" t="str">
        <f t="shared" si="222"/>
        <v>C</v>
      </c>
      <c r="T361" s="246" t="str">
        <f t="shared" si="223"/>
        <v>C</v>
      </c>
      <c r="U361" s="246" t="str">
        <f t="shared" si="224"/>
        <v>G</v>
      </c>
      <c r="V361" s="246" t="str">
        <f t="shared" si="225"/>
        <v>A</v>
      </c>
      <c r="W361" s="238" t="str">
        <f t="shared" si="226"/>
        <v/>
      </c>
      <c r="X361" s="246" t="str">
        <f t="shared" si="227"/>
        <v>A</v>
      </c>
      <c r="Y361" s="246" t="str">
        <f t="shared" si="228"/>
        <v>C</v>
      </c>
      <c r="Z361" s="246" t="str">
        <f t="shared" si="229"/>
        <v>T</v>
      </c>
      <c r="AA361" s="246" t="str">
        <f t="shared" si="230"/>
        <v>A</v>
      </c>
      <c r="AB361" s="246" t="str">
        <f t="shared" si="231"/>
        <v>C</v>
      </c>
      <c r="AC361" s="251" t="str">
        <f t="shared" si="232"/>
        <v>C</v>
      </c>
      <c r="AD361" s="238" t="str">
        <f t="shared" si="233"/>
        <v/>
      </c>
      <c r="AE361" s="269"/>
      <c r="AF361" s="269"/>
      <c r="AG361" s="269"/>
    </row>
    <row r="362" spans="2:33" x14ac:dyDescent="0.25">
      <c r="B362" s="92" t="s">
        <v>6</v>
      </c>
      <c r="C362" s="246">
        <v>3</v>
      </c>
      <c r="D362" s="246" t="s">
        <v>5</v>
      </c>
      <c r="E362" s="246" t="s">
        <v>5</v>
      </c>
      <c r="F362" s="246" t="s">
        <v>5</v>
      </c>
      <c r="G362" s="246">
        <v>3</v>
      </c>
      <c r="H362" s="249">
        <v>1</v>
      </c>
      <c r="I362" s="238"/>
      <c r="J362" s="246">
        <v>1</v>
      </c>
      <c r="K362" s="246" t="s">
        <v>5</v>
      </c>
      <c r="L362" s="246">
        <v>4</v>
      </c>
      <c r="M362" s="246">
        <v>1</v>
      </c>
      <c r="N362" s="246" t="s">
        <v>5</v>
      </c>
      <c r="O362" s="246" t="s">
        <v>5</v>
      </c>
      <c r="P362" s="238"/>
      <c r="Q362" s="246" t="str">
        <f t="shared" si="220"/>
        <v>G</v>
      </c>
      <c r="R362" s="246" t="str">
        <f t="shared" si="221"/>
        <v>C</v>
      </c>
      <c r="S362" s="246" t="str">
        <f t="shared" si="222"/>
        <v>C</v>
      </c>
      <c r="T362" s="246" t="str">
        <f t="shared" si="223"/>
        <v>C</v>
      </c>
      <c r="U362" s="246" t="str">
        <f t="shared" si="224"/>
        <v>G</v>
      </c>
      <c r="V362" s="246" t="str">
        <f t="shared" si="225"/>
        <v>A</v>
      </c>
      <c r="W362" s="238" t="str">
        <f t="shared" si="226"/>
        <v/>
      </c>
      <c r="X362" s="246" t="str">
        <f t="shared" si="227"/>
        <v>A</v>
      </c>
      <c r="Y362" s="246" t="str">
        <f t="shared" si="228"/>
        <v>C</v>
      </c>
      <c r="Z362" s="246" t="str">
        <f t="shared" si="229"/>
        <v>T</v>
      </c>
      <c r="AA362" s="246" t="str">
        <f t="shared" si="230"/>
        <v>A</v>
      </c>
      <c r="AB362" s="246" t="str">
        <f t="shared" si="231"/>
        <v>C</v>
      </c>
      <c r="AC362" s="252" t="str">
        <f t="shared" si="232"/>
        <v>C</v>
      </c>
      <c r="AD362" s="238" t="str">
        <f t="shared" si="233"/>
        <v/>
      </c>
      <c r="AE362" s="269"/>
      <c r="AF362" s="269"/>
      <c r="AG362" s="269"/>
    </row>
    <row r="363" spans="2:33" x14ac:dyDescent="0.25">
      <c r="B363" s="92" t="s">
        <v>7</v>
      </c>
      <c r="C363" s="252">
        <v>3</v>
      </c>
      <c r="D363" s="246" t="s">
        <v>5</v>
      </c>
      <c r="E363" s="246" t="s">
        <v>5</v>
      </c>
      <c r="F363" s="246" t="s">
        <v>5</v>
      </c>
      <c r="G363" s="246">
        <v>3</v>
      </c>
      <c r="H363" s="221"/>
      <c r="I363" s="238"/>
      <c r="J363" s="252">
        <v>1</v>
      </c>
      <c r="K363" s="246" t="s">
        <v>5</v>
      </c>
      <c r="L363" s="246">
        <v>4</v>
      </c>
      <c r="M363" s="252">
        <v>1</v>
      </c>
      <c r="N363" s="246" t="s">
        <v>5</v>
      </c>
      <c r="O363" s="221"/>
      <c r="P363" s="238"/>
      <c r="Q363" s="252" t="str">
        <f t="shared" si="220"/>
        <v>G</v>
      </c>
      <c r="R363" s="246" t="str">
        <f t="shared" si="221"/>
        <v>C</v>
      </c>
      <c r="S363" s="246" t="str">
        <f t="shared" si="222"/>
        <v>C</v>
      </c>
      <c r="T363" s="246" t="str">
        <f t="shared" si="223"/>
        <v>C</v>
      </c>
      <c r="U363" s="246" t="str">
        <f t="shared" si="224"/>
        <v>G</v>
      </c>
      <c r="V363" s="221" t="str">
        <f t="shared" si="225"/>
        <v/>
      </c>
      <c r="W363" s="238" t="str">
        <f t="shared" si="226"/>
        <v/>
      </c>
      <c r="X363" s="252" t="str">
        <f t="shared" si="227"/>
        <v>A</v>
      </c>
      <c r="Y363" s="246" t="str">
        <f t="shared" si="228"/>
        <v>C</v>
      </c>
      <c r="Z363" s="246" t="str">
        <f t="shared" si="229"/>
        <v>T</v>
      </c>
      <c r="AA363" s="246" t="str">
        <f t="shared" si="230"/>
        <v>A</v>
      </c>
      <c r="AB363" s="246" t="str">
        <f t="shared" si="231"/>
        <v>C</v>
      </c>
      <c r="AC363" s="221" t="str">
        <f t="shared" si="232"/>
        <v/>
      </c>
      <c r="AD363" s="238" t="str">
        <f t="shared" si="233"/>
        <v/>
      </c>
      <c r="AE363" s="269"/>
      <c r="AF363" s="269"/>
      <c r="AG363" s="269"/>
    </row>
    <row r="364" spans="2:33" x14ac:dyDescent="0.25">
      <c r="B364" s="92" t="s">
        <v>15</v>
      </c>
      <c r="C364" s="246" t="s">
        <v>5</v>
      </c>
      <c r="D364" s="253"/>
      <c r="E364" s="253"/>
      <c r="F364" s="253"/>
      <c r="G364" s="253"/>
      <c r="H364" s="254"/>
      <c r="I364" s="238"/>
      <c r="J364" s="246" t="s">
        <v>5</v>
      </c>
      <c r="K364" s="253"/>
      <c r="L364" s="253"/>
      <c r="M364" s="253"/>
      <c r="N364" s="253"/>
      <c r="O364" s="253"/>
      <c r="P364" s="238"/>
      <c r="Q364" s="246" t="str">
        <f t="shared" si="220"/>
        <v>C</v>
      </c>
      <c r="R364" s="253" t="str">
        <f t="shared" si="221"/>
        <v/>
      </c>
      <c r="S364" s="253" t="str">
        <f t="shared" si="222"/>
        <v/>
      </c>
      <c r="T364" s="253" t="str">
        <f t="shared" si="223"/>
        <v/>
      </c>
      <c r="U364" s="253" t="str">
        <f t="shared" si="224"/>
        <v/>
      </c>
      <c r="V364" s="253" t="str">
        <f t="shared" si="225"/>
        <v/>
      </c>
      <c r="W364" s="238" t="str">
        <f t="shared" si="226"/>
        <v/>
      </c>
      <c r="X364" s="246" t="str">
        <f t="shared" si="227"/>
        <v>C</v>
      </c>
      <c r="Y364" s="221" t="str">
        <f t="shared" si="228"/>
        <v/>
      </c>
      <c r="Z364" s="221" t="str">
        <f t="shared" si="229"/>
        <v/>
      </c>
      <c r="AA364" s="221" t="str">
        <f t="shared" si="230"/>
        <v/>
      </c>
      <c r="AB364" s="221" t="str">
        <f t="shared" si="231"/>
        <v/>
      </c>
      <c r="AC364" s="221" t="str">
        <f t="shared" si="232"/>
        <v/>
      </c>
      <c r="AD364" s="238" t="str">
        <f t="shared" si="233"/>
        <v/>
      </c>
      <c r="AE364" s="269"/>
      <c r="AF364" s="269"/>
      <c r="AG364" s="269"/>
    </row>
    <row r="365" spans="2:33" x14ac:dyDescent="0.25">
      <c r="B365" s="88"/>
      <c r="C365" s="267">
        <v>5</v>
      </c>
      <c r="D365" s="255">
        <v>5</v>
      </c>
      <c r="E365" s="256">
        <v>5</v>
      </c>
      <c r="F365" s="256">
        <v>5</v>
      </c>
      <c r="G365" s="256">
        <v>5</v>
      </c>
      <c r="H365" s="257">
        <v>5</v>
      </c>
      <c r="I365" s="258"/>
      <c r="J365" s="267">
        <v>5</v>
      </c>
      <c r="K365" s="255">
        <v>5</v>
      </c>
      <c r="L365" s="256">
        <v>5</v>
      </c>
      <c r="M365" s="256">
        <v>5</v>
      </c>
      <c r="N365" s="256">
        <v>5</v>
      </c>
      <c r="O365" s="257">
        <v>5</v>
      </c>
      <c r="P365" s="258"/>
      <c r="Q365" s="246" t="str">
        <f t="shared" si="220"/>
        <v>F</v>
      </c>
      <c r="R365" s="246" t="str">
        <f t="shared" si="221"/>
        <v>F</v>
      </c>
      <c r="S365" s="246" t="str">
        <f>IF(E365="","",INDEX($AI$3:$AI$8,MATCH(E365,$AM$3:$AM$8,0)))</f>
        <v>F</v>
      </c>
      <c r="T365" s="246" t="str">
        <f t="shared" si="223"/>
        <v>F</v>
      </c>
      <c r="U365" s="246" t="str">
        <f t="shared" si="224"/>
        <v>F</v>
      </c>
      <c r="V365" s="246" t="str">
        <f t="shared" si="225"/>
        <v>F</v>
      </c>
      <c r="W365" s="246" t="str">
        <f t="shared" si="226"/>
        <v/>
      </c>
      <c r="X365" s="246" t="str">
        <f t="shared" si="227"/>
        <v>F</v>
      </c>
      <c r="Y365" s="246" t="str">
        <f t="shared" si="228"/>
        <v>F</v>
      </c>
      <c r="Z365" s="246" t="str">
        <f t="shared" si="229"/>
        <v>F</v>
      </c>
      <c r="AA365" s="246" t="str">
        <f t="shared" si="230"/>
        <v>F</v>
      </c>
      <c r="AB365" s="246" t="str">
        <f t="shared" si="231"/>
        <v>F</v>
      </c>
      <c r="AC365" s="246" t="str">
        <f t="shared" si="232"/>
        <v>F</v>
      </c>
      <c r="AD365" s="246" t="str">
        <f t="shared" si="233"/>
        <v/>
      </c>
      <c r="AE365" s="269"/>
      <c r="AF365" s="269"/>
      <c r="AG365" s="269"/>
    </row>
  </sheetData>
  <sortState ref="AS31:AV31">
    <sortCondition ref="AS31"/>
  </sortState>
  <mergeCells count="163">
    <mergeCell ref="BH32:BH36"/>
    <mergeCell ref="BJ32:BJ33"/>
    <mergeCell ref="BJ35:BJ36"/>
    <mergeCell ref="BH20:BR21"/>
    <mergeCell ref="BP3:BQ3"/>
    <mergeCell ref="BT3:BU3"/>
    <mergeCell ref="BR3:BS3"/>
    <mergeCell ref="BV3:BW3"/>
    <mergeCell ref="BX3:BY3"/>
    <mergeCell ref="BJ3:BJ4"/>
    <mergeCell ref="BJ5:BJ6"/>
    <mergeCell ref="BJ8:BJ9"/>
    <mergeCell ref="BJ11:BJ12"/>
    <mergeCell ref="BH5:BH12"/>
    <mergeCell ref="BH14:BH18"/>
    <mergeCell ref="BL3:BM3"/>
    <mergeCell ref="BN3:BO3"/>
    <mergeCell ref="BJ14:BJ15"/>
    <mergeCell ref="BJ17:BJ18"/>
    <mergeCell ref="BH1:BY2"/>
    <mergeCell ref="BH23:BH30"/>
    <mergeCell ref="BJ23:BJ24"/>
    <mergeCell ref="BJ26:BJ27"/>
    <mergeCell ref="BJ29:BJ30"/>
    <mergeCell ref="Q350:AD350"/>
    <mergeCell ref="AJ246:AW246"/>
    <mergeCell ref="Q282:AD282"/>
    <mergeCell ref="Q299:AD299"/>
    <mergeCell ref="Q316:AD316"/>
    <mergeCell ref="Q333:AD333"/>
    <mergeCell ref="AI83:AJ83"/>
    <mergeCell ref="Q248:AD248"/>
    <mergeCell ref="AK265:AL265"/>
    <mergeCell ref="AI266:AJ266"/>
    <mergeCell ref="AJ259:AL259"/>
    <mergeCell ref="AK260:AL260"/>
    <mergeCell ref="AK261:AL261"/>
    <mergeCell ref="AK262:AL262"/>
    <mergeCell ref="AI172:AJ172"/>
    <mergeCell ref="AI184:AJ184"/>
    <mergeCell ref="AI192:AJ192"/>
    <mergeCell ref="AI204:AJ204"/>
    <mergeCell ref="Q265:AD265"/>
    <mergeCell ref="AK263:AL263"/>
    <mergeCell ref="AI212:AJ212"/>
    <mergeCell ref="AI111:AJ111"/>
    <mergeCell ref="AI123:AJ123"/>
    <mergeCell ref="AI131:AJ131"/>
    <mergeCell ref="AI144:AJ144"/>
    <mergeCell ref="AI152:AJ152"/>
    <mergeCell ref="AI164:AJ164"/>
    <mergeCell ref="AK264:AL264"/>
    <mergeCell ref="AI224:AJ224"/>
    <mergeCell ref="AI232:AJ232"/>
    <mergeCell ref="AK122:AL123"/>
    <mergeCell ref="AK124:AL124"/>
    <mergeCell ref="AK125:AL125"/>
    <mergeCell ref="AK145:AL145"/>
    <mergeCell ref="AK146:AL146"/>
    <mergeCell ref="AK147:AL147"/>
    <mergeCell ref="AK148:AL148"/>
    <mergeCell ref="AK149:AL149"/>
    <mergeCell ref="AK126:AL126"/>
    <mergeCell ref="AK127:AL127"/>
    <mergeCell ref="AK128:AL128"/>
    <mergeCell ref="AK129:AL129"/>
    <mergeCell ref="AK143:AL144"/>
    <mergeCell ref="AK168:AL168"/>
    <mergeCell ref="AK169:AL169"/>
    <mergeCell ref="AK170:AL170"/>
    <mergeCell ref="AK183:AL184"/>
    <mergeCell ref="AK185:AL185"/>
    <mergeCell ref="AR1:AT1"/>
    <mergeCell ref="AI2:AJ2"/>
    <mergeCell ref="AI10:AJ10"/>
    <mergeCell ref="AI23:AJ23"/>
    <mergeCell ref="AI31:AJ31"/>
    <mergeCell ref="AM1:AO2"/>
    <mergeCell ref="AM3:AO3"/>
    <mergeCell ref="AM4:AO4"/>
    <mergeCell ref="AM5:AO5"/>
    <mergeCell ref="AM6:AO6"/>
    <mergeCell ref="AM7:AO7"/>
    <mergeCell ref="AM8:AO8"/>
    <mergeCell ref="AN10:AP10"/>
    <mergeCell ref="AN11:AP11"/>
    <mergeCell ref="AK1:AL2"/>
    <mergeCell ref="AK3:AL3"/>
    <mergeCell ref="BC6:BC16"/>
    <mergeCell ref="BC17:BC27"/>
    <mergeCell ref="AK4:AL4"/>
    <mergeCell ref="AK5:AL5"/>
    <mergeCell ref="AK6:AL6"/>
    <mergeCell ref="AK7:AL7"/>
    <mergeCell ref="AK8:AL8"/>
    <mergeCell ref="AK22:AL23"/>
    <mergeCell ref="AK24:AL24"/>
    <mergeCell ref="AK25:AL25"/>
    <mergeCell ref="AK26:AL26"/>
    <mergeCell ref="AK27:AL27"/>
    <mergeCell ref="AK86:AL86"/>
    <mergeCell ref="AK64:AL64"/>
    <mergeCell ref="AK65:AL65"/>
    <mergeCell ref="AK66:AL66"/>
    <mergeCell ref="AK67:AL67"/>
    <mergeCell ref="AK68:AL68"/>
    <mergeCell ref="AI103:AJ103"/>
    <mergeCell ref="AI43:AJ43"/>
    <mergeCell ref="AI51:AJ51"/>
    <mergeCell ref="AI63:AJ63"/>
    <mergeCell ref="AK87:AL87"/>
    <mergeCell ref="AK88:AL88"/>
    <mergeCell ref="AK89:AL89"/>
    <mergeCell ref="AK102:AL103"/>
    <mergeCell ref="AK105:AL105"/>
    <mergeCell ref="AK106:AL106"/>
    <mergeCell ref="AK107:AL107"/>
    <mergeCell ref="AK108:AL108"/>
    <mergeCell ref="AK109:AL109"/>
    <mergeCell ref="AK104:AL104"/>
    <mergeCell ref="BD4:BE4"/>
    <mergeCell ref="BF4:BF5"/>
    <mergeCell ref="AI71:AJ71"/>
    <mergeCell ref="AI91:AJ91"/>
    <mergeCell ref="AK46:AL46"/>
    <mergeCell ref="AK47:AL47"/>
    <mergeCell ref="AK48:AL48"/>
    <mergeCell ref="AK49:AL49"/>
    <mergeCell ref="AK62:AL63"/>
    <mergeCell ref="AK28:AL28"/>
    <mergeCell ref="AK29:AL29"/>
    <mergeCell ref="AK42:AL43"/>
    <mergeCell ref="AK44:AL44"/>
    <mergeCell ref="AK45:AL45"/>
    <mergeCell ref="AK69:AL69"/>
    <mergeCell ref="AK82:AL83"/>
    <mergeCell ref="AK84:AL84"/>
    <mergeCell ref="AK85:AL85"/>
    <mergeCell ref="AK150:AL150"/>
    <mergeCell ref="AK163:AL164"/>
    <mergeCell ref="AK165:AL165"/>
    <mergeCell ref="AK166:AL166"/>
    <mergeCell ref="AK167:AL167"/>
    <mergeCell ref="AK203:AL204"/>
    <mergeCell ref="AK205:AL205"/>
    <mergeCell ref="AK206:AL206"/>
    <mergeCell ref="AK207:AL207"/>
    <mergeCell ref="AJ268:AK268"/>
    <mergeCell ref="AK230:AL230"/>
    <mergeCell ref="AK209:AL209"/>
    <mergeCell ref="AK210:AL210"/>
    <mergeCell ref="AK223:AL224"/>
    <mergeCell ref="AK225:AL225"/>
    <mergeCell ref="AK226:AL226"/>
    <mergeCell ref="AK208:AL208"/>
    <mergeCell ref="AK186:AL186"/>
    <mergeCell ref="AK187:AL187"/>
    <mergeCell ref="AK188:AL188"/>
    <mergeCell ref="AK189:AL189"/>
    <mergeCell ref="AK190:AL190"/>
    <mergeCell ref="AK227:AL227"/>
    <mergeCell ref="AK228:AL228"/>
    <mergeCell ref="AK229:AL229"/>
  </mergeCells>
  <conditionalFormatting sqref="D1:AF1">
    <cfRule type="expression" dxfId="227" priority="507">
      <formula>D$2&lt;&gt;"Lun"</formula>
    </cfRule>
  </conditionalFormatting>
  <conditionalFormatting sqref="AJ269:AJ274 AJ260:AJ265 Q265 AI24:AI29 AI32:AI37 AI44:AI49 AI52:AI57 AI64:AI69 AI72:AI77 AI84:AI89 AI92:AI97 AI104:AI109 AI112:AI117 AI124:AI129 AI132:AI137 AI145:AI150 AI153:AI158 AI165:AI170 AI173:AI178 AI185:AI190 AI193:AI198 AI205:AI210 AI213:AI218 AI225:AI230 AI233:AI238 AP260:AP265 AN247:AU247 A282:B282 A299:B299 A316:B316 A333:B333 AI249:AI254 A350:B350">
    <cfRule type="cellIs" dxfId="226" priority="502" operator="equal">
      <formula>$AI$6</formula>
    </cfRule>
    <cfRule type="cellIs" dxfId="225" priority="503" operator="equal">
      <formula>$AI$5</formula>
    </cfRule>
    <cfRule type="cellIs" dxfId="224" priority="504" operator="equal">
      <formula>$AI$4</formula>
    </cfRule>
    <cfRule type="cellIs" dxfId="223" priority="505" operator="equal">
      <formula>$AI$3</formula>
    </cfRule>
    <cfRule type="cellIs" dxfId="222" priority="506" operator="equal">
      <formula>"C"</formula>
    </cfRule>
  </conditionalFormatting>
  <conditionalFormatting sqref="C5:AF19">
    <cfRule type="expression" dxfId="221" priority="284">
      <formula>VLOOKUP(DATE(Saisir_Année,VLOOKUP($B$2,correspondance_mois,2,FALSE),C$3),jours_ferie,2,FALSE)&gt;0</formula>
    </cfRule>
    <cfRule type="expression" dxfId="220" priority="513">
      <formula>C$2=$BA$7</formula>
    </cfRule>
  </conditionalFormatting>
  <conditionalFormatting sqref="C14:AF18 C35:AG39 C55:AG59 C75:AF79 C95:AG99 C115:AF119 C135:AG139 C156:AG160 C176:AF180 C196:AG200 C216:AF220 C236:AG240">
    <cfRule type="expression" dxfId="219" priority="719">
      <formula>C14&lt;&gt;""</formula>
    </cfRule>
  </conditionalFormatting>
  <conditionalFormatting sqref="C19:AF19">
    <cfRule type="expression" dxfId="218" priority="517">
      <formula>AND(C$2&lt;&gt;$BA$7,NOT(ISNUMBER(VLOOKUP(DATE(Saisir_Année,VLOOKUP($B$2,correspondance_mois,2,FALSE),C$3),jours_ferie,2,FALSE))))</formula>
    </cfRule>
  </conditionalFormatting>
  <conditionalFormatting sqref="D22:AG22">
    <cfRule type="expression" dxfId="217" priority="346">
      <formula>D$23&lt;&gt;"Lun"</formula>
    </cfRule>
  </conditionalFormatting>
  <conditionalFormatting sqref="D42:AG42">
    <cfRule type="expression" dxfId="216" priority="340">
      <formula>D$43&lt;&gt;"Lun"</formula>
    </cfRule>
  </conditionalFormatting>
  <conditionalFormatting sqref="D62:AF62">
    <cfRule type="expression" dxfId="215" priority="334">
      <formula>D$63&lt;&gt;"Lun"</formula>
    </cfRule>
  </conditionalFormatting>
  <conditionalFormatting sqref="D82:AG82">
    <cfRule type="expression" dxfId="214" priority="328">
      <formula>D$83&lt;&gt;"Lun"</formula>
    </cfRule>
  </conditionalFormatting>
  <conditionalFormatting sqref="D102:AF102">
    <cfRule type="expression" dxfId="213" priority="322">
      <formula>D$103&lt;&gt;"Lun"</formula>
    </cfRule>
  </conditionalFormatting>
  <conditionalFormatting sqref="D122:AG122">
    <cfRule type="expression" dxfId="212" priority="316">
      <formula>D$123&lt;&gt;"Lun"</formula>
    </cfRule>
  </conditionalFormatting>
  <conditionalFormatting sqref="D143:AG143">
    <cfRule type="expression" dxfId="211" priority="310">
      <formula>D$144&lt;&gt;"Lun"</formula>
    </cfRule>
  </conditionalFormatting>
  <conditionalFormatting sqref="D163:AF163">
    <cfRule type="expression" dxfId="210" priority="304">
      <formula>D$164&lt;&gt;"Lun"</formula>
    </cfRule>
  </conditionalFormatting>
  <conditionalFormatting sqref="D183:AG183">
    <cfRule type="expression" dxfId="209" priority="298">
      <formula>D$184&lt;&gt;"Lun"</formula>
    </cfRule>
  </conditionalFormatting>
  <conditionalFormatting sqref="D203:AF203">
    <cfRule type="expression" dxfId="208" priority="292">
      <formula>D$204&lt;&gt;"Lun"</formula>
    </cfRule>
  </conditionalFormatting>
  <conditionalFormatting sqref="D223:AG223">
    <cfRule type="expression" dxfId="207" priority="286">
      <formula>D$224&lt;&gt;"Lun"</formula>
    </cfRule>
  </conditionalFormatting>
  <conditionalFormatting sqref="AE164:AE165">
    <cfRule type="expression" dxfId="206" priority="285">
      <formula>NOT(AE164="")</formula>
    </cfRule>
  </conditionalFormatting>
  <conditionalFormatting sqref="A2:AJ2 AM42:AN49 AM62:AN69 AM82:AN89 AM102:AN109 AM122:AN129 AM143:AN150 AM163:AN170 AM183:AN190 AM223:AN230 AM203:AN210 AM29:AR29 C6:AF11 AH275:AJ276 AJ269:AL274 AJ259:AL265 A1:AK1 AK22 AK42 AK62 AK82 AK102 AK122 AK143 AK163 AK183 AK203 AK223 AV254:AV255 AM22:AX28 AK225:AK230 AP32:AR240 AO33:AO240 AH241:AR245 AK24:AK29 AK44:AK49 AK64:AK69 AK84:AK89 AK104:AK109 AK124:AK129 AK145:AK150 AK165:AK170 AK185:AK190 AK205:AK210 AM256:AX1048576 AH256:AL258 AH266:AL267 AK275:AL1048576 AG256:AG277 AH286:AJ1048576 AG287:AG1048576 AG246:AJ246 AX246:AX255 AW249:AW255 AV249:AW254 AI247:AW248 AH231:AN240 AH211:AN222 AH191:AN202 AH171:AN182 AH151:AN162 AH130:AN142 AH110:AN121 AH90:AN101 AH70:AN81 AH50:AN61 AH32:AN41 AH9:AX21 AJ268 AL268 AI249:AU255 A246:AF1048576 A3:AK4 AH22:AJ29 AH42:AJ49 AH62:AJ69 AH82:AJ89 AH102:AJ109 AH122:AJ129 AH143:AJ150 AH163:AJ170 AH183:AJ190 AH203:AJ210 AH223:AJ230 AW29:AX29 AH30:AY31 AS32:AY245 C8:AK8 C9:AG9 B8:B9 A19:AG245 B10:AG18 BN3 BP3 BT3 BV3 BX3 BJ5:BK5 BI4 BK4 AY246:BG1048576 AZ30:BG245 BH19:BY19 AY9:BG29 BH13:BH14 BH4:BH5 AM1:BG8 BH3:BL3 BZ1:XFD1048576 BL4:BY18 BH37:BY1048576 BU22:BY22 BH22:BR22 BH20 BL23:BY36 B5:AK7">
    <cfRule type="cellIs" dxfId="205" priority="154" operator="equal">
      <formula>$AI$8</formula>
    </cfRule>
    <cfRule type="cellIs" dxfId="204" priority="178" operator="equal">
      <formula>$AI$6</formula>
    </cfRule>
    <cfRule type="cellIs" dxfId="203" priority="179" operator="equal">
      <formula>$AI$5</formula>
    </cfRule>
    <cfRule type="cellIs" dxfId="202" priority="180" operator="equal">
      <formula>$AI$4</formula>
    </cfRule>
    <cfRule type="cellIs" dxfId="201" priority="181" operator="equal">
      <formula>$AI$3</formula>
    </cfRule>
    <cfRule type="cellIs" dxfId="200" priority="199" operator="equal">
      <formula>$AI$7</formula>
    </cfRule>
  </conditionalFormatting>
  <conditionalFormatting sqref="AE167:AE180">
    <cfRule type="expression" dxfId="199" priority="280">
      <formula>NOT($AE$167="")</formula>
    </cfRule>
  </conditionalFormatting>
  <conditionalFormatting sqref="AE181">
    <cfRule type="expression" dxfId="198" priority="277">
      <formula>$AE$165=""</formula>
    </cfRule>
    <cfRule type="expression" priority="278" stopIfTrue="1">
      <formula>$AE$165=""</formula>
    </cfRule>
    <cfRule type="expression" dxfId="197" priority="279">
      <formula>NOT($AE$165="")</formula>
    </cfRule>
  </conditionalFormatting>
  <conditionalFormatting sqref="AN31:AQ245 AS31:AW245">
    <cfRule type="expression" dxfId="196" priority="151">
      <formula>AN31&lt;&gt;""</formula>
    </cfRule>
  </conditionalFormatting>
  <conditionalFormatting sqref="C40:AG40">
    <cfRule type="expression" dxfId="195" priority="1581">
      <formula>AND(C$23&lt;&gt;$BA$7,NOT(ISNUMBER(VLOOKUP(DATE(Saisir_Année,VLOOKUP($B$23,correspondance_mois,2,FALSE),C$24),jours_ferie,2,FALSE))))</formula>
    </cfRule>
  </conditionalFormatting>
  <conditionalFormatting sqref="C26:AG40">
    <cfRule type="expression" dxfId="194" priority="1598">
      <formula>VLOOKUP(DATE(Saisir_Année,VLOOKUP($B$23,correspondance_mois,2,FALSE),C$24),jours_ferie,2,FALSE)&gt;0</formula>
    </cfRule>
    <cfRule type="expression" dxfId="193" priority="1599">
      <formula>C$23=$BA$7</formula>
    </cfRule>
  </conditionalFormatting>
  <conditionalFormatting sqref="C60:AG60">
    <cfRule type="expression" dxfId="192" priority="1648">
      <formula>AND(C$43&lt;&gt;$BA$7,NOT(ISNUMBER(VLOOKUP(DATE(Saisir_Année,VLOOKUP($B$43,correspondance_mois,2,FALSE),C$44),jours_ferie,2,FALSE))))</formula>
    </cfRule>
  </conditionalFormatting>
  <conditionalFormatting sqref="C46:AG60">
    <cfRule type="expression" dxfId="191" priority="1668">
      <formula>VLOOKUP(DATE(Saisir_Année,VLOOKUP($B$43,correspondance_mois,2,FALSE),C$44),jours_ferie,2,FALSE)&gt;0</formula>
    </cfRule>
    <cfRule type="expression" dxfId="190" priority="1669">
      <formula>C$43=$BA$7</formula>
    </cfRule>
  </conditionalFormatting>
  <conditionalFormatting sqref="C66:AF80">
    <cfRule type="expression" dxfId="189" priority="1716">
      <formula>VLOOKUP(DATE(Saisir_Année,VLOOKUP($B$63,correspondance_mois,2,FALSE),C$64),jours_ferie,2,FALSE)&gt;0</formula>
    </cfRule>
    <cfRule type="expression" dxfId="188" priority="1717">
      <formula>C$63=$BA$7</formula>
    </cfRule>
  </conditionalFormatting>
  <conditionalFormatting sqref="C80:AF80">
    <cfRule type="expression" dxfId="187" priority="1718">
      <formula>AND(C$63&lt;&gt;$BA$7,NOT(ISNUMBER(VLOOKUP(DATE(Saisir_Année,VLOOKUP($B$63,correspondance_mois,2,FALSE),C$64),jours_ferie,2,FALSE))))</formula>
    </cfRule>
  </conditionalFormatting>
  <conditionalFormatting sqref="C100:AG100">
    <cfRule type="expression" dxfId="186" priority="1785">
      <formula>AND(C$83&lt;&gt;$BA$7,NOT(ISNUMBER(VLOOKUP(DATE(Saisir_Année,VLOOKUP($B$83,correspondance_mois,2,FALSE),C$84),jours_ferie,2,FALSE))))</formula>
    </cfRule>
  </conditionalFormatting>
  <conditionalFormatting sqref="C86:AG100">
    <cfRule type="expression" dxfId="185" priority="1797">
      <formula>VLOOKUP(DATE(Saisir_Année,VLOOKUP($B$83,correspondance_mois,2,FALSE),C$84),jours_ferie,2,FALSE)&gt;0</formula>
    </cfRule>
    <cfRule type="expression" dxfId="184" priority="1798">
      <formula>C$83=$BA$7</formula>
    </cfRule>
  </conditionalFormatting>
  <conditionalFormatting sqref="C106:AF120">
    <cfRule type="expression" dxfId="183" priority="1843">
      <formula>VLOOKUP(DATE(Saisir_Année,VLOOKUP($B$103,correspondance_mois,2,FALSE),C$104),jours_ferie,2,FALSE)&gt;0</formula>
    </cfRule>
    <cfRule type="expression" dxfId="182" priority="1844">
      <formula>C$103=$BA$7</formula>
    </cfRule>
  </conditionalFormatting>
  <conditionalFormatting sqref="C120:AF120">
    <cfRule type="expression" dxfId="181" priority="1845">
      <formula>AND(C$103&lt;&gt;$BA$7,NOT(ISNUMBER(VLOOKUP(DATE(Saisir_Année,VLOOKUP($B$103,correspondance_mois,2,FALSE),C$104),jours_ferie,2,FALSE))))</formula>
    </cfRule>
  </conditionalFormatting>
  <conditionalFormatting sqref="C140:AG140">
    <cfRule type="expression" dxfId="180" priority="1906">
      <formula>AND(C$123&lt;&gt;$BA$7,NOT(ISNUMBER(VLOOKUP(DATE(Saisir_Année,VLOOKUP($B$123,correspondance_mois,2,FALSE),C$124),jours_ferie,2,FALSE))))</formula>
    </cfRule>
  </conditionalFormatting>
  <conditionalFormatting sqref="C126:AG140">
    <cfRule type="expression" dxfId="179" priority="1914">
      <formula>VLOOKUP(DATE(Saisir_Année,VLOOKUP($B$123,correspondance_mois,2,FALSE),C$124),jours_ferie,2,FALSE)&gt;0</formula>
    </cfRule>
    <cfRule type="expression" dxfId="178" priority="1915">
      <formula>C$123=$BA$7</formula>
    </cfRule>
  </conditionalFormatting>
  <conditionalFormatting sqref="C161:AG161">
    <cfRule type="expression" dxfId="177" priority="1958">
      <formula>AND(C$144&lt;&gt;$BA$7,NOT(ISNUMBER(VLOOKUP(DATE(Saisir_Année+1,VLOOKUP($B$144,correspondance_mois,2,FALSE),C$145),jours_ferie,2,FALSE))))</formula>
    </cfRule>
  </conditionalFormatting>
  <conditionalFormatting sqref="C147:AG161">
    <cfRule type="expression" dxfId="176" priority="1969">
      <formula>VLOOKUP(DATE(Saisir_Année+1,VLOOKUP($B$144,correspondance_mois,2,FALSE),C$145),jours_ferie,2,FALSE)&gt;0</formula>
    </cfRule>
    <cfRule type="expression" dxfId="175" priority="1970">
      <formula>C$144=$BA$7</formula>
    </cfRule>
  </conditionalFormatting>
  <conditionalFormatting sqref="C181:AE181">
    <cfRule type="expression" dxfId="174" priority="2011">
      <formula>AND(C$164&lt;&gt;$BA$7,NOT(ISNUMBER(VLOOKUP(DATE(Saisir_Année+1,VLOOKUP($B$164,correspondance_mois,2,FALSE),C$165),jours_ferie,2,FALSE))))</formula>
    </cfRule>
  </conditionalFormatting>
  <conditionalFormatting sqref="C167:AE181">
    <cfRule type="expression" dxfId="173" priority="2021">
      <formula>VLOOKUP(DATE(Saisir_Année+1,VLOOKUP($B$164,correspondance_mois,2,FALSE),C$165),jours_ferie,2,FALSE)&gt;0</formula>
    </cfRule>
    <cfRule type="expression" dxfId="172" priority="2022">
      <formula>C$164=$BA$7</formula>
    </cfRule>
  </conditionalFormatting>
  <conditionalFormatting sqref="C201:AG201">
    <cfRule type="expression" dxfId="171" priority="2063">
      <formula>AND(C$184&lt;&gt;$BA$7,NOT(ISNUMBER(VLOOKUP(DATE(Saisir_Année+1,VLOOKUP($B$184,correspondance_mois,2,FALSE),C$185),jours_ferie,2,FALSE))))</formula>
    </cfRule>
  </conditionalFormatting>
  <conditionalFormatting sqref="C187:AG201">
    <cfRule type="expression" dxfId="170" priority="2072">
      <formula>VLOOKUP(DATE(Saisir_Année+1,VLOOKUP($B$184,correspondance_mois,2,FALSE),C$185),jours_ferie,2,FALSE)&gt;0</formula>
    </cfRule>
    <cfRule type="expression" dxfId="169" priority="2073">
      <formula>C$184=$BA$7</formula>
    </cfRule>
  </conditionalFormatting>
  <conditionalFormatting sqref="C207:AF221">
    <cfRule type="expression" dxfId="168" priority="2110">
      <formula>VLOOKUP(DATE(Saisir_Année+1,VLOOKUP($B$204,correspondance_mois,2,FALSE),C$205),jours_ferie,2,FALSE)&gt;0</formula>
    </cfRule>
    <cfRule type="expression" dxfId="167" priority="2111">
      <formula>C$204=$BA$7</formula>
    </cfRule>
  </conditionalFormatting>
  <conditionalFormatting sqref="C221:AF221">
    <cfRule type="expression" dxfId="166" priority="2112">
      <formula>AND(C$204&lt;&gt;$BA$7,NOT(ISNUMBER(VLOOKUP(DATE(Saisir_Année+1,VLOOKUP($B$204,correspondance_mois,2,FALSE),C$205),jours_ferie,2,FALSE))))</formula>
    </cfRule>
  </conditionalFormatting>
  <conditionalFormatting sqref="C241:AG241">
    <cfRule type="expression" dxfId="165" priority="2158">
      <formula>AND(C$224&lt;&gt;$BA$7,NOT(ISNUMBER(VLOOKUP(DATE(Saisir_Année+1,VLOOKUP($B$224,correspondance_mois,2,FALSE),C$225),jours_ferie,2,FALSE))))</formula>
    </cfRule>
  </conditionalFormatting>
  <conditionalFormatting sqref="C227:AG241">
    <cfRule type="expression" dxfId="164" priority="2159">
      <formula>VLOOKUP(DATE(Saisir_Année+1,VLOOKUP($B$224,correspondance_mois,2,FALSE),C$225),jours_ferie,2,FALSE)&gt;0</formula>
    </cfRule>
    <cfRule type="expression" dxfId="163" priority="2160">
      <formula>C$224=$BA$7</formula>
    </cfRule>
  </conditionalFormatting>
  <conditionalFormatting sqref="C5:AF18">
    <cfRule type="expression" dxfId="162" priority="3217">
      <formula>SUMPRODUCT((($AS$31:$AS$245&lt;=DATE(Saisir_Année,VLOOKUP($B$2,correspondance_mois,2,FALSE),C$3))*1)*(($AT$31:$AT$245&gt;=DATE(Saisir_Année,VLOOKUP($B$2,correspondance_mois,2,FALSE),C$3))*1)*($AU$31:$AU$245=IF(ISERROR(VLOOKUP(DATE(Saisir_Année,VLOOKUP($B$2,correspondance_mois,2,FALSE),C$3),jours_ferie,2,FALSE)),IF(ISBLANK(INDEX(OFFSET(IF(format_planning="numéros de planning",$C$249,$Q$249),ROW(INDEX($A:$A,MATCH(IF(C$19="","normal",C$19),$A:$A,0),1))-ROW($C$249)+1,IF(ISODD(C$1),0,7),13,7),ROW($B5)-ROW($B$4),MATCH(C$2,$C$246:$I$246,0),1)),"",INDEX(OFFSET(IF(format_planning="numéros de planning",$C$249,$Q$249),ROW(INDEX($A:$A,MATCH(IF(C$19="","normal",C$19),$A:$A,0),1))-ROW($C$249)+1,IF(ISODD(C$1),0,7),13,7),ROW($B5)-ROW($B$4),MATCH(C$2,$C$246:$I$246,0),1)),"")))&gt;0</formula>
    </cfRule>
    <cfRule type="expression" dxfId="161" priority="3218">
      <formula>C5&lt;&gt;""</formula>
    </cfRule>
  </conditionalFormatting>
  <conditionalFormatting sqref="C26:AG39">
    <cfRule type="expression" dxfId="160" priority="3219">
      <formula>SUMPRODUCT((($AS$31:$AS$245&lt;=DATE(Saisir_Année,VLOOKUP($B$23,correspondance_mois,2,FALSE), C$24))*1)*(($AT$31:$AT$245&gt;=DATE(Saisir_Année,VLOOKUP($B$23,correspondance_mois,2,FALSE), C$24))*1)*($AU$31:$AU$245=IF(ISERROR(VLOOKUP(DATE(Saisir_Année,VLOOKUP($B$23,correspondance_mois,2,FALSE), C$24),jours_ferie,2,FALSE)),IF(ISBLANK(INDEX(OFFSET(IF(format_planning="numéros de planning",$C$249,$Q$249),ROW(INDEX($A:$A,MATCH(IF(C$40="","normal", C$40),$A:$A,0),1))-ROW($C$249)+1,IF(ISODD(C$22),0,7),14,7),ROW($B26)-ROW($B$25),MATCH(C$23,$C$246:$I$246,0),1)),"",INDEX(OFFSET(IF(format_planning="numéros de planning",$C$249,$Q$249),ROW(INDEX($A:$A,MATCH(IF(C$40="","normal", C$40),$A:$A,0),1))-ROW($C$249)+1,IF(ISODD(C$22),0,7),14,7),ROW($B26)-ROW($B$25),MATCH(C$23,$C$246:$I$246,0),1)),"")))&gt;0</formula>
    </cfRule>
    <cfRule type="expression" dxfId="159" priority="3220">
      <formula>C26&lt;&gt;""</formula>
    </cfRule>
  </conditionalFormatting>
  <conditionalFormatting sqref="C46:AG59">
    <cfRule type="expression" dxfId="158" priority="3221">
      <formula>SUMPRODUCT((($AS$31:$AS$245&lt;=DATE(Saisir_Année,VLOOKUP($B$43,correspondance_mois,2,FALSE), C$44))*1)*(($AT$31:$AT$245&gt;=DATE(Saisir_Année,VLOOKUP($B$43,correspondance_mois,2,FALSE), C$44))*1)*($AU$31:$AU$245=IF(ISERROR(VLOOKUP(DATE(Saisir_Année,VLOOKUP($B$43,correspondance_mois,2,FALSE), C$44),jours_ferie,2,FALSE)),IF(ISBLANK(INDEX(OFFSET(IF(format_planning="numéros de planning",$C$249,$Q$249),ROW(INDEX($A:$A,MATCH(IF(C$60="","normal", C$60),$A:$A,0),1))-ROW($C$249)+1,IF(ISODD(C$42),0,7),14,7),ROW($B46)-ROW($B$45),MATCH(C$43,$C$246:$I$246,0),1)),"",INDEX(OFFSET(IF(format_planning="numéros de planning",$C$249,$Q$249),ROW(INDEX($A:$A,MATCH(IF(C$60="","normal", C$60),$A:$A,0),1))-ROW($C$249)+1,IF(ISODD(C$42),0,7),14,7),ROW($B46)-ROW($B$45),MATCH(C$43,$C$246:$I$246,0),1)),"")))&gt;0</formula>
    </cfRule>
    <cfRule type="expression" dxfId="157" priority="3222">
      <formula>C46&lt;&gt;""</formula>
    </cfRule>
  </conditionalFormatting>
  <conditionalFormatting sqref="C66:AF79">
    <cfRule type="expression" dxfId="156" priority="3223">
      <formula>SUMPRODUCT((($AS$31:$AS$245&lt;=DATE(Saisir_Année,VLOOKUP($B$63,correspondance_mois,2,FALSE), C$64))*1)*(($AT$31:$AT$245&gt;=DATE(Saisir_Année,VLOOKUP($B$63,correspondance_mois,2,FALSE), C$64))*1)*($AU$31:$AU$245=IF(ISERROR(VLOOKUP(DATE(Saisir_Année,VLOOKUP($B$63,correspondance_mois,2,FALSE), C$64),jours_ferie,2,FALSE)),IF(ISBLANK(INDEX(OFFSET(IF(format_planning="numéros de planning",$C$249,$Q$249),ROW(INDEX($A:$A,MATCH(IF(C$80="","normal", C$80),$A:$A,0),1))-ROW($C$249)+1,IF(ISODD(C$62),0,7),14,7),ROW($B66)-ROW($B$65),MATCH(C$63,$C$246:$I$246,0),1)),"",INDEX(OFFSET(IF(format_planning="numéros de planning",$C$249,$Q$249),ROW(INDEX($A:$A,MATCH(IF(C$80="","normal", C$80),$A:$A,0),1))-ROW($C$249)+1,IF(ISODD(C$62),0,7),14,7),ROW($B66)-ROW($B$65),MATCH(C$63,$C$246:$I$246,0),1)),"")))&gt;0</formula>
    </cfRule>
    <cfRule type="expression" dxfId="155" priority="3224">
      <formula>C66&lt;&gt;""</formula>
    </cfRule>
  </conditionalFormatting>
  <conditionalFormatting sqref="C86:AG99">
    <cfRule type="expression" dxfId="154" priority="3225">
      <formula>SUMPRODUCT((($AS$31:$AS$245&lt;=DATE(Saisir_Année,VLOOKUP($B$83,correspondance_mois,2,FALSE), C$84))*1)*(($AT$31:$AT$245&gt;=DATE(Saisir_Année,VLOOKUP($B$83,correspondance_mois,2,FALSE), C$84))*1)*($AU$31:$AU$245=IF(ISERROR(VLOOKUP(DATE(Saisir_Année,VLOOKUP($B$83,correspondance_mois,2,FALSE), C$84),jours_ferie,2,FALSE)),IF(ISBLANK(INDEX(OFFSET(IF(format_planning="numéros de planning",$C$249,$Q$249),ROW(INDEX($A:$A,MATCH(IF(C$100="","normal", C$100),$A:$A,0),1))-ROW($C$249)+1,IF(ISODD(C$82),0,7),14,7),ROW($B86)-ROW($B$85),MATCH(C$83,$C$246:$I$246,0),1)),"",INDEX(OFFSET(IF(format_planning="numéros de planning",$C$249,$Q$249),ROW(INDEX($A:$A,MATCH(IF(C$100="","normal", C$100),$A:$A,0),1))-ROW($C$249)+1,IF(ISODD(C$82),0,7),14,7),ROW($B86)-ROW($B$85),MATCH(C$83,$C$246:$I$246,0),1)),"")))&gt;0</formula>
    </cfRule>
    <cfRule type="expression" dxfId="153" priority="3226">
      <formula>C86&lt;&gt;""</formula>
    </cfRule>
  </conditionalFormatting>
  <conditionalFormatting sqref="C106:AF119">
    <cfRule type="expression" dxfId="152" priority="3227">
      <formula>SUMPRODUCT((($AS$31:$AS$245&lt;=DATE(Saisir_Année,VLOOKUP($B$103,correspondance_mois,2,FALSE), C$104))*1)*(($AT$31:$AT$245&gt;=DATE(Saisir_Année,VLOOKUP($B$103,correspondance_mois,2,FALSE), C$104))*1)*($AU$31:$AU$245=IF(ISERROR(VLOOKUP(DATE(Saisir_Année,VLOOKUP($B$103,correspondance_mois,2,FALSE), C$104),jours_ferie,2,FALSE)),IF(ISBLANK(INDEX(OFFSET(IF(format_planning="numéros de planning",$C$249,$Q$249),ROW(INDEX($A:$A,MATCH(IF(C$120="","normal", C$120),$A:$A,0),1))-ROW($C$249)+1,IF(ISODD(C$102),0,7),14,7),ROW($B106)-ROW($B$105),MATCH(C$103,$C$246:$I$246,0),1)),"",INDEX(OFFSET(IF(format_planning="numéros de planning",$C$249,$Q$249),ROW(INDEX($A:$A,MATCH(IF(C$120="","normal", C$120),$A:$A,0),1))-ROW($C$249)+1,IF(ISODD(C$102),0,7),14,7),ROW($B106)-ROW($B$105),MATCH(C$103,$C$246:$I$246,0),1)),"")))&gt;0</formula>
    </cfRule>
    <cfRule type="expression" dxfId="151" priority="3228">
      <formula>C106&lt;&gt;""</formula>
    </cfRule>
  </conditionalFormatting>
  <conditionalFormatting sqref="C126:AG139">
    <cfRule type="expression" dxfId="150" priority="3229">
      <formula>SUMPRODUCT((($AS$31:$AS$245&lt;=DATE(Saisir_Année,VLOOKUP($B$123,correspondance_mois,2,FALSE), C$124))*1)*(($AT$31:$AT$245&gt;=DATE(Saisir_Année,VLOOKUP($B$123,correspondance_mois,2,FALSE), C$124))*1)*($AU$31:$AU$245=IF(ISERROR(VLOOKUP(DATE(Saisir_Année,VLOOKUP($B$123,correspondance_mois,2,FALSE), C$124),jours_ferie,2,FALSE)),IF(ISBLANK(INDEX(OFFSET(IF(format_planning="numéros de planning",$C$249,$Q$249),ROW(INDEX($A:$A,MATCH(IF(C$140="","normal", C$140),$A:$A,0),1))-ROW($C$249)+1,IF(ISODD(C$122),0,7),14,7),ROW($B126)-ROW($B$125),MATCH(C$123,$C$246:$I$246,0),1)),"",INDEX(OFFSET(IF(format_planning="numéros de planning",$C$249,$Q$249),ROW(INDEX($A:$A,MATCH(IF(C$140="","normal", C$140),$A:$A,0),1))-ROW($C$249)+1,IF(ISODD(C$122),0,7),14,7),ROW($B126)-ROW($B$125),MATCH(C$123,$C$246:$I$246,0),1)),"")))&gt;0</formula>
    </cfRule>
    <cfRule type="expression" dxfId="149" priority="3230">
      <formula>C126&lt;&gt;""</formula>
    </cfRule>
  </conditionalFormatting>
  <conditionalFormatting sqref="C147:AG160">
    <cfRule type="expression" dxfId="148" priority="3231">
      <formula>SUMPRODUCT((($AS$31:$AS$245&lt;=DATE(Saisir_Année+1,VLOOKUP($B$144,correspondance_mois,2,FALSE), C$145))*1)*(($AT$31:$AT$245&gt;=DATE(Saisir_Année+1,VLOOKUP($B$144,correspondance_mois,2,FALSE), C$145))*1)*($AU$31:$AU$245=IF(ISERROR(VLOOKUP(DATE(Saisir_Année+1,VLOOKUP($B$144,correspondance_mois,2,FALSE), C$145),jours_ferie,2,FALSE)),IF(ISBLANK(INDEX(OFFSET(IF(format_planning="numéros de planning",$C$249,$Q$249),ROW(INDEX($A:$A,MATCH(IF(C$161="","normal", C$161),$A:$A,0),1))-ROW($C$249)+1,IF(ISODD(C$143),0,7),14,7),ROW($B147)-ROW($B$146),MATCH(C$144,$C$246:$I$246,0),1)),"",INDEX(OFFSET(IF(format_planning="numéros de planning",$C$249,$Q$249),ROW(INDEX($A:$A,MATCH(IF(C$161="","normal", C$161),$A:$A,0),1))-ROW($C$249)+1,IF(ISODD(C$143),0,7),14,7),ROW($B147)-ROW($B$146),MATCH(C$144,$C$246:$I$246,0),1)),"")))&gt;0</formula>
    </cfRule>
    <cfRule type="expression" dxfId="147" priority="3232">
      <formula>C147&lt;&gt;""</formula>
    </cfRule>
  </conditionalFormatting>
  <conditionalFormatting sqref="C167:AF180">
    <cfRule type="expression" dxfId="146" priority="3233">
      <formula>SUMPRODUCT((($AS$31:$AS$245&lt;=DATE(Saisir_Année+1,VLOOKUP($B$164,correspondance_mois,2,FALSE), C$165))*1)*(($AT$31:$AT$245&gt;=DATE(Saisir_Année+1,VLOOKUP($B$164,correspondance_mois,2,FALSE), C$165))*1)*($AU$31:$AU$245=IF(ISERROR(VLOOKUP(DATE(Saisir_Année+1,VLOOKUP($B$164,correspondance_mois,2,FALSE), C$165),jours_ferie,2,FALSE)),IF(ISBLANK(INDEX(OFFSET(IF(format_planning="numéros de planning",$C$249,$Q$249),ROW(INDEX($A:$A,MATCH(IF(C$181="","normal", C$181),$A:$A,0),1))-ROW($C$249)+1,IF(ISODD(C$163),0,7),14,7),ROW($B167)-ROW($B$166),MATCH(C$164,$C$246:$I$246,0),1)),"",INDEX(OFFSET(IF(format_planning="numéros de planning",$C$249,$Q$249),ROW(INDEX($A:$A,MATCH(IF(C$181="","normal", C$181),$A:$A,0),1))-ROW($C$249)+1,IF(ISODD(C$163),0,7),14,7),ROW($B167)-ROW($B$166),MATCH(C$164,$C$246:$I$246,0),1)),"")))&gt;0</formula>
    </cfRule>
    <cfRule type="expression" dxfId="145" priority="3234">
      <formula>C167&lt;&gt;""</formula>
    </cfRule>
  </conditionalFormatting>
  <conditionalFormatting sqref="C187:AG200">
    <cfRule type="expression" dxfId="144" priority="3235">
      <formula>SUMPRODUCT((($AS$31:$AS$245&lt;=DATE(Saisir_Année+1,VLOOKUP($B$184,correspondance_mois,2,FALSE), C$185))*1)*(($AT$31:$AT$245&gt;=DATE(Saisir_Année+1,VLOOKUP($B$184,correspondance_mois,2,FALSE), C$185))*1)*($AU$31:$AU$245=IF(ISERROR(VLOOKUP(DATE(Saisir_Année+1,VLOOKUP($B$184,correspondance_mois,2,FALSE), C$185),jours_ferie,2,FALSE)),IF(ISBLANK(INDEX(OFFSET(IF(format_planning="numéros de planning",$C$249,$Q$249),ROW(INDEX($A:$A,MATCH(IF(C$201="","normal", C$201),$A:$A,0),1))-ROW($C$249)+1,IF(ISODD(C$183),0,7),14,7),ROW($B187)-ROW($B$186),MATCH(C$184,$C$246:$I$246,0),1)),"",INDEX(OFFSET(IF(format_planning="numéros de planning",$C$249,$Q$249),ROW(INDEX($A:$A,MATCH(IF(C$201="","normal", C$201),$A:$A,0),1))-ROW($C$249)+1,IF(ISODD(C$183),0,7),14,7),ROW($B187)-ROW($B$186),MATCH(C$184,$C$246:$I$246,0),1)),"")))&gt;0</formula>
    </cfRule>
    <cfRule type="expression" dxfId="143" priority="3236">
      <formula>C187&lt;&gt;""</formula>
    </cfRule>
  </conditionalFormatting>
  <conditionalFormatting sqref="C207:AF220">
    <cfRule type="expression" dxfId="142" priority="3237">
      <formula>SUMPRODUCT((($AS$31:$AS$245&lt;=DATE(Saisir_Année+1,VLOOKUP($B$204,correspondance_mois,2,FALSE), C$205))*1)*(($AT$31:$AT$245&gt;=DATE(Saisir_Année+1,VLOOKUP($B$204,correspondance_mois,2,FALSE), C$205))*1)*($AU$31:$AU$245=IF(ISERROR(VLOOKUP(DATE(Saisir_Année+1,VLOOKUP($B$204,correspondance_mois,2,FALSE), C$205),jours_ferie,2,FALSE)),IF(ISBLANK(INDEX(OFFSET(IF(format_planning="numéros de planning",$C$249,$Q$249),ROW(INDEX($A:$A,MATCH(IF(C$221="","normal", C$221),$A:$A,0),1))-ROW($C$249)+1,IF(ISODD(C$203),0,7),14,7),ROW($B207)-ROW($B$206),MATCH(C$204,$C$246:$I$246,0),1)),"",INDEX(OFFSET(IF(format_planning="numéros de planning",$C$249,$Q$249),ROW(INDEX($A:$A,MATCH(IF(C$221="","normal", C$221),$A:$A,0),1))-ROW($C$249)+1,IF(ISODD(C$203),0,7),14,7),ROW($B207)-ROW($B$206),MATCH(C$204,$C$246:$I$246,0),1)),"")))&gt;0</formula>
    </cfRule>
    <cfRule type="expression" dxfId="141" priority="3238">
      <formula>C207&lt;&gt;""</formula>
    </cfRule>
  </conditionalFormatting>
  <conditionalFormatting sqref="C227:AG240">
    <cfRule type="expression" dxfId="140" priority="3239">
      <formula>SUMPRODUCT((($AS$31:$AS$245&lt;=DATE(Saisir_Année+1,VLOOKUP($B$224,correspondance_mois,2,FALSE), C$225))*1)*(($AT$31:$AT$245&gt;=DATE(Saisir_Année+1,VLOOKUP($B$224,correspondance_mois,2,FALSE), C$225))*1)*($AU$31:$AU$245=IF(ISERROR(VLOOKUP(DATE(Saisir_Année+1,VLOOKUP($B$224,correspondance_mois,2,FALSE), C$225),jours_ferie,2,FALSE)),IF(ISBLANK(INDEX(OFFSET(IF(format_planning="numéros de planning",$C$249,$Q$249),ROW(INDEX($A:$A,MATCH(IF(C$241="","normal", C$241),$A:$A,0),1))-ROW($C$249)+1,IF(ISODD(C$223),0,7),14,7),ROW($B227)-ROW($B$226),MATCH(C$224,$C$246:$I$246,0),1)),"",INDEX(OFFSET(IF(format_planning="numéros de planning",$C$249,$Q$249),ROW(INDEX($A:$A,MATCH(IF(C$241="","normal", C$241),$A:$A,0),1))-ROW($C$249)+1,IF(ISODD(C$223),0,7),14,7),ROW($B227)-ROW($B$226),MATCH(C$224,$C$246:$I$246,0),1)),"")))&gt;0</formula>
    </cfRule>
    <cfRule type="expression" dxfId="139" priority="3240">
      <formula>C227&lt;&gt;""</formula>
    </cfRule>
  </conditionalFormatting>
  <conditionalFormatting sqref="AT31:AT245">
    <cfRule type="expression" dxfId="138" priority="153">
      <formula>$AS31=$AT31</formula>
    </cfRule>
  </conditionalFormatting>
  <conditionalFormatting sqref="BK8:BK9 BJ10:BK10 BJ7:BK7 BK6 BJ13:BK13 BK11:BK12 BK14:BK18">
    <cfRule type="cellIs" dxfId="137" priority="145" operator="equal">
      <formula>$AI$8</formula>
    </cfRule>
    <cfRule type="cellIs" dxfId="136" priority="146" operator="equal">
      <formula>$AI$6</formula>
    </cfRule>
    <cfRule type="cellIs" dxfId="135" priority="147" operator="equal">
      <formula>$AI$5</formula>
    </cfRule>
    <cfRule type="cellIs" dxfId="134" priority="148" operator="equal">
      <formula>$AI$4</formula>
    </cfRule>
    <cfRule type="cellIs" dxfId="133" priority="149" operator="equal">
      <formula>$AI$3</formula>
    </cfRule>
    <cfRule type="cellIs" dxfId="132" priority="150" operator="equal">
      <formula>$AI$7</formula>
    </cfRule>
  </conditionalFormatting>
  <conditionalFormatting sqref="BJ17">
    <cfRule type="cellIs" dxfId="131" priority="103" operator="equal">
      <formula>$AI$8</formula>
    </cfRule>
    <cfRule type="cellIs" dxfId="130" priority="104" operator="equal">
      <formula>$AI$6</formula>
    </cfRule>
    <cfRule type="cellIs" dxfId="129" priority="105" operator="equal">
      <formula>$AI$5</formula>
    </cfRule>
    <cfRule type="cellIs" dxfId="128" priority="106" operator="equal">
      <formula>$AI$4</formula>
    </cfRule>
    <cfRule type="cellIs" dxfId="127" priority="107" operator="equal">
      <formula>$AI$3</formula>
    </cfRule>
    <cfRule type="cellIs" dxfId="126" priority="108" operator="equal">
      <formula>$AI$7</formula>
    </cfRule>
  </conditionalFormatting>
  <conditionalFormatting sqref="BJ8">
    <cfRule type="cellIs" dxfId="125" priority="139" operator="equal">
      <formula>$AI$8</formula>
    </cfRule>
    <cfRule type="cellIs" dxfId="124" priority="140" operator="equal">
      <formula>$AI$6</formula>
    </cfRule>
    <cfRule type="cellIs" dxfId="123" priority="141" operator="equal">
      <formula>$AI$5</formula>
    </cfRule>
    <cfRule type="cellIs" dxfId="122" priority="142" operator="equal">
      <formula>$AI$4</formula>
    </cfRule>
    <cfRule type="cellIs" dxfId="121" priority="143" operator="equal">
      <formula>$AI$3</formula>
    </cfRule>
    <cfRule type="cellIs" dxfId="120" priority="144" operator="equal">
      <formula>$AI$7</formula>
    </cfRule>
  </conditionalFormatting>
  <conditionalFormatting sqref="BJ11">
    <cfRule type="cellIs" dxfId="119" priority="133" operator="equal">
      <formula>$AI$8</formula>
    </cfRule>
    <cfRule type="cellIs" dxfId="118" priority="134" operator="equal">
      <formula>$AI$6</formula>
    </cfRule>
    <cfRule type="cellIs" dxfId="117" priority="135" operator="equal">
      <formula>$AI$5</formula>
    </cfRule>
    <cfRule type="cellIs" dxfId="116" priority="136" operator="equal">
      <formula>$AI$4</formula>
    </cfRule>
    <cfRule type="cellIs" dxfId="115" priority="137" operator="equal">
      <formula>$AI$3</formula>
    </cfRule>
    <cfRule type="cellIs" dxfId="114" priority="138" operator="equal">
      <formula>$AI$7</formula>
    </cfRule>
  </conditionalFormatting>
  <conditionalFormatting sqref="BJ16">
    <cfRule type="cellIs" dxfId="113" priority="109" operator="equal">
      <formula>$AI$8</formula>
    </cfRule>
    <cfRule type="cellIs" dxfId="112" priority="110" operator="equal">
      <formula>$AI$6</formula>
    </cfRule>
    <cfRule type="cellIs" dxfId="111" priority="111" operator="equal">
      <formula>$AI$5</formula>
    </cfRule>
    <cfRule type="cellIs" dxfId="110" priority="112" operator="equal">
      <formula>$AI$4</formula>
    </cfRule>
    <cfRule type="cellIs" dxfId="109" priority="113" operator="equal">
      <formula>$AI$3</formula>
    </cfRule>
    <cfRule type="cellIs" dxfId="108" priority="114" operator="equal">
      <formula>$AI$7</formula>
    </cfRule>
  </conditionalFormatting>
  <conditionalFormatting sqref="BJ14">
    <cfRule type="cellIs" dxfId="107" priority="115" operator="equal">
      <formula>$AI$8</formula>
    </cfRule>
    <cfRule type="cellIs" dxfId="106" priority="116" operator="equal">
      <formula>$AI$6</formula>
    </cfRule>
    <cfRule type="cellIs" dxfId="105" priority="117" operator="equal">
      <formula>$AI$5</formula>
    </cfRule>
    <cfRule type="cellIs" dxfId="104" priority="118" operator="equal">
      <formula>$AI$4</formula>
    </cfRule>
    <cfRule type="cellIs" dxfId="103" priority="119" operator="equal">
      <formula>$AI$3</formula>
    </cfRule>
    <cfRule type="cellIs" dxfId="102" priority="120" operator="equal">
      <formula>$AI$7</formula>
    </cfRule>
  </conditionalFormatting>
  <conditionalFormatting sqref="BJ35">
    <cfRule type="cellIs" dxfId="101" priority="61" operator="equal">
      <formula>$AI$8</formula>
    </cfRule>
    <cfRule type="cellIs" dxfId="100" priority="62" operator="equal">
      <formula>$AI$6</formula>
    </cfRule>
    <cfRule type="cellIs" dxfId="99" priority="63" operator="equal">
      <formula>$AI$5</formula>
    </cfRule>
    <cfRule type="cellIs" dxfId="98" priority="64" operator="equal">
      <formula>$AI$4</formula>
    </cfRule>
    <cfRule type="cellIs" dxfId="97" priority="65" operator="equal">
      <formula>$AI$3</formula>
    </cfRule>
    <cfRule type="cellIs" dxfId="96" priority="66" operator="equal">
      <formula>$AI$7</formula>
    </cfRule>
  </conditionalFormatting>
  <conditionalFormatting sqref="BH31:BH32 BH23:BK23 BI24">
    <cfRule type="cellIs" dxfId="95" priority="97" operator="equal">
      <formula>$AI$8</formula>
    </cfRule>
    <cfRule type="cellIs" dxfId="94" priority="98" operator="equal">
      <formula>$AI$6</formula>
    </cfRule>
    <cfRule type="cellIs" dxfId="93" priority="99" operator="equal">
      <formula>$AI$5</formula>
    </cfRule>
    <cfRule type="cellIs" dxfId="92" priority="100" operator="equal">
      <formula>$AI$4</formula>
    </cfRule>
    <cfRule type="cellIs" dxfId="91" priority="101" operator="equal">
      <formula>$AI$3</formula>
    </cfRule>
    <cfRule type="cellIs" dxfId="90" priority="102" operator="equal">
      <formula>$AI$7</formula>
    </cfRule>
  </conditionalFormatting>
  <conditionalFormatting sqref="BK26:BK27 BI28:BK28 BI25:BK25 BK24 BI31:BK31 BK29:BK30 BK32:BK36 BI26:BI27 BI29:BI30">
    <cfRule type="cellIs" dxfId="89" priority="91" operator="equal">
      <formula>$AI$8</formula>
    </cfRule>
    <cfRule type="cellIs" dxfId="88" priority="92" operator="equal">
      <formula>$AI$6</formula>
    </cfRule>
    <cfRule type="cellIs" dxfId="87" priority="93" operator="equal">
      <formula>$AI$5</formula>
    </cfRule>
    <cfRule type="cellIs" dxfId="86" priority="94" operator="equal">
      <formula>$AI$4</formula>
    </cfRule>
    <cfRule type="cellIs" dxfId="85" priority="95" operator="equal">
      <formula>$AI$3</formula>
    </cfRule>
    <cfRule type="cellIs" dxfId="84" priority="96" operator="equal">
      <formula>$AI$7</formula>
    </cfRule>
  </conditionalFormatting>
  <conditionalFormatting sqref="BJ26">
    <cfRule type="cellIs" dxfId="83" priority="85" operator="equal">
      <formula>$AI$8</formula>
    </cfRule>
    <cfRule type="cellIs" dxfId="82" priority="86" operator="equal">
      <formula>$AI$6</formula>
    </cfRule>
    <cfRule type="cellIs" dxfId="81" priority="87" operator="equal">
      <formula>$AI$5</formula>
    </cfRule>
    <cfRule type="cellIs" dxfId="80" priority="88" operator="equal">
      <formula>$AI$4</formula>
    </cfRule>
    <cfRule type="cellIs" dxfId="79" priority="89" operator="equal">
      <formula>$AI$3</formula>
    </cfRule>
    <cfRule type="cellIs" dxfId="78" priority="90" operator="equal">
      <formula>$AI$7</formula>
    </cfRule>
  </conditionalFormatting>
  <conditionalFormatting sqref="BJ29">
    <cfRule type="cellIs" dxfId="77" priority="79" operator="equal">
      <formula>$AI$8</formula>
    </cfRule>
    <cfRule type="cellIs" dxfId="76" priority="80" operator="equal">
      <formula>$AI$6</formula>
    </cfRule>
    <cfRule type="cellIs" dxfId="75" priority="81" operator="equal">
      <formula>$AI$5</formula>
    </cfRule>
    <cfRule type="cellIs" dxfId="74" priority="82" operator="equal">
      <formula>$AI$4</formula>
    </cfRule>
    <cfRule type="cellIs" dxfId="73" priority="83" operator="equal">
      <formula>$AI$3</formula>
    </cfRule>
    <cfRule type="cellIs" dxfId="72" priority="84" operator="equal">
      <formula>$AI$7</formula>
    </cfRule>
  </conditionalFormatting>
  <conditionalFormatting sqref="BJ34">
    <cfRule type="cellIs" dxfId="71" priority="67" operator="equal">
      <formula>$AI$8</formula>
    </cfRule>
    <cfRule type="cellIs" dxfId="70" priority="68" operator="equal">
      <formula>$AI$6</formula>
    </cfRule>
    <cfRule type="cellIs" dxfId="69" priority="69" operator="equal">
      <formula>$AI$5</formula>
    </cfRule>
    <cfRule type="cellIs" dxfId="68" priority="70" operator="equal">
      <formula>$AI$4</formula>
    </cfRule>
    <cfRule type="cellIs" dxfId="67" priority="71" operator="equal">
      <formula>$AI$3</formula>
    </cfRule>
    <cfRule type="cellIs" dxfId="66" priority="72" operator="equal">
      <formula>$AI$7</formula>
    </cfRule>
  </conditionalFormatting>
  <conditionalFormatting sqref="BJ32">
    <cfRule type="cellIs" dxfId="65" priority="73" operator="equal">
      <formula>$AI$8</formula>
    </cfRule>
    <cfRule type="cellIs" dxfId="64" priority="74" operator="equal">
      <formula>$AI$6</formula>
    </cfRule>
    <cfRule type="cellIs" dxfId="63" priority="75" operator="equal">
      <formula>$AI$5</formula>
    </cfRule>
    <cfRule type="cellIs" dxfId="62" priority="76" operator="equal">
      <formula>$AI$4</formula>
    </cfRule>
    <cfRule type="cellIs" dxfId="61" priority="77" operator="equal">
      <formula>$AI$3</formula>
    </cfRule>
    <cfRule type="cellIs" dxfId="60" priority="78" operator="equal">
      <formula>$AI$7</formula>
    </cfRule>
  </conditionalFormatting>
  <conditionalFormatting sqref="BI32:BI33">
    <cfRule type="cellIs" dxfId="59" priority="55" operator="equal">
      <formula>$AI$8</formula>
    </cfRule>
    <cfRule type="cellIs" dxfId="58" priority="56" operator="equal">
      <formula>$AI$6</formula>
    </cfRule>
    <cfRule type="cellIs" dxfId="57" priority="57" operator="equal">
      <formula>$AI$5</formula>
    </cfRule>
    <cfRule type="cellIs" dxfId="56" priority="58" operator="equal">
      <formula>$AI$4</formula>
    </cfRule>
    <cfRule type="cellIs" dxfId="55" priority="59" operator="equal">
      <formula>$AI$3</formula>
    </cfRule>
    <cfRule type="cellIs" dxfId="54" priority="60" operator="equal">
      <formula>$AI$7</formula>
    </cfRule>
  </conditionalFormatting>
  <conditionalFormatting sqref="BI34:BI36">
    <cfRule type="cellIs" dxfId="53" priority="49" operator="equal">
      <formula>$AI$8</formula>
    </cfRule>
    <cfRule type="cellIs" dxfId="52" priority="50" operator="equal">
      <formula>$AI$6</formula>
    </cfRule>
    <cfRule type="cellIs" dxfId="51" priority="51" operator="equal">
      <formula>$AI$5</formula>
    </cfRule>
    <cfRule type="cellIs" dxfId="50" priority="52" operator="equal">
      <formula>$AI$4</formula>
    </cfRule>
    <cfRule type="cellIs" dxfId="49" priority="53" operator="equal">
      <formula>$AI$3</formula>
    </cfRule>
    <cfRule type="cellIs" dxfId="48" priority="54" operator="equal">
      <formula>$AI$7</formula>
    </cfRule>
  </conditionalFormatting>
  <conditionalFormatting sqref="BI5:BI6">
    <cfRule type="cellIs" dxfId="47" priority="43" operator="equal">
      <formula>$AI$8</formula>
    </cfRule>
    <cfRule type="cellIs" dxfId="46" priority="44" operator="equal">
      <formula>$AI$6</formula>
    </cfRule>
    <cfRule type="cellIs" dxfId="45" priority="45" operator="equal">
      <formula>$AI$5</formula>
    </cfRule>
    <cfRule type="cellIs" dxfId="44" priority="46" operator="equal">
      <formula>$AI$4</formula>
    </cfRule>
    <cfRule type="cellIs" dxfId="43" priority="47" operator="equal">
      <formula>$AI$3</formula>
    </cfRule>
    <cfRule type="cellIs" dxfId="42" priority="48" operator="equal">
      <formula>$AI$7</formula>
    </cfRule>
  </conditionalFormatting>
  <conditionalFormatting sqref="BI7:BI13">
    <cfRule type="cellIs" dxfId="41" priority="37" operator="equal">
      <formula>$AI$8</formula>
    </cfRule>
    <cfRule type="cellIs" dxfId="40" priority="38" operator="equal">
      <formula>$AI$6</formula>
    </cfRule>
    <cfRule type="cellIs" dxfId="39" priority="39" operator="equal">
      <formula>$AI$5</formula>
    </cfRule>
    <cfRule type="cellIs" dxfId="38" priority="40" operator="equal">
      <formula>$AI$4</formula>
    </cfRule>
    <cfRule type="cellIs" dxfId="37" priority="41" operator="equal">
      <formula>$AI$3</formula>
    </cfRule>
    <cfRule type="cellIs" dxfId="36" priority="42" operator="equal">
      <formula>$AI$7</formula>
    </cfRule>
  </conditionalFormatting>
  <conditionalFormatting sqref="BI14:BI15">
    <cfRule type="cellIs" dxfId="35" priority="31" operator="equal">
      <formula>$AI$8</formula>
    </cfRule>
    <cfRule type="cellIs" dxfId="34" priority="32" operator="equal">
      <formula>$AI$6</formula>
    </cfRule>
    <cfRule type="cellIs" dxfId="33" priority="33" operator="equal">
      <formula>$AI$5</formula>
    </cfRule>
    <cfRule type="cellIs" dxfId="32" priority="34" operator="equal">
      <formula>$AI$4</formula>
    </cfRule>
    <cfRule type="cellIs" dxfId="31" priority="35" operator="equal">
      <formula>$AI$3</formula>
    </cfRule>
    <cfRule type="cellIs" dxfId="30" priority="36" operator="equal">
      <formula>$AI$7</formula>
    </cfRule>
  </conditionalFormatting>
  <conditionalFormatting sqref="BI16:BI18">
    <cfRule type="cellIs" dxfId="29" priority="25" operator="equal">
      <formula>$AI$8</formula>
    </cfRule>
    <cfRule type="cellIs" dxfId="28" priority="26" operator="equal">
      <formula>$AI$6</formula>
    </cfRule>
    <cfRule type="cellIs" dxfId="27" priority="27" operator="equal">
      <formula>$AI$5</formula>
    </cfRule>
    <cfRule type="cellIs" dxfId="26" priority="28" operator="equal">
      <formula>$AI$4</formula>
    </cfRule>
    <cfRule type="cellIs" dxfId="25" priority="29" operator="equal">
      <formula>$AI$3</formula>
    </cfRule>
    <cfRule type="cellIs" dxfId="24" priority="30" operator="equal">
      <formula>$AI$7</formula>
    </cfRule>
  </conditionalFormatting>
  <conditionalFormatting sqref="A5:A6">
    <cfRule type="cellIs" dxfId="23" priority="19" operator="equal">
      <formula>$AI$8</formula>
    </cfRule>
    <cfRule type="cellIs" dxfId="22" priority="20" operator="equal">
      <formula>$AI$6</formula>
    </cfRule>
    <cfRule type="cellIs" dxfId="21" priority="21" operator="equal">
      <formula>$AI$5</formula>
    </cfRule>
    <cfRule type="cellIs" dxfId="20" priority="22" operator="equal">
      <formula>$AI$4</formula>
    </cfRule>
    <cfRule type="cellIs" dxfId="19" priority="23" operator="equal">
      <formula>$AI$3</formula>
    </cfRule>
    <cfRule type="cellIs" dxfId="18" priority="24" operator="equal">
      <formula>$AI$7</formula>
    </cfRule>
  </conditionalFormatting>
  <conditionalFormatting sqref="A7:A13">
    <cfRule type="cellIs" dxfId="17" priority="13" operator="equal">
      <formula>$AI$8</formula>
    </cfRule>
    <cfRule type="cellIs" dxfId="16" priority="14" operator="equal">
      <formula>$AI$6</formula>
    </cfRule>
    <cfRule type="cellIs" dxfId="15" priority="15" operator="equal">
      <formula>$AI$5</formula>
    </cfRule>
    <cfRule type="cellIs" dxfId="14" priority="16" operator="equal">
      <formula>$AI$4</formula>
    </cfRule>
    <cfRule type="cellIs" dxfId="13" priority="17" operator="equal">
      <formula>$AI$3</formula>
    </cfRule>
    <cfRule type="cellIs" dxfId="12" priority="18" operator="equal">
      <formula>$AI$7</formula>
    </cfRule>
  </conditionalFormatting>
  <conditionalFormatting sqref="A14:A15">
    <cfRule type="cellIs" dxfId="11" priority="7" operator="equal">
      <formula>$AI$8</formula>
    </cfRule>
    <cfRule type="cellIs" dxfId="10" priority="8" operator="equal">
      <formula>$AI$6</formula>
    </cfRule>
    <cfRule type="cellIs" dxfId="9" priority="9" operator="equal">
      <formula>$AI$5</formula>
    </cfRule>
    <cfRule type="cellIs" dxfId="8" priority="10" operator="equal">
      <formula>$AI$4</formula>
    </cfRule>
    <cfRule type="cellIs" dxfId="7" priority="11" operator="equal">
      <formula>$AI$3</formula>
    </cfRule>
    <cfRule type="cellIs" dxfId="6" priority="12" operator="equal">
      <formula>$AI$7</formula>
    </cfRule>
  </conditionalFormatting>
  <conditionalFormatting sqref="A16:A18">
    <cfRule type="cellIs" dxfId="5" priority="1" operator="equal">
      <formula>$AI$8</formula>
    </cfRule>
    <cfRule type="cellIs" dxfId="4" priority="2" operator="equal">
      <formula>$AI$6</formula>
    </cfRule>
    <cfRule type="cellIs" dxfId="3" priority="3" operator="equal">
      <formula>$AI$5</formula>
    </cfRule>
    <cfRule type="cellIs" dxfId="2" priority="4" operator="equal">
      <formula>$AI$4</formula>
    </cfRule>
    <cfRule type="cellIs" dxfId="1" priority="5" operator="equal">
      <formula>$AI$3</formula>
    </cfRule>
    <cfRule type="cellIs" dxfId="0" priority="6" operator="equal">
      <formula>$AI$7</formula>
    </cfRule>
  </conditionalFormatting>
  <dataValidations disablePrompts="1" count="1">
    <dataValidation type="list" allowBlank="1" showInputMessage="1" showErrorMessage="1" sqref="AN11:AP11">
      <formula1>type_planning</formula1>
    </dataValidation>
  </dataValidations>
  <pageMargins left="0" right="0" top="0.74803149606299213" bottom="0.74803149606299213" header="0.31496062992125984" footer="0.31496062992125984"/>
  <pageSetup paperSize="9" orientation="landscape" horizontalDpi="4294967295" verticalDpi="4294967295" r:id="rId1"/>
  <rowBreaks count="6" manualBreakCount="6">
    <brk id="77" max="16383" man="1"/>
    <brk id="115" max="16383" man="1"/>
    <brk id="154" max="16383" man="1"/>
    <brk id="192" max="16383" man="1"/>
    <brk id="267" max="16383" man="1"/>
    <brk id="299" max="16383" man="1"/>
  </rowBreaks>
  <colBreaks count="1" manualBreakCount="1">
    <brk id="33" max="1048575" man="1"/>
  </colBreaks>
  <drawing r:id="rId2"/>
  <legacyDrawing r:id="rId3"/>
  <controls>
    <mc:AlternateContent xmlns:mc="http://schemas.openxmlformats.org/markup-compatibility/2006">
      <mc:Choice Requires="x14">
        <control shapeId="1066" r:id="rId4" name="bouton_verrouillage">
          <controlPr defaultSize="0" autoLine="0" autoPict="0" r:id="rId5">
            <anchor moveWithCells="1">
              <from>
                <xdr:col>39</xdr:col>
                <xdr:colOff>0</xdr:colOff>
                <xdr:row>18</xdr:row>
                <xdr:rowOff>0</xdr:rowOff>
              </from>
              <to>
                <xdr:col>41</xdr:col>
                <xdr:colOff>447675</xdr:colOff>
                <xdr:row>21</xdr:row>
                <xdr:rowOff>9525</xdr:rowOff>
              </to>
            </anchor>
          </controlPr>
        </control>
      </mc:Choice>
      <mc:Fallback>
        <control shapeId="1066" r:id="rId4" name="bouton_verrouillage"/>
      </mc:Fallback>
    </mc:AlternateContent>
    <mc:AlternateContent xmlns:mc="http://schemas.openxmlformats.org/markup-compatibility/2006">
      <mc:Choice Requires="x14">
        <control shapeId="1068" r:id="rId6" name="bouton_deverrouillage">
          <controlPr defaultSize="0" autoLine="0" r:id="rId7">
            <anchor moveWithCells="1">
              <from>
                <xdr:col>39</xdr:col>
                <xdr:colOff>0</xdr:colOff>
                <xdr:row>21</xdr:row>
                <xdr:rowOff>19050</xdr:rowOff>
              </from>
              <to>
                <xdr:col>41</xdr:col>
                <xdr:colOff>447675</xdr:colOff>
                <xdr:row>23</xdr:row>
                <xdr:rowOff>142875</xdr:rowOff>
              </to>
            </anchor>
          </controlPr>
        </control>
      </mc:Choice>
      <mc:Fallback>
        <control shapeId="1068" r:id="rId6" name="bouton_deverrouillage"/>
      </mc:Fallback>
    </mc:AlternateContent>
    <mc:AlternateContent xmlns:mc="http://schemas.openxmlformats.org/markup-compatibility/2006">
      <mc:Choice Requires="x14">
        <control shapeId="1027" r:id="rId8" name="Button 3">
          <controlPr defaultSize="0" print="0" autoFill="0" autoPict="0" macro="[0]!nouvelle_annee">
            <anchor moveWithCells="1">
              <from>
                <xdr:col>39</xdr:col>
                <xdr:colOff>9525</xdr:colOff>
                <xdr:row>12</xdr:row>
                <xdr:rowOff>9525</xdr:rowOff>
              </from>
              <to>
                <xdr:col>41</xdr:col>
                <xdr:colOff>333375</xdr:colOff>
                <xdr:row>15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5" r:id="rId9" name="Button 11">
          <controlPr defaultSize="0" print="0" autoFill="0" autoPict="0" macro="[0]!heures_supp">
            <anchor moveWithCells="1" sizeWithCells="1">
              <from>
                <xdr:col>39</xdr:col>
                <xdr:colOff>9525</xdr:colOff>
                <xdr:row>25</xdr:row>
                <xdr:rowOff>0</xdr:rowOff>
              </from>
              <to>
                <xdr:col>42</xdr:col>
                <xdr:colOff>923925</xdr:colOff>
                <xdr:row>28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6" r:id="rId10" name="Button 12">
          <controlPr defaultSize="0" print="0" autoFill="0" autoPict="0" macro="[0]!absente_suppleante">
            <anchor moveWithCells="1" sizeWithCells="1">
              <from>
                <xdr:col>44</xdr:col>
                <xdr:colOff>9525</xdr:colOff>
                <xdr:row>25</xdr:row>
                <xdr:rowOff>9525</xdr:rowOff>
              </from>
              <to>
                <xdr:col>48</xdr:col>
                <xdr:colOff>466725</xdr:colOff>
                <xdr:row>28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8" r:id="rId11" name="Button 14">
          <controlPr defaultSize="0" print="0" autoFill="0" autoPict="0" macro="[0]!heures_supp">
            <anchor moveWithCells="1" sizeWithCells="1">
              <from>
                <xdr:col>36</xdr:col>
                <xdr:colOff>38100</xdr:colOff>
                <xdr:row>9</xdr:row>
                <xdr:rowOff>0</xdr:rowOff>
              </from>
              <to>
                <xdr:col>38</xdr:col>
                <xdr:colOff>438150</xdr:colOff>
                <xdr:row>12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9" r:id="rId12" name="Button 15">
          <controlPr defaultSize="0" print="0" autoFill="0" autoPict="0" macro="[0]!absente_suppleante">
            <anchor moveWithCells="1" sizeWithCells="1">
              <from>
                <xdr:col>36</xdr:col>
                <xdr:colOff>38100</xdr:colOff>
                <xdr:row>12</xdr:row>
                <xdr:rowOff>57150</xdr:rowOff>
              </from>
              <to>
                <xdr:col>38</xdr:col>
                <xdr:colOff>438150</xdr:colOff>
                <xdr:row>15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0" r:id="rId13" name="Button 16">
          <controlPr defaultSize="0" print="0" autoFill="0" autoPict="0" macro="[0]!heures_supp">
            <anchor moveWithCells="1" sizeWithCells="1">
              <from>
                <xdr:col>36</xdr:col>
                <xdr:colOff>38100</xdr:colOff>
                <xdr:row>30</xdr:row>
                <xdr:rowOff>0</xdr:rowOff>
              </from>
              <to>
                <xdr:col>38</xdr:col>
                <xdr:colOff>438150</xdr:colOff>
                <xdr:row>33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14" name="Button 17">
          <controlPr defaultSize="0" print="0" autoFill="0" autoPict="0" macro="[0]!heures_supp">
            <anchor moveWithCells="1" sizeWithCells="1">
              <from>
                <xdr:col>36</xdr:col>
                <xdr:colOff>38100</xdr:colOff>
                <xdr:row>50</xdr:row>
                <xdr:rowOff>0</xdr:rowOff>
              </from>
              <to>
                <xdr:col>38</xdr:col>
                <xdr:colOff>438150</xdr:colOff>
                <xdr:row>53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2" r:id="rId15" name="Button 18">
          <controlPr defaultSize="0" print="0" autoFill="0" autoPict="0" macro="[0]!heures_supp">
            <anchor moveWithCells="1" sizeWithCells="1">
              <from>
                <xdr:col>36</xdr:col>
                <xdr:colOff>38100</xdr:colOff>
                <xdr:row>70</xdr:row>
                <xdr:rowOff>0</xdr:rowOff>
              </from>
              <to>
                <xdr:col>38</xdr:col>
                <xdr:colOff>438150</xdr:colOff>
                <xdr:row>73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3" r:id="rId16" name="Button 19">
          <controlPr defaultSize="0" print="0" autoFill="0" autoPict="0" macro="[0]!heures_supp">
            <anchor moveWithCells="1" sizeWithCells="1">
              <from>
                <xdr:col>36</xdr:col>
                <xdr:colOff>38100</xdr:colOff>
                <xdr:row>90</xdr:row>
                <xdr:rowOff>0</xdr:rowOff>
              </from>
              <to>
                <xdr:col>38</xdr:col>
                <xdr:colOff>438150</xdr:colOff>
                <xdr:row>93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4" r:id="rId17" name="Button 20">
          <controlPr defaultSize="0" print="0" autoFill="0" autoPict="0" macro="[0]!heures_supp">
            <anchor moveWithCells="1" sizeWithCells="1">
              <from>
                <xdr:col>36</xdr:col>
                <xdr:colOff>38100</xdr:colOff>
                <xdr:row>110</xdr:row>
                <xdr:rowOff>0</xdr:rowOff>
              </from>
              <to>
                <xdr:col>38</xdr:col>
                <xdr:colOff>438150</xdr:colOff>
                <xdr:row>113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5" r:id="rId18" name="Button 21">
          <controlPr defaultSize="0" print="0" autoFill="0" autoPict="0" macro="[0]!heures_supp">
            <anchor moveWithCells="1" sizeWithCells="1">
              <from>
                <xdr:col>36</xdr:col>
                <xdr:colOff>38100</xdr:colOff>
                <xdr:row>130</xdr:row>
                <xdr:rowOff>0</xdr:rowOff>
              </from>
              <to>
                <xdr:col>38</xdr:col>
                <xdr:colOff>438150</xdr:colOff>
                <xdr:row>133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6" r:id="rId19" name="Button 22">
          <controlPr defaultSize="0" print="0" autoFill="0" autoPict="0" macro="[0]!heures_supp">
            <anchor moveWithCells="1" sizeWithCells="1">
              <from>
                <xdr:col>36</xdr:col>
                <xdr:colOff>38100</xdr:colOff>
                <xdr:row>151</xdr:row>
                <xdr:rowOff>0</xdr:rowOff>
              </from>
              <to>
                <xdr:col>38</xdr:col>
                <xdr:colOff>438150</xdr:colOff>
                <xdr:row>154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7" r:id="rId20" name="Button 23">
          <controlPr defaultSize="0" print="0" autoFill="0" autoPict="0" macro="[0]!heures_supp">
            <anchor moveWithCells="1" sizeWithCells="1">
              <from>
                <xdr:col>36</xdr:col>
                <xdr:colOff>38100</xdr:colOff>
                <xdr:row>171</xdr:row>
                <xdr:rowOff>0</xdr:rowOff>
              </from>
              <to>
                <xdr:col>38</xdr:col>
                <xdr:colOff>438150</xdr:colOff>
                <xdr:row>174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8" r:id="rId21" name="Button 24">
          <controlPr defaultSize="0" print="0" autoFill="0" autoPict="0" macro="[0]!heures_supp">
            <anchor moveWithCells="1" sizeWithCells="1">
              <from>
                <xdr:col>36</xdr:col>
                <xdr:colOff>38100</xdr:colOff>
                <xdr:row>191</xdr:row>
                <xdr:rowOff>0</xdr:rowOff>
              </from>
              <to>
                <xdr:col>38</xdr:col>
                <xdr:colOff>438150</xdr:colOff>
                <xdr:row>194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9" r:id="rId22" name="Button 25">
          <controlPr defaultSize="0" print="0" autoFill="0" autoPict="0" macro="[0]!heures_supp">
            <anchor moveWithCells="1" sizeWithCells="1">
              <from>
                <xdr:col>36</xdr:col>
                <xdr:colOff>38100</xdr:colOff>
                <xdr:row>211</xdr:row>
                <xdr:rowOff>0</xdr:rowOff>
              </from>
              <to>
                <xdr:col>38</xdr:col>
                <xdr:colOff>438150</xdr:colOff>
                <xdr:row>214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0" r:id="rId23" name="Button 26">
          <controlPr defaultSize="0" print="0" autoFill="0" autoPict="0" macro="[0]!heures_supp">
            <anchor moveWithCells="1" sizeWithCells="1">
              <from>
                <xdr:col>36</xdr:col>
                <xdr:colOff>38100</xdr:colOff>
                <xdr:row>231</xdr:row>
                <xdr:rowOff>0</xdr:rowOff>
              </from>
              <to>
                <xdr:col>38</xdr:col>
                <xdr:colOff>438150</xdr:colOff>
                <xdr:row>234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1" r:id="rId24" name="Button 27">
          <controlPr defaultSize="0" print="0" autoFill="0" autoPict="0" macro="[0]!absente_suppleante">
            <anchor moveWithCells="1" sizeWithCells="1">
              <from>
                <xdr:col>36</xdr:col>
                <xdr:colOff>38100</xdr:colOff>
                <xdr:row>33</xdr:row>
                <xdr:rowOff>57150</xdr:rowOff>
              </from>
              <to>
                <xdr:col>38</xdr:col>
                <xdr:colOff>438150</xdr:colOff>
                <xdr:row>36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2" r:id="rId25" name="Button 28">
          <controlPr defaultSize="0" print="0" autoFill="0" autoPict="0" macro="[0]!absente_suppleante">
            <anchor moveWithCells="1" sizeWithCells="1">
              <from>
                <xdr:col>36</xdr:col>
                <xdr:colOff>38100</xdr:colOff>
                <xdr:row>53</xdr:row>
                <xdr:rowOff>57150</xdr:rowOff>
              </from>
              <to>
                <xdr:col>38</xdr:col>
                <xdr:colOff>438150</xdr:colOff>
                <xdr:row>56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3" r:id="rId26" name="Button 29">
          <controlPr defaultSize="0" print="0" autoFill="0" autoPict="0" macro="[0]!absente_suppleante">
            <anchor moveWithCells="1" sizeWithCells="1">
              <from>
                <xdr:col>36</xdr:col>
                <xdr:colOff>38100</xdr:colOff>
                <xdr:row>73</xdr:row>
                <xdr:rowOff>57150</xdr:rowOff>
              </from>
              <to>
                <xdr:col>38</xdr:col>
                <xdr:colOff>438150</xdr:colOff>
                <xdr:row>76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4" r:id="rId27" name="Button 30">
          <controlPr defaultSize="0" print="0" autoFill="0" autoPict="0" macro="[0]!absente_suppleante">
            <anchor moveWithCells="1" sizeWithCells="1">
              <from>
                <xdr:col>36</xdr:col>
                <xdr:colOff>38100</xdr:colOff>
                <xdr:row>93</xdr:row>
                <xdr:rowOff>57150</xdr:rowOff>
              </from>
              <to>
                <xdr:col>38</xdr:col>
                <xdr:colOff>438150</xdr:colOff>
                <xdr:row>96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5" r:id="rId28" name="Button 31">
          <controlPr defaultSize="0" print="0" autoFill="0" autoPict="0" macro="[0]!absente_suppleante">
            <anchor moveWithCells="1" sizeWithCells="1">
              <from>
                <xdr:col>36</xdr:col>
                <xdr:colOff>38100</xdr:colOff>
                <xdr:row>113</xdr:row>
                <xdr:rowOff>57150</xdr:rowOff>
              </from>
              <to>
                <xdr:col>38</xdr:col>
                <xdr:colOff>438150</xdr:colOff>
                <xdr:row>116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6" r:id="rId29" name="Button 32">
          <controlPr defaultSize="0" print="0" autoFill="0" autoPict="0" macro="[0]!absente_suppleante">
            <anchor moveWithCells="1" sizeWithCells="1">
              <from>
                <xdr:col>36</xdr:col>
                <xdr:colOff>38100</xdr:colOff>
                <xdr:row>133</xdr:row>
                <xdr:rowOff>57150</xdr:rowOff>
              </from>
              <to>
                <xdr:col>38</xdr:col>
                <xdr:colOff>438150</xdr:colOff>
                <xdr:row>136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7" r:id="rId30" name="Button 33">
          <controlPr defaultSize="0" print="0" autoFill="0" autoPict="0" macro="[0]!absente_suppleante">
            <anchor moveWithCells="1" sizeWithCells="1">
              <from>
                <xdr:col>36</xdr:col>
                <xdr:colOff>38100</xdr:colOff>
                <xdr:row>154</xdr:row>
                <xdr:rowOff>57150</xdr:rowOff>
              </from>
              <to>
                <xdr:col>38</xdr:col>
                <xdr:colOff>438150</xdr:colOff>
                <xdr:row>157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8" r:id="rId31" name="Button 34">
          <controlPr defaultSize="0" print="0" autoFill="0" autoPict="0" macro="[0]!absente_suppleante">
            <anchor moveWithCells="1" sizeWithCells="1">
              <from>
                <xdr:col>36</xdr:col>
                <xdr:colOff>38100</xdr:colOff>
                <xdr:row>174</xdr:row>
                <xdr:rowOff>57150</xdr:rowOff>
              </from>
              <to>
                <xdr:col>38</xdr:col>
                <xdr:colOff>438150</xdr:colOff>
                <xdr:row>177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9" r:id="rId32" name="Button 35">
          <controlPr defaultSize="0" print="0" autoFill="0" autoPict="0" macro="[0]!absente_suppleante">
            <anchor moveWithCells="1" sizeWithCells="1">
              <from>
                <xdr:col>36</xdr:col>
                <xdr:colOff>38100</xdr:colOff>
                <xdr:row>194</xdr:row>
                <xdr:rowOff>57150</xdr:rowOff>
              </from>
              <to>
                <xdr:col>38</xdr:col>
                <xdr:colOff>438150</xdr:colOff>
                <xdr:row>197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0" r:id="rId33" name="Button 36">
          <controlPr defaultSize="0" print="0" autoFill="0" autoPict="0" macro="[0]!absente_suppleante">
            <anchor moveWithCells="1" sizeWithCells="1">
              <from>
                <xdr:col>36</xdr:col>
                <xdr:colOff>38100</xdr:colOff>
                <xdr:row>214</xdr:row>
                <xdr:rowOff>57150</xdr:rowOff>
              </from>
              <to>
                <xdr:col>38</xdr:col>
                <xdr:colOff>438150</xdr:colOff>
                <xdr:row>217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1" r:id="rId34" name="Button 37">
          <controlPr defaultSize="0" print="0" autoFill="0" autoPict="0" macro="[0]!absente_suppleante">
            <anchor moveWithCells="1" sizeWithCells="1">
              <from>
                <xdr:col>36</xdr:col>
                <xdr:colOff>38100</xdr:colOff>
                <xdr:row>234</xdr:row>
                <xdr:rowOff>57150</xdr:rowOff>
              </from>
              <to>
                <xdr:col>38</xdr:col>
                <xdr:colOff>438150</xdr:colOff>
                <xdr:row>237</xdr:row>
                <xdr:rowOff>57150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9</vt:i4>
      </vt:variant>
    </vt:vector>
  </HeadingPairs>
  <TitlesOfParts>
    <vt:vector size="10" baseType="lpstr">
      <vt:lpstr>Fichier source</vt:lpstr>
      <vt:lpstr>correspondance_mois</vt:lpstr>
      <vt:lpstr>correspondance_numero_planning</vt:lpstr>
      <vt:lpstr>correspondance_semaine</vt:lpstr>
      <vt:lpstr>format_planning</vt:lpstr>
      <vt:lpstr>jours_ferie</vt:lpstr>
      <vt:lpstr>Paques</vt:lpstr>
      <vt:lpstr>Paques2</vt:lpstr>
      <vt:lpstr>Saisir_Année</vt:lpstr>
      <vt:lpstr>type_planning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</dc:creator>
  <cp:lastModifiedBy>ConsultbleuSoumoulou</cp:lastModifiedBy>
  <cp:lastPrinted>2018-10-08T14:23:06Z</cp:lastPrinted>
  <dcterms:created xsi:type="dcterms:W3CDTF">2018-09-10T14:55:47Z</dcterms:created>
  <dcterms:modified xsi:type="dcterms:W3CDTF">2022-05-31T14:19:03Z</dcterms:modified>
</cp:coreProperties>
</file>