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brunoc\Downloads\"/>
    </mc:Choice>
  </mc:AlternateContent>
  <bookViews>
    <workbookView xWindow="-120" yWindow="-120" windowWidth="29040" windowHeight="17640" tabRatio="686"/>
  </bookViews>
  <sheets>
    <sheet name="Janvier" sheetId="4" r:id="rId1"/>
    <sheet name="Février" sheetId="5" r:id="rId2"/>
    <sheet name="Mars" sheetId="17" r:id="rId3"/>
    <sheet name="Avril" sheetId="18" r:id="rId4"/>
    <sheet name="Mai" sheetId="19" r:id="rId5"/>
    <sheet name="Juin" sheetId="20" r:id="rId6"/>
    <sheet name="Juillet" sheetId="21" r:id="rId7"/>
    <sheet name="Août" sheetId="22" r:id="rId8"/>
    <sheet name="Septembre" sheetId="23" r:id="rId9"/>
    <sheet name="Octobre" sheetId="24" r:id="rId10"/>
    <sheet name="Novembre" sheetId="25" r:id="rId11"/>
    <sheet name="Décembre" sheetId="15" r:id="rId12"/>
  </sheets>
  <definedNames>
    <definedName name="AnnéeCalendrier">Janvier!$N$1</definedName>
    <definedName name="CléCongé">Janvier!#REF!</definedName>
    <definedName name="CléMaladie">Janvier!#REF!</definedName>
    <definedName name="CléPersonnalisée1">Janvier!#REF!</definedName>
    <definedName name="CléPersonnalisée2">Janvier!#REF!</definedName>
    <definedName name="CléPersonnel">Janvier!#REF!</definedName>
    <definedName name="ÉtiquetteCléCongé">Janvier!#REF!</definedName>
    <definedName name="ÉtiquetteCléMaladie">Janvier!#REF!</definedName>
    <definedName name="ÉtiquetteCléPersonnalisée1">Janvier!#REF!</definedName>
    <definedName name="ÉtiquetteCléPersonnalisée2">Janvier!#REF!</definedName>
    <definedName name="ÉtiquetteCléPersonnel">Janvier!#REF!</definedName>
    <definedName name="_xlnm.Print_Titles" localSheetId="7">Août!$3:$6</definedName>
    <definedName name="_xlnm.Print_Titles" localSheetId="3">Avril!$3:$6</definedName>
    <definedName name="_xlnm.Print_Titles" localSheetId="11">Décembre!$3:$6</definedName>
    <definedName name="_xlnm.Print_Titles" localSheetId="1">Février!$2:$5</definedName>
    <definedName name="_xlnm.Print_Titles" localSheetId="0">Janvier!$3:$5</definedName>
    <definedName name="_xlnm.Print_Titles" localSheetId="6">Juillet!$3:$6</definedName>
    <definedName name="_xlnm.Print_Titles" localSheetId="5">Juin!$3:$6</definedName>
    <definedName name="_xlnm.Print_Titles" localSheetId="4">Mai!$3:$5</definedName>
    <definedName name="_xlnm.Print_Titles" localSheetId="2">Mars!$3:$6</definedName>
    <definedName name="_xlnm.Print_Titles" localSheetId="10">Novembre!$3:$6</definedName>
    <definedName name="_xlnm.Print_Titles" localSheetId="9">Octobre!$3:$6</definedName>
    <definedName name="_xlnm.Print_Titles" localSheetId="8">Septembre!$3:$6</definedName>
    <definedName name="Nom_clé">Janvier!#REF!</definedName>
    <definedName name="NomMois" localSheetId="7">Août!$F$1</definedName>
    <definedName name="NomMois" localSheetId="3">Avril!$F$1</definedName>
    <definedName name="NomMois" localSheetId="11">Décembre!$F$1</definedName>
    <definedName name="NomMois" localSheetId="1">Février!$C$1</definedName>
    <definedName name="NomMois" localSheetId="0">Janvier!$C$1</definedName>
    <definedName name="NomMois" localSheetId="6">Juillet!$F$1</definedName>
    <definedName name="NomMois" localSheetId="5">Juin!$F$1</definedName>
    <definedName name="NomMois" localSheetId="4">Mai!$G$1</definedName>
    <definedName name="NomMois" localSheetId="2">Mars!$D$1</definedName>
    <definedName name="NomMois" localSheetId="10">Novembre!$E$1</definedName>
    <definedName name="NomMois" localSheetId="9">Octobre!$D$1</definedName>
    <definedName name="NomMois" localSheetId="8">Septembre!$F$1</definedName>
    <definedName name="Titre_Absence_Employé">Janvier!#REF!</definedName>
    <definedName name="Titre1">#REF!</definedName>
    <definedName name="Titre10">#REF!</definedName>
    <definedName name="Titre11">#REF!</definedName>
    <definedName name="Titre12">#REF!</definedName>
    <definedName name="Titre2">#REF!</definedName>
    <definedName name="Titre3">#REF!</definedName>
    <definedName name="Titre4">#REF!</definedName>
    <definedName name="Titre5">#REF!</definedName>
    <definedName name="Titre6">#REF!</definedName>
    <definedName name="Titre7">#REF!</definedName>
    <definedName name="Titre8">#REF!</definedName>
    <definedName name="Titre9">#REF!</definedName>
    <definedName name="TitreColonne13">#REF!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4" l="1"/>
  <c r="C4" i="4" l="1"/>
  <c r="B4" i="4"/>
  <c r="E5" i="15" l="1"/>
  <c r="C5" i="15"/>
  <c r="N1" i="5"/>
  <c r="N1" i="15" l="1"/>
  <c r="AD4" i="5" l="1"/>
  <c r="AC4" i="5"/>
  <c r="AB4" i="5"/>
  <c r="AA4" i="5"/>
  <c r="Z4" i="5"/>
  <c r="Y4" i="5"/>
  <c r="X4" i="5"/>
  <c r="W4" i="5"/>
  <c r="V4" i="5"/>
  <c r="U4" i="5"/>
  <c r="T4" i="5"/>
  <c r="S4" i="5"/>
  <c r="R4" i="5"/>
  <c r="Q4" i="5"/>
  <c r="P4" i="5"/>
  <c r="O4" i="5"/>
  <c r="N4" i="5"/>
  <c r="M4" i="5"/>
  <c r="L4" i="5"/>
  <c r="K4" i="5"/>
  <c r="J4" i="5"/>
  <c r="I4" i="5"/>
  <c r="H4" i="5"/>
  <c r="G4" i="5"/>
  <c r="F4" i="5"/>
  <c r="E4" i="5"/>
  <c r="D4" i="5"/>
  <c r="C4" i="5"/>
  <c r="B4" i="5"/>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B5" i="17"/>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B5" i="18"/>
  <c r="AF4" i="19"/>
  <c r="AE4" i="19"/>
  <c r="AD4" i="19"/>
  <c r="AC4" i="19"/>
  <c r="AB4" i="19"/>
  <c r="AA4" i="19"/>
  <c r="Z4" i="19"/>
  <c r="Y4" i="19"/>
  <c r="X4" i="19"/>
  <c r="W4" i="19"/>
  <c r="V4" i="19"/>
  <c r="U4" i="19"/>
  <c r="T4" i="19"/>
  <c r="S4" i="19"/>
  <c r="R4" i="19"/>
  <c r="Q4" i="19"/>
  <c r="P4" i="19"/>
  <c r="O4" i="19"/>
  <c r="N4" i="19"/>
  <c r="M4" i="19"/>
  <c r="L4" i="19"/>
  <c r="K4" i="19"/>
  <c r="J4" i="19"/>
  <c r="I4" i="19"/>
  <c r="H4" i="19"/>
  <c r="G4" i="19"/>
  <c r="F4" i="19"/>
  <c r="E4" i="19"/>
  <c r="D4" i="19"/>
  <c r="C4" i="19"/>
  <c r="B4" i="19"/>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B5" i="20"/>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B5" i="21"/>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B5" i="22"/>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B5" i="23"/>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B5" i="24"/>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B5" i="2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D5" i="15"/>
  <c r="B5" i="15"/>
  <c r="AF4" i="4"/>
  <c r="AE4" i="4"/>
  <c r="AD4" i="4"/>
  <c r="AC4" i="4"/>
  <c r="AB4" i="4"/>
  <c r="AA4" i="4"/>
  <c r="Z4" i="4"/>
  <c r="Y4" i="4"/>
  <c r="X4" i="4"/>
  <c r="W4" i="4"/>
  <c r="V4" i="4"/>
  <c r="U4" i="4"/>
  <c r="T4" i="4"/>
  <c r="S4" i="4"/>
  <c r="R4" i="4"/>
  <c r="Q4" i="4"/>
  <c r="P4" i="4"/>
  <c r="O4" i="4"/>
  <c r="N4" i="4"/>
  <c r="M4" i="4"/>
  <c r="L4" i="4"/>
  <c r="K4" i="4"/>
  <c r="J4" i="4"/>
  <c r="I4" i="4"/>
  <c r="H4" i="4"/>
  <c r="G4" i="4"/>
  <c r="F4" i="4"/>
  <c r="E4" i="4"/>
  <c r="N1" i="25" l="1"/>
  <c r="N1" i="24"/>
  <c r="N1" i="23"/>
  <c r="N1" i="22"/>
  <c r="N1" i="21"/>
  <c r="N1" i="20"/>
  <c r="N1" i="19"/>
  <c r="N1" i="18"/>
  <c r="N1" i="17"/>
</calcChain>
</file>

<file path=xl/sharedStrings.xml><?xml version="1.0" encoding="utf-8"?>
<sst xmlns="http://schemas.openxmlformats.org/spreadsheetml/2006/main" count="420" uniqueCount="48">
  <si>
    <t>Janvier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</si>
  <si>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</si>
  <si>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</si>
  <si>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</si>
  <si>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</si>
  <si>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</si>
  <si>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</si>
  <si>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</si>
  <si>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</si>
  <si>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</si>
  <si>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</si>
  <si>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</si>
  <si>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</si>
  <si>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</si>
  <si>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</si>
  <si>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</si>
  <si>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</si>
  <si>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</si>
  <si>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</si>
  <si>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</si>
  <si>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</si>
  <si>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</si>
  <si>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</si>
  <si>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</si>
  <si>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</si>
  <si>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</si>
  <si>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</si>
  <si>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</si>
  <si>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</si>
  <si>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</si>
  <si>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</si>
  <si>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</si>
  <si>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Février</t>
  </si>
  <si>
    <t xml:space="preserve"> </t>
  </si>
  <si>
    <t xml:space="preserve">  </t>
  </si>
  <si>
    <t>Mars</t>
  </si>
  <si>
    <t>Avril</t>
  </si>
  <si>
    <t>Mai</t>
  </si>
  <si>
    <t>Juin</t>
  </si>
  <si>
    <t>Juillet</t>
  </si>
  <si>
    <t>Août</t>
  </si>
  <si>
    <t>Septembre</t>
  </si>
  <si>
    <t>Octobre</t>
  </si>
  <si>
    <t>Novembre</t>
  </si>
  <si>
    <t>Décembre</t>
  </si>
  <si>
    <t>Planning CEJ</t>
  </si>
  <si>
    <t>Matin</t>
  </si>
  <si>
    <t>Après midi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</si>
</sst>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 #,##0\ &quot;€&quot;_-;\-* #,##0\ &quot;€&quot;_-;_-* &quot;-&quot;\ &quot;€&quot;_-;_-@_-"/>
    <numFmt numFmtId="44" formatCode="_-* #,##0.00\ &quot;€&quot;_-;\-* #,##0.00\ &quot;€&quot;_-;_-* &quot;-&quot;??\ &quot;€&quot;_-;_-@_-"/>
    <numFmt numFmtId="164" formatCode="_(* #,##0_);_(* \(#,##0\);_(* &quot;-&quot;_);_(@_)"/>
    <numFmt numFmtId="165" formatCode="_(* #,##0.00_);_(* \(#,##0.00\);_(*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36">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0" tint="-0.499984740745262"/>
        <bgColor indexed="64"/>
      </patternFill>
    </fill>
    <fill>
      <patternFill patternType="solid">
        <fgColor theme="0"/>
        <bgColor indexed="64"/>
      </patternFill>
    </fill>
    <fill>
      <patternFill patternType="solid">
        <fgColor theme="4" tint="-0.499984740745262"/>
        <bgColor indexed="64"/>
      </patternFill>
    </fill>
  </fills>
  <borders count="7">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50">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1" fillId="27" borderId="5" applyNumberFormat="0" applyFont="0" applyAlignment="0" applyProtection="0"/>
    <xf numFmtId="0" fontId="18"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0" borderId="0"/>
  </cellStyleXfs>
  <cellXfs count="20">
    <xf numFmtId="0" fontId="0" fillId="0" borderId="0" xfId="0">
      <alignment horizontal="left" vertical="center"/>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0" fillId="0" borderId="0" xfId="0" applyProtection="1">
      <alignment horizontal="left" vertical="center"/>
    </xf>
    <xf numFmtId="0" fontId="0" fillId="0" borderId="0" xfId="0" applyAlignment="1" applyProtection="1">
      <alignment horizontal="left" vertical="center" wrapText="1"/>
    </xf>
    <xf numFmtId="0" fontId="8" fillId="0" borderId="0" xfId="0" applyFont="1" applyFill="1" applyBorder="1" applyAlignment="1" applyProtection="1">
      <alignment horizontal="center" vertical="center"/>
    </xf>
    <xf numFmtId="0" fontId="0" fillId="0" borderId="6" xfId="0" applyBorder="1" applyProtection="1">
      <alignment horizontal="left" vertical="center"/>
    </xf>
    <xf numFmtId="0" fontId="0" fillId="0" borderId="6" xfId="0" applyFont="1" applyFill="1" applyBorder="1" applyAlignment="1" applyProtection="1">
      <alignment horizontal="center" vertical="center"/>
    </xf>
    <xf numFmtId="0" fontId="0" fillId="33" borderId="6" xfId="0" applyFont="1" applyFill="1" applyBorder="1" applyAlignment="1" applyProtection="1">
      <alignment horizontal="center" vertical="center"/>
    </xf>
    <xf numFmtId="0" fontId="0" fillId="33" borderId="6" xfId="0" applyFill="1" applyBorder="1" applyProtection="1">
      <alignment horizontal="left" vertical="center"/>
    </xf>
    <xf numFmtId="0" fontId="5" fillId="2" borderId="0" xfId="3" applyProtection="1">
      <alignment horizontal="center" vertical="center"/>
    </xf>
    <xf numFmtId="0" fontId="0" fillId="34" borderId="6" xfId="0" applyFont="1" applyFill="1" applyBorder="1" applyAlignment="1" applyProtection="1">
      <alignment horizontal="center" vertical="center" wrapText="1"/>
    </xf>
    <xf numFmtId="0" fontId="0" fillId="0" borderId="6" xfId="0" applyFont="1" applyFill="1" applyBorder="1" applyAlignment="1" applyProtection="1">
      <alignment horizontal="center" vertical="center" wrapText="1"/>
    </xf>
    <xf numFmtId="0" fontId="5" fillId="34" borderId="0" xfId="3" applyFill="1" applyProtection="1">
      <alignment horizontal="center" vertical="center"/>
    </xf>
    <xf numFmtId="0" fontId="0" fillId="34" borderId="0" xfId="0" applyFill="1">
      <alignment horizontal="left" vertical="center"/>
    </xf>
    <xf numFmtId="0" fontId="0" fillId="34" borderId="0" xfId="0" applyFill="1" applyProtection="1">
      <alignment horizontal="left" vertical="center"/>
    </xf>
    <xf numFmtId="0" fontId="3" fillId="0" borderId="0" xfId="0" applyFont="1" applyFill="1" applyBorder="1" applyAlignment="1" applyProtection="1">
      <alignment horizontal="center" vertical="center"/>
    </xf>
    <xf numFmtId="0" fontId="3" fillId="35" borderId="0" xfId="0" applyFont="1" applyFill="1" applyBorder="1" applyAlignment="1" applyProtection="1">
      <alignment horizontal="center" vertical="center"/>
    </xf>
    <xf numFmtId="0" fontId="5" fillId="2" borderId="0" xfId="3" applyAlignment="1" applyProtection="1">
      <alignment horizontal="center" vertical="center"/>
    </xf>
    <xf numFmtId="0" fontId="5" fillId="2" borderId="0" xfId="3" applyProtection="1">
      <alignment horizontal="center" vertical="center"/>
    </xf>
  </cellXfs>
  <cellStyles count="50">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cellStyle name="Entrée" xfId="36" builtinId="20" customBuiltin="1"/>
    <cellStyle name="Étiquette" xfId="27"/>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rmal 2" xfId="49"/>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794">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protection locked="1" hidden="0"/>
    </dxf>
    <dxf>
      <protection locked="1" hidden="0"/>
    </dxf>
    <dxf>
      <protection locked="1" hidden="0"/>
    </dxf>
    <dxf>
      <font>
        <color theme="0"/>
      </font>
      <border>
        <vertical/>
        <horizontal/>
      </border>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fill>
        <patternFill>
          <fgColor indexed="64"/>
          <bgColor theme="0" tint="-0.499984740745262"/>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fill>
        <patternFill>
          <fgColor indexed="64"/>
          <bgColor theme="0" tint="-0.499984740745262"/>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fill>
        <patternFill>
          <fgColor indexed="64"/>
          <bgColor theme="0" tint="-0.499984740745262"/>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fill>
        <patternFill>
          <fgColor indexed="64"/>
          <bgColor theme="0" tint="-0.499984740745262"/>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fill>
        <patternFill>
          <fgColor indexed="64"/>
          <bgColor theme="0" tint="-0.499984740745262"/>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protection locked="1" hidden="0"/>
    </dxf>
    <dxf>
      <fill>
        <patternFill>
          <fgColor indexed="64"/>
          <bgColor theme="0" tint="-0.499984740745262"/>
        </patternFill>
      </fill>
      <border diagonalUp="0" diagonalDown="0" outline="0">
        <left style="thin">
          <color indexed="64"/>
        </left>
        <right style="thin">
          <color indexed="64"/>
        </right>
        <top style="thin">
          <color indexed="64"/>
        </top>
        <bottom style="thin">
          <color indexed="64"/>
        </bottom>
      </border>
      <protection locked="1" hidden="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tableStyleElement type="wholeTable" dxfId="793"/>
      <tableStyleElement type="headerRow" dxfId="792"/>
      <tableStyleElement type="totalRow" dxfId="791"/>
      <tableStyleElement type="firstColumn" dxfId="790"/>
      <tableStyleElement type="lastColumn" dxfId="789"/>
      <tableStyleElement type="firstRowStripe" dxfId="788"/>
      <tableStyleElement type="secondRowStripe" dxfId="787"/>
      <tableStyleElement type="firstColumnStripe" dxfId="786"/>
      <tableStyleElement type="secondColumnStripe" dxfId="785"/>
      <tableStyleElement type="firstHeaderCell" dxfId="784"/>
      <tableStyleElement type="lastHeaderCell" dxfId="783"/>
      <tableStyleElement type="firstTotalCell" dxfId="782"/>
      <tableStyleElement type="lastTotalCell" dxfId="78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id="3" name="Janvier" displayName="Janvier" ref="B5:AF8" totalsRowShown="0" headerRowDxfId="780" dataDxfId="779" totalsRowDxfId="778">
  <tableColumns count="31">
    <tableColumn id="2" name="1" dataDxfId="777" totalsRowDxfId="776"/>
    <tableColumn id="3" name="2" dataDxfId="775" totalsRowDxfId="774"/>
    <tableColumn id="4" name="3" dataDxfId="773" totalsRowDxfId="772"/>
    <tableColumn id="5" name="4" dataDxfId="771" totalsRowDxfId="770"/>
    <tableColumn id="6" name="5" dataDxfId="769" totalsRowDxfId="768"/>
    <tableColumn id="7" name="6" dataDxfId="767" totalsRowDxfId="766"/>
    <tableColumn id="8" name="7" dataDxfId="765" totalsRowDxfId="764"/>
    <tableColumn id="9" name="8" dataDxfId="763" totalsRowDxfId="762"/>
    <tableColumn id="10" name="9" dataDxfId="761" totalsRowDxfId="760"/>
    <tableColumn id="11" name="10" dataDxfId="759" totalsRowDxfId="758"/>
    <tableColumn id="12" name="11" dataDxfId="757" totalsRowDxfId="756"/>
    <tableColumn id="13" name="12" dataDxfId="755" totalsRowDxfId="754"/>
    <tableColumn id="14" name="13" dataDxfId="753" totalsRowDxfId="752"/>
    <tableColumn id="15" name="14" dataDxfId="751" totalsRowDxfId="750"/>
    <tableColumn id="16" name="15" dataDxfId="749" totalsRowDxfId="748"/>
    <tableColumn id="17" name="16" dataDxfId="747" totalsRowDxfId="746"/>
    <tableColumn id="18" name="17" dataDxfId="745" totalsRowDxfId="744"/>
    <tableColumn id="19" name="18" dataDxfId="743" totalsRowDxfId="742"/>
    <tableColumn id="20" name="19" dataDxfId="741" totalsRowDxfId="740"/>
    <tableColumn id="21" name="20" dataDxfId="739" totalsRowDxfId="738"/>
    <tableColumn id="22" name="21" dataDxfId="737" totalsRowDxfId="736"/>
    <tableColumn id="23" name="22" dataDxfId="735" totalsRowDxfId="734"/>
    <tableColumn id="24" name="23" dataDxfId="733" totalsRowDxfId="732"/>
    <tableColumn id="25" name="24" dataDxfId="731" totalsRowDxfId="730"/>
    <tableColumn id="26" name="25" dataDxfId="729" totalsRowDxfId="728"/>
    <tableColumn id="27" name="26" dataDxfId="727" totalsRowDxfId="726"/>
    <tableColumn id="28" name="27" dataDxfId="725" totalsRowDxfId="724"/>
    <tableColumn id="29" name="28" dataDxfId="723" totalsRowDxfId="722"/>
    <tableColumn id="30" name="29" dataDxfId="721" totalsRowDxfId="720"/>
    <tableColumn id="31" name="30" dataDxfId="719" totalsRowDxfId="718"/>
    <tableColumn id="32" name="31" dataDxfId="717" totalsRowDxfId="716"/>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2" name="Février" displayName="Février" ref="B5:AF8" totalsRowShown="0" headerRowDxfId="714" dataDxfId="713" totalsRowDxfId="712">
  <tableColumns count="31">
    <tableColumn id="2" name="1" dataDxfId="711" totalsRowDxfId="710"/>
    <tableColumn id="3" name="2" dataDxfId="709" totalsRowDxfId="708"/>
    <tableColumn id="4" name="3" dataDxfId="707" totalsRowDxfId="706"/>
    <tableColumn id="5" name="4" dataDxfId="705" totalsRowDxfId="704"/>
    <tableColumn id="6" name="5" dataDxfId="703" totalsRowDxfId="702"/>
    <tableColumn id="7" name="6" dataDxfId="701" totalsRowDxfId="700"/>
    <tableColumn id="8" name="7" dataDxfId="699" totalsRowDxfId="698"/>
    <tableColumn id="9" name="8" dataDxfId="697" totalsRowDxfId="696"/>
    <tableColumn id="10" name="9" dataDxfId="695" totalsRowDxfId="694"/>
    <tableColumn id="11" name="10" dataDxfId="693" totalsRowDxfId="692"/>
    <tableColumn id="12" name="11" dataDxfId="691" totalsRowDxfId="690"/>
    <tableColumn id="13" name="12" dataDxfId="689" totalsRowDxfId="688"/>
    <tableColumn id="14" name="13" dataDxfId="687" totalsRowDxfId="686"/>
    <tableColumn id="15" name="14" dataDxfId="685" totalsRowDxfId="684"/>
    <tableColumn id="16" name="15" dataDxfId="683" totalsRowDxfId="682"/>
    <tableColumn id="17" name="16" dataDxfId="681" totalsRowDxfId="680"/>
    <tableColumn id="18" name="17" dataDxfId="679" totalsRowDxfId="678"/>
    <tableColumn id="19" name="18" dataDxfId="677" totalsRowDxfId="676"/>
    <tableColumn id="20" name="19" dataDxfId="675" totalsRowDxfId="674"/>
    <tableColumn id="21" name="20" dataDxfId="673" totalsRowDxfId="672"/>
    <tableColumn id="22" name="21" dataDxfId="671" totalsRowDxfId="670"/>
    <tableColumn id="23" name="22" dataDxfId="669" totalsRowDxfId="668"/>
    <tableColumn id="24" name="23" dataDxfId="667" totalsRowDxfId="666"/>
    <tableColumn id="25" name="24" dataDxfId="665" totalsRowDxfId="664"/>
    <tableColumn id="26" name="25" dataDxfId="663" totalsRowDxfId="662"/>
    <tableColumn id="27" name="26" dataDxfId="661" totalsRowDxfId="660"/>
    <tableColumn id="28" name="27" dataDxfId="659" totalsRowDxfId="658"/>
    <tableColumn id="29" name="28" dataDxfId="657" totalsRowDxfId="656"/>
    <tableColumn id="30" name="29" dataDxfId="655" totalsRowDxfId="654"/>
    <tableColumn id="31" name=" " dataDxfId="653" totalsRowDxfId="652"/>
    <tableColumn id="32" name="  " dataDxfId="651" totalsRowDxfId="65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4" name="Mars" displayName="Mars" ref="B6:AF9" totalsRowShown="0" headerRowDxfId="649" dataDxfId="648" totalsRowDxfId="647">
  <tableColumns count="31">
    <tableColumn id="2" name="1" dataDxfId="646" totalsRowDxfId="645"/>
    <tableColumn id="3" name="2" dataDxfId="644" totalsRowDxfId="643"/>
    <tableColumn id="4" name="3" dataDxfId="642" totalsRowDxfId="641"/>
    <tableColumn id="5" name="4" dataDxfId="640" totalsRowDxfId="639"/>
    <tableColumn id="6" name="5" dataDxfId="638" totalsRowDxfId="637"/>
    <tableColumn id="7" name="6" dataDxfId="636" totalsRowDxfId="635"/>
    <tableColumn id="8" name="7" dataDxfId="634" totalsRowDxfId="633"/>
    <tableColumn id="9" name="8" dataDxfId="632" totalsRowDxfId="631"/>
    <tableColumn id="10" name="9" dataDxfId="630" totalsRowDxfId="629"/>
    <tableColumn id="11" name="10" dataDxfId="628" totalsRowDxfId="627"/>
    <tableColumn id="12" name="11" dataDxfId="626" totalsRowDxfId="625"/>
    <tableColumn id="13" name="12" dataDxfId="624" totalsRowDxfId="623"/>
    <tableColumn id="14" name="13" dataDxfId="622" totalsRowDxfId="621"/>
    <tableColumn id="15" name="14" dataDxfId="620" totalsRowDxfId="619"/>
    <tableColumn id="16" name="15" dataDxfId="618" totalsRowDxfId="617"/>
    <tableColumn id="17" name="16" dataDxfId="616" totalsRowDxfId="615"/>
    <tableColumn id="18" name="17" dataDxfId="614" totalsRowDxfId="613"/>
    <tableColumn id="19" name="18" dataDxfId="612" totalsRowDxfId="611"/>
    <tableColumn id="20" name="19" dataDxfId="610" totalsRowDxfId="609"/>
    <tableColumn id="21" name="20" dataDxfId="608" totalsRowDxfId="607"/>
    <tableColumn id="22" name="21" dataDxfId="606" totalsRowDxfId="605"/>
    <tableColumn id="23" name="22" dataDxfId="604" totalsRowDxfId="603"/>
    <tableColumn id="24" name="23" dataDxfId="602" totalsRowDxfId="601"/>
    <tableColumn id="25" name="24" dataDxfId="600" totalsRowDxfId="599"/>
    <tableColumn id="26" name="25" dataDxfId="598" totalsRowDxfId="597"/>
    <tableColumn id="27" name="26" dataDxfId="596" totalsRowDxfId="595"/>
    <tableColumn id="28" name="27" dataDxfId="594" totalsRowDxfId="593"/>
    <tableColumn id="29" name="28" dataDxfId="592" totalsRowDxfId="591"/>
    <tableColumn id="30" name="29" dataDxfId="590" totalsRowDxfId="589"/>
    <tableColumn id="31" name="30" dataDxfId="588" totalsRowDxfId="587"/>
    <tableColumn id="32" name="31" dataDxfId="586" totalsRowDxfId="585"/>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5" name="Avril" displayName="Avril" ref="B6:AF9" totalsRowShown="0" headerRowDxfId="584" dataDxfId="583" totalsRowDxfId="582">
  <tableColumns count="31">
    <tableColumn id="2" name="1" dataDxfId="581" totalsRowDxfId="580"/>
    <tableColumn id="3" name="2" dataDxfId="579" totalsRowDxfId="578"/>
    <tableColumn id="4" name="3" dataDxfId="577" totalsRowDxfId="576"/>
    <tableColumn id="5" name="4" dataDxfId="575" totalsRowDxfId="574"/>
    <tableColumn id="6" name="5" dataDxfId="573" totalsRowDxfId="572"/>
    <tableColumn id="7" name="6" dataDxfId="571" totalsRowDxfId="570"/>
    <tableColumn id="8" name="7" dataDxfId="569" totalsRowDxfId="568"/>
    <tableColumn id="9" name="8" dataDxfId="567" totalsRowDxfId="566"/>
    <tableColumn id="10" name="9" dataDxfId="565" totalsRowDxfId="564"/>
    <tableColumn id="11" name="10" dataDxfId="563" totalsRowDxfId="562"/>
    <tableColumn id="12" name="11" dataDxfId="561" totalsRowDxfId="560"/>
    <tableColumn id="13" name="12" dataDxfId="559" totalsRowDxfId="558"/>
    <tableColumn id="14" name="13" dataDxfId="557" totalsRowDxfId="556"/>
    <tableColumn id="15" name="14" dataDxfId="555" totalsRowDxfId="554"/>
    <tableColumn id="16" name="15" dataDxfId="553" totalsRowDxfId="552"/>
    <tableColumn id="17" name="16" dataDxfId="551" totalsRowDxfId="550"/>
    <tableColumn id="18" name="17" dataDxfId="549" totalsRowDxfId="548"/>
    <tableColumn id="19" name="18" dataDxfId="547" totalsRowDxfId="546"/>
    <tableColumn id="20" name="19" dataDxfId="545" totalsRowDxfId="544"/>
    <tableColumn id="21" name="20" dataDxfId="543" totalsRowDxfId="542"/>
    <tableColumn id="22" name="21" dataDxfId="541" totalsRowDxfId="540"/>
    <tableColumn id="23" name="22" dataDxfId="539" totalsRowDxfId="538"/>
    <tableColumn id="24" name="23" dataDxfId="537" totalsRowDxfId="536"/>
    <tableColumn id="25" name="24" dataDxfId="535" totalsRowDxfId="534"/>
    <tableColumn id="26" name="25" dataDxfId="533" totalsRowDxfId="532"/>
    <tableColumn id="27" name="26" dataDxfId="531" totalsRowDxfId="530"/>
    <tableColumn id="28" name="27" dataDxfId="529" totalsRowDxfId="528"/>
    <tableColumn id="29" name="28" dataDxfId="527" totalsRowDxfId="526"/>
    <tableColumn id="30" name="29" dataDxfId="525" totalsRowDxfId="524"/>
    <tableColumn id="31" name="30" dataDxfId="523" totalsRowDxfId="522"/>
    <tableColumn id="32" name=" " dataDxfId="521" totalsRowDxfId="52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6" name="Mai" displayName="Mai" ref="B5:AF8" totalsRowShown="0" headerRowDxfId="519" dataDxfId="518" totalsRowDxfId="517">
  <tableColumns count="31">
    <tableColumn id="2" name="1" dataDxfId="516" totalsRowDxfId="515"/>
    <tableColumn id="3" name="2" dataDxfId="514" totalsRowDxfId="513"/>
    <tableColumn id="4" name="3" dataDxfId="512" totalsRowDxfId="511"/>
    <tableColumn id="5" name="4" dataDxfId="510" totalsRowDxfId="509"/>
    <tableColumn id="6" name="5" dataDxfId="508" totalsRowDxfId="507"/>
    <tableColumn id="7" name="6" dataDxfId="506" totalsRowDxfId="505"/>
    <tableColumn id="8" name="7" dataDxfId="504" totalsRowDxfId="503"/>
    <tableColumn id="9" name="8" dataDxfId="502" totalsRowDxfId="501"/>
    <tableColumn id="10" name="9" dataDxfId="500" totalsRowDxfId="499"/>
    <tableColumn id="11" name="10" dataDxfId="498" totalsRowDxfId="497"/>
    <tableColumn id="12" name="11" dataDxfId="496" totalsRowDxfId="495"/>
    <tableColumn id="13" name="12" dataDxfId="494" totalsRowDxfId="493"/>
    <tableColumn id="14" name="13" dataDxfId="492" totalsRowDxfId="491"/>
    <tableColumn id="15" name="14" dataDxfId="490" totalsRowDxfId="489"/>
    <tableColumn id="16" name="15" dataDxfId="488" totalsRowDxfId="487"/>
    <tableColumn id="17" name="16" dataDxfId="486" totalsRowDxfId="485"/>
    <tableColumn id="18" name="17" dataDxfId="484" totalsRowDxfId="483"/>
    <tableColumn id="19" name="18" dataDxfId="482" totalsRowDxfId="481"/>
    <tableColumn id="20" name="19" dataDxfId="480" totalsRowDxfId="479"/>
    <tableColumn id="21" name="20" dataDxfId="478" totalsRowDxfId="477"/>
    <tableColumn id="22" name="21" dataDxfId="476" totalsRowDxfId="475"/>
    <tableColumn id="23" name="22" dataDxfId="474" totalsRowDxfId="473"/>
    <tableColumn id="24" name="23" dataDxfId="472" totalsRowDxfId="471"/>
    <tableColumn id="25" name="24" dataDxfId="470" totalsRowDxfId="469"/>
    <tableColumn id="26" name="25" dataDxfId="468" totalsRowDxfId="467"/>
    <tableColumn id="27" name="26" dataDxfId="466" totalsRowDxfId="465"/>
    <tableColumn id="28" name="27" dataDxfId="464" totalsRowDxfId="463"/>
    <tableColumn id="29" name="28" dataDxfId="462" totalsRowDxfId="461"/>
    <tableColumn id="30" name="29" dataDxfId="460" totalsRowDxfId="459"/>
    <tableColumn id="31" name="30" dataDxfId="458" totalsRowDxfId="457"/>
    <tableColumn id="32" name="31" dataDxfId="456" totalsRowDxfId="455"/>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7" name="Juin" displayName="Juin" ref="B6:AF9" totalsRowShown="0" headerRowDxfId="454" dataDxfId="453" totalsRowDxfId="452">
  <tableColumns count="31">
    <tableColumn id="2" name="1" dataDxfId="451" totalsRowDxfId="450"/>
    <tableColumn id="3" name="2" dataDxfId="449" totalsRowDxfId="448"/>
    <tableColumn id="4" name="3" dataDxfId="447" totalsRowDxfId="446"/>
    <tableColumn id="5" name="4" dataDxfId="445" totalsRowDxfId="444"/>
    <tableColumn id="6" name="5" dataDxfId="443" totalsRowDxfId="442"/>
    <tableColumn id="7" name="6" dataDxfId="441" totalsRowDxfId="440"/>
    <tableColumn id="8" name="7" dataDxfId="439" totalsRowDxfId="438"/>
    <tableColumn id="9" name="8" dataDxfId="437" totalsRowDxfId="436"/>
    <tableColumn id="10" name="9" dataDxfId="435" totalsRowDxfId="434"/>
    <tableColumn id="11" name="10" dataDxfId="433" totalsRowDxfId="432"/>
    <tableColumn id="12" name="11" dataDxfId="431" totalsRowDxfId="430"/>
    <tableColumn id="13" name="12" dataDxfId="429" totalsRowDxfId="428"/>
    <tableColumn id="14" name="13" dataDxfId="427" totalsRowDxfId="426"/>
    <tableColumn id="15" name="14" dataDxfId="425" totalsRowDxfId="424"/>
    <tableColumn id="16" name="15" dataDxfId="423" totalsRowDxfId="422"/>
    <tableColumn id="17" name="16" dataDxfId="421" totalsRowDxfId="420"/>
    <tableColumn id="18" name="17" dataDxfId="419" totalsRowDxfId="418"/>
    <tableColumn id="19" name="18" dataDxfId="417" totalsRowDxfId="416"/>
    <tableColumn id="20" name="19" dataDxfId="415" totalsRowDxfId="414"/>
    <tableColumn id="21" name="20" dataDxfId="413" totalsRowDxfId="412"/>
    <tableColumn id="22" name="21" dataDxfId="411" totalsRowDxfId="410"/>
    <tableColumn id="23" name="22" dataDxfId="409" totalsRowDxfId="408"/>
    <tableColumn id="24" name="23" dataDxfId="407" totalsRowDxfId="406"/>
    <tableColumn id="25" name="24" dataDxfId="405" totalsRowDxfId="404"/>
    <tableColumn id="26" name="25" dataDxfId="403" totalsRowDxfId="402"/>
    <tableColumn id="27" name="26" dataDxfId="401" totalsRowDxfId="400"/>
    <tableColumn id="28" name="27" dataDxfId="399" totalsRowDxfId="398"/>
    <tableColumn id="29" name="28" dataDxfId="397" totalsRowDxfId="396"/>
    <tableColumn id="30" name="29" dataDxfId="395" totalsRowDxfId="394"/>
    <tableColumn id="31" name="30" dataDxfId="393" totalsRowDxfId="392"/>
    <tableColumn id="32" name=" " dataDxfId="391" totalsRowDxfId="39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18" name="Juillet" displayName="Juillet" ref="B6:AF9" totalsRowShown="0" headerRowDxfId="389" dataDxfId="388" totalsRowDxfId="387">
  <tableColumns count="31">
    <tableColumn id="2" name="1" dataDxfId="386" totalsRowDxfId="385"/>
    <tableColumn id="3" name="2" dataDxfId="384" totalsRowDxfId="383"/>
    <tableColumn id="4" name="3" dataDxfId="382" totalsRowDxfId="381"/>
    <tableColumn id="5" name="4" dataDxfId="380" totalsRowDxfId="379"/>
    <tableColumn id="6" name="5" dataDxfId="378" totalsRowDxfId="377"/>
    <tableColumn id="7" name="6" dataDxfId="376" totalsRowDxfId="375"/>
    <tableColumn id="8" name="7" dataDxfId="374" totalsRowDxfId="373"/>
    <tableColumn id="9" name="8" dataDxfId="372" totalsRowDxfId="371"/>
    <tableColumn id="10" name="9" dataDxfId="370" totalsRowDxfId="369"/>
    <tableColumn id="11" name="10" dataDxfId="368" totalsRowDxfId="367"/>
    <tableColumn id="12" name="11" dataDxfId="366" totalsRowDxfId="365"/>
    <tableColumn id="13" name="12" dataDxfId="364" totalsRowDxfId="363"/>
    <tableColumn id="14" name="13" dataDxfId="362" totalsRowDxfId="361"/>
    <tableColumn id="15" name="14" dataDxfId="360" totalsRowDxfId="359"/>
    <tableColumn id="16" name="15" dataDxfId="358" totalsRowDxfId="357"/>
    <tableColumn id="17" name="16" dataDxfId="356" totalsRowDxfId="355"/>
    <tableColumn id="18" name="17" dataDxfId="354" totalsRowDxfId="353"/>
    <tableColumn id="19" name="18" dataDxfId="352" totalsRowDxfId="351"/>
    <tableColumn id="20" name="19" dataDxfId="350" totalsRowDxfId="349"/>
    <tableColumn id="21" name="20" dataDxfId="348" totalsRowDxfId="347"/>
    <tableColumn id="22" name="21" dataDxfId="346" totalsRowDxfId="345"/>
    <tableColumn id="23" name="22" dataDxfId="344" totalsRowDxfId="343"/>
    <tableColumn id="24" name="23" dataDxfId="342" totalsRowDxfId="341"/>
    <tableColumn id="25" name="24" dataDxfId="340" totalsRowDxfId="339"/>
    <tableColumn id="26" name="25" dataDxfId="338" totalsRowDxfId="337"/>
    <tableColumn id="27" name="26" dataDxfId="336" totalsRowDxfId="335"/>
    <tableColumn id="28" name="27" dataDxfId="334" totalsRowDxfId="333"/>
    <tableColumn id="29" name="28" dataDxfId="332" totalsRowDxfId="331"/>
    <tableColumn id="30" name="29" dataDxfId="330" totalsRowDxfId="329"/>
    <tableColumn id="31" name="30" dataDxfId="328" totalsRowDxfId="327"/>
    <tableColumn id="32" name="31" dataDxfId="326" totalsRowDxfId="325"/>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19" name="Août" displayName="Août" ref="B6:AF9" totalsRowShown="0" headerRowDxfId="324" dataDxfId="323" totalsRowDxfId="322">
  <tableColumns count="31">
    <tableColumn id="2" name="1" dataDxfId="321" totalsRowDxfId="320"/>
    <tableColumn id="3" name="2" dataDxfId="319" totalsRowDxfId="318"/>
    <tableColumn id="4" name="3" dataDxfId="317" totalsRowDxfId="316"/>
    <tableColumn id="5" name="4" dataDxfId="315" totalsRowDxfId="314"/>
    <tableColumn id="6" name="5" dataDxfId="313" totalsRowDxfId="312"/>
    <tableColumn id="7" name="6" dataDxfId="311" totalsRowDxfId="310"/>
    <tableColumn id="8" name="7" dataDxfId="309" totalsRowDxfId="308"/>
    <tableColumn id="9" name="8" dataDxfId="307" totalsRowDxfId="306"/>
    <tableColumn id="10" name="9" dataDxfId="305" totalsRowDxfId="304"/>
    <tableColumn id="11" name="10" dataDxfId="303" totalsRowDxfId="302"/>
    <tableColumn id="12" name="11" dataDxfId="301" totalsRowDxfId="300"/>
    <tableColumn id="13" name="12" dataDxfId="299" totalsRowDxfId="298"/>
    <tableColumn id="14" name="13" dataDxfId="297" totalsRowDxfId="296"/>
    <tableColumn id="15" name="14" dataDxfId="295" totalsRowDxfId="294"/>
    <tableColumn id="16" name="15" dataDxfId="293" totalsRowDxfId="292"/>
    <tableColumn id="17" name="16" dataDxfId="291" totalsRowDxfId="290"/>
    <tableColumn id="18" name="17" dataDxfId="289" totalsRowDxfId="288"/>
    <tableColumn id="19" name="18" dataDxfId="287" totalsRowDxfId="286"/>
    <tableColumn id="20" name="19" dataDxfId="285" totalsRowDxfId="284"/>
    <tableColumn id="21" name="20" dataDxfId="283" totalsRowDxfId="282"/>
    <tableColumn id="22" name="21" dataDxfId="281" totalsRowDxfId="280"/>
    <tableColumn id="23" name="22" dataDxfId="279" totalsRowDxfId="278"/>
    <tableColumn id="24" name="23" dataDxfId="277" totalsRowDxfId="276"/>
    <tableColumn id="25" name="24" dataDxfId="275" totalsRowDxfId="274"/>
    <tableColumn id="26" name="25" dataDxfId="273" totalsRowDxfId="272"/>
    <tableColumn id="27" name="26" dataDxfId="271" totalsRowDxfId="270"/>
    <tableColumn id="28" name="27" dataDxfId="269" totalsRowDxfId="268"/>
    <tableColumn id="29" name="28" dataDxfId="267" totalsRowDxfId="266"/>
    <tableColumn id="30" name="29" dataDxfId="265" totalsRowDxfId="264"/>
    <tableColumn id="31" name="30" dataDxfId="263" totalsRowDxfId="262"/>
    <tableColumn id="32" name="31" dataDxfId="261" totalsRowDxfId="26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20" name="Septembre" displayName="Septembre" ref="B6:AF9" totalsRowShown="0" headerRowDxfId="259" dataDxfId="258" totalsRowDxfId="257">
  <tableColumns count="31">
    <tableColumn id="2" name="1" dataDxfId="256" totalsRowDxfId="255"/>
    <tableColumn id="3" name="2" dataDxfId="254" totalsRowDxfId="253"/>
    <tableColumn id="4" name="3" dataDxfId="252" totalsRowDxfId="251"/>
    <tableColumn id="5" name="4" dataDxfId="250" totalsRowDxfId="249"/>
    <tableColumn id="6" name="5" dataDxfId="248" totalsRowDxfId="247"/>
    <tableColumn id="7" name="6" dataDxfId="246" totalsRowDxfId="245"/>
    <tableColumn id="8" name="7" dataDxfId="244" totalsRowDxfId="243"/>
    <tableColumn id="9" name="8" dataDxfId="242" totalsRowDxfId="241"/>
    <tableColumn id="10" name="9" dataDxfId="240" totalsRowDxfId="239"/>
    <tableColumn id="11" name="10" dataDxfId="238" totalsRowDxfId="237"/>
    <tableColumn id="12" name="11" dataDxfId="236" totalsRowDxfId="235"/>
    <tableColumn id="13" name="12" dataDxfId="234" totalsRowDxfId="233"/>
    <tableColumn id="14" name="13" dataDxfId="232" totalsRowDxfId="231"/>
    <tableColumn id="15" name="14" dataDxfId="230" totalsRowDxfId="229"/>
    <tableColumn id="16" name="15" dataDxfId="228" totalsRowDxfId="227"/>
    <tableColumn id="17" name="16" dataDxfId="226" totalsRowDxfId="225"/>
    <tableColumn id="18" name="17" dataDxfId="224" totalsRowDxfId="223"/>
    <tableColumn id="19" name="18" dataDxfId="222" totalsRowDxfId="221"/>
    <tableColumn id="20" name="19" dataDxfId="220" totalsRowDxfId="219"/>
    <tableColumn id="21" name="20" dataDxfId="218" totalsRowDxfId="217"/>
    <tableColumn id="22" name="21" dataDxfId="216" totalsRowDxfId="215"/>
    <tableColumn id="23" name="22" dataDxfId="214" totalsRowDxfId="213"/>
    <tableColumn id="24" name="23" dataDxfId="212" totalsRowDxfId="211"/>
    <tableColumn id="25" name="24" dataDxfId="210" totalsRowDxfId="209"/>
    <tableColumn id="26" name="25" dataDxfId="208" totalsRowDxfId="207"/>
    <tableColumn id="27" name="26" dataDxfId="206" totalsRowDxfId="205"/>
    <tableColumn id="28" name="27" dataDxfId="204" totalsRowDxfId="203"/>
    <tableColumn id="29" name="28" dataDxfId="202" totalsRowDxfId="201"/>
    <tableColumn id="30" name="29" dataDxfId="200" totalsRowDxfId="199"/>
    <tableColumn id="31" name="30" dataDxfId="198" totalsRowDxfId="197"/>
    <tableColumn id="32" name=" " dataDxfId="196" totalsRowDxfId="195"/>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21" name="Octobre" displayName="Octobre" ref="B6:AF9" totalsRowShown="0" headerRowDxfId="194" dataDxfId="193" totalsRowDxfId="192">
  <tableColumns count="31">
    <tableColumn id="2" name="1" dataDxfId="191" totalsRowDxfId="190"/>
    <tableColumn id="3" name="2" dataDxfId="189" totalsRowDxfId="188"/>
    <tableColumn id="4" name="3" dataDxfId="187" totalsRowDxfId="186"/>
    <tableColumn id="5" name="4" dataDxfId="185" totalsRowDxfId="184"/>
    <tableColumn id="6" name="5" dataDxfId="183" totalsRowDxfId="182"/>
    <tableColumn id="7" name="6" dataDxfId="181" totalsRowDxfId="180"/>
    <tableColumn id="8" name="7" dataDxfId="179" totalsRowDxfId="178"/>
    <tableColumn id="9" name="8" dataDxfId="177" totalsRowDxfId="176"/>
    <tableColumn id="10" name="9" dataDxfId="175" totalsRowDxfId="174"/>
    <tableColumn id="11" name="10" dataDxfId="173" totalsRowDxfId="172"/>
    <tableColumn id="12" name="11" dataDxfId="171" totalsRowDxfId="170"/>
    <tableColumn id="13" name="12" dataDxfId="169" totalsRowDxfId="168"/>
    <tableColumn id="14" name="13" dataDxfId="167" totalsRowDxfId="166"/>
    <tableColumn id="15" name="14" dataDxfId="165" totalsRowDxfId="164"/>
    <tableColumn id="16" name="15" dataDxfId="163" totalsRowDxfId="162"/>
    <tableColumn id="17" name="16" dataDxfId="161" totalsRowDxfId="160"/>
    <tableColumn id="18" name="17" dataDxfId="159" totalsRowDxfId="158"/>
    <tableColumn id="19" name="18" dataDxfId="157" totalsRowDxfId="156"/>
    <tableColumn id="20" name="19" dataDxfId="155" totalsRowDxfId="154"/>
    <tableColumn id="21" name="20" dataDxfId="153" totalsRowDxfId="152"/>
    <tableColumn id="22" name="21" dataDxfId="151" totalsRowDxfId="150"/>
    <tableColumn id="23" name="22" dataDxfId="149" totalsRowDxfId="148"/>
    <tableColumn id="24" name="23" dataDxfId="147" totalsRowDxfId="146"/>
    <tableColumn id="25" name="24" dataDxfId="145" totalsRowDxfId="144"/>
    <tableColumn id="26" name="25" dataDxfId="143" totalsRowDxfId="142"/>
    <tableColumn id="27" name="26" dataDxfId="141" totalsRowDxfId="140"/>
    <tableColumn id="28" name="27" dataDxfId="139" totalsRowDxfId="138"/>
    <tableColumn id="29" name="28" dataDxfId="137" totalsRowDxfId="136"/>
    <tableColumn id="30" name="29" dataDxfId="135" totalsRowDxfId="134"/>
    <tableColumn id="31" name="30" dataDxfId="133" totalsRowDxfId="132"/>
    <tableColumn id="32" name="31" dataDxfId="131" totalsRowDxfId="13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22" name="Novembre" displayName="Novembre" ref="B6:AF9" totalsRowShown="0" headerRowDxfId="129" dataDxfId="128" totalsRowDxfId="127">
  <tableColumns count="31">
    <tableColumn id="2" name="1" dataDxfId="126" totalsRowDxfId="125"/>
    <tableColumn id="3" name="2" dataDxfId="124" totalsRowDxfId="123"/>
    <tableColumn id="4" name="3" dataDxfId="122" totalsRowDxfId="121"/>
    <tableColumn id="5" name="4" dataDxfId="120" totalsRowDxfId="119"/>
    <tableColumn id="6" name="5" dataDxfId="118" totalsRowDxfId="117"/>
    <tableColumn id="7" name="6" dataDxfId="116" totalsRowDxfId="115"/>
    <tableColumn id="8" name="7" dataDxfId="114" totalsRowDxfId="113"/>
    <tableColumn id="9" name="8" dataDxfId="112" totalsRowDxfId="111"/>
    <tableColumn id="10" name="9" dataDxfId="110" totalsRowDxfId="109"/>
    <tableColumn id="11" name="10" dataDxfId="108" totalsRowDxfId="107"/>
    <tableColumn id="12" name="11" dataDxfId="106" totalsRowDxfId="105"/>
    <tableColumn id="13" name="12" dataDxfId="104" totalsRowDxfId="103"/>
    <tableColumn id="14" name="13" dataDxfId="102" totalsRowDxfId="101"/>
    <tableColumn id="15" name="14" dataDxfId="100" totalsRowDxfId="99"/>
    <tableColumn id="16" name="15" dataDxfId="98" totalsRowDxfId="97"/>
    <tableColumn id="17" name="16" dataDxfId="96" totalsRowDxfId="95"/>
    <tableColumn id="18" name="17" dataDxfId="94" totalsRowDxfId="93"/>
    <tableColumn id="19" name="18" dataDxfId="92" totalsRowDxfId="91"/>
    <tableColumn id="20" name="19" dataDxfId="90" totalsRowDxfId="89"/>
    <tableColumn id="21" name="20" dataDxfId="88" totalsRowDxfId="87"/>
    <tableColumn id="22" name="21" dataDxfId="86" totalsRowDxfId="85"/>
    <tableColumn id="23" name="22" dataDxfId="84" totalsRowDxfId="83"/>
    <tableColumn id="24" name="23" dataDxfId="82" totalsRowDxfId="81"/>
    <tableColumn id="25" name="24" dataDxfId="80" totalsRowDxfId="79"/>
    <tableColumn id="26" name="25" dataDxfId="78" totalsRowDxfId="77"/>
    <tableColumn id="27" name="26" dataDxfId="76" totalsRowDxfId="75"/>
    <tableColumn id="28" name="27" dataDxfId="74" totalsRowDxfId="73"/>
    <tableColumn id="29" name="28" dataDxfId="72" totalsRowDxfId="71"/>
    <tableColumn id="30" name="29" dataDxfId="70" totalsRowDxfId="69"/>
    <tableColumn id="31" name="30" dataDxfId="68" totalsRowDxfId="67"/>
    <tableColumn id="32" name=" " dataDxfId="66" totalsRowDxfId="65"/>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2" name="Décembre" displayName="Décembre" ref="B6:AF9" totalsRowShown="0" headerRowDxfId="64" dataDxfId="63" totalsRowDxfId="62">
  <tableColumns count="31">
    <tableColumn id="2" name="1" dataDxfId="61" totalsRowDxfId="60"/>
    <tableColumn id="3" name="2" dataDxfId="59" totalsRowDxfId="58"/>
    <tableColumn id="4" name="3" dataDxfId="57" totalsRowDxfId="56"/>
    <tableColumn id="5" name="4" dataDxfId="55" totalsRowDxfId="54"/>
    <tableColumn id="6" name="5" dataDxfId="53" totalsRowDxfId="52"/>
    <tableColumn id="7" name="6" dataDxfId="51" totalsRowDxfId="50"/>
    <tableColumn id="8" name="7" dataDxfId="49" totalsRowDxfId="48"/>
    <tableColumn id="9" name="8" dataDxfId="47" totalsRowDxfId="46"/>
    <tableColumn id="10" name="9" dataDxfId="45" totalsRowDxfId="44"/>
    <tableColumn id="11" name="10" dataDxfId="43" totalsRowDxfId="42"/>
    <tableColumn id="12" name="11" dataDxfId="41" totalsRowDxfId="40"/>
    <tableColumn id="13" name="12" dataDxfId="39" totalsRowDxfId="38"/>
    <tableColumn id="14" name="13" dataDxfId="37" totalsRowDxfId="36"/>
    <tableColumn id="15" name="14" dataDxfId="35" totalsRowDxfId="34"/>
    <tableColumn id="16" name="15" dataDxfId="33" totalsRowDxfId="32"/>
    <tableColumn id="17" name="16" dataDxfId="31" totalsRowDxfId="30"/>
    <tableColumn id="18" name="17" dataDxfId="29" totalsRowDxfId="28"/>
    <tableColumn id="19" name="18" dataDxfId="27" totalsRowDxfId="26"/>
    <tableColumn id="20" name="19" dataDxfId="25" totalsRowDxfId="24"/>
    <tableColumn id="21" name="20" dataDxfId="23" totalsRowDxfId="22"/>
    <tableColumn id="22" name="21" dataDxfId="21" totalsRowDxfId="20"/>
    <tableColumn id="23" name="22" dataDxfId="19" totalsRowDxfId="18"/>
    <tableColumn id="24" name="23" dataDxfId="17" totalsRowDxfId="16"/>
    <tableColumn id="25" name="24" dataDxfId="15" totalsRowDxfId="14"/>
    <tableColumn id="26" name="25" dataDxfId="13" totalsRowDxfId="12"/>
    <tableColumn id="27" name="26" dataDxfId="11" totalsRowDxfId="10"/>
    <tableColumn id="28" name="27" dataDxfId="9" totalsRowDxfId="8"/>
    <tableColumn id="29" name="28" dataDxfId="7" totalsRowDxfId="6"/>
    <tableColumn id="30" name="29" dataDxfId="5" totalsRowDxfId="4"/>
    <tableColumn id="31" name="30" dataDxfId="3" totalsRowDxfId="2"/>
    <tableColumn id="32" name="31" dataDxfId="1" totalsRowDxfId="0"/>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AF8"/>
  <sheetViews>
    <sheetView showGridLines="0" tabSelected="1" zoomScaleNormal="100" workbookViewId="0">
      <selection activeCell="K1" sqref="K1"/>
    </sheetView>
  </sheetViews>
  <sheetFormatPr baseColWidth="10" defaultColWidth="9.140625" defaultRowHeight="30" customHeight="1" x14ac:dyDescent="0.25"/>
  <cols>
    <col min="1" max="1" width="16.140625" style="3" customWidth="1"/>
    <col min="2" max="2" width="7.140625" style="3" customWidth="1"/>
    <col min="3" max="3" width="6.7109375" style="3" customWidth="1"/>
    <col min="4" max="8" width="7.7109375" style="3" customWidth="1"/>
    <col min="9" max="10" width="7.7109375" style="3" hidden="1" customWidth="1"/>
    <col min="11" max="15" width="7.7109375" style="3" customWidth="1"/>
    <col min="16" max="17" width="7.7109375" style="3" hidden="1" customWidth="1"/>
    <col min="18" max="22" width="7.7109375" style="3" customWidth="1"/>
    <col min="23" max="24" width="7.7109375" style="3" hidden="1" customWidth="1"/>
    <col min="25" max="29" width="7.7109375" style="3" customWidth="1"/>
    <col min="30" max="31" width="7.7109375" style="3" hidden="1" customWidth="1"/>
    <col min="32" max="32" width="7.7109375" style="3" customWidth="1"/>
    <col min="33" max="33" width="2.7109375" customWidth="1"/>
  </cols>
  <sheetData>
    <row r="1" spans="1:32" ht="50.1" customHeight="1" x14ac:dyDescent="0.25">
      <c r="A1" s="4"/>
      <c r="C1" s="18" t="s">
        <v>0</v>
      </c>
      <c r="D1" s="18"/>
      <c r="E1" s="18"/>
      <c r="F1" s="18"/>
      <c r="G1" s="18"/>
      <c r="N1" s="18">
        <v>2022</v>
      </c>
      <c r="O1" s="18"/>
      <c r="P1" s="18"/>
      <c r="Q1" s="18"/>
      <c r="R1" s="18"/>
    </row>
    <row r="2" spans="1:32" ht="15" customHeight="1" x14ac:dyDescent="0.25">
      <c r="B2" s="19" t="s">
        <v>45</v>
      </c>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4" spans="1:32" ht="15" customHeight="1" x14ac:dyDescent="0.25">
      <c r="B4" s="1" t="str">
        <f>TEXT(WEEKDAY(DATE(AnnéeCalendrier,1,1),1),"jjj")</f>
        <v>sam</v>
      </c>
      <c r="C4" s="1" t="str">
        <f>TEXT(WEEKDAY(DATE(AnnéeCalendrier,1,2),1),"jjj")</f>
        <v>dim</v>
      </c>
      <c r="D4" s="1" t="str">
        <f>TEXT(WEEKDAY(DATE(AnnéeCalendrier,1,3),1),"jjj")</f>
        <v>lun</v>
      </c>
      <c r="E4" s="1" t="str">
        <f>TEXT(WEEKDAY(DATE(AnnéeCalendrier,1,4),1),"jjj")</f>
        <v>mar</v>
      </c>
      <c r="F4" s="1" t="str">
        <f>TEXT(WEEKDAY(DATE(AnnéeCalendrier,1,5),1),"jjj")</f>
        <v>mer</v>
      </c>
      <c r="G4" s="1" t="str">
        <f>TEXT(WEEKDAY(DATE(AnnéeCalendrier,1,6),1),"jjj")</f>
        <v>jeu</v>
      </c>
      <c r="H4" s="1" t="str">
        <f>TEXT(WEEKDAY(DATE(AnnéeCalendrier,1,7),1),"jjj")</f>
        <v>ven</v>
      </c>
      <c r="I4" s="1" t="str">
        <f>TEXT(WEEKDAY(DATE(AnnéeCalendrier,1,8),1),"jjj")</f>
        <v>sam</v>
      </c>
      <c r="J4" s="1" t="str">
        <f>TEXT(WEEKDAY(DATE(AnnéeCalendrier,1,9),1),"jjj")</f>
        <v>dim</v>
      </c>
      <c r="K4" s="1" t="str">
        <f>TEXT(WEEKDAY(DATE(AnnéeCalendrier,1,10),1),"jjj")</f>
        <v>lun</v>
      </c>
      <c r="L4" s="1" t="str">
        <f>TEXT(WEEKDAY(DATE(AnnéeCalendrier,1,11),1),"jjj")</f>
        <v>mar</v>
      </c>
      <c r="M4" s="1" t="str">
        <f>TEXT(WEEKDAY(DATE(AnnéeCalendrier,1,12),1),"jjj")</f>
        <v>mer</v>
      </c>
      <c r="N4" s="1" t="str">
        <f>TEXT(WEEKDAY(DATE(AnnéeCalendrier,1,13),1),"jjj")</f>
        <v>jeu</v>
      </c>
      <c r="O4" s="1" t="str">
        <f>TEXT(WEEKDAY(DATE(AnnéeCalendrier,1,14),1),"jjj")</f>
        <v>ven</v>
      </c>
      <c r="P4" s="1" t="str">
        <f>TEXT(WEEKDAY(DATE(AnnéeCalendrier,1,15),1),"jjj")</f>
        <v>sam</v>
      </c>
      <c r="Q4" s="1" t="str">
        <f>TEXT(WEEKDAY(DATE(AnnéeCalendrier,1,16),1),"jjj")</f>
        <v>dim</v>
      </c>
      <c r="R4" s="1" t="str">
        <f>TEXT(WEEKDAY(DATE(AnnéeCalendrier,1,17),1),"jjj")</f>
        <v>lun</v>
      </c>
      <c r="S4" s="1" t="str">
        <f>TEXT(WEEKDAY(DATE(AnnéeCalendrier,1,18),1),"jjj")</f>
        <v>mar</v>
      </c>
      <c r="T4" s="1" t="str">
        <f>TEXT(WEEKDAY(DATE(AnnéeCalendrier,1,19),1),"jjj")</f>
        <v>mer</v>
      </c>
      <c r="U4" s="1" t="str">
        <f>TEXT(WEEKDAY(DATE(AnnéeCalendrier,1,20),1),"jjj")</f>
        <v>jeu</v>
      </c>
      <c r="V4" s="1" t="str">
        <f>TEXT(WEEKDAY(DATE(AnnéeCalendrier,1,21),1),"jjj")</f>
        <v>ven</v>
      </c>
      <c r="W4" s="1" t="str">
        <f>TEXT(WEEKDAY(DATE(AnnéeCalendrier,1,22),1),"jjj")</f>
        <v>sam</v>
      </c>
      <c r="X4" s="1" t="str">
        <f>TEXT(WEEKDAY(DATE(AnnéeCalendrier,1,23),1),"jjj")</f>
        <v>dim</v>
      </c>
      <c r="Y4" s="1" t="str">
        <f>TEXT(WEEKDAY(DATE(AnnéeCalendrier,1,24),1),"jjj")</f>
        <v>lun</v>
      </c>
      <c r="Z4" s="1" t="str">
        <f>TEXT(WEEKDAY(DATE(AnnéeCalendrier,1,25),1),"jjj")</f>
        <v>mar</v>
      </c>
      <c r="AA4" s="1" t="str">
        <f>TEXT(WEEKDAY(DATE(AnnéeCalendrier,1,26),1),"jjj")</f>
        <v>mer</v>
      </c>
      <c r="AB4" s="1" t="str">
        <f>TEXT(WEEKDAY(DATE(AnnéeCalendrier,1,27),1),"jjj")</f>
        <v>jeu</v>
      </c>
      <c r="AC4" s="1" t="str">
        <f>TEXT(WEEKDAY(DATE(AnnéeCalendrier,1,28),1),"jjj")</f>
        <v>ven</v>
      </c>
      <c r="AD4" s="1" t="str">
        <f>TEXT(WEEKDAY(DATE(AnnéeCalendrier,1,29),1),"jjj")</f>
        <v>sam</v>
      </c>
      <c r="AE4" s="1" t="str">
        <f>TEXT(WEEKDAY(DATE(AnnéeCalendrier,1,30),1),"jjj")</f>
        <v>dim</v>
      </c>
      <c r="AF4" s="1" t="str">
        <f>TEXT(WEEKDAY(DATE(AnnéeCalendrier,1,31),1),"jjj")</f>
        <v>lun</v>
      </c>
    </row>
    <row r="5" spans="1:32" ht="15" customHeight="1" x14ac:dyDescent="0.25">
      <c r="B5" s="17" t="s">
        <v>1</v>
      </c>
      <c r="C5" s="2" t="s">
        <v>2</v>
      </c>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17" t="s">
        <v>31</v>
      </c>
    </row>
    <row r="6" spans="1:32" ht="202.5" customHeight="1" x14ac:dyDescent="0.25">
      <c r="A6" s="6" t="s">
        <v>46</v>
      </c>
      <c r="B6" s="11"/>
      <c r="C6" s="11"/>
      <c r="D6" s="12"/>
      <c r="E6" s="12"/>
      <c r="F6" s="12"/>
      <c r="G6" s="12"/>
      <c r="H6" s="12"/>
      <c r="I6" s="11"/>
      <c r="J6" s="11"/>
      <c r="K6" s="12"/>
      <c r="L6" s="12"/>
      <c r="M6" s="12"/>
      <c r="N6" s="12"/>
      <c r="O6" s="12"/>
      <c r="P6" s="11"/>
      <c r="Q6" s="11"/>
      <c r="R6" s="12"/>
      <c r="S6" s="12"/>
      <c r="T6" s="12"/>
      <c r="U6" s="12"/>
      <c r="V6" s="12"/>
      <c r="W6" s="12"/>
      <c r="X6" s="12"/>
      <c r="Y6" s="12"/>
      <c r="Z6" s="12"/>
      <c r="AA6" s="12"/>
      <c r="AB6" s="12"/>
      <c r="AC6" s="12"/>
      <c r="AD6" s="12"/>
      <c r="AE6" s="12"/>
      <c r="AF6" s="12"/>
    </row>
    <row r="7" spans="1:32" ht="17.25" customHeight="1" x14ac:dyDescent="0.25">
      <c r="A7" s="6"/>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row>
    <row r="8" spans="1:32" ht="192" customHeight="1" x14ac:dyDescent="0.25">
      <c r="A8" s="6" t="s">
        <v>47</v>
      </c>
      <c r="B8" s="11"/>
      <c r="C8" s="11"/>
      <c r="D8" s="12"/>
      <c r="E8" s="12"/>
      <c r="F8" s="12"/>
      <c r="G8" s="12"/>
      <c r="H8" s="11"/>
      <c r="I8" s="11"/>
      <c r="J8" s="11"/>
      <c r="K8" s="12"/>
      <c r="L8" s="12"/>
      <c r="M8" s="12"/>
      <c r="N8" s="12"/>
      <c r="O8" s="12"/>
      <c r="P8" s="11"/>
      <c r="Q8" s="11"/>
      <c r="R8" s="12"/>
      <c r="S8" s="12"/>
      <c r="T8" s="12"/>
      <c r="U8" s="12"/>
      <c r="V8" s="12"/>
      <c r="W8" s="12"/>
      <c r="X8" s="12"/>
      <c r="Y8" s="12"/>
      <c r="Z8" s="12"/>
      <c r="AA8" s="12"/>
      <c r="AB8" s="12"/>
      <c r="AC8" s="12"/>
      <c r="AD8" s="12"/>
      <c r="AE8" s="12"/>
      <c r="AF8" s="12"/>
    </row>
  </sheetData>
  <mergeCells count="3">
    <mergeCell ref="N1:R1"/>
    <mergeCell ref="B2:AF2"/>
    <mergeCell ref="C1:G1"/>
  </mergeCells>
  <dataValidations count="3">
    <dataValidation allowBlank="1" showInputMessage="1" showErrorMessage="1" prompt="Entrez l’année dans cette cellule." sqref="N1"/>
    <dataValidation allowBlank="1" showErrorMessage="1" sqref="B4:B5 C1:G1"/>
    <dataValidation allowBlank="1" showErrorMessage="1" sqref="A1"/>
  </dataValidations>
  <pageMargins left="0.7" right="0.7" top="0.75" bottom="0.75" header="0.3" footer="0.3"/>
  <pageSetup paperSize="9" fitToHeight="0"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B6:AF6 B8:AF8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AG8"/>
  <sheetViews>
    <sheetView showGridLines="0" zoomScaleNormal="100" workbookViewId="0">
      <selection activeCell="H8" sqref="H8"/>
    </sheetView>
  </sheetViews>
  <sheetFormatPr baseColWidth="10" defaultColWidth="9.140625" defaultRowHeight="30" customHeight="1" x14ac:dyDescent="0.25"/>
  <cols>
    <col min="1" max="1" width="12.5703125" style="3" customWidth="1"/>
    <col min="2" max="5" width="7.7109375" style="3" customWidth="1"/>
    <col min="6" max="7" width="7.7109375" style="3" hidden="1" customWidth="1"/>
    <col min="8" max="8" width="7.7109375" style="3" customWidth="1"/>
    <col min="9" max="9" width="7.7109375" style="3" hidden="1" customWidth="1"/>
    <col min="10" max="12" width="7.7109375" style="3" customWidth="1"/>
    <col min="13" max="14" width="7.7109375" style="3" hidden="1" customWidth="1"/>
    <col min="15" max="19" width="7.7109375" style="3" customWidth="1"/>
    <col min="20" max="21" width="7.7109375" style="3" hidden="1" customWidth="1"/>
    <col min="22" max="26" width="7.7109375" style="3" customWidth="1"/>
    <col min="27" max="28" width="7.7109375" style="3" hidden="1" customWidth="1"/>
    <col min="29" max="29" width="7.7109375" style="3" customWidth="1"/>
    <col min="30" max="30" width="7.7109375" style="3" hidden="1" customWidth="1"/>
    <col min="31" max="31" width="7" style="3" customWidth="1"/>
    <col min="32" max="32" width="11.42578125" style="3" customWidth="1"/>
    <col min="33" max="33" width="2.7109375" customWidth="1"/>
  </cols>
  <sheetData>
    <row r="1" spans="1:33" ht="50.1" customHeight="1" x14ac:dyDescent="0.25">
      <c r="C1" s="18" t="s">
        <v>32</v>
      </c>
      <c r="D1" s="18"/>
      <c r="E1" s="18"/>
      <c r="F1" s="18"/>
      <c r="N1" s="18">
        <f>AnnéeCalendrier</f>
        <v>2022</v>
      </c>
      <c r="O1" s="18"/>
      <c r="P1" s="18"/>
      <c r="Q1" s="18"/>
      <c r="R1" s="18"/>
    </row>
    <row r="2" spans="1:33" ht="30" customHeight="1" x14ac:dyDescent="0.25">
      <c r="B2" s="19" t="s">
        <v>45</v>
      </c>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3" ht="30" customHeight="1" x14ac:dyDescent="0.25">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4"/>
    </row>
    <row r="4" spans="1:33" ht="15" customHeight="1" x14ac:dyDescent="0.25">
      <c r="B4" s="1" t="str">
        <f>TEXT(WEEKDAY(DATE(AnnéeCalendrier,2,1),1),"jjj")</f>
        <v>mar</v>
      </c>
      <c r="C4" s="1" t="str">
        <f>TEXT(WEEKDAY(DATE(AnnéeCalendrier,2,2),1),"jjj")</f>
        <v>mer</v>
      </c>
      <c r="D4" s="1" t="str">
        <f>TEXT(WEEKDAY(DATE(AnnéeCalendrier,2,3),1),"jjj")</f>
        <v>jeu</v>
      </c>
      <c r="E4" s="1" t="str">
        <f>TEXT(WEEKDAY(DATE(AnnéeCalendrier,2,4),1),"jjj")</f>
        <v>ven</v>
      </c>
      <c r="F4" s="1" t="str">
        <f>TEXT(WEEKDAY(DATE(AnnéeCalendrier,2,5),1),"jjj")</f>
        <v>sam</v>
      </c>
      <c r="G4" s="1" t="str">
        <f>TEXT(WEEKDAY(DATE(AnnéeCalendrier,2,6),1),"jjj")</f>
        <v>dim</v>
      </c>
      <c r="H4" s="1" t="str">
        <f>TEXT(WEEKDAY(DATE(AnnéeCalendrier,2,7),1),"jjj")</f>
        <v>lun</v>
      </c>
      <c r="I4" s="1" t="str">
        <f>TEXT(WEEKDAY(DATE(AnnéeCalendrier,2,8),1),"jjj")</f>
        <v>mar</v>
      </c>
      <c r="J4" s="1" t="str">
        <f>TEXT(WEEKDAY(DATE(AnnéeCalendrier,2,9),1),"jjj")</f>
        <v>mer</v>
      </c>
      <c r="K4" s="1" t="str">
        <f>TEXT(WEEKDAY(DATE(AnnéeCalendrier,2,10),1),"jjj")</f>
        <v>jeu</v>
      </c>
      <c r="L4" s="1" t="str">
        <f>TEXT(WEEKDAY(DATE(AnnéeCalendrier,2,11),1),"jjj")</f>
        <v>ven</v>
      </c>
      <c r="M4" s="1" t="str">
        <f>TEXT(WEEKDAY(DATE(AnnéeCalendrier,2,12),1),"jjj")</f>
        <v>sam</v>
      </c>
      <c r="N4" s="1" t="str">
        <f>TEXT(WEEKDAY(DATE(AnnéeCalendrier,2,13),1),"jjj")</f>
        <v>dim</v>
      </c>
      <c r="O4" s="1" t="str">
        <f>TEXT(WEEKDAY(DATE(AnnéeCalendrier,2,14),1),"jjj")</f>
        <v>lun</v>
      </c>
      <c r="P4" s="1" t="str">
        <f>TEXT(WEEKDAY(DATE(AnnéeCalendrier,2,15),1),"jjj")</f>
        <v>mar</v>
      </c>
      <c r="Q4" s="1" t="str">
        <f>TEXT(WEEKDAY(DATE(AnnéeCalendrier,2,16),1),"jjj")</f>
        <v>mer</v>
      </c>
      <c r="R4" s="1" t="str">
        <f>TEXT(WEEKDAY(DATE(AnnéeCalendrier,2,17),1),"jjj")</f>
        <v>jeu</v>
      </c>
      <c r="S4" s="1" t="str">
        <f>TEXT(WEEKDAY(DATE(AnnéeCalendrier,2,18),1),"jjj")</f>
        <v>ven</v>
      </c>
      <c r="T4" s="1" t="str">
        <f>TEXT(WEEKDAY(DATE(AnnéeCalendrier,2,19),1),"jjj")</f>
        <v>sam</v>
      </c>
      <c r="U4" s="1" t="str">
        <f>TEXT(WEEKDAY(DATE(AnnéeCalendrier,2,20),1),"jjj")</f>
        <v>dim</v>
      </c>
      <c r="V4" s="1" t="str">
        <f>TEXT(WEEKDAY(DATE(AnnéeCalendrier,2,21),1),"jjj")</f>
        <v>lun</v>
      </c>
      <c r="W4" s="1" t="str">
        <f>TEXT(WEEKDAY(DATE(AnnéeCalendrier,2,22),1),"jjj")</f>
        <v>mar</v>
      </c>
      <c r="X4" s="1" t="str">
        <f>TEXT(WEEKDAY(DATE(AnnéeCalendrier,2,23),1),"jjj")</f>
        <v>mer</v>
      </c>
      <c r="Y4" s="1" t="str">
        <f>TEXT(WEEKDAY(DATE(AnnéeCalendrier,2,24),1),"jjj")</f>
        <v>jeu</v>
      </c>
      <c r="Z4" s="1" t="str">
        <f>TEXT(WEEKDAY(DATE(AnnéeCalendrier,2,25),1),"jjj")</f>
        <v>ven</v>
      </c>
      <c r="AA4" s="1" t="str">
        <f>TEXT(WEEKDAY(DATE(AnnéeCalendrier,2,26),1),"jjj")</f>
        <v>sam</v>
      </c>
      <c r="AB4" s="1" t="str">
        <f>TEXT(WEEKDAY(DATE(AnnéeCalendrier,2,27),1),"jjj")</f>
        <v>dim</v>
      </c>
      <c r="AC4" s="1" t="str">
        <f>TEXT(WEEKDAY(DATE(AnnéeCalendrier,2,28),1),"jjj")</f>
        <v>lun</v>
      </c>
      <c r="AD4" s="1" t="str">
        <f>TEXT(WEEKDAY(DATE(AnnéeCalendrier,2,29),1),"jjj")</f>
        <v>mar</v>
      </c>
      <c r="AE4" s="1"/>
      <c r="AF4" s="1"/>
    </row>
    <row r="5" spans="1:33" ht="15" customHeight="1" x14ac:dyDescent="0.25">
      <c r="B5" s="17" t="s">
        <v>1</v>
      </c>
      <c r="C5" s="2" t="s">
        <v>2</v>
      </c>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16" t="s">
        <v>33</v>
      </c>
      <c r="AF5" s="2" t="s">
        <v>34</v>
      </c>
    </row>
    <row r="6" spans="1:33" ht="163.5" customHeight="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3" ht="56.25" customHeight="1" x14ac:dyDescent="0.25">
      <c r="A7" s="6"/>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row>
    <row r="8" spans="1:33" ht="165" customHeight="1" x14ac:dyDescent="0.25">
      <c r="A8" s="6" t="s">
        <v>47</v>
      </c>
      <c r="B8" s="7"/>
      <c r="C8" s="7"/>
      <c r="D8" s="7"/>
      <c r="E8" s="7"/>
      <c r="F8" s="7"/>
      <c r="G8" s="7"/>
      <c r="H8" s="7"/>
      <c r="I8" s="7"/>
      <c r="J8" s="7"/>
      <c r="K8" s="7"/>
      <c r="L8" s="7"/>
      <c r="M8" s="7"/>
      <c r="N8" s="7"/>
      <c r="O8" s="7"/>
      <c r="P8" s="7"/>
      <c r="Q8" s="7"/>
      <c r="R8" s="7"/>
      <c r="S8" s="7"/>
      <c r="T8" s="7"/>
      <c r="U8" s="7"/>
      <c r="V8" s="7"/>
      <c r="W8" s="7"/>
      <c r="X8" s="7"/>
      <c r="Y8" s="7"/>
      <c r="Z8" s="7"/>
      <c r="AA8" s="7"/>
      <c r="AB8" s="7"/>
      <c r="AC8" s="7"/>
      <c r="AD8" s="7"/>
      <c r="AE8" s="7"/>
      <c r="AF8" s="7"/>
    </row>
  </sheetData>
  <mergeCells count="3">
    <mergeCell ref="N1:R1"/>
    <mergeCell ref="B2:AF2"/>
    <mergeCell ref="C1:F1"/>
  </mergeCells>
  <conditionalFormatting sqref="AD4">
    <cfRule type="expression" dxfId="715" priority="21">
      <formula>MONTH(DATE(AnnéeCalendrier,2,29))&lt;&gt;2</formula>
    </cfRule>
  </conditionalFormatting>
  <dataValidations xWindow="232" yWindow="365" count="3">
    <dataValidation allowBlank="1" showInputMessage="1" showErrorMessage="1" prompt="Suivez les absences du mois de février dans cette feuille de calcul"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C1"/>
    <dataValidation allowBlank="1" showErrorMessage="1" sqref="B4:B5"/>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xWindow="232" yWindow="365" count="1">
        <x14:dataValidation type="list" allowBlank="1" showInputMessage="1">
          <x14:formula1>
            <xm:f>#REF!</xm:f>
          </x14:formula1>
          <xm:sqref>B6:AF6 B8:AF8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AF9"/>
  <sheetViews>
    <sheetView showGridLines="0" zoomScaleNormal="100" workbookViewId="0">
      <selection activeCell="J9" sqref="J9"/>
    </sheetView>
  </sheetViews>
  <sheetFormatPr baseColWidth="10" defaultColWidth="9.140625" defaultRowHeight="30" customHeight="1" x14ac:dyDescent="0.25"/>
  <cols>
    <col min="1" max="1" width="10.5703125" style="3" customWidth="1"/>
    <col min="2" max="5" width="7.7109375" style="3" customWidth="1"/>
    <col min="6" max="7" width="7.7109375" style="3" hidden="1" customWidth="1"/>
    <col min="8" max="12" width="7.7109375" style="3" customWidth="1"/>
    <col min="13" max="14" width="7.7109375" style="3" hidden="1" customWidth="1"/>
    <col min="15" max="19" width="7.7109375" style="3" customWidth="1"/>
    <col min="20" max="21" width="7.7109375" style="3" hidden="1" customWidth="1"/>
    <col min="22" max="26" width="7.7109375" style="3" customWidth="1"/>
    <col min="27" max="28" width="7.7109375" style="3" hidden="1" customWidth="1"/>
    <col min="29" max="32" width="7.7109375" style="3" customWidth="1"/>
    <col min="33" max="33" width="2.7109375" customWidth="1"/>
  </cols>
  <sheetData>
    <row r="1" spans="1:32" ht="50.1" customHeight="1" x14ac:dyDescent="0.25">
      <c r="D1" s="18" t="s">
        <v>35</v>
      </c>
      <c r="E1" s="18"/>
      <c r="F1" s="18"/>
      <c r="G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TEXT(WEEKDAY(DATE(AnnéeCalendrier,3,1),1),"jjj")</f>
        <v>mar</v>
      </c>
      <c r="C5" s="1" t="str">
        <f>TEXT(WEEKDAY(DATE(AnnéeCalendrier,3,2),1),"jjj")</f>
        <v>mer</v>
      </c>
      <c r="D5" s="1" t="str">
        <f>TEXT(WEEKDAY(DATE(AnnéeCalendrier,3,3),1),"jjj")</f>
        <v>jeu</v>
      </c>
      <c r="E5" s="1" t="str">
        <f>TEXT(WEEKDAY(DATE(AnnéeCalendrier,3,4),1),"jjj")</f>
        <v>ven</v>
      </c>
      <c r="F5" s="1" t="str">
        <f>TEXT(WEEKDAY(DATE(AnnéeCalendrier,3,5),1),"jjj")</f>
        <v>sam</v>
      </c>
      <c r="G5" s="1" t="str">
        <f>TEXT(WEEKDAY(DATE(AnnéeCalendrier,3,6),1),"jjj")</f>
        <v>dim</v>
      </c>
      <c r="H5" s="1" t="str">
        <f>TEXT(WEEKDAY(DATE(AnnéeCalendrier,3,7),1),"jjj")</f>
        <v>lun</v>
      </c>
      <c r="I5" s="1" t="str">
        <f>TEXT(WEEKDAY(DATE(AnnéeCalendrier,3,8),1),"jjj")</f>
        <v>mar</v>
      </c>
      <c r="J5" s="1" t="str">
        <f>TEXT(WEEKDAY(DATE(AnnéeCalendrier,3,9),1),"jjj")</f>
        <v>mer</v>
      </c>
      <c r="K5" s="1" t="str">
        <f>TEXT(WEEKDAY(DATE(AnnéeCalendrier,3,10),1),"jjj")</f>
        <v>jeu</v>
      </c>
      <c r="L5" s="1" t="str">
        <f>TEXT(WEEKDAY(DATE(AnnéeCalendrier,3,11),1),"jjj")</f>
        <v>ven</v>
      </c>
      <c r="M5" s="1" t="str">
        <f>TEXT(WEEKDAY(DATE(AnnéeCalendrier,3,12),1),"jjj")</f>
        <v>sam</v>
      </c>
      <c r="N5" s="1" t="str">
        <f>TEXT(WEEKDAY(DATE(AnnéeCalendrier,3,13),1),"jjj")</f>
        <v>dim</v>
      </c>
      <c r="O5" s="1" t="str">
        <f>TEXT(WEEKDAY(DATE(AnnéeCalendrier,3,14),1),"jjj")</f>
        <v>lun</v>
      </c>
      <c r="P5" s="1" t="str">
        <f>TEXT(WEEKDAY(DATE(AnnéeCalendrier,3,15),1),"jjj")</f>
        <v>mar</v>
      </c>
      <c r="Q5" s="1" t="str">
        <f>TEXT(WEEKDAY(DATE(AnnéeCalendrier,3,16),1),"jjj")</f>
        <v>mer</v>
      </c>
      <c r="R5" s="1" t="str">
        <f>TEXT(WEEKDAY(DATE(AnnéeCalendrier,3,17),1),"jjj")</f>
        <v>jeu</v>
      </c>
      <c r="S5" s="1" t="str">
        <f>TEXT(WEEKDAY(DATE(AnnéeCalendrier,3,18),1),"jjj")</f>
        <v>ven</v>
      </c>
      <c r="T5" s="1" t="str">
        <f>TEXT(WEEKDAY(DATE(AnnéeCalendrier,3,19),1),"jjj")</f>
        <v>sam</v>
      </c>
      <c r="U5" s="1" t="str">
        <f>TEXT(WEEKDAY(DATE(AnnéeCalendrier,3,20),1),"jjj")</f>
        <v>dim</v>
      </c>
      <c r="V5" s="1" t="str">
        <f>TEXT(WEEKDAY(DATE(AnnéeCalendrier,3,21),1),"jjj")</f>
        <v>lun</v>
      </c>
      <c r="W5" s="1" t="str">
        <f>TEXT(WEEKDAY(DATE(AnnéeCalendrier,3,22),1),"jjj")</f>
        <v>mar</v>
      </c>
      <c r="X5" s="1" t="str">
        <f>TEXT(WEEKDAY(DATE(AnnéeCalendrier,3,23),1),"jjj")</f>
        <v>mer</v>
      </c>
      <c r="Y5" s="1" t="str">
        <f>TEXT(WEEKDAY(DATE(AnnéeCalendrier,3,24),1),"jjj")</f>
        <v>jeu</v>
      </c>
      <c r="Z5" s="1" t="str">
        <f>TEXT(WEEKDAY(DATE(AnnéeCalendrier,3,25),1),"jjj")</f>
        <v>ven</v>
      </c>
      <c r="AA5" s="1" t="str">
        <f>TEXT(WEEKDAY(DATE(AnnéeCalendrier,3,26),1),"jjj")</f>
        <v>sam</v>
      </c>
      <c r="AB5" s="1" t="str">
        <f>TEXT(WEEKDAY(DATE(AnnéeCalendrier,3,27),1),"jjj")</f>
        <v>dim</v>
      </c>
      <c r="AC5" s="1" t="str">
        <f>TEXT(WEEKDAY(DATE(AnnéeCalendrier,3,28),1),"jjj")</f>
        <v>lun</v>
      </c>
      <c r="AD5" s="1" t="str">
        <f>TEXT(WEEKDAY(DATE(AnnéeCalendrier,3,29),1),"jjj")</f>
        <v>mar</v>
      </c>
      <c r="AE5" s="1" t="str">
        <f>TEXT(WEEKDAY(DATE(AnnéeCalendrier,3,30),1),"jjj")</f>
        <v>mer</v>
      </c>
      <c r="AF5" s="1" t="str">
        <f>TEXT(WEEKDAY(DATE(AnnéeCalendrier,3,31),1),"jjj")</f>
        <v>jeu</v>
      </c>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31</v>
      </c>
    </row>
    <row r="7" spans="1:32" ht="138.75"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29"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D1:G1"/>
  </mergeCells>
  <dataValidations count="4">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D1"/>
    <dataValidation allowBlank="1" showInputMessage="1" showErrorMessage="1" prompt="Suivez les absences du mois de mars dans cette feuille de calcul" sqref="A1"/>
    <dataValidation allowBlank="1" showInputMessage="1" showErrorMessage="1" prompt="Année mise à jour automatiquement en fonction de l’année entrée dans la feuille de calcul Janvier" sqref="N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B9:AF9 B7:AF7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F9"/>
  <sheetViews>
    <sheetView showGridLines="0" zoomScale="85" zoomScaleNormal="85" workbookViewId="0">
      <selection activeCell="J11" sqref="J11"/>
    </sheetView>
  </sheetViews>
  <sheetFormatPr baseColWidth="10" defaultColWidth="9.140625" defaultRowHeight="30" customHeight="1" x14ac:dyDescent="0.25"/>
  <cols>
    <col min="1" max="1" width="14.28515625" style="3" customWidth="1"/>
    <col min="2" max="30" width="8.7109375" style="3" customWidth="1"/>
    <col min="31" max="32" width="7.7109375" style="3" hidden="1" customWidth="1"/>
    <col min="33" max="33" width="7.7109375" customWidth="1"/>
  </cols>
  <sheetData>
    <row r="1" spans="1:32" ht="50.1" customHeight="1" x14ac:dyDescent="0.25">
      <c r="F1" s="18" t="s">
        <v>36</v>
      </c>
      <c r="G1" s="18"/>
      <c r="H1" s="18"/>
      <c r="I1" s="18"/>
      <c r="J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ht="30" customHeight="1" x14ac:dyDescent="0.25">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row>
    <row r="5" spans="1:32" ht="15" customHeight="1" x14ac:dyDescent="0.25">
      <c r="B5" s="1" t="str">
        <f>TEXT(WEEKDAY(DATE(AnnéeCalendrier,4,1),1),"jjj")</f>
        <v>ven</v>
      </c>
      <c r="C5" s="1" t="str">
        <f>TEXT(WEEKDAY(DATE(AnnéeCalendrier,4,2),1),"jjj")</f>
        <v>sam</v>
      </c>
      <c r="D5" s="1" t="str">
        <f>TEXT(WEEKDAY(DATE(AnnéeCalendrier,4,3),1),"jjj")</f>
        <v>dim</v>
      </c>
      <c r="E5" s="1" t="str">
        <f>TEXT(WEEKDAY(DATE(AnnéeCalendrier,4,4),1),"jjj")</f>
        <v>lun</v>
      </c>
      <c r="F5" s="1" t="str">
        <f>TEXT(WEEKDAY(DATE(AnnéeCalendrier,4,5),1),"jjj")</f>
        <v>mar</v>
      </c>
      <c r="G5" s="1" t="str">
        <f>TEXT(WEEKDAY(DATE(AnnéeCalendrier,4,6),1),"jjj")</f>
        <v>mer</v>
      </c>
      <c r="H5" s="1" t="str">
        <f>TEXT(WEEKDAY(DATE(AnnéeCalendrier,4,7),1),"jjj")</f>
        <v>jeu</v>
      </c>
      <c r="I5" s="1" t="str">
        <f>TEXT(WEEKDAY(DATE(AnnéeCalendrier,4,8),1),"jjj")</f>
        <v>ven</v>
      </c>
      <c r="J5" s="1" t="str">
        <f>TEXT(WEEKDAY(DATE(AnnéeCalendrier,4,9),1),"jjj")</f>
        <v>sam</v>
      </c>
      <c r="K5" s="1" t="str">
        <f>TEXT(WEEKDAY(DATE(AnnéeCalendrier,4,10),1),"jjj")</f>
        <v>dim</v>
      </c>
      <c r="L5" s="1" t="str">
        <f>TEXT(WEEKDAY(DATE(AnnéeCalendrier,4,11),1),"jjj")</f>
        <v>lun</v>
      </c>
      <c r="M5" s="1" t="str">
        <f>TEXT(WEEKDAY(DATE(AnnéeCalendrier,4,12),1),"jjj")</f>
        <v>mar</v>
      </c>
      <c r="N5" s="1" t="str">
        <f>TEXT(WEEKDAY(DATE(AnnéeCalendrier,4,13),1),"jjj")</f>
        <v>mer</v>
      </c>
      <c r="O5" s="1" t="str">
        <f>TEXT(WEEKDAY(DATE(AnnéeCalendrier,4,14),1),"jjj")</f>
        <v>jeu</v>
      </c>
      <c r="P5" s="1" t="str">
        <f>TEXT(WEEKDAY(DATE(AnnéeCalendrier,4,15),1),"jjj")</f>
        <v>ven</v>
      </c>
      <c r="Q5" s="1" t="str">
        <f>TEXT(WEEKDAY(DATE(AnnéeCalendrier,4,16),1),"jjj")</f>
        <v>sam</v>
      </c>
      <c r="R5" s="1" t="str">
        <f>TEXT(WEEKDAY(DATE(AnnéeCalendrier,4,17),1),"jjj")</f>
        <v>dim</v>
      </c>
      <c r="S5" s="1" t="str">
        <f>TEXT(WEEKDAY(DATE(AnnéeCalendrier,4,18),1),"jjj")</f>
        <v>lun</v>
      </c>
      <c r="T5" s="1" t="str">
        <f>TEXT(WEEKDAY(DATE(AnnéeCalendrier,4,19),1),"jjj")</f>
        <v>mar</v>
      </c>
      <c r="U5" s="1" t="str">
        <f>TEXT(WEEKDAY(DATE(AnnéeCalendrier,4,20),1),"jjj")</f>
        <v>mer</v>
      </c>
      <c r="V5" s="1" t="str">
        <f>TEXT(WEEKDAY(DATE(AnnéeCalendrier,4,21),1),"jjj")</f>
        <v>jeu</v>
      </c>
      <c r="W5" s="1" t="str">
        <f>TEXT(WEEKDAY(DATE(AnnéeCalendrier,4,22),1),"jjj")</f>
        <v>ven</v>
      </c>
      <c r="X5" s="1" t="str">
        <f>TEXT(WEEKDAY(DATE(AnnéeCalendrier,4,23),1),"jjj")</f>
        <v>sam</v>
      </c>
      <c r="Y5" s="1" t="str">
        <f>TEXT(WEEKDAY(DATE(AnnéeCalendrier,4,24),1),"jjj")</f>
        <v>dim</v>
      </c>
      <c r="Z5" s="1" t="str">
        <f>TEXT(WEEKDAY(DATE(AnnéeCalendrier,4,25),1),"jjj")</f>
        <v>lun</v>
      </c>
      <c r="AA5" s="1" t="str">
        <f>TEXT(WEEKDAY(DATE(AnnéeCalendrier,4,26),1),"jjj")</f>
        <v>mar</v>
      </c>
      <c r="AB5" s="1" t="str">
        <f>TEXT(WEEKDAY(DATE(AnnéeCalendrier,4,27),1),"jjj")</f>
        <v>mer</v>
      </c>
      <c r="AC5" s="1" t="str">
        <f>TEXT(WEEKDAY(DATE(AnnéeCalendrier,4,28),1),"jjj")</f>
        <v>jeu</v>
      </c>
      <c r="AD5" s="1" t="str">
        <f>TEXT(WEEKDAY(DATE(AnnéeCalendrier,4,29),1),"jjj")</f>
        <v>ven</v>
      </c>
      <c r="AE5" s="1" t="str">
        <f>TEXT(WEEKDAY(DATE(AnnéeCalendrier,4,30),1),"jjj")</f>
        <v>sam</v>
      </c>
      <c r="AF5" s="1"/>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5" t="s">
        <v>33</v>
      </c>
    </row>
    <row r="7" spans="1:32" ht="145.5"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9"/>
      <c r="AF8" s="8"/>
    </row>
    <row r="9" spans="1:32" ht="157.5"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F1:J1"/>
  </mergeCells>
  <dataValidations count="4">
    <dataValidation allowBlank="1" showInputMessage="1" showErrorMessage="1" prompt="Année mise à jour automatiquement en fonction de l’année entrée dans la feuille de calcul Janvier" sqref="N1"/>
    <dataValidation allowBlank="1" showInputMessage="1" showErrorMessage="1" prompt="Suivez les absences du mois d’avril dans cette feuille de calcul"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F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B7:AF7 B9:AF9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AF8"/>
  <sheetViews>
    <sheetView showGridLines="0" zoomScaleNormal="100" workbookViewId="0">
      <selection activeCell="I8" sqref="I8"/>
    </sheetView>
  </sheetViews>
  <sheetFormatPr baseColWidth="10" defaultColWidth="9.140625" defaultRowHeight="30" customHeight="1" x14ac:dyDescent="0.25"/>
  <cols>
    <col min="1" max="1" width="12" style="3" customWidth="1"/>
    <col min="2" max="32" width="7.7109375" style="3" customWidth="1"/>
    <col min="33" max="33" width="2.7109375" customWidth="1"/>
  </cols>
  <sheetData>
    <row r="1" spans="1:32" ht="50.1" customHeight="1" x14ac:dyDescent="0.25">
      <c r="G1" s="18" t="s">
        <v>37</v>
      </c>
      <c r="H1" s="18"/>
      <c r="I1" s="18"/>
      <c r="J1" s="18"/>
      <c r="N1" s="18">
        <f>AnnéeCalendrier</f>
        <v>2022</v>
      </c>
      <c r="O1" s="18"/>
      <c r="P1" s="18"/>
      <c r="Q1" s="18"/>
      <c r="R1" s="18"/>
    </row>
    <row r="2" spans="1:32" ht="15" customHeight="1" x14ac:dyDescent="0.25">
      <c r="B2" s="19" t="s">
        <v>45</v>
      </c>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4" spans="1:32" ht="15" customHeight="1" x14ac:dyDescent="0.25">
      <c r="B4" s="1" t="str">
        <f>TEXT(WEEKDAY(DATE(AnnéeCalendrier,5,1),1),"jjj")</f>
        <v>dim</v>
      </c>
      <c r="C4" s="1" t="str">
        <f>TEXT(WEEKDAY(DATE(AnnéeCalendrier,5,2),1),"jjj")</f>
        <v>lun</v>
      </c>
      <c r="D4" s="1" t="str">
        <f>TEXT(WEEKDAY(DATE(AnnéeCalendrier,5,3),1),"jjj")</f>
        <v>mar</v>
      </c>
      <c r="E4" s="1" t="str">
        <f>TEXT(WEEKDAY(DATE(AnnéeCalendrier,5,4),1),"jjj")</f>
        <v>mer</v>
      </c>
      <c r="F4" s="1" t="str">
        <f>TEXT(WEEKDAY(DATE(AnnéeCalendrier,5,5),1),"jjj")</f>
        <v>jeu</v>
      </c>
      <c r="G4" s="1" t="str">
        <f>TEXT(WEEKDAY(DATE(AnnéeCalendrier,5,6),1),"jjj")</f>
        <v>ven</v>
      </c>
      <c r="H4" s="1" t="str">
        <f>TEXT(WEEKDAY(DATE(AnnéeCalendrier,5,7),1),"jjj")</f>
        <v>sam</v>
      </c>
      <c r="I4" s="1" t="str">
        <f>TEXT(WEEKDAY(DATE(AnnéeCalendrier,5,8),1),"jjj")</f>
        <v>dim</v>
      </c>
      <c r="J4" s="1" t="str">
        <f>TEXT(WEEKDAY(DATE(AnnéeCalendrier,5,9),1),"jjj")</f>
        <v>lun</v>
      </c>
      <c r="K4" s="1" t="str">
        <f>TEXT(WEEKDAY(DATE(AnnéeCalendrier,5,10),1),"jjj")</f>
        <v>mar</v>
      </c>
      <c r="L4" s="1" t="str">
        <f>TEXT(WEEKDAY(DATE(AnnéeCalendrier,5,11),1),"jjj")</f>
        <v>mer</v>
      </c>
      <c r="M4" s="1" t="str">
        <f>TEXT(WEEKDAY(DATE(AnnéeCalendrier,5,12),1),"jjj")</f>
        <v>jeu</v>
      </c>
      <c r="N4" s="1" t="str">
        <f>TEXT(WEEKDAY(DATE(AnnéeCalendrier,5,13),1),"jjj")</f>
        <v>ven</v>
      </c>
      <c r="O4" s="1" t="str">
        <f>TEXT(WEEKDAY(DATE(AnnéeCalendrier,5,14),1),"jjj")</f>
        <v>sam</v>
      </c>
      <c r="P4" s="1" t="str">
        <f>TEXT(WEEKDAY(DATE(AnnéeCalendrier,5,15),1),"jjj")</f>
        <v>dim</v>
      </c>
      <c r="Q4" s="1" t="str">
        <f>TEXT(WEEKDAY(DATE(AnnéeCalendrier,5,16),1),"jjj")</f>
        <v>lun</v>
      </c>
      <c r="R4" s="1" t="str">
        <f>TEXT(WEEKDAY(DATE(AnnéeCalendrier,5,17),1),"jjj")</f>
        <v>mar</v>
      </c>
      <c r="S4" s="1" t="str">
        <f>TEXT(WEEKDAY(DATE(AnnéeCalendrier,5,18),1),"jjj")</f>
        <v>mer</v>
      </c>
      <c r="T4" s="1" t="str">
        <f>TEXT(WEEKDAY(DATE(AnnéeCalendrier,5,19),1),"jjj")</f>
        <v>jeu</v>
      </c>
      <c r="U4" s="1" t="str">
        <f>TEXT(WEEKDAY(DATE(AnnéeCalendrier,5,20),1),"jjj")</f>
        <v>ven</v>
      </c>
      <c r="V4" s="1" t="str">
        <f>TEXT(WEEKDAY(DATE(AnnéeCalendrier,5,21),1),"jjj")</f>
        <v>sam</v>
      </c>
      <c r="W4" s="1" t="str">
        <f>TEXT(WEEKDAY(DATE(AnnéeCalendrier,5,22),1),"jjj")</f>
        <v>dim</v>
      </c>
      <c r="X4" s="1" t="str">
        <f>TEXT(WEEKDAY(DATE(AnnéeCalendrier,5,23),1),"jjj")</f>
        <v>lun</v>
      </c>
      <c r="Y4" s="1" t="str">
        <f>TEXT(WEEKDAY(DATE(AnnéeCalendrier,5,24),1),"jjj")</f>
        <v>mar</v>
      </c>
      <c r="Z4" s="1" t="str">
        <f>TEXT(WEEKDAY(DATE(AnnéeCalendrier,5,25),1),"jjj")</f>
        <v>mer</v>
      </c>
      <c r="AA4" s="1" t="str">
        <f>TEXT(WEEKDAY(DATE(AnnéeCalendrier,5,26),1),"jjj")</f>
        <v>jeu</v>
      </c>
      <c r="AB4" s="1" t="str">
        <f>TEXT(WEEKDAY(DATE(AnnéeCalendrier,5,27),1),"jjj")</f>
        <v>ven</v>
      </c>
      <c r="AC4" s="1" t="str">
        <f>TEXT(WEEKDAY(DATE(AnnéeCalendrier,5,28),1),"jjj")</f>
        <v>sam</v>
      </c>
      <c r="AD4" s="1" t="str">
        <f>TEXT(WEEKDAY(DATE(AnnéeCalendrier,5,29),1),"jjj")</f>
        <v>dim</v>
      </c>
      <c r="AE4" s="1" t="str">
        <f>TEXT(WEEKDAY(DATE(AnnéeCalendrier,5,30),1),"jjj")</f>
        <v>lun</v>
      </c>
      <c r="AF4" s="1" t="str">
        <f>TEXT(WEEKDAY(DATE(AnnéeCalendrier,5,31),1),"jjj")</f>
        <v>mar</v>
      </c>
    </row>
    <row r="5" spans="1:32" ht="15" customHeight="1" x14ac:dyDescent="0.25">
      <c r="B5" s="17" t="s">
        <v>1</v>
      </c>
      <c r="C5" s="2" t="s">
        <v>2</v>
      </c>
      <c r="D5" s="2" t="s">
        <v>3</v>
      </c>
      <c r="E5" s="2" t="s">
        <v>4</v>
      </c>
      <c r="F5" s="2" t="s">
        <v>5</v>
      </c>
      <c r="G5" s="2" t="s">
        <v>6</v>
      </c>
      <c r="H5" s="2" t="s">
        <v>7</v>
      </c>
      <c r="I5" s="2" t="s">
        <v>8</v>
      </c>
      <c r="J5" s="2" t="s">
        <v>9</v>
      </c>
      <c r="K5" s="2" t="s">
        <v>10</v>
      </c>
      <c r="L5" s="2" t="s">
        <v>11</v>
      </c>
      <c r="M5" s="2" t="s">
        <v>12</v>
      </c>
      <c r="N5" s="2" t="s">
        <v>13</v>
      </c>
      <c r="O5" s="2" t="s">
        <v>14</v>
      </c>
      <c r="P5" s="2" t="s">
        <v>15</v>
      </c>
      <c r="Q5" s="2" t="s">
        <v>16</v>
      </c>
      <c r="R5" s="2" t="s">
        <v>17</v>
      </c>
      <c r="S5" s="2" t="s">
        <v>18</v>
      </c>
      <c r="T5" s="2" t="s">
        <v>19</v>
      </c>
      <c r="U5" s="2" t="s">
        <v>20</v>
      </c>
      <c r="V5" s="2" t="s">
        <v>21</v>
      </c>
      <c r="W5" s="2" t="s">
        <v>22</v>
      </c>
      <c r="X5" s="2" t="s">
        <v>23</v>
      </c>
      <c r="Y5" s="2" t="s">
        <v>24</v>
      </c>
      <c r="Z5" s="2" t="s">
        <v>25</v>
      </c>
      <c r="AA5" s="2" t="s">
        <v>26</v>
      </c>
      <c r="AB5" s="2" t="s">
        <v>27</v>
      </c>
      <c r="AC5" s="2" t="s">
        <v>28</v>
      </c>
      <c r="AD5" s="2" t="s">
        <v>29</v>
      </c>
      <c r="AE5" s="2" t="s">
        <v>30</v>
      </c>
      <c r="AF5" s="17" t="s">
        <v>31</v>
      </c>
    </row>
    <row r="6" spans="1:32" ht="192" customHeight="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30" customHeight="1" x14ac:dyDescent="0.25">
      <c r="A7" s="6"/>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row>
    <row r="8" spans="1:32" ht="178.5" customHeight="1" x14ac:dyDescent="0.25">
      <c r="A8" s="6" t="s">
        <v>47</v>
      </c>
      <c r="B8" s="7"/>
      <c r="C8" s="7"/>
      <c r="D8" s="7"/>
      <c r="E8" s="7"/>
      <c r="F8" s="7"/>
      <c r="G8" s="7"/>
      <c r="H8" s="7"/>
      <c r="I8" s="7"/>
      <c r="J8" s="7"/>
      <c r="K8" s="7"/>
      <c r="L8" s="7"/>
      <c r="M8" s="7"/>
      <c r="N8" s="7"/>
      <c r="O8" s="7"/>
      <c r="P8" s="7"/>
      <c r="Q8" s="7"/>
      <c r="R8" s="7"/>
      <c r="S8" s="7"/>
      <c r="T8" s="7"/>
      <c r="U8" s="7"/>
      <c r="V8" s="7"/>
      <c r="W8" s="7"/>
      <c r="X8" s="7"/>
      <c r="Y8" s="7"/>
      <c r="Z8" s="7"/>
      <c r="AA8" s="7"/>
      <c r="AB8" s="7"/>
      <c r="AC8" s="7"/>
      <c r="AD8" s="7"/>
      <c r="AE8" s="7"/>
      <c r="AF8" s="7"/>
    </row>
  </sheetData>
  <mergeCells count="3">
    <mergeCell ref="N1:R1"/>
    <mergeCell ref="B2:AF2"/>
    <mergeCell ref="G1:J1"/>
  </mergeCells>
  <dataValidations count="4">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G1"/>
    <dataValidation allowBlank="1" showInputMessage="1" showErrorMessage="1" prompt="Suivez les absences du mois de mai dans cette feuille de calcul" sqref="A1"/>
    <dataValidation allowBlank="1" showInputMessage="1" showErrorMessage="1" prompt="Année mise à jour automatiquement en fonction de l’année entrée dans la feuille de calcul Janvier" sqref="N1"/>
    <dataValidation allowBlank="1" showErrorMessage="1" sqref="B4:B5"/>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B6:AF6 B8:AF8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AF9"/>
  <sheetViews>
    <sheetView showGridLines="0" zoomScaleNormal="100" workbookViewId="0">
      <selection activeCell="J10" sqref="J10"/>
    </sheetView>
  </sheetViews>
  <sheetFormatPr baseColWidth="10" defaultColWidth="9.140625" defaultRowHeight="30" customHeight="1" x14ac:dyDescent="0.25"/>
  <cols>
    <col min="1" max="1" width="15.28515625" style="3" customWidth="1"/>
    <col min="2" max="32" width="7.7109375" style="3" customWidth="1"/>
    <col min="33" max="33" width="2.7109375" customWidth="1"/>
  </cols>
  <sheetData>
    <row r="1" spans="1:32" ht="50.1" customHeight="1" x14ac:dyDescent="0.25">
      <c r="F1" s="18" t="s">
        <v>38</v>
      </c>
      <c r="G1" s="18"/>
      <c r="H1" s="18"/>
      <c r="I1" s="18"/>
      <c r="J1" s="18"/>
      <c r="K1" s="18"/>
      <c r="L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TEXT(WEEKDAY(DATE(AnnéeCalendrier,6,1),1),"jjj")</f>
        <v>mer</v>
      </c>
      <c r="C5" s="1" t="str">
        <f>TEXT(WEEKDAY(DATE(AnnéeCalendrier,6,2),1),"jjj")</f>
        <v>jeu</v>
      </c>
      <c r="D5" s="1" t="str">
        <f>TEXT(WEEKDAY(DATE(AnnéeCalendrier,6,3),1),"jjj")</f>
        <v>ven</v>
      </c>
      <c r="E5" s="1" t="str">
        <f>TEXT(WEEKDAY(DATE(AnnéeCalendrier,6,4),1),"jjj")</f>
        <v>sam</v>
      </c>
      <c r="F5" s="1" t="str">
        <f>TEXT(WEEKDAY(DATE(AnnéeCalendrier,6,5),1),"jjj")</f>
        <v>dim</v>
      </c>
      <c r="G5" s="1" t="str">
        <f>TEXT(WEEKDAY(DATE(AnnéeCalendrier,6,6),1),"jjj")</f>
        <v>lun</v>
      </c>
      <c r="H5" s="1" t="str">
        <f>TEXT(WEEKDAY(DATE(AnnéeCalendrier,6,7),1),"jjj")</f>
        <v>mar</v>
      </c>
      <c r="I5" s="1" t="str">
        <f>TEXT(WEEKDAY(DATE(AnnéeCalendrier,6,8),1),"jjj")</f>
        <v>mer</v>
      </c>
      <c r="J5" s="1" t="str">
        <f>TEXT(WEEKDAY(DATE(AnnéeCalendrier,6,9),1),"jjj")</f>
        <v>jeu</v>
      </c>
      <c r="K5" s="1" t="str">
        <f>TEXT(WEEKDAY(DATE(AnnéeCalendrier,6,10),1),"jjj")</f>
        <v>ven</v>
      </c>
      <c r="L5" s="1" t="str">
        <f>TEXT(WEEKDAY(DATE(AnnéeCalendrier,6,11),1),"jjj")</f>
        <v>sam</v>
      </c>
      <c r="M5" s="1" t="str">
        <f>TEXT(WEEKDAY(DATE(AnnéeCalendrier,6,12),1),"jjj")</f>
        <v>dim</v>
      </c>
      <c r="N5" s="1" t="str">
        <f>TEXT(WEEKDAY(DATE(AnnéeCalendrier,6,13),1),"jjj")</f>
        <v>lun</v>
      </c>
      <c r="O5" s="1" t="str">
        <f>TEXT(WEEKDAY(DATE(AnnéeCalendrier,6,14),1),"jjj")</f>
        <v>mar</v>
      </c>
      <c r="P5" s="1" t="str">
        <f>TEXT(WEEKDAY(DATE(AnnéeCalendrier,6,15),1),"jjj")</f>
        <v>mer</v>
      </c>
      <c r="Q5" s="1" t="str">
        <f>TEXT(WEEKDAY(DATE(AnnéeCalendrier,6,16),1),"jjj")</f>
        <v>jeu</v>
      </c>
      <c r="R5" s="1" t="str">
        <f>TEXT(WEEKDAY(DATE(AnnéeCalendrier,6,17),1),"jjj")</f>
        <v>ven</v>
      </c>
      <c r="S5" s="1" t="str">
        <f>TEXT(WEEKDAY(DATE(AnnéeCalendrier,6,18),1),"jjj")</f>
        <v>sam</v>
      </c>
      <c r="T5" s="1" t="str">
        <f>TEXT(WEEKDAY(DATE(AnnéeCalendrier,6,19),1),"jjj")</f>
        <v>dim</v>
      </c>
      <c r="U5" s="1" t="str">
        <f>TEXT(WEEKDAY(DATE(AnnéeCalendrier,6,20),1),"jjj")</f>
        <v>lun</v>
      </c>
      <c r="V5" s="1" t="str">
        <f>TEXT(WEEKDAY(DATE(AnnéeCalendrier,6,21),1),"jjj")</f>
        <v>mar</v>
      </c>
      <c r="W5" s="1" t="str">
        <f>TEXT(WEEKDAY(DATE(AnnéeCalendrier,6,22),1),"jjj")</f>
        <v>mer</v>
      </c>
      <c r="X5" s="1" t="str">
        <f>TEXT(WEEKDAY(DATE(AnnéeCalendrier,6,23),1),"jjj")</f>
        <v>jeu</v>
      </c>
      <c r="Y5" s="1" t="str">
        <f>TEXT(WEEKDAY(DATE(AnnéeCalendrier,6,24),1),"jjj")</f>
        <v>ven</v>
      </c>
      <c r="Z5" s="1" t="str">
        <f>TEXT(WEEKDAY(DATE(AnnéeCalendrier,6,25),1),"jjj")</f>
        <v>sam</v>
      </c>
      <c r="AA5" s="1" t="str">
        <f>TEXT(WEEKDAY(DATE(AnnéeCalendrier,6,26),1),"jjj")</f>
        <v>dim</v>
      </c>
      <c r="AB5" s="1" t="str">
        <f>TEXT(WEEKDAY(DATE(AnnéeCalendrier,6,27),1),"jjj")</f>
        <v>lun</v>
      </c>
      <c r="AC5" s="1" t="str">
        <f>TEXT(WEEKDAY(DATE(AnnéeCalendrier,6,28),1),"jjj")</f>
        <v>mar</v>
      </c>
      <c r="AD5" s="1" t="str">
        <f>TEXT(WEEKDAY(DATE(AnnéeCalendrier,6,29),1),"jjj")</f>
        <v>mer</v>
      </c>
      <c r="AE5" s="1" t="str">
        <f>TEXT(WEEKDAY(DATE(AnnéeCalendrier,6,30),1),"jjj")</f>
        <v>jeu</v>
      </c>
      <c r="AF5" s="1"/>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33</v>
      </c>
    </row>
    <row r="7" spans="1:32" ht="172.5"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52.25"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F1:L1"/>
  </mergeCells>
  <dataValidations count="4">
    <dataValidation allowBlank="1" showInputMessage="1" showErrorMessage="1" prompt="Année mise à jour automatiquement en fonction de l’année entrée dans la feuille de calcul Janvier" sqref="N1"/>
    <dataValidation allowBlank="1" showInputMessage="1" showErrorMessage="1" prompt="Suivez les absences du mois de juin dans cette feuille de calcul"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F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B7:AF7 B9:AF9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F9"/>
  <sheetViews>
    <sheetView showGridLines="0" zoomScaleNormal="100" workbookViewId="0">
      <selection activeCell="K10" sqref="K10"/>
    </sheetView>
  </sheetViews>
  <sheetFormatPr baseColWidth="10" defaultColWidth="9.140625" defaultRowHeight="30" customHeight="1" x14ac:dyDescent="0.25"/>
  <cols>
    <col min="1" max="1" width="12.140625" style="3" customWidth="1"/>
    <col min="2" max="32" width="7.7109375" style="3" customWidth="1"/>
    <col min="33" max="33" width="2.7109375" customWidth="1"/>
  </cols>
  <sheetData>
    <row r="1" spans="1:32" ht="50.1" customHeight="1" x14ac:dyDescent="0.25">
      <c r="F1" s="18" t="s">
        <v>39</v>
      </c>
      <c r="G1" s="18"/>
      <c r="H1" s="18"/>
      <c r="I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TEXT(WEEKDAY(DATE(AnnéeCalendrier,7,1),1),"jjj")</f>
        <v>ven</v>
      </c>
      <c r="C5" s="1" t="str">
        <f>TEXT(WEEKDAY(DATE(AnnéeCalendrier,7,2),1),"jjj")</f>
        <v>sam</v>
      </c>
      <c r="D5" s="1" t="str">
        <f>TEXT(WEEKDAY(DATE(AnnéeCalendrier,7,3),1),"jjj")</f>
        <v>dim</v>
      </c>
      <c r="E5" s="1" t="str">
        <f>TEXT(WEEKDAY(DATE(AnnéeCalendrier,7,4),1),"jjj")</f>
        <v>lun</v>
      </c>
      <c r="F5" s="1" t="str">
        <f>TEXT(WEEKDAY(DATE(AnnéeCalendrier,7,5),1),"jjj")</f>
        <v>mar</v>
      </c>
      <c r="G5" s="1" t="str">
        <f>TEXT(WEEKDAY(DATE(AnnéeCalendrier,7,6),1),"jjj")</f>
        <v>mer</v>
      </c>
      <c r="H5" s="1" t="str">
        <f>TEXT(WEEKDAY(DATE(AnnéeCalendrier,7,7),1),"jjj")</f>
        <v>jeu</v>
      </c>
      <c r="I5" s="1" t="str">
        <f>TEXT(WEEKDAY(DATE(AnnéeCalendrier,7,8),1),"jjj")</f>
        <v>ven</v>
      </c>
      <c r="J5" s="1" t="str">
        <f>TEXT(WEEKDAY(DATE(AnnéeCalendrier,7,9),1),"jjj")</f>
        <v>sam</v>
      </c>
      <c r="K5" s="1" t="str">
        <f>TEXT(WEEKDAY(DATE(AnnéeCalendrier,7,10),1),"jjj")</f>
        <v>dim</v>
      </c>
      <c r="L5" s="1" t="str">
        <f>TEXT(WEEKDAY(DATE(AnnéeCalendrier,7,11),1),"jjj")</f>
        <v>lun</v>
      </c>
      <c r="M5" s="1" t="str">
        <f>TEXT(WEEKDAY(DATE(AnnéeCalendrier,7,12),1),"jjj")</f>
        <v>mar</v>
      </c>
      <c r="N5" s="1" t="str">
        <f>TEXT(WEEKDAY(DATE(AnnéeCalendrier,7,13),1),"jjj")</f>
        <v>mer</v>
      </c>
      <c r="O5" s="1" t="str">
        <f>TEXT(WEEKDAY(DATE(AnnéeCalendrier,7,14),1),"jjj")</f>
        <v>jeu</v>
      </c>
      <c r="P5" s="1" t="str">
        <f>TEXT(WEEKDAY(DATE(AnnéeCalendrier,7,15),1),"jjj")</f>
        <v>ven</v>
      </c>
      <c r="Q5" s="1" t="str">
        <f>TEXT(WEEKDAY(DATE(AnnéeCalendrier,7,16),1),"jjj")</f>
        <v>sam</v>
      </c>
      <c r="R5" s="1" t="str">
        <f>TEXT(WEEKDAY(DATE(AnnéeCalendrier,7,17),1),"jjj")</f>
        <v>dim</v>
      </c>
      <c r="S5" s="1" t="str">
        <f>TEXT(WEEKDAY(DATE(AnnéeCalendrier,7,18),1),"jjj")</f>
        <v>lun</v>
      </c>
      <c r="T5" s="1" t="str">
        <f>TEXT(WEEKDAY(DATE(AnnéeCalendrier,7,19),1),"jjj")</f>
        <v>mar</v>
      </c>
      <c r="U5" s="1" t="str">
        <f>TEXT(WEEKDAY(DATE(AnnéeCalendrier,7,20),1),"jjj")</f>
        <v>mer</v>
      </c>
      <c r="V5" s="1" t="str">
        <f>TEXT(WEEKDAY(DATE(AnnéeCalendrier,7,21),1),"jjj")</f>
        <v>jeu</v>
      </c>
      <c r="W5" s="1" t="str">
        <f>TEXT(WEEKDAY(DATE(AnnéeCalendrier,7,22),1),"jjj")</f>
        <v>ven</v>
      </c>
      <c r="X5" s="1" t="str">
        <f>TEXT(WEEKDAY(DATE(AnnéeCalendrier,7,23),1),"jjj")</f>
        <v>sam</v>
      </c>
      <c r="Y5" s="1" t="str">
        <f>TEXT(WEEKDAY(DATE(AnnéeCalendrier,7,24),1),"jjj")</f>
        <v>dim</v>
      </c>
      <c r="Z5" s="1" t="str">
        <f>TEXT(WEEKDAY(DATE(AnnéeCalendrier,7,25),1),"jjj")</f>
        <v>lun</v>
      </c>
      <c r="AA5" s="1" t="str">
        <f>TEXT(WEEKDAY(DATE(AnnéeCalendrier,7,26),1),"jjj")</f>
        <v>mar</v>
      </c>
      <c r="AB5" s="1" t="str">
        <f>TEXT(WEEKDAY(DATE(AnnéeCalendrier,7,27),1),"jjj")</f>
        <v>mer</v>
      </c>
      <c r="AC5" s="1" t="str">
        <f>TEXT(WEEKDAY(DATE(AnnéeCalendrier,7,28),1),"jjj")</f>
        <v>jeu</v>
      </c>
      <c r="AD5" s="1" t="str">
        <f>TEXT(WEEKDAY(DATE(AnnéeCalendrier,7,29),1),"jjj")</f>
        <v>ven</v>
      </c>
      <c r="AE5" s="1" t="str">
        <f>TEXT(WEEKDAY(DATE(AnnéeCalendrier,7,30),1),"jjj")</f>
        <v>sam</v>
      </c>
      <c r="AF5" s="1" t="str">
        <f>TEXT(WEEKDAY(DATE(AnnéeCalendrier,7,31),1),"jjj")</f>
        <v>dim</v>
      </c>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31</v>
      </c>
    </row>
    <row r="7" spans="1:32" ht="159"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52.25"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F1:I1"/>
  </mergeCells>
  <dataValidations count="4">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F1"/>
    <dataValidation allowBlank="1" showInputMessage="1" showErrorMessage="1" prompt="Suivez les absences du mois de juillet dans cette feuille de calcul" sqref="A1"/>
    <dataValidation allowBlank="1" showInputMessage="1" showErrorMessage="1" prompt="Année mise à jour automatiquement en fonction de l’année entrée dans la feuille de calcul Janvier" sqref="N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B7:AF7 B9:AF9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AF9"/>
  <sheetViews>
    <sheetView showGridLines="0" zoomScaleNormal="100" workbookViewId="0">
      <selection activeCell="G9" sqref="G9"/>
    </sheetView>
  </sheetViews>
  <sheetFormatPr baseColWidth="10" defaultColWidth="9.140625" defaultRowHeight="30" customHeight="1" x14ac:dyDescent="0.25"/>
  <cols>
    <col min="1" max="1" width="15.42578125" style="3" customWidth="1"/>
    <col min="2" max="32" width="7.7109375" style="3" customWidth="1"/>
    <col min="33" max="33" width="2.7109375" customWidth="1"/>
  </cols>
  <sheetData>
    <row r="1" spans="1:32" ht="50.1" customHeight="1" x14ac:dyDescent="0.25">
      <c r="F1" s="18" t="s">
        <v>40</v>
      </c>
      <c r="G1" s="18"/>
      <c r="H1" s="18"/>
      <c r="I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TEXT(WEEKDAY(DATE(AnnéeCalendrier,8,1),1),"jjj")</f>
        <v>lun</v>
      </c>
      <c r="C5" s="1" t="str">
        <f>TEXT(WEEKDAY(DATE(AnnéeCalendrier,8,2),1),"jjj")</f>
        <v>mar</v>
      </c>
      <c r="D5" s="1" t="str">
        <f>TEXT(WEEKDAY(DATE(AnnéeCalendrier,8,3),1),"jjj")</f>
        <v>mer</v>
      </c>
      <c r="E5" s="1" t="str">
        <f>TEXT(WEEKDAY(DATE(AnnéeCalendrier,8,4),1),"jjj")</f>
        <v>jeu</v>
      </c>
      <c r="F5" s="1" t="str">
        <f>TEXT(WEEKDAY(DATE(AnnéeCalendrier,8,5),1),"jjj")</f>
        <v>ven</v>
      </c>
      <c r="G5" s="1" t="str">
        <f>TEXT(WEEKDAY(DATE(AnnéeCalendrier,8,6),1),"jjj")</f>
        <v>sam</v>
      </c>
      <c r="H5" s="1" t="str">
        <f>TEXT(WEEKDAY(DATE(AnnéeCalendrier,8,7),1),"jjj")</f>
        <v>dim</v>
      </c>
      <c r="I5" s="1" t="str">
        <f>TEXT(WEEKDAY(DATE(AnnéeCalendrier,8,8),1),"jjj")</f>
        <v>lun</v>
      </c>
      <c r="J5" s="1" t="str">
        <f>TEXT(WEEKDAY(DATE(AnnéeCalendrier,8,9),1),"jjj")</f>
        <v>mar</v>
      </c>
      <c r="K5" s="1" t="str">
        <f>TEXT(WEEKDAY(DATE(AnnéeCalendrier,8,10),1),"jjj")</f>
        <v>mer</v>
      </c>
      <c r="L5" s="1" t="str">
        <f>TEXT(WEEKDAY(DATE(AnnéeCalendrier,8,11),1),"jjj")</f>
        <v>jeu</v>
      </c>
      <c r="M5" s="1" t="str">
        <f>TEXT(WEEKDAY(DATE(AnnéeCalendrier,8,12),1),"jjj")</f>
        <v>ven</v>
      </c>
      <c r="N5" s="1" t="str">
        <f>TEXT(WEEKDAY(DATE(AnnéeCalendrier,8,13),1),"jjj")</f>
        <v>sam</v>
      </c>
      <c r="O5" s="1" t="str">
        <f>TEXT(WEEKDAY(DATE(AnnéeCalendrier,8,14),1),"jjj")</f>
        <v>dim</v>
      </c>
      <c r="P5" s="1" t="str">
        <f>TEXT(WEEKDAY(DATE(AnnéeCalendrier,8,15),1),"jjj")</f>
        <v>lun</v>
      </c>
      <c r="Q5" s="1" t="str">
        <f>TEXT(WEEKDAY(DATE(AnnéeCalendrier,8,16),1),"jjj")</f>
        <v>mar</v>
      </c>
      <c r="R5" s="1" t="str">
        <f>TEXT(WEEKDAY(DATE(AnnéeCalendrier,8,17),1),"jjj")</f>
        <v>mer</v>
      </c>
      <c r="S5" s="1" t="str">
        <f>TEXT(WEEKDAY(DATE(AnnéeCalendrier,8,18),1),"jjj")</f>
        <v>jeu</v>
      </c>
      <c r="T5" s="1" t="str">
        <f>TEXT(WEEKDAY(DATE(AnnéeCalendrier,8,19),1),"jjj")</f>
        <v>ven</v>
      </c>
      <c r="U5" s="1" t="str">
        <f>TEXT(WEEKDAY(DATE(AnnéeCalendrier,8,20),1),"jjj")</f>
        <v>sam</v>
      </c>
      <c r="V5" s="1" t="str">
        <f>TEXT(WEEKDAY(DATE(AnnéeCalendrier,8,21),1),"jjj")</f>
        <v>dim</v>
      </c>
      <c r="W5" s="1" t="str">
        <f>TEXT(WEEKDAY(DATE(AnnéeCalendrier,8,22),1),"jjj")</f>
        <v>lun</v>
      </c>
      <c r="X5" s="1" t="str">
        <f>TEXT(WEEKDAY(DATE(AnnéeCalendrier,8,23),1),"jjj")</f>
        <v>mar</v>
      </c>
      <c r="Y5" s="1" t="str">
        <f>TEXT(WEEKDAY(DATE(AnnéeCalendrier,8,24),1),"jjj")</f>
        <v>mer</v>
      </c>
      <c r="Z5" s="1" t="str">
        <f>TEXT(WEEKDAY(DATE(AnnéeCalendrier,8,25),1),"jjj")</f>
        <v>jeu</v>
      </c>
      <c r="AA5" s="1" t="str">
        <f>TEXT(WEEKDAY(DATE(AnnéeCalendrier,8,26),1),"jjj")</f>
        <v>ven</v>
      </c>
      <c r="AB5" s="1" t="str">
        <f>TEXT(WEEKDAY(DATE(AnnéeCalendrier,8,27),1),"jjj")</f>
        <v>sam</v>
      </c>
      <c r="AC5" s="1" t="str">
        <f>TEXT(WEEKDAY(DATE(AnnéeCalendrier,8,28),1),"jjj")</f>
        <v>dim</v>
      </c>
      <c r="AD5" s="1" t="str">
        <f>TEXT(WEEKDAY(DATE(AnnéeCalendrier,8,29),1),"jjj")</f>
        <v>lun</v>
      </c>
      <c r="AE5" s="1" t="str">
        <f>TEXT(WEEKDAY(DATE(AnnéeCalendrier,8,30),1),"jjj")</f>
        <v>mar</v>
      </c>
      <c r="AF5" s="1" t="str">
        <f>TEXT(WEEKDAY(DATE(AnnéeCalendrier,8,31),1),"jjj")</f>
        <v>mer</v>
      </c>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31</v>
      </c>
    </row>
    <row r="7" spans="1:32" ht="192"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74"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F1:I1"/>
  </mergeCells>
  <dataValidations count="4">
    <dataValidation allowBlank="1" showInputMessage="1" showErrorMessage="1" prompt="Année mise à jour automatiquement en fonction de l’année entrée dans la feuille de calcul Janvier" sqref="N1"/>
    <dataValidation allowBlank="1" showInputMessage="1" showErrorMessage="1" prompt="Suivez les absences du mois d’août dans cette feuille de calcul"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F1"/>
    <dataValidation allowBlank="1" showErrorMessage="1" sqref="B5:B7"/>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B9:AF9 C7:AF7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pageSetUpPr fitToPage="1"/>
  </sheetPr>
  <dimension ref="A1:AF9"/>
  <sheetViews>
    <sheetView showGridLines="0" zoomScaleNormal="100" workbookViewId="0">
      <selection activeCell="K9" sqref="K9"/>
    </sheetView>
  </sheetViews>
  <sheetFormatPr baseColWidth="10" defaultColWidth="9.140625" defaultRowHeight="30" customHeight="1" x14ac:dyDescent="0.25"/>
  <cols>
    <col min="1" max="1" width="15.140625" style="3" customWidth="1"/>
    <col min="2" max="32" width="7.7109375" style="3" customWidth="1"/>
    <col min="33" max="33" width="2.7109375" customWidth="1"/>
  </cols>
  <sheetData>
    <row r="1" spans="1:32" ht="50.1" customHeight="1" x14ac:dyDescent="0.25">
      <c r="F1" s="18" t="s">
        <v>41</v>
      </c>
      <c r="G1" s="18"/>
      <c r="H1" s="18"/>
      <c r="I1" s="18"/>
      <c r="J1" s="18"/>
      <c r="K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TEXT(WEEKDAY(DATE(AnnéeCalendrier,9,1),1),"jjj")</f>
        <v>jeu</v>
      </c>
      <c r="C5" s="1" t="str">
        <f>TEXT(WEEKDAY(DATE(AnnéeCalendrier,9,2),1),"jjj")</f>
        <v>ven</v>
      </c>
      <c r="D5" s="1" t="str">
        <f>TEXT(WEEKDAY(DATE(AnnéeCalendrier,9,3),1),"jjj")</f>
        <v>sam</v>
      </c>
      <c r="E5" s="1" t="str">
        <f>TEXT(WEEKDAY(DATE(AnnéeCalendrier,9,4),1),"jjj")</f>
        <v>dim</v>
      </c>
      <c r="F5" s="1" t="str">
        <f>TEXT(WEEKDAY(DATE(AnnéeCalendrier,9,5),1),"jjj")</f>
        <v>lun</v>
      </c>
      <c r="G5" s="1" t="str">
        <f>TEXT(WEEKDAY(DATE(AnnéeCalendrier,9,6),1),"jjj")</f>
        <v>mar</v>
      </c>
      <c r="H5" s="1" t="str">
        <f>TEXT(WEEKDAY(DATE(AnnéeCalendrier,9,7),1),"jjj")</f>
        <v>mer</v>
      </c>
      <c r="I5" s="1" t="str">
        <f>TEXT(WEEKDAY(DATE(AnnéeCalendrier,9,8),1),"jjj")</f>
        <v>jeu</v>
      </c>
      <c r="J5" s="1" t="str">
        <f>TEXT(WEEKDAY(DATE(AnnéeCalendrier,9,9),1),"jjj")</f>
        <v>ven</v>
      </c>
      <c r="K5" s="1" t="str">
        <f>TEXT(WEEKDAY(DATE(AnnéeCalendrier,9,10),1),"jjj")</f>
        <v>sam</v>
      </c>
      <c r="L5" s="1" t="str">
        <f>TEXT(WEEKDAY(DATE(AnnéeCalendrier,9,11),1),"jjj")</f>
        <v>dim</v>
      </c>
      <c r="M5" s="1" t="str">
        <f>TEXT(WEEKDAY(DATE(AnnéeCalendrier,9,12),1),"jjj")</f>
        <v>lun</v>
      </c>
      <c r="N5" s="1" t="str">
        <f>TEXT(WEEKDAY(DATE(AnnéeCalendrier,9,13),1),"jjj")</f>
        <v>mar</v>
      </c>
      <c r="O5" s="1" t="str">
        <f>TEXT(WEEKDAY(DATE(AnnéeCalendrier,9,14),1),"jjj")</f>
        <v>mer</v>
      </c>
      <c r="P5" s="1" t="str">
        <f>TEXT(WEEKDAY(DATE(AnnéeCalendrier,9,15),1),"jjj")</f>
        <v>jeu</v>
      </c>
      <c r="Q5" s="1" t="str">
        <f>TEXT(WEEKDAY(DATE(AnnéeCalendrier,9,16),1),"jjj")</f>
        <v>ven</v>
      </c>
      <c r="R5" s="1" t="str">
        <f>TEXT(WEEKDAY(DATE(AnnéeCalendrier,9,17),1),"jjj")</f>
        <v>sam</v>
      </c>
      <c r="S5" s="1" t="str">
        <f>TEXT(WEEKDAY(DATE(AnnéeCalendrier,9,18),1),"jjj")</f>
        <v>dim</v>
      </c>
      <c r="T5" s="1" t="str">
        <f>TEXT(WEEKDAY(DATE(AnnéeCalendrier,9,19),1),"jjj")</f>
        <v>lun</v>
      </c>
      <c r="U5" s="1" t="str">
        <f>TEXT(WEEKDAY(DATE(AnnéeCalendrier,9,20),1),"jjj")</f>
        <v>mar</v>
      </c>
      <c r="V5" s="1" t="str">
        <f>TEXT(WEEKDAY(DATE(AnnéeCalendrier,9,21),1),"jjj")</f>
        <v>mer</v>
      </c>
      <c r="W5" s="1" t="str">
        <f>TEXT(WEEKDAY(DATE(AnnéeCalendrier,9,22),1),"jjj")</f>
        <v>jeu</v>
      </c>
      <c r="X5" s="1" t="str">
        <f>TEXT(WEEKDAY(DATE(AnnéeCalendrier,9,23),1),"jjj")</f>
        <v>ven</v>
      </c>
      <c r="Y5" s="1" t="str">
        <f>TEXT(WEEKDAY(DATE(AnnéeCalendrier,9,24),1),"jjj")</f>
        <v>sam</v>
      </c>
      <c r="Z5" s="1" t="str">
        <f>TEXT(WEEKDAY(DATE(AnnéeCalendrier,9,25),1),"jjj")</f>
        <v>dim</v>
      </c>
      <c r="AA5" s="1" t="str">
        <f>TEXT(WEEKDAY(DATE(AnnéeCalendrier,9,26),1),"jjj")</f>
        <v>lun</v>
      </c>
      <c r="AB5" s="1" t="str">
        <f>TEXT(WEEKDAY(DATE(AnnéeCalendrier,9,27),1),"jjj")</f>
        <v>mar</v>
      </c>
      <c r="AC5" s="1" t="str">
        <f>TEXT(WEEKDAY(DATE(AnnéeCalendrier,9,28),1),"jjj")</f>
        <v>mer</v>
      </c>
      <c r="AD5" s="1" t="str">
        <f>TEXT(WEEKDAY(DATE(AnnéeCalendrier,9,29),1),"jjj")</f>
        <v>jeu</v>
      </c>
      <c r="AE5" s="1" t="str">
        <f>TEXT(WEEKDAY(DATE(AnnéeCalendrier,9,30),1),"jjj")</f>
        <v>ven</v>
      </c>
      <c r="AF5" s="1"/>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33</v>
      </c>
    </row>
    <row r="7" spans="1:32" ht="177"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27"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75.5"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F1:K1"/>
  </mergeCells>
  <dataValidations count="4">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F1"/>
    <dataValidation allowBlank="1" showInputMessage="1" showErrorMessage="1" prompt="Suivez les absences du mois de septembre dans cette feuille de calcul" sqref="A1"/>
    <dataValidation allowBlank="1" showInputMessage="1" showErrorMessage="1" prompt="Année mise à jour automatiquement en fonction de l’année entrée dans la feuille de calcul Janvier" sqref="N1"/>
    <dataValidation allowBlank="1" showErrorMessage="1" sqref="B5:B6"/>
  </dataValidations>
  <pageMargins left="0.7" right="0.7" top="0.75" bottom="0.75" header="0.3" footer="0.3"/>
  <pageSetup paperSize="9" scale="80" fitToWidth="0" orientation="landscape"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B7:AF7 B9:AF9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F9"/>
  <sheetViews>
    <sheetView showGridLines="0" zoomScaleNormal="100" workbookViewId="0">
      <selection activeCell="N10" sqref="N10"/>
    </sheetView>
  </sheetViews>
  <sheetFormatPr baseColWidth="10" defaultColWidth="9.140625" defaultRowHeight="30" customHeight="1" x14ac:dyDescent="0.25"/>
  <cols>
    <col min="1" max="1" width="13.7109375" style="3" customWidth="1"/>
    <col min="2" max="32" width="7.7109375" style="3" customWidth="1"/>
    <col min="33" max="33" width="2.7109375" customWidth="1"/>
  </cols>
  <sheetData>
    <row r="1" spans="1:32" ht="50.1" customHeight="1" x14ac:dyDescent="0.25">
      <c r="D1" s="18" t="s">
        <v>42</v>
      </c>
      <c r="E1" s="18"/>
      <c r="F1" s="18"/>
      <c r="G1" s="18"/>
      <c r="H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TEXT(WEEKDAY(DATE(AnnéeCalendrier,10,1),1),"jjj")</f>
        <v>sam</v>
      </c>
      <c r="C5" s="1" t="str">
        <f>TEXT(WEEKDAY(DATE(AnnéeCalendrier,10,2),1),"jjj")</f>
        <v>dim</v>
      </c>
      <c r="D5" s="1" t="str">
        <f>TEXT(WEEKDAY(DATE(AnnéeCalendrier,10,3),1),"jjj")</f>
        <v>lun</v>
      </c>
      <c r="E5" s="1" t="str">
        <f>TEXT(WEEKDAY(DATE(AnnéeCalendrier,10,4),1),"jjj")</f>
        <v>mar</v>
      </c>
      <c r="F5" s="1" t="str">
        <f>TEXT(WEEKDAY(DATE(AnnéeCalendrier,10,5),1),"jjj")</f>
        <v>mer</v>
      </c>
      <c r="G5" s="1" t="str">
        <f>TEXT(WEEKDAY(DATE(AnnéeCalendrier,10,6),1),"jjj")</f>
        <v>jeu</v>
      </c>
      <c r="H5" s="1" t="str">
        <f>TEXT(WEEKDAY(DATE(AnnéeCalendrier,10,7),1),"jjj")</f>
        <v>ven</v>
      </c>
      <c r="I5" s="1" t="str">
        <f>TEXT(WEEKDAY(DATE(AnnéeCalendrier,10,8),1),"jjj")</f>
        <v>sam</v>
      </c>
      <c r="J5" s="1" t="str">
        <f>TEXT(WEEKDAY(DATE(AnnéeCalendrier,10,9),1),"jjj")</f>
        <v>dim</v>
      </c>
      <c r="K5" s="1" t="str">
        <f>TEXT(WEEKDAY(DATE(AnnéeCalendrier,10,10),1),"jjj")</f>
        <v>lun</v>
      </c>
      <c r="L5" s="1" t="str">
        <f>TEXT(WEEKDAY(DATE(AnnéeCalendrier,10,11),1),"jjj")</f>
        <v>mar</v>
      </c>
      <c r="M5" s="1" t="str">
        <f>TEXT(WEEKDAY(DATE(AnnéeCalendrier,10,12),1),"jjj")</f>
        <v>mer</v>
      </c>
      <c r="N5" s="1" t="str">
        <f>TEXT(WEEKDAY(DATE(AnnéeCalendrier,10,13),1),"jjj")</f>
        <v>jeu</v>
      </c>
      <c r="O5" s="1" t="str">
        <f>TEXT(WEEKDAY(DATE(AnnéeCalendrier,10,14),1),"jjj")</f>
        <v>ven</v>
      </c>
      <c r="P5" s="1" t="str">
        <f>TEXT(WEEKDAY(DATE(AnnéeCalendrier,10,15),1),"jjj")</f>
        <v>sam</v>
      </c>
      <c r="Q5" s="1" t="str">
        <f>TEXT(WEEKDAY(DATE(AnnéeCalendrier,10,16),1),"jjj")</f>
        <v>dim</v>
      </c>
      <c r="R5" s="1" t="str">
        <f>TEXT(WEEKDAY(DATE(AnnéeCalendrier,10,17),1),"jjj")</f>
        <v>lun</v>
      </c>
      <c r="S5" s="1" t="str">
        <f>TEXT(WEEKDAY(DATE(AnnéeCalendrier,10,18),1),"jjj")</f>
        <v>mar</v>
      </c>
      <c r="T5" s="1" t="str">
        <f>TEXT(WEEKDAY(DATE(AnnéeCalendrier,10,19),1),"jjj")</f>
        <v>mer</v>
      </c>
      <c r="U5" s="1" t="str">
        <f>TEXT(WEEKDAY(DATE(AnnéeCalendrier,10,20),1),"jjj")</f>
        <v>jeu</v>
      </c>
      <c r="V5" s="1" t="str">
        <f>TEXT(WEEKDAY(DATE(AnnéeCalendrier,10,21),1),"jjj")</f>
        <v>ven</v>
      </c>
      <c r="W5" s="1" t="str">
        <f>TEXT(WEEKDAY(DATE(AnnéeCalendrier,10,22),1),"jjj")</f>
        <v>sam</v>
      </c>
      <c r="X5" s="1" t="str">
        <f>TEXT(WEEKDAY(DATE(AnnéeCalendrier,10,23),1),"jjj")</f>
        <v>dim</v>
      </c>
      <c r="Y5" s="1" t="str">
        <f>TEXT(WEEKDAY(DATE(AnnéeCalendrier,10,24),1),"jjj")</f>
        <v>lun</v>
      </c>
      <c r="Z5" s="1" t="str">
        <f>TEXT(WEEKDAY(DATE(AnnéeCalendrier,10,25),1),"jjj")</f>
        <v>mar</v>
      </c>
      <c r="AA5" s="1" t="str">
        <f>TEXT(WEEKDAY(DATE(AnnéeCalendrier,10,26),1),"jjj")</f>
        <v>mer</v>
      </c>
      <c r="AB5" s="1" t="str">
        <f>TEXT(WEEKDAY(DATE(AnnéeCalendrier,10,27),1),"jjj")</f>
        <v>jeu</v>
      </c>
      <c r="AC5" s="1" t="str">
        <f>TEXT(WEEKDAY(DATE(AnnéeCalendrier,10,28),1),"jjj")</f>
        <v>ven</v>
      </c>
      <c r="AD5" s="1" t="str">
        <f>TEXT(WEEKDAY(DATE(AnnéeCalendrier,10,29),1),"jjj")</f>
        <v>sam</v>
      </c>
      <c r="AE5" s="1" t="str">
        <f>TEXT(WEEKDAY(DATE(AnnéeCalendrier,10,30),1),"jjj")</f>
        <v>dim</v>
      </c>
      <c r="AF5" s="1" t="str">
        <f>TEXT(WEEKDAY(DATE(AnnéeCalendrier,10,31),1),"jjj")</f>
        <v>lun</v>
      </c>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31</v>
      </c>
    </row>
    <row r="7" spans="1:32" ht="174"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74"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D1:H1"/>
  </mergeCells>
  <dataValidations count="4">
    <dataValidation allowBlank="1" showInputMessage="1" showErrorMessage="1" prompt="Année mise à jour automatiquement en fonction de l’année entrée dans la feuille de calcul Janvier" sqref="N1"/>
    <dataValidation allowBlank="1" showInputMessage="1" showErrorMessage="1" prompt="Suivez les absences du mois d’octobre dans cette feuille de calcul"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D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B7:AF7 B9:AF9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F9"/>
  <sheetViews>
    <sheetView showGridLines="0" zoomScaleNormal="100" workbookViewId="0">
      <selection activeCell="O10" sqref="O10"/>
    </sheetView>
  </sheetViews>
  <sheetFormatPr baseColWidth="10" defaultColWidth="9.140625" defaultRowHeight="30" customHeight="1" x14ac:dyDescent="0.25"/>
  <cols>
    <col min="1" max="1" width="14.5703125" style="3" customWidth="1"/>
    <col min="2" max="32" width="7.7109375" style="3" customWidth="1"/>
    <col min="33" max="33" width="2.7109375" customWidth="1"/>
  </cols>
  <sheetData>
    <row r="1" spans="1:32" ht="50.1" customHeight="1" x14ac:dyDescent="0.25">
      <c r="E1" s="18" t="s">
        <v>43</v>
      </c>
      <c r="F1" s="18"/>
      <c r="G1" s="18"/>
      <c r="H1" s="18"/>
      <c r="I1" s="18"/>
      <c r="J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TEXT(WEEKDAY(DATE(AnnéeCalendrier,11,1),1),"jjj")</f>
        <v>mar</v>
      </c>
      <c r="C5" s="1" t="str">
        <f>TEXT(WEEKDAY(DATE(AnnéeCalendrier,11,2),1),"jjj")</f>
        <v>mer</v>
      </c>
      <c r="D5" s="1" t="str">
        <f>TEXT(WEEKDAY(DATE(AnnéeCalendrier,11,3),1),"jjj")</f>
        <v>jeu</v>
      </c>
      <c r="E5" s="1" t="str">
        <f>TEXT(WEEKDAY(DATE(AnnéeCalendrier,11,4),1),"jjj")</f>
        <v>ven</v>
      </c>
      <c r="F5" s="1" t="str">
        <f>TEXT(WEEKDAY(DATE(AnnéeCalendrier,11,5),1),"jjj")</f>
        <v>sam</v>
      </c>
      <c r="G5" s="1" t="str">
        <f>TEXT(WEEKDAY(DATE(AnnéeCalendrier,11,6),1),"jjj")</f>
        <v>dim</v>
      </c>
      <c r="H5" s="1" t="str">
        <f>TEXT(WEEKDAY(DATE(AnnéeCalendrier,11,7),1),"jjj")</f>
        <v>lun</v>
      </c>
      <c r="I5" s="1" t="str">
        <f>TEXT(WEEKDAY(DATE(AnnéeCalendrier,11,8),1),"jjj")</f>
        <v>mar</v>
      </c>
      <c r="J5" s="1" t="str">
        <f>TEXT(WEEKDAY(DATE(AnnéeCalendrier,11,9),1),"jjj")</f>
        <v>mer</v>
      </c>
      <c r="K5" s="1" t="str">
        <f>TEXT(WEEKDAY(DATE(AnnéeCalendrier,11,10),1),"jjj")</f>
        <v>jeu</v>
      </c>
      <c r="L5" s="1" t="str">
        <f>TEXT(WEEKDAY(DATE(AnnéeCalendrier,11,11),1),"jjj")</f>
        <v>ven</v>
      </c>
      <c r="M5" s="1" t="str">
        <f>TEXT(WEEKDAY(DATE(AnnéeCalendrier,11,12),1),"jjj")</f>
        <v>sam</v>
      </c>
      <c r="N5" s="1" t="str">
        <f>TEXT(WEEKDAY(DATE(AnnéeCalendrier,11,13),1),"jjj")</f>
        <v>dim</v>
      </c>
      <c r="O5" s="1" t="str">
        <f>TEXT(WEEKDAY(DATE(AnnéeCalendrier,11,14),1),"jjj")</f>
        <v>lun</v>
      </c>
      <c r="P5" s="1" t="str">
        <f>TEXT(WEEKDAY(DATE(AnnéeCalendrier,11,15),1),"jjj")</f>
        <v>mar</v>
      </c>
      <c r="Q5" s="1" t="str">
        <f>TEXT(WEEKDAY(DATE(AnnéeCalendrier,11,16),1),"jjj")</f>
        <v>mer</v>
      </c>
      <c r="R5" s="1" t="str">
        <f>TEXT(WEEKDAY(DATE(AnnéeCalendrier,11,17),1),"jjj")</f>
        <v>jeu</v>
      </c>
      <c r="S5" s="1" t="str">
        <f>TEXT(WEEKDAY(DATE(AnnéeCalendrier,11,18),1),"jjj")</f>
        <v>ven</v>
      </c>
      <c r="T5" s="1" t="str">
        <f>TEXT(WEEKDAY(DATE(AnnéeCalendrier,11,19),1),"jjj")</f>
        <v>sam</v>
      </c>
      <c r="U5" s="1" t="str">
        <f>TEXT(WEEKDAY(DATE(AnnéeCalendrier,11,20),1),"jjj")</f>
        <v>dim</v>
      </c>
      <c r="V5" s="1" t="str">
        <f>TEXT(WEEKDAY(DATE(AnnéeCalendrier,11,21),1),"jjj")</f>
        <v>lun</v>
      </c>
      <c r="W5" s="1" t="str">
        <f>TEXT(WEEKDAY(DATE(AnnéeCalendrier,11,22),1),"jjj")</f>
        <v>mar</v>
      </c>
      <c r="X5" s="1" t="str">
        <f>TEXT(WEEKDAY(DATE(AnnéeCalendrier,11,23),1),"jjj")</f>
        <v>mer</v>
      </c>
      <c r="Y5" s="1" t="str">
        <f>TEXT(WEEKDAY(DATE(AnnéeCalendrier,11,24),1),"jjj")</f>
        <v>jeu</v>
      </c>
      <c r="Z5" s="1" t="str">
        <f>TEXT(WEEKDAY(DATE(AnnéeCalendrier,11,25),1),"jjj")</f>
        <v>ven</v>
      </c>
      <c r="AA5" s="1" t="str">
        <f>TEXT(WEEKDAY(DATE(AnnéeCalendrier,11,26),1),"jjj")</f>
        <v>sam</v>
      </c>
      <c r="AB5" s="1" t="str">
        <f>TEXT(WEEKDAY(DATE(AnnéeCalendrier,11,27),1),"jjj")</f>
        <v>dim</v>
      </c>
      <c r="AC5" s="1" t="str">
        <f>TEXT(WEEKDAY(DATE(AnnéeCalendrier,11,28),1),"jjj")</f>
        <v>lun</v>
      </c>
      <c r="AD5" s="1" t="str">
        <f>TEXT(WEEKDAY(DATE(AnnéeCalendrier,11,29),1),"jjj")</f>
        <v>mar</v>
      </c>
      <c r="AE5" s="1" t="str">
        <f>TEXT(WEEKDAY(DATE(AnnéeCalendrier,11,30),1),"jjj")</f>
        <v>mer</v>
      </c>
      <c r="AF5" s="1"/>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33</v>
      </c>
    </row>
    <row r="7" spans="1:32" ht="194.25"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67.25"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E1:J1"/>
  </mergeCells>
  <dataValidations count="4">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E1"/>
    <dataValidation allowBlank="1" showInputMessage="1" showErrorMessage="1" prompt="Suivez les absences du mois de novembre dans cette feuille de calcul" sqref="A1"/>
    <dataValidation allowBlank="1" showInputMessage="1" showErrorMessage="1" prompt="Année mise à jour automatiquement en fonction de l’année entrée dans la feuille de calcul Janvier" sqref="N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B7:AF7 B9:AF9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AF9"/>
  <sheetViews>
    <sheetView showGridLines="0" zoomScaleNormal="100" workbookViewId="0">
      <selection activeCell="B5" sqref="B5"/>
    </sheetView>
  </sheetViews>
  <sheetFormatPr baseColWidth="10" defaultColWidth="9.140625" defaultRowHeight="30" customHeight="1" x14ac:dyDescent="0.25"/>
  <cols>
    <col min="1" max="1" width="13.140625" style="3" customWidth="1"/>
    <col min="2" max="2" width="9.140625" style="3" customWidth="1"/>
    <col min="3" max="32" width="7.7109375" style="3" customWidth="1"/>
    <col min="33" max="33" width="2.7109375" customWidth="1"/>
  </cols>
  <sheetData>
    <row r="1" spans="1:32" ht="50.1" customHeight="1" x14ac:dyDescent="0.25">
      <c r="F1" s="18" t="s">
        <v>44</v>
      </c>
      <c r="G1" s="18"/>
      <c r="H1" s="18"/>
      <c r="I1" s="18"/>
      <c r="J1" s="18"/>
      <c r="K1" s="18"/>
      <c r="N1" s="18">
        <f>AnnéeCalendrier</f>
        <v>2022</v>
      </c>
      <c r="O1" s="18"/>
      <c r="P1" s="18"/>
      <c r="Q1" s="18"/>
      <c r="R1" s="18"/>
    </row>
    <row r="2" spans="1:32" ht="15" customHeight="1" x14ac:dyDescent="0.25"/>
    <row r="3" spans="1:32" ht="30" customHeight="1" x14ac:dyDescent="0.25">
      <c r="B3" s="19" t="s">
        <v>45</v>
      </c>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row>
    <row r="4" spans="1:32" s="14" customFormat="1" ht="30" customHeight="1" x14ac:dyDescent="0.25">
      <c r="A4" s="15"/>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row>
    <row r="5" spans="1:32" ht="15" customHeight="1" x14ac:dyDescent="0.25">
      <c r="B5" s="1" t="str">
        <f>TEXT(WEEKDAY(DATE(AnnéeCalendrier,12,1),1),"jjj")</f>
        <v>jeu</v>
      </c>
      <c r="C5" s="1" t="str">
        <f>TEXT(WEEKDAY(DATE(AnnéeCalendrier,12,2),1),"jjj")</f>
        <v>ven</v>
      </c>
      <c r="D5" s="1" t="str">
        <f>TEXT(WEEKDAY(DATE(AnnéeCalendrier,12,3),1),"jjj")</f>
        <v>sam</v>
      </c>
      <c r="E5" s="1" t="str">
        <f>TEXT(WEEKDAY(DATE(AnnéeCalendrier,12,4),1),"jjj")</f>
        <v>dim</v>
      </c>
      <c r="F5" s="1" t="str">
        <f>TEXT(WEEKDAY(DATE(AnnéeCalendrier,12,5),1),"jjj")</f>
        <v>lun</v>
      </c>
      <c r="G5" s="1" t="str">
        <f>TEXT(WEEKDAY(DATE(AnnéeCalendrier,12,6),1),"jjj")</f>
        <v>mar</v>
      </c>
      <c r="H5" s="1" t="str">
        <f>TEXT(WEEKDAY(DATE(AnnéeCalendrier,12,7),1),"jjj")</f>
        <v>mer</v>
      </c>
      <c r="I5" s="1" t="str">
        <f>TEXT(WEEKDAY(DATE(AnnéeCalendrier,12,8),1),"jjj")</f>
        <v>jeu</v>
      </c>
      <c r="J5" s="1" t="str">
        <f>TEXT(WEEKDAY(DATE(AnnéeCalendrier,12,9),1),"jjj")</f>
        <v>ven</v>
      </c>
      <c r="K5" s="1" t="str">
        <f>TEXT(WEEKDAY(DATE(AnnéeCalendrier,12,10),1),"jjj")</f>
        <v>sam</v>
      </c>
      <c r="L5" s="1" t="str">
        <f>TEXT(WEEKDAY(DATE(AnnéeCalendrier,12,11),1),"jjj")</f>
        <v>dim</v>
      </c>
      <c r="M5" s="1" t="str">
        <f>TEXT(WEEKDAY(DATE(AnnéeCalendrier,12,12),1),"jjj")</f>
        <v>lun</v>
      </c>
      <c r="N5" s="1" t="str">
        <f>TEXT(WEEKDAY(DATE(AnnéeCalendrier,12,13),1),"jjj")</f>
        <v>mar</v>
      </c>
      <c r="O5" s="1" t="str">
        <f>TEXT(WEEKDAY(DATE(AnnéeCalendrier,12,14),1),"jjj")</f>
        <v>mer</v>
      </c>
      <c r="P5" s="1" t="str">
        <f>TEXT(WEEKDAY(DATE(AnnéeCalendrier,12,15),1),"jjj")</f>
        <v>jeu</v>
      </c>
      <c r="Q5" s="1" t="str">
        <f>TEXT(WEEKDAY(DATE(AnnéeCalendrier,12,16),1),"jjj")</f>
        <v>ven</v>
      </c>
      <c r="R5" s="1" t="str">
        <f>TEXT(WEEKDAY(DATE(AnnéeCalendrier,12,17),1),"jjj")</f>
        <v>sam</v>
      </c>
      <c r="S5" s="1" t="str">
        <f>TEXT(WEEKDAY(DATE(AnnéeCalendrier,12,18),1),"jjj")</f>
        <v>dim</v>
      </c>
      <c r="T5" s="1" t="str">
        <f>TEXT(WEEKDAY(DATE(AnnéeCalendrier,12,19),1),"jjj")</f>
        <v>lun</v>
      </c>
      <c r="U5" s="1" t="str">
        <f>TEXT(WEEKDAY(DATE(AnnéeCalendrier,12,20),1),"jjj")</f>
        <v>mar</v>
      </c>
      <c r="V5" s="1" t="str">
        <f>TEXT(WEEKDAY(DATE(AnnéeCalendrier,12,21),1),"jjj")</f>
        <v>mer</v>
      </c>
      <c r="W5" s="1" t="str">
        <f>TEXT(WEEKDAY(DATE(AnnéeCalendrier,12,22),1),"jjj")</f>
        <v>jeu</v>
      </c>
      <c r="X5" s="1" t="str">
        <f>TEXT(WEEKDAY(DATE(AnnéeCalendrier,12,23),1),"jjj")</f>
        <v>ven</v>
      </c>
      <c r="Y5" s="1" t="str">
        <f>TEXT(WEEKDAY(DATE(AnnéeCalendrier,12,24),1),"jjj")</f>
        <v>sam</v>
      </c>
      <c r="Z5" s="1" t="str">
        <f>TEXT(WEEKDAY(DATE(AnnéeCalendrier,12,25),1),"jjj")</f>
        <v>dim</v>
      </c>
      <c r="AA5" s="1" t="str">
        <f>TEXT(WEEKDAY(DATE(AnnéeCalendrier,12,26),1),"jjj")</f>
        <v>lun</v>
      </c>
      <c r="AB5" s="1" t="str">
        <f>TEXT(WEEKDAY(DATE(AnnéeCalendrier,12,27),1),"jjj")</f>
        <v>mar</v>
      </c>
      <c r="AC5" s="1" t="str">
        <f>TEXT(WEEKDAY(DATE(AnnéeCalendrier,12,28),1),"jjj")</f>
        <v>mer</v>
      </c>
      <c r="AD5" s="1" t="str">
        <f>TEXT(WEEKDAY(DATE(AnnéeCalendrier,12,29),1),"jjj")</f>
        <v>jeu</v>
      </c>
      <c r="AE5" s="1" t="str">
        <f>TEXT(WEEKDAY(DATE(AnnéeCalendrier,12,30),1),"jjj")</f>
        <v>ven</v>
      </c>
      <c r="AF5" s="1" t="str">
        <f>TEXT(WEEKDAY(DATE(AnnéeCalendrier,12,31),1),"jjj")</f>
        <v>sam</v>
      </c>
    </row>
    <row r="6" spans="1:32" ht="15" customHeight="1" x14ac:dyDescent="0.25">
      <c r="B6" s="17" t="s">
        <v>1</v>
      </c>
      <c r="C6" s="2" t="s">
        <v>2</v>
      </c>
      <c r="D6" s="2" t="s">
        <v>3</v>
      </c>
      <c r="E6" s="2" t="s">
        <v>4</v>
      </c>
      <c r="F6" s="2" t="s">
        <v>5</v>
      </c>
      <c r="G6" s="2" t="s">
        <v>6</v>
      </c>
      <c r="H6" s="2" t="s">
        <v>7</v>
      </c>
      <c r="I6" s="2" t="s">
        <v>8</v>
      </c>
      <c r="J6" s="2" t="s">
        <v>9</v>
      </c>
      <c r="K6" s="2" t="s">
        <v>10</v>
      </c>
      <c r="L6" s="2" t="s">
        <v>11</v>
      </c>
      <c r="M6" s="2" t="s">
        <v>12</v>
      </c>
      <c r="N6" s="2" t="s">
        <v>13</v>
      </c>
      <c r="O6" s="2" t="s">
        <v>14</v>
      </c>
      <c r="P6" s="2" t="s">
        <v>15</v>
      </c>
      <c r="Q6" s="2" t="s">
        <v>16</v>
      </c>
      <c r="R6" s="2" t="s">
        <v>17</v>
      </c>
      <c r="S6" s="2" t="s">
        <v>18</v>
      </c>
      <c r="T6" s="2" t="s">
        <v>19</v>
      </c>
      <c r="U6" s="2" t="s">
        <v>20</v>
      </c>
      <c r="V6" s="2" t="s">
        <v>21</v>
      </c>
      <c r="W6" s="2" t="s">
        <v>22</v>
      </c>
      <c r="X6" s="2" t="s">
        <v>23</v>
      </c>
      <c r="Y6" s="2" t="s">
        <v>24</v>
      </c>
      <c r="Z6" s="2" t="s">
        <v>25</v>
      </c>
      <c r="AA6" s="2" t="s">
        <v>26</v>
      </c>
      <c r="AB6" s="2" t="s">
        <v>27</v>
      </c>
      <c r="AC6" s="2" t="s">
        <v>28</v>
      </c>
      <c r="AD6" s="2" t="s">
        <v>29</v>
      </c>
      <c r="AE6" s="2" t="s">
        <v>30</v>
      </c>
      <c r="AF6" s="17" t="s">
        <v>31</v>
      </c>
    </row>
    <row r="7" spans="1:32" ht="191.25" customHeight="1" x14ac:dyDescent="0.25">
      <c r="A7" s="6" t="s">
        <v>46</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row>
    <row r="8" spans="1:32" ht="30" customHeight="1" x14ac:dyDescent="0.25">
      <c r="A8" s="6"/>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row>
    <row r="9" spans="1:32" ht="147.75" customHeight="1" x14ac:dyDescent="0.25">
      <c r="A9" s="6" t="s">
        <v>47</v>
      </c>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sheetData>
  <mergeCells count="3">
    <mergeCell ref="N1:R1"/>
    <mergeCell ref="B3:AF3"/>
    <mergeCell ref="F1:K1"/>
  </mergeCells>
  <dataValidations count="4">
    <dataValidation allowBlank="1" showInputMessage="1" showErrorMessage="1" prompt="Année mise à jour automatiquement en fonction de l’année entrée dans la feuille de calcul Janvier" sqref="N1"/>
    <dataValidation allowBlank="1" showInputMessage="1" showErrorMessage="1" prompt="Suivez les absences du mois de décembre dans cette feuille de calcul"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F1"/>
    <dataValidation allowBlank="1" showErrorMessage="1" sqref="B5:B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x14:formula1>
            <xm:f>#REF!</xm:f>
          </x14:formula1>
          <xm:sqref>AE19 B7:AF7 B9:AF9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25</vt:i4>
      </vt:variant>
    </vt:vector>
  </HeadingPairs>
  <TitlesOfParts>
    <vt:vector size="37" baseType="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Claudie BRUNO</dc:creator>
  <cp:lastModifiedBy>Claudie BRUNO</cp:lastModifiedBy>
  <cp:lastPrinted>2022-05-16T15:19:04Z</cp:lastPrinted>
  <dcterms:created xsi:type="dcterms:W3CDTF">2016-12-06T04:52:27Z</dcterms:created>
  <dcterms:modified xsi:type="dcterms:W3CDTF">2022-05-17T09:08:54Z</dcterms:modified>
</cp:coreProperties>
</file>