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.xml" ContentType="application/vnd.ms-excel.person+xml"/>
  <Override PartName="/xl/persons/person6.xml" ContentType="application/vnd.ms-excel.person+xml"/>
  <Override PartName="/xl/persons/person0.xml" ContentType="application/vnd.ms-excel.person+xml"/>
  <Override PartName="/xl/persons/person5.xml" ContentType="application/vnd.ms-excel.person+xml"/>
  <Override PartName="/xl/persons/person4.xml" ContentType="application/vnd.ms-excel.person+xml"/>
  <Override PartName="/xl/persons/person2.xml" ContentType="application/vnd.ms-excel.person+xml"/>
  <Override PartName="/xl/persons/person7.xml" ContentType="application/vnd.ms-excel.person+xml"/>
  <Override PartName="/xl/persons/person3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31" documentId="8_{04242F18-46B4-40FF-AF0F-0E19C6B27C9B}" xr6:coauthVersionLast="47" xr6:coauthVersionMax="47" xr10:uidLastSave="{985F79EB-2322-493A-AB3D-6542DBE4083C}"/>
  <bookViews>
    <workbookView xWindow="-120" yWindow="-120" windowWidth="29040" windowHeight="15720" xr2:uid="{00000000-000D-0000-FFFF-FFFF00000000}"/>
  </bookViews>
  <sheets>
    <sheet name="base de donnee" sheetId="5" r:id="rId1"/>
    <sheet name="Suivi" sheetId="7" r:id="rId2"/>
  </sheets>
  <functionGroups builtInGroupCount="19"/>
  <calcPr calcId="191029"/>
</workbook>
</file>

<file path=xl/calcChain.xml><?xml version="1.0" encoding="utf-8"?>
<calcChain xmlns="http://schemas.openxmlformats.org/spreadsheetml/2006/main">
  <c r="AA39" i="5" l="1"/>
  <c r="Z39" i="5"/>
  <c r="W39" i="5"/>
  <c r="AA28" i="5"/>
  <c r="Z28" i="5"/>
  <c r="W28" i="5"/>
  <c r="AA17" i="5"/>
  <c r="Z17" i="5"/>
  <c r="W17" i="5"/>
  <c r="S16" i="5"/>
  <c r="R16" i="5"/>
  <c r="O16" i="5"/>
  <c r="S17" i="5" l="1"/>
  <c r="S18" i="5" s="1"/>
  <c r="AA40" i="5"/>
  <c r="AA41" i="5" s="1"/>
  <c r="AA18" i="5"/>
  <c r="AA19" i="5" s="1"/>
  <c r="AA29" i="5"/>
  <c r="AA30" i="5" s="1"/>
</calcChain>
</file>

<file path=xl/sharedStrings.xml><?xml version="1.0" encoding="utf-8"?>
<sst xmlns="http://schemas.openxmlformats.org/spreadsheetml/2006/main" count="146" uniqueCount="67">
  <si>
    <t>Prénom</t>
  </si>
  <si>
    <t>Nom</t>
  </si>
  <si>
    <t>repas du</t>
  </si>
  <si>
    <t>Virement</t>
  </si>
  <si>
    <t>Liquide</t>
  </si>
  <si>
    <t>Entrainement</t>
  </si>
  <si>
    <t>Courses</t>
  </si>
  <si>
    <t>Match</t>
  </si>
  <si>
    <t>Adhérents</t>
  </si>
  <si>
    <t>Noms</t>
  </si>
  <si>
    <t>Prénoms</t>
  </si>
  <si>
    <t xml:space="preserve">Type de rencontre </t>
  </si>
  <si>
    <t>Date antérieur</t>
  </si>
  <si>
    <t>Nbr de participant</t>
  </si>
  <si>
    <t>Somme restante</t>
  </si>
  <si>
    <t>x</t>
  </si>
  <si>
    <t>Type paiement</t>
  </si>
  <si>
    <t>Espèces</t>
  </si>
  <si>
    <t/>
  </si>
  <si>
    <t>Somme encaissée</t>
  </si>
  <si>
    <t>19/01/2023</t>
  </si>
  <si>
    <t>_</t>
  </si>
  <si>
    <t>Bcrir</t>
  </si>
  <si>
    <t>Hlyyque</t>
  </si>
  <si>
    <t>Wjaokgx</t>
  </si>
  <si>
    <t>Vhtlbl</t>
  </si>
  <si>
    <t>gsfvgwyi</t>
  </si>
  <si>
    <t>Mbjqgx</t>
  </si>
  <si>
    <t>Bgapxqe</t>
  </si>
  <si>
    <t>Zqkyf</t>
  </si>
  <si>
    <t>Jjnu</t>
  </si>
  <si>
    <t>Byghmq</t>
  </si>
  <si>
    <t>Uilqtlzf</t>
  </si>
  <si>
    <t>owkcbn</t>
  </si>
  <si>
    <t>Lvw</t>
  </si>
  <si>
    <t>Ubeuiuqg</t>
  </si>
  <si>
    <t>Gmt</t>
  </si>
  <si>
    <t>Wrmhic</t>
  </si>
  <si>
    <t>Jmdhnxi</t>
  </si>
  <si>
    <t>Ecpjze</t>
  </si>
  <si>
    <t>Tbxrg</t>
  </si>
  <si>
    <t>Vscmcqojqv</t>
  </si>
  <si>
    <t>Kwafmo</t>
  </si>
  <si>
    <t>Qexbmq</t>
  </si>
  <si>
    <t>Onippf</t>
  </si>
  <si>
    <t>Ddpwmpelv</t>
  </si>
  <si>
    <t>Fclxyeu</t>
  </si>
  <si>
    <t>Dcqitr</t>
  </si>
  <si>
    <t>dbbzxdj</t>
  </si>
  <si>
    <t>Dakesu</t>
  </si>
  <si>
    <t>Btqnitzdaa</t>
  </si>
  <si>
    <t>bkyntw</t>
  </si>
  <si>
    <t>Kxbruf</t>
  </si>
  <si>
    <t>Vjtwujq</t>
  </si>
  <si>
    <t>Ylaqbz</t>
  </si>
  <si>
    <t>Srboeviy</t>
  </si>
  <si>
    <t>Mosnon</t>
  </si>
  <si>
    <t>Wnrspsnd</t>
  </si>
  <si>
    <t>Ibdju</t>
  </si>
  <si>
    <t>Brnpvld</t>
  </si>
  <si>
    <t>Wtyjtnxokwp</t>
  </si>
  <si>
    <t>Hjgpww</t>
  </si>
  <si>
    <t>jwlsob</t>
  </si>
  <si>
    <t>Kzsrezr</t>
  </si>
  <si>
    <t>34</t>
  </si>
  <si>
    <t>78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</si>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</sst>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8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/>
    <xf numFmtId="0" fontId="4" fillId="0" borderId="3" xfId="0" applyFont="1" applyBorder="1"/>
    <xf numFmtId="164" fontId="4" fillId="0" borderId="9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right"/>
    </xf>
    <xf numFmtId="14" fontId="0" fillId="0" borderId="0" xfId="0" applyNumberFormat="1" applyAlignment="1">
      <alignment horizontal="right"/>
    </xf>
    <xf numFmtId="14" fontId="4" fillId="0" borderId="11" xfId="0" applyNumberFormat="1" applyFont="1" applyBorder="1"/>
    <xf numFmtId="14" fontId="7" fillId="0" borderId="12" xfId="0" applyNumberFormat="1" applyFont="1" applyBorder="1" applyAlignment="1">
      <alignment horizontal="right"/>
    </xf>
    <xf numFmtId="14" fontId="7" fillId="0" borderId="12" xfId="0" applyNumberFormat="1" applyFont="1" applyBorder="1"/>
    <xf numFmtId="14" fontId="7" fillId="0" borderId="11" xfId="0" applyNumberFormat="1" applyFon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13" Type="http://schemas.microsoft.com/office/2017/10/relationships/person" Target="persons/person1.xml"/><Relationship Id="rId18" Type="http://schemas.microsoft.com/office/2017/10/relationships/person" Target="persons/person6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17/10/relationships/person" Target="persons/person0.xml"/><Relationship Id="rId17" Type="http://schemas.microsoft.com/office/2017/10/relationships/person" Target="persons/person5.xml"/><Relationship Id="rId2" Type="http://schemas.openxmlformats.org/officeDocument/2006/relationships/worksheet" Target="worksheets/sheet2.xml"/><Relationship Id="rId16" Type="http://schemas.microsoft.com/office/2017/10/relationships/person" Target="persons/person4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5" Type="http://schemas.microsoft.com/office/2017/10/relationships/person" Target="persons/person2.xml"/><Relationship Id="rId19" Type="http://schemas.microsoft.com/office/2017/10/relationships/person" Target="persons/person7.xml"/><Relationship Id="rId4" Type="http://schemas.openxmlformats.org/officeDocument/2006/relationships/styles" Target="styles.xml"/><Relationship Id="rId14" Type="http://schemas.microsoft.com/office/2017/10/relationships/person" Target="persons/person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10</xdr:row>
          <xdr:rowOff>133350</xdr:rowOff>
        </xdr:from>
        <xdr:to>
          <xdr:col>7</xdr:col>
          <xdr:colOff>76200</xdr:colOff>
          <xdr:row>15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287689-E9E9-47B4-AF50-DADA71D7B7FC}" name="Tb_Adherents" displayName="Tb_Adherents" ref="A2:B23" totalsRowShown="0">
  <autoFilter ref="A2:B23" xr:uid="{31287689-E9E9-47B4-AF50-DADA71D7B7FC}"/>
  <tableColumns count="2">
    <tableColumn id="1" xr3:uid="{188B708D-C9E8-410E-95A5-17863AA1C587}" name="Noms"/>
    <tableColumn id="2" xr3:uid="{A9D8B39D-C7B9-49DA-B230-38C8DBDB4D5F}" name="Prénoms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8D1A2E1-B01F-4834-8DDD-BC0256E54546}" name="Tb_Rencontre" displayName="Tb_Rencontre" ref="D2:D4" totalsRowShown="0" dataDxfId="54">
  <autoFilter ref="D2:D4" xr:uid="{78D1A2E1-B01F-4834-8DDD-BC0256E54546}"/>
  <tableColumns count="1">
    <tableColumn id="1" xr3:uid="{EEC00922-BC06-485E-A932-260F6F758D2A}" name="Type de rencontre " dataDxfId="53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68D4E7C-2CC2-46C2-82C6-C274E74D83BC}" name="Tb_date" displayName="Tb_date" ref="F2:F5" totalsRowShown="0" headerRowDxfId="52">
  <autoFilter ref="F2:F5" xr:uid="{A68D4E7C-2CC2-46C2-82C6-C274E74D83BC}"/>
  <tableColumns count="1">
    <tableColumn id="1" xr3:uid="{4484C273-63C0-468D-AAC0-76EA12968330}" name="Date antérieur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70CAFEF-EB1D-4D7C-A94A-749ECA0B4B8D}" name="Tb_data" displayName="Tb_data" ref="O11:S16" totalsRowCount="1" headerRowBorderDxfId="51" tableBorderDxfId="50" totalsRowBorderDxfId="49">
  <autoFilter ref="O11:S15" xr:uid="{970CAFEF-EB1D-4D7C-A94A-749ECA0B4B8D}"/>
  <tableColumns count="5">
    <tableColumn id="1" xr3:uid="{E726E03C-3052-4B7C-BD67-B878B510454C}" name="Nbr de participant" totalsRowFunction="custom" dataDxfId="48" totalsRowDxfId="4">
      <totalsRowFormula>COUNTA(Tb_data[Nom])</totalsRowFormula>
    </tableColumn>
    <tableColumn id="2" xr3:uid="{13609CEF-E118-4110-8C4B-880DE5AC00E6}" name="Nom" dataDxfId="47" totalsRowDxfId="3"/>
    <tableColumn id="3" xr3:uid="{4D55E245-B216-4C03-B622-D99DD2406FD6}" name="Prénom" dataDxfId="46" totalsRowDxfId="2"/>
    <tableColumn id="4" xr3:uid="{E0CFB24E-EB81-45F2-A4D4-D981DFF055F5}" name="Virement" totalsRowFunction="sum" dataDxfId="45" totalsRowDxfId="1"/>
    <tableColumn id="5" xr3:uid="{3A415752-95E6-46D1-8F91-AAB01D5A9250}" name="Liquide" totalsRowFunction="sum" dataDxfId="44" totalsRowDxfId="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BC1CFB-BFB6-436A-8AFE-550B810B22C0}" name="Tb_paiement" displayName="Tb_paiement" ref="H2:H4" totalsRowShown="0">
  <autoFilter ref="H2:H4" xr:uid="{34BC1CFB-BFB6-436A-8AFE-550B810B22C0}"/>
  <tableColumns count="1">
    <tableColumn id="1" xr3:uid="{CE11D305-BBAE-4F4F-BAD2-3F5B7515C311}" name="Type paiement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BC69FC5-0DB3-4237-8E15-7827FD7C11B2}" name="Tb_data16" displayName="Tb_data16" ref="W12:AA17" totalsRowCount="1" headerRowBorderDxfId="43" tableBorderDxfId="42" totalsRowBorderDxfId="41">
  <autoFilter ref="W12:AA16" xr:uid="{3BC69FC5-0DB3-4237-8E15-7827FD7C11B2}"/>
  <tableColumns count="5">
    <tableColumn id="1" xr3:uid="{4D4767A5-6B24-484D-B981-234602FAE292}" name="Nbr de participant" totalsRowFunction="custom" dataDxfId="40" totalsRowDxfId="19">
      <totalsRowFormula>COUNTA(Tb_data16[Nom])</totalsRowFormula>
    </tableColumn>
    <tableColumn id="2" xr3:uid="{23EE21E7-C7D2-49CF-95F5-817ED5EF0BDA}" name="Nom" dataDxfId="39" totalsRowDxfId="18"/>
    <tableColumn id="3" xr3:uid="{E427E19C-854F-426F-BA99-6088D6B18924}" name="Prénom" dataDxfId="38" totalsRowDxfId="17"/>
    <tableColumn id="4" xr3:uid="{003AB85F-2979-4A94-AA1E-AC0758F542B6}" name="Virement" totalsRowFunction="sum" dataDxfId="37" totalsRowDxfId="16"/>
    <tableColumn id="5" xr3:uid="{96C9F878-0F51-4D00-BC55-0E2701224A29}" name="Liquide" totalsRowFunction="sum" dataDxfId="36" totalsRowDxfId="15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C0423A5-16C3-47E9-8612-8F5F280D61D2}" name="Tb_data17" displayName="Tb_data17" ref="W23:AA28" totalsRowCount="1" headerRowBorderDxfId="35" tableBorderDxfId="34" totalsRowBorderDxfId="33">
  <autoFilter ref="W23:AA27" xr:uid="{EC0423A5-16C3-47E9-8612-8F5F280D61D2}"/>
  <tableColumns count="5">
    <tableColumn id="1" xr3:uid="{F041DB12-7DEF-444C-82BF-47B52185510A}" name="Nbr de participant" totalsRowFunction="custom" dataDxfId="32" totalsRowDxfId="14">
      <totalsRowFormula>COUNTA(Tb_data17[Nom])</totalsRowFormula>
    </tableColumn>
    <tableColumn id="2" xr3:uid="{A86E7080-BA29-4EB1-B563-75B9B4097D6F}" name="Nom" dataDxfId="31" totalsRowDxfId="13"/>
    <tableColumn id="3" xr3:uid="{758F9171-A7D6-43E5-942C-715054CD5B19}" name="Prénom" dataDxfId="30" totalsRowDxfId="12"/>
    <tableColumn id="4" xr3:uid="{413FB663-152F-41E8-8991-6A7E8F89E968}" name="Virement" totalsRowFunction="sum" dataDxfId="29" totalsRowDxfId="11"/>
    <tableColumn id="5" xr3:uid="{595AC999-8392-4AFE-9FCA-ECABF2E43845}" name="Liquide" totalsRowFunction="sum" dataDxfId="28" totalsRowDxfId="1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26D0BBD9-BE0B-4CAC-B2C8-FDD25B678998}" name="Tb_data18" displayName="Tb_data18" ref="W34:AA39" totalsRowCount="1" headerRowBorderDxfId="27" tableBorderDxfId="26" totalsRowBorderDxfId="25">
  <autoFilter ref="W34:AA38" xr:uid="{26D0BBD9-BE0B-4CAC-B2C8-FDD25B678998}"/>
  <tableColumns count="5">
    <tableColumn id="1" xr3:uid="{8C5CB1C4-0DF5-4ED7-AD1D-215B2F7E767F}" name="Nbr de participant" totalsRowFunction="custom" dataDxfId="24" totalsRowDxfId="9">
      <totalsRowFormula>COUNTA(Tb_data18[Nom])</totalsRowFormula>
    </tableColumn>
    <tableColumn id="2" xr3:uid="{9A44090F-D7B6-46BE-BD28-D19D36A6EF3A}" name="Nom" dataDxfId="23" totalsRowDxfId="8"/>
    <tableColumn id="3" xr3:uid="{D994010B-5039-47E5-9F79-28928113B88D}" name="Prénom" dataDxfId="22" totalsRowDxfId="7"/>
    <tableColumn id="4" xr3:uid="{4FFB9CEA-15DE-41A8-880C-5D890333ECFE}" name="Virement" totalsRowFunction="sum" dataDxfId="21" totalsRowDxfId="6"/>
    <tableColumn id="5" xr3:uid="{1D95D574-8746-457D-BAF8-C6B73F18F5C0}" name="Liquide" totalsRowFunction="sum" dataDxfId="20" totalsRow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13" Type="http://schemas.openxmlformats.org/officeDocument/2006/relationships/table" Target="../tables/table8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12" Type="http://schemas.openxmlformats.org/officeDocument/2006/relationships/table" Target="../tables/table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11" Type="http://schemas.openxmlformats.org/officeDocument/2006/relationships/table" Target="../tables/table6.xml"/><Relationship Id="rId5" Type="http://schemas.openxmlformats.org/officeDocument/2006/relationships/image" Target="../media/image1.emf"/><Relationship Id="rId10" Type="http://schemas.openxmlformats.org/officeDocument/2006/relationships/table" Target="../tables/table5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15168-9682-4CE3-BE51-05A99637598F}">
  <sheetPr codeName="Feuil2"/>
  <dimension ref="A1:AB45"/>
  <sheetViews>
    <sheetView tabSelected="1" zoomScaleNormal="100" workbookViewId="0">
      <selection activeCell="T32" sqref="T32"/>
    </sheetView>
  </sheetViews>
  <sheetFormatPr baseColWidth="10" defaultRowHeight="12.75" x14ac:dyDescent="0.2"/>
  <cols>
    <col min="1" max="1" width="10.85546875" bestFit="1" customWidth="1"/>
    <col min="2" max="2" width="11.28515625" bestFit="1" customWidth="1"/>
    <col min="4" max="4" width="20.5703125" bestFit="1" customWidth="1"/>
    <col min="6" max="6" width="16.28515625" bestFit="1" customWidth="1"/>
    <col min="8" max="8" width="15.28515625" customWidth="1"/>
    <col min="15" max="15" width="22" bestFit="1" customWidth="1"/>
    <col min="16" max="16" width="10.42578125" bestFit="1" customWidth="1"/>
    <col min="17" max="17" width="12" bestFit="1" customWidth="1"/>
    <col min="18" max="18" width="13.85546875" bestFit="1" customWidth="1"/>
    <col min="19" max="19" width="12.42578125" bestFit="1" customWidth="1"/>
    <col min="23" max="23" width="22" bestFit="1" customWidth="1"/>
    <col min="24" max="24" width="10.85546875" bestFit="1" customWidth="1"/>
    <col min="25" max="25" width="10.42578125" bestFit="1" customWidth="1"/>
    <col min="26" max="26" width="13.85546875" bestFit="1" customWidth="1"/>
    <col min="27" max="27" width="12.42578125" bestFit="1" customWidth="1"/>
  </cols>
  <sheetData>
    <row r="1" spans="1:28" x14ac:dyDescent="0.2">
      <c r="A1" s="30" t="s">
        <v>8</v>
      </c>
      <c r="B1" s="30"/>
    </row>
    <row r="2" spans="1:28" x14ac:dyDescent="0.2">
      <c r="A2" t="s">
        <v>9</v>
      </c>
      <c r="B2" t="s">
        <v>10</v>
      </c>
      <c r="D2" t="s">
        <v>11</v>
      </c>
      <c r="E2" s="19" t="s">
        <v>15</v>
      </c>
      <c r="F2" s="1" t="s">
        <v>12</v>
      </c>
      <c r="H2" t="s">
        <v>16</v>
      </c>
    </row>
    <row r="3" spans="1:28" x14ac:dyDescent="0.2">
      <c r="A3" s="4" t="s">
        <v>22</v>
      </c>
      <c r="B3" s="4" t="s">
        <v>23</v>
      </c>
      <c r="D3" s="1" t="s">
        <v>5</v>
      </c>
      <c r="E3" s="19" t="s">
        <v>15</v>
      </c>
      <c r="F3" s="20" t="s">
        <v>20</v>
      </c>
      <c r="H3" t="s">
        <v>3</v>
      </c>
      <c r="P3" s="1"/>
    </row>
    <row r="4" spans="1:28" x14ac:dyDescent="0.2">
      <c r="A4" t="s">
        <v>24</v>
      </c>
      <c r="B4" t="s">
        <v>25</v>
      </c>
      <c r="D4" s="1" t="s">
        <v>7</v>
      </c>
      <c r="E4" s="19" t="s">
        <v>15</v>
      </c>
      <c r="F4" s="18">
        <v>44946</v>
      </c>
      <c r="H4" t="s">
        <v>17</v>
      </c>
      <c r="Z4" s="21"/>
    </row>
    <row r="5" spans="1:28" x14ac:dyDescent="0.2">
      <c r="A5" t="s">
        <v>26</v>
      </c>
      <c r="B5" t="s">
        <v>27</v>
      </c>
      <c r="E5" s="19" t="s">
        <v>15</v>
      </c>
      <c r="F5" s="18">
        <v>44947</v>
      </c>
    </row>
    <row r="6" spans="1:28" x14ac:dyDescent="0.2">
      <c r="A6" t="s">
        <v>28</v>
      </c>
      <c r="B6" t="s">
        <v>29</v>
      </c>
    </row>
    <row r="7" spans="1:28" x14ac:dyDescent="0.2">
      <c r="A7" t="s">
        <v>30</v>
      </c>
      <c r="B7" t="s">
        <v>31</v>
      </c>
      <c r="U7" s="27"/>
      <c r="V7" s="27"/>
      <c r="W7" s="27"/>
      <c r="X7" s="27"/>
      <c r="Y7" s="27"/>
      <c r="Z7" s="27"/>
      <c r="AA7" s="27"/>
      <c r="AB7" s="27"/>
    </row>
    <row r="8" spans="1:28" x14ac:dyDescent="0.2">
      <c r="A8" t="s">
        <v>32</v>
      </c>
      <c r="B8" t="s">
        <v>33</v>
      </c>
      <c r="U8" s="26" t="s">
        <v>21</v>
      </c>
      <c r="V8" s="26" t="s">
        <v>21</v>
      </c>
      <c r="W8" s="26" t="s">
        <v>21</v>
      </c>
      <c r="X8" s="26" t="s">
        <v>21</v>
      </c>
      <c r="Y8" s="26" t="s">
        <v>21</v>
      </c>
      <c r="Z8" s="26" t="s">
        <v>21</v>
      </c>
      <c r="AA8" s="26" t="s">
        <v>21</v>
      </c>
      <c r="AB8" s="26" t="s">
        <v>21</v>
      </c>
    </row>
    <row r="9" spans="1:28" x14ac:dyDescent="0.2">
      <c r="A9" t="s">
        <v>34</v>
      </c>
      <c r="B9" t="s">
        <v>35</v>
      </c>
      <c r="O9" s="13" t="s">
        <v>6</v>
      </c>
      <c r="P9" s="14"/>
      <c r="Q9" s="10"/>
      <c r="R9" s="11" t="s">
        <v>2</v>
      </c>
      <c r="S9" s="12"/>
    </row>
    <row r="10" spans="1:28" x14ac:dyDescent="0.2">
      <c r="A10" t="s">
        <v>36</v>
      </c>
      <c r="B10" t="s">
        <v>37</v>
      </c>
      <c r="O10" s="9"/>
      <c r="P10" s="31"/>
      <c r="Q10" s="32"/>
      <c r="R10" s="33"/>
      <c r="S10" s="34"/>
      <c r="W10" s="13" t="s">
        <v>6</v>
      </c>
      <c r="X10" s="14">
        <v>23</v>
      </c>
      <c r="Y10" s="10"/>
      <c r="Z10" s="11" t="s">
        <v>2</v>
      </c>
      <c r="AA10" s="22">
        <v>44945</v>
      </c>
    </row>
    <row r="11" spans="1:28" x14ac:dyDescent="0.2">
      <c r="A11" t="s">
        <v>38</v>
      </c>
      <c r="B11" t="s">
        <v>39</v>
      </c>
      <c r="N11" s="1" t="s">
        <v>15</v>
      </c>
      <c r="O11" s="7" t="s">
        <v>13</v>
      </c>
      <c r="P11" s="8" t="s">
        <v>1</v>
      </c>
      <c r="Q11" s="8" t="s">
        <v>0</v>
      </c>
      <c r="R11" s="6" t="s">
        <v>3</v>
      </c>
      <c r="S11" s="6" t="s">
        <v>4</v>
      </c>
      <c r="W11" s="9"/>
      <c r="X11" s="31"/>
      <c r="Y11" s="32"/>
      <c r="Z11" s="33"/>
      <c r="AA11" s="34"/>
    </row>
    <row r="12" spans="1:28" x14ac:dyDescent="0.2">
      <c r="A12" t="s">
        <v>40</v>
      </c>
      <c r="B12" t="s">
        <v>41</v>
      </c>
      <c r="N12" t="s">
        <v>15</v>
      </c>
      <c r="O12" s="16"/>
      <c r="P12" s="4" t="s">
        <v>22</v>
      </c>
      <c r="Q12" s="4" t="s">
        <v>23</v>
      </c>
      <c r="R12" s="5"/>
      <c r="S12" s="17" t="s">
        <v>64</v>
      </c>
      <c r="T12" s="2"/>
      <c r="V12" s="1" t="s">
        <v>15</v>
      </c>
      <c r="W12" s="7" t="s">
        <v>13</v>
      </c>
      <c r="X12" s="8" t="s">
        <v>1</v>
      </c>
      <c r="Y12" s="8" t="s">
        <v>0</v>
      </c>
      <c r="Z12" s="6" t="s">
        <v>3</v>
      </c>
      <c r="AA12" s="6" t="s">
        <v>4</v>
      </c>
    </row>
    <row r="13" spans="1:28" x14ac:dyDescent="0.2">
      <c r="A13" t="s">
        <v>42</v>
      </c>
      <c r="B13" t="s">
        <v>43</v>
      </c>
      <c r="N13" t="s">
        <v>15</v>
      </c>
      <c r="O13" s="16"/>
      <c r="P13" s="4" t="s">
        <v>28</v>
      </c>
      <c r="Q13" s="4" t="s">
        <v>29</v>
      </c>
      <c r="R13" s="5" t="s">
        <v>65</v>
      </c>
      <c r="S13" s="17"/>
      <c r="T13" s="2"/>
      <c r="V13" t="s">
        <v>15</v>
      </c>
      <c r="W13" s="16"/>
      <c r="X13" s="25" t="s">
        <v>24</v>
      </c>
      <c r="Y13" s="25" t="s">
        <v>25</v>
      </c>
      <c r="Z13" s="5">
        <v>56</v>
      </c>
      <c r="AA13" s="17" t="s">
        <v>18</v>
      </c>
    </row>
    <row r="14" spans="1:28" x14ac:dyDescent="0.2">
      <c r="A14" t="s">
        <v>44</v>
      </c>
      <c r="B14" t="s">
        <v>45</v>
      </c>
      <c r="N14" t="s">
        <v>15</v>
      </c>
      <c r="O14" s="16"/>
      <c r="P14" s="4" t="s">
        <v>40</v>
      </c>
      <c r="Q14" s="4" t="s">
        <v>41</v>
      </c>
      <c r="R14" s="5" t="s">
        <v>66</v>
      </c>
      <c r="S14" s="17"/>
      <c r="V14" t="s">
        <v>15</v>
      </c>
      <c r="W14" s="16"/>
      <c r="X14" s="25" t="s">
        <v>26</v>
      </c>
      <c r="Y14" s="25" t="s">
        <v>27</v>
      </c>
      <c r="Z14" s="5">
        <v>23</v>
      </c>
      <c r="AA14" s="17"/>
    </row>
    <row r="15" spans="1:28" x14ac:dyDescent="0.2">
      <c r="A15" t="s">
        <v>46</v>
      </c>
      <c r="B15" t="s">
        <v>47</v>
      </c>
      <c r="O15" s="16"/>
      <c r="P15" s="4"/>
      <c r="Q15" s="4"/>
      <c r="R15" s="5"/>
      <c r="S15" s="17"/>
      <c r="V15" t="s">
        <v>15</v>
      </c>
      <c r="W15" s="16"/>
      <c r="X15" s="25" t="s">
        <v>28</v>
      </c>
      <c r="Y15" s="25" t="s">
        <v>29</v>
      </c>
      <c r="Z15" s="5"/>
      <c r="AA15" s="17">
        <v>45</v>
      </c>
    </row>
    <row r="16" spans="1:28" x14ac:dyDescent="0.2">
      <c r="A16" t="s">
        <v>48</v>
      </c>
      <c r="B16" t="s">
        <v>49</v>
      </c>
      <c r="O16" s="3">
        <f>COUNTA(Tb_data[Nom])</f>
        <v>3</v>
      </c>
      <c r="P16" s="4"/>
      <c r="Q16" s="5"/>
      <c r="R16" s="5">
        <f>SUBTOTAL(109,Tb_data[Virement])</f>
        <v>0</v>
      </c>
      <c r="S16" s="5">
        <f>SUBTOTAL(109,Tb_data[Liquide])</f>
        <v>0</v>
      </c>
      <c r="W16" s="16"/>
      <c r="X16" s="4"/>
      <c r="Y16" s="4"/>
      <c r="Z16" s="5"/>
      <c r="AA16" s="17"/>
    </row>
    <row r="17" spans="1:27" x14ac:dyDescent="0.2">
      <c r="A17" t="s">
        <v>50</v>
      </c>
      <c r="B17" t="s">
        <v>51</v>
      </c>
      <c r="Q17" s="35" t="s">
        <v>19</v>
      </c>
      <c r="R17" s="36"/>
      <c r="S17" s="15">
        <f>SUM(Tb_data[[#Totals],[Virement]:[Liquide]])</f>
        <v>0</v>
      </c>
      <c r="W17" s="3">
        <f>COUNTA(Tb_data16[Nom])</f>
        <v>3</v>
      </c>
      <c r="X17" s="4"/>
      <c r="Y17" s="5"/>
      <c r="Z17" s="5">
        <f>SUBTOTAL(109,Tb_data16[Virement])</f>
        <v>79</v>
      </c>
      <c r="AA17" s="5">
        <f>SUBTOTAL(109,Tb_data16[Liquide])</f>
        <v>45</v>
      </c>
    </row>
    <row r="18" spans="1:27" x14ac:dyDescent="0.2">
      <c r="A18" t="s">
        <v>52</v>
      </c>
      <c r="B18" t="s">
        <v>53</v>
      </c>
      <c r="Q18" s="28" t="s">
        <v>14</v>
      </c>
      <c r="R18" s="29"/>
      <c r="S18" s="14">
        <f>S17-P9</f>
        <v>0</v>
      </c>
      <c r="Y18" s="35" t="s">
        <v>19</v>
      </c>
      <c r="Z18" s="36"/>
      <c r="AA18" s="15">
        <f>SUM(Tb_data16[[#Totals],[Virement]:[Liquide]])</f>
        <v>124</v>
      </c>
    </row>
    <row r="19" spans="1:27" x14ac:dyDescent="0.2">
      <c r="A19" t="s">
        <v>54</v>
      </c>
      <c r="B19" t="s">
        <v>55</v>
      </c>
      <c r="Y19" s="28" t="s">
        <v>14</v>
      </c>
      <c r="Z19" s="29"/>
      <c r="AA19" s="14">
        <f>AA18-X10</f>
        <v>101</v>
      </c>
    </row>
    <row r="20" spans="1:27" x14ac:dyDescent="0.2">
      <c r="A20" t="s">
        <v>56</v>
      </c>
      <c r="B20" t="s">
        <v>57</v>
      </c>
    </row>
    <row r="21" spans="1:27" x14ac:dyDescent="0.2">
      <c r="A21" t="s">
        <v>58</v>
      </c>
      <c r="B21" t="s">
        <v>59</v>
      </c>
      <c r="W21" s="13" t="s">
        <v>6</v>
      </c>
      <c r="X21" s="14">
        <v>67</v>
      </c>
      <c r="Y21" s="10"/>
      <c r="Z21" s="11" t="s">
        <v>2</v>
      </c>
      <c r="AA21" s="23">
        <v>44946</v>
      </c>
    </row>
    <row r="22" spans="1:27" x14ac:dyDescent="0.2">
      <c r="A22" t="s">
        <v>60</v>
      </c>
      <c r="B22" t="s">
        <v>61</v>
      </c>
      <c r="W22" s="9"/>
      <c r="X22" s="31"/>
      <c r="Y22" s="32"/>
      <c r="Z22" s="33"/>
      <c r="AA22" s="34"/>
    </row>
    <row r="23" spans="1:27" x14ac:dyDescent="0.2">
      <c r="A23" t="s">
        <v>62</v>
      </c>
      <c r="B23" t="s">
        <v>63</v>
      </c>
      <c r="V23" s="1" t="s">
        <v>15</v>
      </c>
      <c r="W23" s="7" t="s">
        <v>13</v>
      </c>
      <c r="X23" s="8" t="s">
        <v>1</v>
      </c>
      <c r="Y23" s="8" t="s">
        <v>0</v>
      </c>
      <c r="Z23" s="6" t="s">
        <v>3</v>
      </c>
      <c r="AA23" s="6" t="s">
        <v>4</v>
      </c>
    </row>
    <row r="24" spans="1:27" x14ac:dyDescent="0.2">
      <c r="V24" t="s">
        <v>15</v>
      </c>
      <c r="W24" s="16"/>
      <c r="X24" s="25" t="s">
        <v>46</v>
      </c>
      <c r="Y24" s="25" t="s">
        <v>47</v>
      </c>
      <c r="Z24" s="5">
        <v>90</v>
      </c>
      <c r="AA24" s="17" t="s">
        <v>18</v>
      </c>
    </row>
    <row r="25" spans="1:27" x14ac:dyDescent="0.2">
      <c r="V25" t="s">
        <v>15</v>
      </c>
      <c r="W25" s="16"/>
      <c r="X25" s="25" t="s">
        <v>48</v>
      </c>
      <c r="Y25" s="25" t="s">
        <v>49</v>
      </c>
      <c r="Z25" s="5"/>
      <c r="AA25" s="17">
        <v>45</v>
      </c>
    </row>
    <row r="26" spans="1:27" x14ac:dyDescent="0.2">
      <c r="V26" t="s">
        <v>15</v>
      </c>
      <c r="W26" s="16"/>
      <c r="X26" s="25" t="s">
        <v>50</v>
      </c>
      <c r="Y26" s="25" t="s">
        <v>51</v>
      </c>
      <c r="Z26" s="5">
        <v>78</v>
      </c>
      <c r="AA26" s="17"/>
    </row>
    <row r="27" spans="1:27" x14ac:dyDescent="0.2">
      <c r="W27" s="16"/>
      <c r="X27" s="4"/>
      <c r="Y27" s="4"/>
      <c r="Z27" s="5"/>
      <c r="AA27" s="17"/>
    </row>
    <row r="28" spans="1:27" x14ac:dyDescent="0.2">
      <c r="W28" s="3">
        <f>COUNTA(Tb_data17[Nom])</f>
        <v>3</v>
      </c>
      <c r="X28" s="4"/>
      <c r="Y28" s="5"/>
      <c r="Z28" s="5">
        <f>SUBTOTAL(109,Tb_data17[Virement])</f>
        <v>168</v>
      </c>
      <c r="AA28" s="5">
        <f>SUBTOTAL(109,Tb_data17[Liquide])</f>
        <v>45</v>
      </c>
    </row>
    <row r="29" spans="1:27" x14ac:dyDescent="0.2">
      <c r="Y29" s="35" t="s">
        <v>19</v>
      </c>
      <c r="Z29" s="36"/>
      <c r="AA29" s="15">
        <f>SUM(Tb_data17[[#Totals],[Virement]:[Liquide]])</f>
        <v>213</v>
      </c>
    </row>
    <row r="30" spans="1:27" x14ac:dyDescent="0.2">
      <c r="Y30" s="28" t="s">
        <v>14</v>
      </c>
      <c r="Z30" s="29"/>
      <c r="AA30" s="14">
        <f>AA29-X21</f>
        <v>146</v>
      </c>
    </row>
    <row r="32" spans="1:27" x14ac:dyDescent="0.2">
      <c r="W32" s="13" t="s">
        <v>6</v>
      </c>
      <c r="X32" s="14">
        <v>90</v>
      </c>
      <c r="Y32" s="10"/>
      <c r="Z32" s="11" t="s">
        <v>2</v>
      </c>
      <c r="AA32" s="24">
        <v>44947</v>
      </c>
    </row>
    <row r="33" spans="22:27" x14ac:dyDescent="0.2">
      <c r="W33" s="9"/>
      <c r="X33" s="31"/>
      <c r="Y33" s="32"/>
      <c r="Z33" s="33"/>
      <c r="AA33" s="34"/>
    </row>
    <row r="34" spans="22:27" x14ac:dyDescent="0.2">
      <c r="V34" s="1" t="s">
        <v>15</v>
      </c>
      <c r="W34" s="7" t="s">
        <v>13</v>
      </c>
      <c r="X34" s="8" t="s">
        <v>1</v>
      </c>
      <c r="Y34" s="8" t="s">
        <v>0</v>
      </c>
      <c r="Z34" s="6" t="s">
        <v>3</v>
      </c>
      <c r="AA34" s="6" t="s">
        <v>4</v>
      </c>
    </row>
    <row r="35" spans="22:27" x14ac:dyDescent="0.2">
      <c r="V35" t="s">
        <v>15</v>
      </c>
      <c r="W35" s="16"/>
      <c r="X35" s="25" t="s">
        <v>22</v>
      </c>
      <c r="Y35" s="25" t="s">
        <v>23</v>
      </c>
      <c r="Z35" s="5"/>
      <c r="AA35" s="17">
        <v>21</v>
      </c>
    </row>
    <row r="36" spans="22:27" x14ac:dyDescent="0.2">
      <c r="V36" t="s">
        <v>15</v>
      </c>
      <c r="W36" s="16"/>
      <c r="X36" s="25" t="s">
        <v>24</v>
      </c>
      <c r="Y36" s="25" t="s">
        <v>25</v>
      </c>
      <c r="Z36" s="5">
        <v>99</v>
      </c>
      <c r="AA36" s="17"/>
    </row>
    <row r="37" spans="22:27" x14ac:dyDescent="0.2">
      <c r="V37" t="s">
        <v>15</v>
      </c>
      <c r="W37" s="16"/>
      <c r="X37" s="25" t="s">
        <v>26</v>
      </c>
      <c r="Y37" s="25" t="s">
        <v>27</v>
      </c>
      <c r="Z37" s="5"/>
      <c r="AA37" s="17">
        <v>87</v>
      </c>
    </row>
    <row r="38" spans="22:27" x14ac:dyDescent="0.2">
      <c r="W38" s="16"/>
      <c r="X38" s="25"/>
      <c r="Y38" s="25"/>
      <c r="Z38" s="5"/>
      <c r="AA38" s="17"/>
    </row>
    <row r="39" spans="22:27" x14ac:dyDescent="0.2">
      <c r="W39" s="3">
        <f>COUNTA(Tb_data18[Nom])</f>
        <v>3</v>
      </c>
      <c r="X39" s="4"/>
      <c r="Y39" s="5"/>
      <c r="Z39" s="5">
        <f>SUBTOTAL(109,Tb_data18[Virement])</f>
        <v>99</v>
      </c>
      <c r="AA39" s="5">
        <f>SUBTOTAL(109,Tb_data18[Liquide])</f>
        <v>108</v>
      </c>
    </row>
    <row r="40" spans="22:27" x14ac:dyDescent="0.2">
      <c r="Y40" s="35" t="s">
        <v>19</v>
      </c>
      <c r="Z40" s="36"/>
      <c r="AA40" s="15">
        <f>SUM(Tb_data18[[#Totals],[Virement]:[Liquide]])</f>
        <v>207</v>
      </c>
    </row>
    <row r="41" spans="22:27" x14ac:dyDescent="0.2">
      <c r="Y41" s="28" t="s">
        <v>14</v>
      </c>
      <c r="Z41" s="29"/>
      <c r="AA41" s="14">
        <f>AA40-X32</f>
        <v>117</v>
      </c>
    </row>
    <row r="45" spans="22:27" x14ac:dyDescent="0.2">
      <c r="V45" s="1"/>
    </row>
  </sheetData>
  <mergeCells count="17">
    <mergeCell ref="X33:Y33"/>
    <mergeCell ref="Z33:AA33"/>
    <mergeCell ref="Y40:Z40"/>
    <mergeCell ref="Y41:Z41"/>
    <mergeCell ref="X11:Y11"/>
    <mergeCell ref="Z11:AA11"/>
    <mergeCell ref="Y19:Z19"/>
    <mergeCell ref="X22:Y22"/>
    <mergeCell ref="Z22:AA22"/>
    <mergeCell ref="Y29:Z29"/>
    <mergeCell ref="Y30:Z30"/>
    <mergeCell ref="Y18:Z18"/>
    <mergeCell ref="Q18:R18"/>
    <mergeCell ref="A1:B1"/>
    <mergeCell ref="P10:Q10"/>
    <mergeCell ref="R10:S10"/>
    <mergeCell ref="Q17:R17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152400</xdr:colOff>
                <xdr:row>10</xdr:row>
                <xdr:rowOff>133350</xdr:rowOff>
              </from>
              <to>
                <xdr:col>7</xdr:col>
                <xdr:colOff>76200</xdr:colOff>
                <xdr:row>15</xdr:row>
                <xdr:rowOff>85725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89DEF-08DC-4BBC-A63F-ECB01E19CEC0}">
  <sheetPr codeName="Feuil6"/>
  <dimension ref="A1"/>
  <sheetViews>
    <sheetView workbookViewId="0">
      <selection activeCell="H36" sqref="H3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</vt:lpstr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TL. Lopez</dc:creator>
  <cp:lastModifiedBy>Léo SOTIN</cp:lastModifiedBy>
  <cp:lastPrinted>2022-12-07T16:37:56Z</cp:lastPrinted>
  <dcterms:created xsi:type="dcterms:W3CDTF">2022-06-22T14:56:39Z</dcterms:created>
  <dcterms:modified xsi:type="dcterms:W3CDTF">2023-01-21T16:07:39Z</dcterms:modified>
</cp:coreProperties>
</file>