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670" yWindow="420" windowWidth="15480" windowHeight="8925" tabRatio="604" firstSheet="3" activeTab="10"/>
  </bookViews>
  <sheets>
    <sheet name="Explications" sheetId="37" r:id="rId1"/>
    <sheet name="reunions" sheetId="12" r:id="rId2"/>
    <sheet name="Table" sheetId="22" r:id="rId3"/>
    <sheet name="Benoit" sheetId="25" r:id="rId4"/>
    <sheet name="Bert" sheetId="26" r:id="rId5"/>
    <sheet name="Eric T" sheetId="23" r:id="rId6"/>
    <sheet name="François" sheetId="27" r:id="rId7"/>
    <sheet name="Fred" sheetId="24" r:id="rId8"/>
    <sheet name="Samuel" sheetId="28" r:id="rId9"/>
    <sheet name="Wissam" sheetId="31" r:id="rId10"/>
    <sheet name="Dépenses extra" sheetId="38" r:id="rId11"/>
    <sheet name="pourcentage présences" sheetId="36" r:id="rId12"/>
  </sheets>
  <definedNames>
    <definedName name="_xlnm.Print_Area" localSheetId="3">Benoit!$A$1:$X$33</definedName>
    <definedName name="_xlnm.Print_Area" localSheetId="4">Bert!$A$1:$W$33</definedName>
    <definedName name="_xlnm.Print_Area" localSheetId="5">'Eric T'!$A$1:$X$33</definedName>
    <definedName name="_xlnm.Print_Area" localSheetId="6">François!$A$1:$X$33</definedName>
    <definedName name="_xlnm.Print_Area" localSheetId="7">Fred!$A$1:$X$32</definedName>
    <definedName name="_xlnm.Print_Area" localSheetId="8">Samuel!$A$1:$X$33</definedName>
    <definedName name="_xlnm.Print_Area" localSheetId="9">Wissam!$A$1:$X$33</definedName>
  </definedNames>
  <calcPr calcId="125725"/>
</workbook>
</file>

<file path=xl/calcChain.xml><?xml version="1.0" encoding="utf-8"?>
<calcChain xmlns="http://schemas.openxmlformats.org/spreadsheetml/2006/main">
  <c r="D4" i="38"/>
  <c r="AA7" i="12"/>
  <c r="C8"/>
  <c r="D8"/>
  <c r="C12"/>
  <c r="D12"/>
  <c r="C16"/>
  <c r="D16"/>
  <c r="C20"/>
  <c r="D20"/>
  <c r="C24"/>
  <c r="D24"/>
  <c r="C28"/>
  <c r="D28"/>
  <c r="C32"/>
  <c r="D32"/>
  <c r="AA11"/>
  <c r="C4" i="36" s="1"/>
  <c r="AA15" i="12"/>
  <c r="D4" i="36" s="1"/>
  <c r="AA19" i="12"/>
  <c r="F4" i="36" s="1"/>
  <c r="AA23" i="12"/>
  <c r="E4" i="36" s="1"/>
  <c r="AA27" i="12"/>
  <c r="G4" i="36" s="1"/>
  <c r="AA31" i="12"/>
  <c r="H4" i="36" s="1"/>
  <c r="B4"/>
  <c r="E12" i="12"/>
  <c r="F12"/>
  <c r="G12"/>
  <c r="H12"/>
  <c r="I12"/>
  <c r="J12"/>
  <c r="K12"/>
  <c r="L12"/>
  <c r="M12"/>
  <c r="N12"/>
  <c r="O12"/>
  <c r="P12"/>
  <c r="Q12"/>
  <c r="R12"/>
  <c r="S12"/>
  <c r="T12"/>
  <c r="U12"/>
  <c r="V12"/>
  <c r="E16"/>
  <c r="F16"/>
  <c r="G16"/>
  <c r="H16"/>
  <c r="I16"/>
  <c r="J16"/>
  <c r="K16"/>
  <c r="L16"/>
  <c r="M16"/>
  <c r="N16"/>
  <c r="O16"/>
  <c r="P16"/>
  <c r="Q16"/>
  <c r="R16"/>
  <c r="S16"/>
  <c r="T16"/>
  <c r="U16"/>
  <c r="V16"/>
  <c r="E20"/>
  <c r="F20"/>
  <c r="G20"/>
  <c r="H20"/>
  <c r="I20"/>
  <c r="J20"/>
  <c r="K20"/>
  <c r="L20"/>
  <c r="M20"/>
  <c r="N20"/>
  <c r="O20"/>
  <c r="P20"/>
  <c r="Q20"/>
  <c r="R20"/>
  <c r="S20"/>
  <c r="T20"/>
  <c r="U20"/>
  <c r="V20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F8"/>
  <c r="G8"/>
  <c r="H8"/>
  <c r="I8"/>
  <c r="J8"/>
  <c r="K8"/>
  <c r="L8"/>
  <c r="M8"/>
  <c r="N8"/>
  <c r="O8"/>
  <c r="P8"/>
  <c r="Q8"/>
  <c r="R8"/>
  <c r="S8"/>
  <c r="T8"/>
  <c r="U8"/>
  <c r="V8"/>
  <c r="E8"/>
  <c r="I5" i="31" l="1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I5" i="28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I5" i="27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I5" i="26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I5" i="2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I23" i="24"/>
  <c r="I5"/>
  <c r="I6"/>
  <c r="I7"/>
  <c r="I8"/>
  <c r="I9"/>
  <c r="I10"/>
  <c r="I11"/>
  <c r="I12"/>
  <c r="I13"/>
  <c r="I14"/>
  <c r="I15"/>
  <c r="I16"/>
  <c r="I17"/>
  <c r="I18"/>
  <c r="I19"/>
  <c r="I20"/>
  <c r="I21"/>
  <c r="I22"/>
  <c r="I4"/>
  <c r="I5" i="23"/>
  <c r="I6"/>
  <c r="I7"/>
  <c r="I8"/>
  <c r="I9"/>
  <c r="I10"/>
  <c r="I11"/>
  <c r="I12"/>
  <c r="I13"/>
  <c r="I14"/>
  <c r="I15"/>
  <c r="I16"/>
  <c r="I17"/>
  <c r="I18"/>
  <c r="I19"/>
  <c r="I20"/>
  <c r="I21"/>
  <c r="I22"/>
  <c r="I23"/>
  <c r="I4"/>
  <c r="H5" i="31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H5" i="28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H5" i="27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H5" i="26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H5" i="2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H5" i="24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D5" i="31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8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7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6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4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D5" i="23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21"/>
  <c r="E21" s="1"/>
  <c r="D22"/>
  <c r="E22" s="1"/>
  <c r="D23"/>
  <c r="E23" s="1"/>
  <c r="D4"/>
  <c r="E4" s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4"/>
  <c r="F5" i="31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5" i="28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5" i="27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5" i="26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5" i="25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5" i="24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F23"/>
  <c r="G23" s="1"/>
  <c r="F4"/>
  <c r="G4" s="1"/>
  <c r="F4" i="23"/>
  <c r="C3" i="12"/>
  <c r="F5" i="23"/>
  <c r="G5" s="1"/>
  <c r="F6"/>
  <c r="G6" s="1"/>
  <c r="F7"/>
  <c r="G7" s="1"/>
  <c r="F8"/>
  <c r="G8" s="1"/>
  <c r="F9"/>
  <c r="G9" s="1"/>
  <c r="F10"/>
  <c r="G10" s="1"/>
  <c r="F11"/>
  <c r="G11" s="1"/>
  <c r="F12"/>
  <c r="G12" s="1"/>
  <c r="F13"/>
  <c r="G13" s="1"/>
  <c r="F14"/>
  <c r="G14" s="1"/>
  <c r="F15"/>
  <c r="G15" s="1"/>
  <c r="F16"/>
  <c r="G16" s="1"/>
  <c r="F17"/>
  <c r="G17" s="1"/>
  <c r="F18"/>
  <c r="G18" s="1"/>
  <c r="F19"/>
  <c r="G19" s="1"/>
  <c r="F20"/>
  <c r="G20" s="1"/>
  <c r="F21"/>
  <c r="G21" s="1"/>
  <c r="F22"/>
  <c r="G22" s="1"/>
  <c r="A33" i="24"/>
  <c r="L4"/>
  <c r="L5"/>
  <c r="L6" s="1"/>
  <c r="L7" s="1"/>
  <c r="L8" s="1"/>
  <c r="L9" s="1"/>
  <c r="L10" s="1"/>
  <c r="L11" s="1"/>
  <c r="L12" s="1"/>
  <c r="L13" s="1"/>
  <c r="L14" s="1"/>
  <c r="L15" s="1"/>
  <c r="L16" s="1"/>
  <c r="W24"/>
  <c r="B33"/>
  <c r="C33"/>
  <c r="D33"/>
  <c r="E33"/>
  <c r="F33"/>
  <c r="G33"/>
  <c r="H33"/>
  <c r="I33"/>
  <c r="J33"/>
  <c r="K33"/>
  <c r="L33"/>
  <c r="M33"/>
  <c r="N33"/>
  <c r="O33"/>
  <c r="P33"/>
  <c r="Q33"/>
  <c r="R33"/>
  <c r="S33"/>
  <c r="T33"/>
  <c r="E5" i="22"/>
  <c r="F5" s="1"/>
  <c r="B31" i="31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L4"/>
  <c r="L5" s="1"/>
  <c r="C4"/>
  <c r="B31" i="28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L4"/>
  <c r="L5" s="1"/>
  <c r="C4"/>
  <c r="B31" i="27"/>
  <c r="M4" s="1"/>
  <c r="O4" s="1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L5"/>
  <c r="C5"/>
  <c r="L4"/>
  <c r="C4"/>
  <c r="B31" i="26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L4"/>
  <c r="L5" s="1"/>
  <c r="C4"/>
  <c r="B31" i="25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L5"/>
  <c r="L6" s="1"/>
  <c r="C5"/>
  <c r="L4"/>
  <c r="C4"/>
  <c r="B31" i="24"/>
  <c r="M4" s="1"/>
  <c r="O4" s="1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B31" i="23"/>
  <c r="W24"/>
  <c r="S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L4"/>
  <c r="L5" s="1"/>
  <c r="C4"/>
  <c r="D24" i="22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F23" i="23"/>
  <c r="G23" s="1"/>
  <c r="V100" i="12"/>
  <c r="U100"/>
  <c r="T100"/>
  <c r="S100"/>
  <c r="R100"/>
  <c r="Q100"/>
  <c r="P100"/>
  <c r="O100"/>
  <c r="N100"/>
  <c r="M100"/>
  <c r="L100"/>
  <c r="K100"/>
  <c r="J100"/>
  <c r="I100"/>
  <c r="H100"/>
  <c r="G100"/>
  <c r="F100"/>
  <c r="E100"/>
  <c r="D100"/>
  <c r="C100"/>
  <c r="V97"/>
  <c r="U97"/>
  <c r="T97"/>
  <c r="S97"/>
  <c r="R97"/>
  <c r="Q97"/>
  <c r="P97"/>
  <c r="O97"/>
  <c r="N97"/>
  <c r="M97"/>
  <c r="L97"/>
  <c r="K97"/>
  <c r="J97"/>
  <c r="I97"/>
  <c r="H97"/>
  <c r="G97"/>
  <c r="F97"/>
  <c r="E97"/>
  <c r="D97"/>
  <c r="C97"/>
  <c r="V94"/>
  <c r="U94"/>
  <c r="T94"/>
  <c r="S94"/>
  <c r="R94"/>
  <c r="Q94"/>
  <c r="P94"/>
  <c r="O94"/>
  <c r="N94"/>
  <c r="M94"/>
  <c r="L94"/>
  <c r="K94"/>
  <c r="J94"/>
  <c r="I94"/>
  <c r="H94"/>
  <c r="G94"/>
  <c r="F94"/>
  <c r="E94"/>
  <c r="D94"/>
  <c r="C94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C91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D88"/>
  <c r="C88"/>
  <c r="E24" i="22"/>
  <c r="F24" s="1"/>
  <c r="E23"/>
  <c r="F23" s="1"/>
  <c r="E22"/>
  <c r="F22" s="1"/>
  <c r="E21"/>
  <c r="F21" s="1"/>
  <c r="E20"/>
  <c r="F20" s="1"/>
  <c r="E19"/>
  <c r="F19" s="1"/>
  <c r="E18"/>
  <c r="F18" s="1"/>
  <c r="E17"/>
  <c r="F17" s="1"/>
  <c r="E16"/>
  <c r="F16" s="1"/>
  <c r="E15"/>
  <c r="F15" s="1"/>
  <c r="E14"/>
  <c r="F14" s="1"/>
  <c r="E13"/>
  <c r="F13" s="1"/>
  <c r="E12"/>
  <c r="F12" s="1"/>
  <c r="E11"/>
  <c r="F11" s="1"/>
  <c r="E10"/>
  <c r="F10" s="1"/>
  <c r="E9"/>
  <c r="F9" s="1"/>
  <c r="E8"/>
  <c r="F8" s="1"/>
  <c r="E7"/>
  <c r="F7" s="1"/>
  <c r="E6"/>
  <c r="F6" s="1"/>
  <c r="V3" i="12"/>
  <c r="U3"/>
  <c r="T3"/>
  <c r="S3"/>
  <c r="R3"/>
  <c r="Q3"/>
  <c r="P3"/>
  <c r="O3"/>
  <c r="N3"/>
  <c r="M3"/>
  <c r="L3"/>
  <c r="K3"/>
  <c r="J3"/>
  <c r="I3"/>
  <c r="H3"/>
  <c r="G3"/>
  <c r="F3"/>
  <c r="E3"/>
  <c r="D3"/>
  <c r="M4" i="25" l="1"/>
  <c r="O4" s="1"/>
  <c r="I24" i="27"/>
  <c r="H24"/>
  <c r="H24" i="28"/>
  <c r="H24" i="31"/>
  <c r="I24" i="23"/>
  <c r="I24" i="25"/>
  <c r="I24" i="26"/>
  <c r="I24" i="28"/>
  <c r="I24" i="31"/>
  <c r="I24" i="24"/>
  <c r="H24"/>
  <c r="H24" i="25"/>
  <c r="G4" i="23"/>
  <c r="G24" s="1"/>
  <c r="H24"/>
  <c r="G24" i="27"/>
  <c r="J6"/>
  <c r="G24" i="31"/>
  <c r="J14"/>
  <c r="J22"/>
  <c r="J8" i="27"/>
  <c r="J22"/>
  <c r="J16" i="28"/>
  <c r="J5" i="31"/>
  <c r="J18"/>
  <c r="J20"/>
  <c r="J16"/>
  <c r="J12"/>
  <c r="J10"/>
  <c r="J8"/>
  <c r="J6"/>
  <c r="J9"/>
  <c r="J7"/>
  <c r="J14" i="28"/>
  <c r="J12"/>
  <c r="J10"/>
  <c r="J8"/>
  <c r="J6"/>
  <c r="J23"/>
  <c r="J21"/>
  <c r="J19"/>
  <c r="J17"/>
  <c r="J15"/>
  <c r="J13"/>
  <c r="J11"/>
  <c r="J9"/>
  <c r="J7"/>
  <c r="J5"/>
  <c r="J20" i="27"/>
  <c r="J18"/>
  <c r="J23"/>
  <c r="J21"/>
  <c r="J19"/>
  <c r="J17"/>
  <c r="J15"/>
  <c r="J13"/>
  <c r="J11"/>
  <c r="J9"/>
  <c r="J7"/>
  <c r="J5"/>
  <c r="J23" i="26"/>
  <c r="J21"/>
  <c r="J19"/>
  <c r="J17"/>
  <c r="J15"/>
  <c r="J13"/>
  <c r="J11"/>
  <c r="J9"/>
  <c r="J7"/>
  <c r="J5"/>
  <c r="J16"/>
  <c r="J14"/>
  <c r="J12"/>
  <c r="J10"/>
  <c r="J8"/>
  <c r="J6"/>
  <c r="J4"/>
  <c r="J18" i="25"/>
  <c r="J22"/>
  <c r="J20"/>
  <c r="J23"/>
  <c r="J21"/>
  <c r="J19"/>
  <c r="J17"/>
  <c r="J15"/>
  <c r="J13"/>
  <c r="J11"/>
  <c r="J9"/>
  <c r="J7"/>
  <c r="J5"/>
  <c r="J20" i="24"/>
  <c r="J18"/>
  <c r="J22"/>
  <c r="J23"/>
  <c r="J21"/>
  <c r="J19"/>
  <c r="J17"/>
  <c r="J15"/>
  <c r="J13"/>
  <c r="J11"/>
  <c r="J9"/>
  <c r="J7"/>
  <c r="J4"/>
  <c r="F25" i="22"/>
  <c r="J8" i="23"/>
  <c r="J23"/>
  <c r="J21"/>
  <c r="J19"/>
  <c r="J17"/>
  <c r="J15"/>
  <c r="J13"/>
  <c r="J11"/>
  <c r="J9"/>
  <c r="J7"/>
  <c r="J16"/>
  <c r="J14"/>
  <c r="J12"/>
  <c r="J10"/>
  <c r="J6"/>
  <c r="J5"/>
  <c r="E24" i="27"/>
  <c r="J16" i="24"/>
  <c r="J8"/>
  <c r="J12"/>
  <c r="J5"/>
  <c r="J14"/>
  <c r="J10"/>
  <c r="J6"/>
  <c r="M15"/>
  <c r="O15" s="1"/>
  <c r="M13"/>
  <c r="O13" s="1"/>
  <c r="M11"/>
  <c r="O11" s="1"/>
  <c r="M9"/>
  <c r="O9" s="1"/>
  <c r="M7"/>
  <c r="O7" s="1"/>
  <c r="M5"/>
  <c r="O5" s="1"/>
  <c r="M16"/>
  <c r="O16" s="1"/>
  <c r="M14"/>
  <c r="O14" s="1"/>
  <c r="M12"/>
  <c r="O12" s="1"/>
  <c r="M10"/>
  <c r="O10" s="1"/>
  <c r="M8"/>
  <c r="O8" s="1"/>
  <c r="M6"/>
  <c r="O6" s="1"/>
  <c r="E25" i="22"/>
  <c r="L6" i="23"/>
  <c r="M5"/>
  <c r="O5" s="1"/>
  <c r="E24" i="25"/>
  <c r="J4"/>
  <c r="L6" i="26"/>
  <c r="M5"/>
  <c r="O5" s="1"/>
  <c r="L7" i="25"/>
  <c r="M6"/>
  <c r="O6" s="1"/>
  <c r="E24" i="23"/>
  <c r="J18"/>
  <c r="J20"/>
  <c r="J22"/>
  <c r="E24" i="24"/>
  <c r="G24"/>
  <c r="G24" i="25"/>
  <c r="J6"/>
  <c r="J8"/>
  <c r="J10"/>
  <c r="J12"/>
  <c r="J14"/>
  <c r="J16"/>
  <c r="G24" i="26"/>
  <c r="J18"/>
  <c r="J20"/>
  <c r="J22"/>
  <c r="M5" i="25"/>
  <c r="O5" s="1"/>
  <c r="H24" i="26"/>
  <c r="M4"/>
  <c r="O4" s="1"/>
  <c r="J10" i="27"/>
  <c r="J12"/>
  <c r="J14"/>
  <c r="J16"/>
  <c r="E24" i="28"/>
  <c r="G24"/>
  <c r="J18"/>
  <c r="J20"/>
  <c r="J22"/>
  <c r="E24" i="31"/>
  <c r="J11"/>
  <c r="J13"/>
  <c r="J15"/>
  <c r="J17"/>
  <c r="J19"/>
  <c r="J21"/>
  <c r="J23"/>
  <c r="L6" i="27"/>
  <c r="M5"/>
  <c r="O5" s="1"/>
  <c r="L6" i="28"/>
  <c r="M5"/>
  <c r="O5" s="1"/>
  <c r="L6" i="31"/>
  <c r="M5"/>
  <c r="O5" s="1"/>
  <c r="M4" i="23"/>
  <c r="O4" s="1"/>
  <c r="E24" i="26"/>
  <c r="J4" i="27"/>
  <c r="J4" i="28"/>
  <c r="M4"/>
  <c r="O4" s="1"/>
  <c r="J4" i="31"/>
  <c r="M4"/>
  <c r="O4" s="1"/>
  <c r="J4" i="23" l="1"/>
  <c r="J24" i="31"/>
  <c r="J24" i="26"/>
  <c r="J24" i="27"/>
  <c r="J24" i="28"/>
  <c r="J24" i="24"/>
  <c r="L7" i="31"/>
  <c r="M6"/>
  <c r="O6" s="1"/>
  <c r="L7" i="28"/>
  <c r="M6"/>
  <c r="O6" s="1"/>
  <c r="L7" i="27"/>
  <c r="M6"/>
  <c r="O6" s="1"/>
  <c r="L8" i="25"/>
  <c r="M7"/>
  <c r="O7" s="1"/>
  <c r="L7" i="26"/>
  <c r="M6"/>
  <c r="O6" s="1"/>
  <c r="L7" i="23"/>
  <c r="M6"/>
  <c r="O6" s="1"/>
  <c r="J24"/>
  <c r="J24" i="25"/>
  <c r="L8" i="23" l="1"/>
  <c r="M7"/>
  <c r="O7" s="1"/>
  <c r="L8" i="26"/>
  <c r="M7"/>
  <c r="O7" s="1"/>
  <c r="L9" i="25"/>
  <c r="M8"/>
  <c r="O8" s="1"/>
  <c r="L8" i="27"/>
  <c r="M7"/>
  <c r="O7" s="1"/>
  <c r="L8" i="28"/>
  <c r="M7"/>
  <c r="O7" s="1"/>
  <c r="L8" i="31"/>
  <c r="M7"/>
  <c r="O7" s="1"/>
  <c r="L9" l="1"/>
  <c r="M8"/>
  <c r="O8" s="1"/>
  <c r="L9" i="28"/>
  <c r="M8"/>
  <c r="O8" s="1"/>
  <c r="L9" i="27"/>
  <c r="M8"/>
  <c r="O8" s="1"/>
  <c r="L10" i="25"/>
  <c r="M9"/>
  <c r="O9" s="1"/>
  <c r="L9" i="26"/>
  <c r="M8"/>
  <c r="O8" s="1"/>
  <c r="L9" i="23"/>
  <c r="M8"/>
  <c r="O8" s="1"/>
  <c r="L10" l="1"/>
  <c r="M9"/>
  <c r="O9" s="1"/>
  <c r="L10" i="26"/>
  <c r="M9"/>
  <c r="O9" s="1"/>
  <c r="L11" i="25"/>
  <c r="M10"/>
  <c r="O10" s="1"/>
  <c r="L10" i="27"/>
  <c r="M9"/>
  <c r="O9" s="1"/>
  <c r="L10" i="28"/>
  <c r="M9"/>
  <c r="O9" s="1"/>
  <c r="L10" i="31"/>
  <c r="M9"/>
  <c r="O9" s="1"/>
  <c r="L11" l="1"/>
  <c r="M10"/>
  <c r="O10" s="1"/>
  <c r="L11" i="28"/>
  <c r="M10"/>
  <c r="O10" s="1"/>
  <c r="L11" i="27"/>
  <c r="M10"/>
  <c r="O10" s="1"/>
  <c r="L12" i="25"/>
  <c r="M11"/>
  <c r="O11" s="1"/>
  <c r="L11" i="26"/>
  <c r="M10"/>
  <c r="O10" s="1"/>
  <c r="L11" i="23"/>
  <c r="M10"/>
  <c r="O10" s="1"/>
  <c r="L12" l="1"/>
  <c r="M11"/>
  <c r="O11" s="1"/>
  <c r="L12" i="26"/>
  <c r="M11"/>
  <c r="O11" s="1"/>
  <c r="L13" i="25"/>
  <c r="M12"/>
  <c r="O12" s="1"/>
  <c r="L12" i="27"/>
  <c r="M11"/>
  <c r="O11" s="1"/>
  <c r="L12" i="28"/>
  <c r="M11"/>
  <c r="O11" s="1"/>
  <c r="L12" i="31"/>
  <c r="M11"/>
  <c r="O11" s="1"/>
  <c r="L13" l="1"/>
  <c r="M12"/>
  <c r="O12" s="1"/>
  <c r="L13" i="28"/>
  <c r="M12"/>
  <c r="O12" s="1"/>
  <c r="L13" i="27"/>
  <c r="M12"/>
  <c r="O12" s="1"/>
  <c r="L14" i="25"/>
  <c r="M13"/>
  <c r="O13" s="1"/>
  <c r="L13" i="26"/>
  <c r="M12"/>
  <c r="O12" s="1"/>
  <c r="L13" i="23"/>
  <c r="M12"/>
  <c r="O12" s="1"/>
  <c r="L14" l="1"/>
  <c r="M13"/>
  <c r="O13" s="1"/>
  <c r="L14" i="26"/>
  <c r="M13"/>
  <c r="O13" s="1"/>
  <c r="L15" i="25"/>
  <c r="M14"/>
  <c r="O14" s="1"/>
  <c r="L14" i="27"/>
  <c r="M13"/>
  <c r="O13" s="1"/>
  <c r="L14" i="28"/>
  <c r="M13"/>
  <c r="O13" s="1"/>
  <c r="L14" i="31"/>
  <c r="M13"/>
  <c r="O13" s="1"/>
  <c r="L15" l="1"/>
  <c r="M14"/>
  <c r="O14" s="1"/>
  <c r="L15" i="28"/>
  <c r="M14"/>
  <c r="O14" s="1"/>
  <c r="L15" i="27"/>
  <c r="M14"/>
  <c r="O14" s="1"/>
  <c r="L16" i="25"/>
  <c r="M16" s="1"/>
  <c r="O16" s="1"/>
  <c r="M15"/>
  <c r="O15" s="1"/>
  <c r="L15" i="26"/>
  <c r="M14"/>
  <c r="O14" s="1"/>
  <c r="L15" i="23"/>
  <c r="M14"/>
  <c r="O14" s="1"/>
  <c r="L16" l="1"/>
  <c r="M16" s="1"/>
  <c r="O16" s="1"/>
  <c r="M15"/>
  <c r="O15" s="1"/>
  <c r="L16" i="26"/>
  <c r="M16" s="1"/>
  <c r="O16" s="1"/>
  <c r="M15"/>
  <c r="O15" s="1"/>
  <c r="L16" i="27"/>
  <c r="M16" s="1"/>
  <c r="O16" s="1"/>
  <c r="M15"/>
  <c r="O15" s="1"/>
  <c r="L16" i="28"/>
  <c r="M16" s="1"/>
  <c r="O16" s="1"/>
  <c r="M15"/>
  <c r="O15" s="1"/>
  <c r="L16" i="31"/>
  <c r="M16" s="1"/>
  <c r="O16" s="1"/>
  <c r="M15"/>
  <c r="O15" s="1"/>
  <c r="O24" i="25"/>
  <c r="P30" s="1"/>
  <c r="O24" i="31" l="1"/>
  <c r="P30" s="1"/>
  <c r="O24" i="28"/>
  <c r="P30" s="1"/>
  <c r="O24" i="27"/>
  <c r="P30" s="1"/>
  <c r="O24" i="26"/>
  <c r="P30" s="1"/>
  <c r="O24" i="24"/>
  <c r="P30" s="1"/>
  <c r="O24" i="23"/>
  <c r="P30" s="1"/>
</calcChain>
</file>

<file path=xl/sharedStrings.xml><?xml version="1.0" encoding="utf-8"?>
<sst xmlns="http://schemas.openxmlformats.org/spreadsheetml/2006/main" count="524" uniqueCount="98">
  <si>
    <t>Réunions</t>
  </si>
  <si>
    <t>numéro</t>
  </si>
  <si>
    <t>Statut</t>
  </si>
  <si>
    <t>tombola</t>
  </si>
  <si>
    <t>Censure</t>
  </si>
  <si>
    <t xml:space="preserve">prix </t>
  </si>
  <si>
    <t>excusé ( e )</t>
  </si>
  <si>
    <t>Présent ( p )</t>
  </si>
  <si>
    <t>Absent ( A )</t>
  </si>
  <si>
    <t xml:space="preserve">si pas mis </t>
  </si>
  <si>
    <t>dans cochon</t>
  </si>
  <si>
    <t>si pas mis</t>
  </si>
  <si>
    <t>la somme</t>
  </si>
  <si>
    <t>total</t>
  </si>
  <si>
    <t>Date</t>
  </si>
  <si>
    <t>Invité(s)</t>
  </si>
  <si>
    <t>le nombre</t>
  </si>
  <si>
    <t>25 €/invité</t>
  </si>
  <si>
    <t xml:space="preserve">d'invité </t>
  </si>
  <si>
    <t>Invité</t>
  </si>
  <si>
    <t>Bertrand</t>
  </si>
  <si>
    <t>Tomb</t>
  </si>
  <si>
    <t>Cens</t>
  </si>
  <si>
    <t>stat</t>
  </si>
  <si>
    <t>Benoit</t>
  </si>
  <si>
    <t>Fred</t>
  </si>
  <si>
    <t>coût des inv</t>
  </si>
  <si>
    <t>Samuel</t>
  </si>
  <si>
    <t>François</t>
  </si>
  <si>
    <t>Wissam</t>
  </si>
  <si>
    <t>P</t>
  </si>
  <si>
    <t>E</t>
  </si>
  <si>
    <t>A</t>
  </si>
  <si>
    <t>Ae</t>
  </si>
  <si>
    <t xml:space="preserve">  </t>
  </si>
  <si>
    <t>Rien</t>
  </si>
  <si>
    <t>X</t>
  </si>
  <si>
    <t>Nom</t>
  </si>
  <si>
    <t xml:space="preserve">invité de </t>
  </si>
  <si>
    <t>Eric</t>
  </si>
  <si>
    <t>Table</t>
  </si>
  <si>
    <t>total €</t>
  </si>
  <si>
    <t>Total</t>
  </si>
  <si>
    <t xml:space="preserve">Virement </t>
  </si>
  <si>
    <t>Cash</t>
  </si>
  <si>
    <t>TOTAL</t>
  </si>
  <si>
    <t>coût</t>
  </si>
  <si>
    <t>Invité par la table</t>
  </si>
  <si>
    <t>Qui</t>
  </si>
  <si>
    <t>Nombre</t>
  </si>
  <si>
    <t>tarif</t>
  </si>
  <si>
    <t>€</t>
  </si>
  <si>
    <t>Tes dépenses "classiques"</t>
  </si>
  <si>
    <t>Tes apports "classiques"</t>
  </si>
  <si>
    <t>Date :</t>
  </si>
  <si>
    <t>Tes dépenses "extra"</t>
  </si>
  <si>
    <t>Type</t>
  </si>
  <si>
    <t>Somme</t>
  </si>
  <si>
    <t>ex: Visite hors table, ladies, achat fanions,..</t>
  </si>
  <si>
    <t>Tes apports "extra"</t>
  </si>
  <si>
    <t>ex: tombola, avances diverses, annif,..</t>
  </si>
  <si>
    <t>ETAT DU COMPTE</t>
  </si>
  <si>
    <t>Visiteurs payants virement</t>
  </si>
  <si>
    <t xml:space="preserve"> Invités</t>
  </si>
  <si>
    <t xml:space="preserve"> Tablers</t>
  </si>
  <si>
    <t>solde fin année</t>
  </si>
  <si>
    <t>€ (dépenses+apports+solde fin année)</t>
  </si>
  <si>
    <t>Pourcentage de présences</t>
  </si>
  <si>
    <t>Voici quelques explications pour utiliser ce classeur excel</t>
  </si>
  <si>
    <t>il y a une feuille qui se nomme "Reunions" , c'est la feuille qu'il faudra compléter apres les réunions</t>
  </si>
  <si>
    <t>il y a une feuille qui se nomme "présences" , c'est une feuille qui présente un graphique avec le pourcentage de présences</t>
  </si>
  <si>
    <t>les autres feuilles sont les comptes individuels par tabler.</t>
  </si>
  <si>
    <t>solde fin année pour chaque tabler. (c'est l'état de son compte en cloture année statutaire)</t>
  </si>
  <si>
    <t>Attention: il est conseillé d'enregistrer une copie de ce fichier pour faire les premiers essais.</t>
  </si>
  <si>
    <r>
      <rPr>
        <b/>
        <sz val="11"/>
        <color rgb="FFFF0000"/>
        <rFont val="Calibri"/>
        <family val="2"/>
        <scheme val="minor"/>
      </rPr>
      <t>La seule feuille à compléter est la feuille "Reunions"</t>
    </r>
    <r>
      <rPr>
        <b/>
        <sz val="11"/>
        <color theme="1"/>
        <rFont val="Calibri"/>
        <family val="2"/>
        <scheme val="minor"/>
      </rPr>
      <t>, le reste se fait automatiquement, il faudra juste remplir la case</t>
    </r>
  </si>
  <si>
    <t>Explications pour la feuille réunion</t>
  </si>
  <si>
    <t>Il y a trois tableau : un pour les tablers, un pour les invités, un pour les "groupes" qui paieront via compte.</t>
  </si>
  <si>
    <t>Celui pour les tablers:</t>
  </si>
  <si>
    <t>Le P aura une couleur verte et les autres une couleur rouge.</t>
  </si>
  <si>
    <t>Il faut compléter la case "statut", en cliquant dessus une liste déroulante propose P (présent) A (absent) E (excusé) et Ae (absent excusé)</t>
  </si>
  <si>
    <t>Il faut aussi compléter les cases tomb (tombola) et censure, si le tabler paie via compte table</t>
  </si>
  <si>
    <t>La case tombola propose une liste déroulante avec un X (vert), pour la case censure il faudra y indiquer la somme.</t>
  </si>
  <si>
    <t>Voilà les seules choses à faire dans ce tableau (tabler), il ne faut rien faire dans la case invité.</t>
  </si>
  <si>
    <t>Pour le tableau invité:</t>
  </si>
  <si>
    <t>Il faut inscrire le nom de la personne invitée dans la case correspondante</t>
  </si>
  <si>
    <t>dans la case "invité de " une liste déroulante propose les noms des tablers, il faudra donc indiqué qui invite.</t>
  </si>
  <si>
    <t>lorsque cela est fait la case invité du tableau Tabler se modifie automatiquement.</t>
  </si>
  <si>
    <t>nb: il existe aussi dans la liste déroulante le choix "Table", c'est dans le cas ou la table invite (ex: conférencier, woul be,…)</t>
  </si>
  <si>
    <t>Pour la tableau visiteurs payant par virement</t>
  </si>
  <si>
    <t>il faut juste remplir la case qui (ex: TR  Saint ghislain") et le nombre, la somme se fait automatiquement</t>
  </si>
  <si>
    <t>Voilà pour les explications des tableaux.</t>
  </si>
  <si>
    <t>Une fois cela rempli, les comptes tables se complète automatiquement!!! La case état du compte sera rouge si négatif et verte si positif!</t>
  </si>
  <si>
    <t>concernant la colonne virement permannent, la case se rempli dès que la date du jour est supérieure à la date du virement permannent indiqué.</t>
  </si>
  <si>
    <t>Bref que du bonheur!!</t>
  </si>
  <si>
    <t>Bon travail</t>
  </si>
  <si>
    <t>Dépenses extra</t>
  </si>
  <si>
    <t>Prix</t>
  </si>
  <si>
    <t>Prix/pers</t>
  </si>
</sst>
</file>

<file path=xl/styles.xml><?xml version="1.0" encoding="utf-8"?>
<styleSheet xmlns="http://schemas.openxmlformats.org/spreadsheetml/2006/main">
  <numFmts count="1">
    <numFmt numFmtId="164" formatCode="#,##0\ [$€-1];[Red]\-#,##0\ [$€-1]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737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6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0" fontId="0" fillId="0" borderId="11" xfId="0" applyBorder="1" applyAlignment="1"/>
    <xf numFmtId="0" fontId="0" fillId="0" borderId="12" xfId="0" applyBorder="1"/>
    <xf numFmtId="164" fontId="0" fillId="0" borderId="11" xfId="0" applyNumberForma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0" borderId="11" xfId="0" applyBorder="1"/>
    <xf numFmtId="164" fontId="0" fillId="0" borderId="0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4" fontId="0" fillId="0" borderId="0" xfId="0" applyNumberFormat="1"/>
    <xf numFmtId="0" fontId="0" fillId="0" borderId="1" xfId="0" applyBorder="1" applyAlignment="1">
      <alignment horizontal="center"/>
    </xf>
    <xf numFmtId="0" fontId="0" fillId="0" borderId="21" xfId="0" applyBorder="1"/>
    <xf numFmtId="0" fontId="0" fillId="0" borderId="23" xfId="0" applyBorder="1"/>
    <xf numFmtId="0" fontId="0" fillId="2" borderId="22" xfId="0" applyFill="1" applyBorder="1" applyAlignment="1">
      <alignment horizontal="center"/>
    </xf>
    <xf numFmtId="0" fontId="1" fillId="0" borderId="15" xfId="0" applyFont="1" applyBorder="1"/>
    <xf numFmtId="0" fontId="1" fillId="0" borderId="42" xfId="0" applyFont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40" xfId="0" applyFill="1" applyBorder="1"/>
    <xf numFmtId="0" fontId="0" fillId="2" borderId="22" xfId="0" applyFill="1" applyBorder="1"/>
    <xf numFmtId="0" fontId="0" fillId="2" borderId="32" xfId="0" applyFill="1" applyBorder="1"/>
    <xf numFmtId="0" fontId="0" fillId="3" borderId="25" xfId="0" applyFill="1" applyBorder="1" applyAlignment="1">
      <alignment horizontal="center"/>
    </xf>
    <xf numFmtId="0" fontId="0" fillId="3" borderId="41" xfId="0" applyFill="1" applyBorder="1"/>
    <xf numFmtId="0" fontId="0" fillId="0" borderId="29" xfId="0" applyBorder="1"/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44" xfId="0" applyFont="1" applyFill="1" applyBorder="1" applyAlignment="1">
      <alignment horizontal="center"/>
    </xf>
    <xf numFmtId="0" fontId="1" fillId="0" borderId="38" xfId="0" applyFont="1" applyFill="1" applyBorder="1" applyAlignment="1">
      <alignment horizontal="center"/>
    </xf>
    <xf numFmtId="0" fontId="1" fillId="3" borderId="1" xfId="0" applyFont="1" applyFill="1" applyBorder="1"/>
    <xf numFmtId="0" fontId="1" fillId="0" borderId="29" xfId="0" applyFont="1" applyFill="1" applyBorder="1" applyAlignment="1">
      <alignment horizontal="center"/>
    </xf>
    <xf numFmtId="14" fontId="0" fillId="0" borderId="6" xfId="0" applyNumberFormat="1" applyBorder="1"/>
    <xf numFmtId="0" fontId="0" fillId="0" borderId="8" xfId="0" applyBorder="1"/>
    <xf numFmtId="0" fontId="0" fillId="0" borderId="10" xfId="0" applyBorder="1"/>
    <xf numFmtId="0" fontId="0" fillId="0" borderId="45" xfId="0" applyBorder="1"/>
    <xf numFmtId="0" fontId="0" fillId="0" borderId="25" xfId="0" applyBorder="1"/>
    <xf numFmtId="0" fontId="0" fillId="0" borderId="40" xfId="0" applyBorder="1"/>
    <xf numFmtId="0" fontId="0" fillId="0" borderId="40" xfId="0" applyBorder="1" applyAlignment="1">
      <alignment horizontal="center"/>
    </xf>
    <xf numFmtId="0" fontId="0" fillId="0" borderId="41" xfId="0" applyBorder="1"/>
    <xf numFmtId="0" fontId="0" fillId="0" borderId="20" xfId="0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0" borderId="32" xfId="0" applyFont="1" applyBorder="1"/>
    <xf numFmtId="0" fontId="1" fillId="0" borderId="24" xfId="0" applyFont="1" applyBorder="1" applyAlignment="1">
      <alignment horizontal="right"/>
    </xf>
    <xf numFmtId="0" fontId="1" fillId="4" borderId="24" xfId="0" applyFont="1" applyFill="1" applyBorder="1"/>
    <xf numFmtId="0" fontId="1" fillId="4" borderId="49" xfId="0" applyFont="1" applyFill="1" applyBorder="1"/>
    <xf numFmtId="0" fontId="1" fillId="0" borderId="0" xfId="0" applyFont="1"/>
    <xf numFmtId="0" fontId="1" fillId="0" borderId="0" xfId="0" applyFont="1" applyAlignment="1"/>
    <xf numFmtId="0" fontId="1" fillId="0" borderId="23" xfId="0" applyFont="1" applyBorder="1"/>
    <xf numFmtId="0" fontId="1" fillId="7" borderId="24" xfId="0" applyFont="1" applyFill="1" applyBorder="1" applyAlignment="1">
      <alignment horizontal="right"/>
    </xf>
    <xf numFmtId="0" fontId="1" fillId="7" borderId="49" xfId="0" applyFont="1" applyFill="1" applyBorder="1"/>
    <xf numFmtId="0" fontId="0" fillId="0" borderId="6" xfId="0" applyNumberFormat="1" applyBorder="1"/>
    <xf numFmtId="0" fontId="0" fillId="3" borderId="7" xfId="0" applyFill="1" applyBorder="1"/>
    <xf numFmtId="0" fontId="0" fillId="3" borderId="1" xfId="0" applyFill="1" applyBorder="1"/>
    <xf numFmtId="0" fontId="1" fillId="3" borderId="6" xfId="0" applyFont="1" applyFill="1" applyBorder="1"/>
    <xf numFmtId="14" fontId="0" fillId="3" borderId="1" xfId="0" applyNumberFormat="1" applyFill="1" applyBorder="1"/>
    <xf numFmtId="0" fontId="1" fillId="3" borderId="8" xfId="0" applyFont="1" applyFill="1" applyBorder="1"/>
    <xf numFmtId="0" fontId="0" fillId="3" borderId="9" xfId="0" applyFill="1" applyBorder="1"/>
    <xf numFmtId="14" fontId="0" fillId="3" borderId="9" xfId="0" applyNumberFormat="1" applyFill="1" applyBorder="1"/>
    <xf numFmtId="0" fontId="0" fillId="3" borderId="0" xfId="0" applyFill="1"/>
    <xf numFmtId="0" fontId="0" fillId="3" borderId="0" xfId="0" applyFill="1" applyBorder="1"/>
    <xf numFmtId="0" fontId="1" fillId="3" borderId="0" xfId="0" applyFont="1" applyFill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14" fontId="0" fillId="5" borderId="19" xfId="0" applyNumberFormat="1" applyFill="1" applyBorder="1"/>
    <xf numFmtId="0" fontId="0" fillId="5" borderId="20" xfId="0" applyFill="1" applyBorder="1" applyAlignment="1">
      <alignment horizontal="center"/>
    </xf>
    <xf numFmtId="14" fontId="0" fillId="5" borderId="6" xfId="0" applyNumberFormat="1" applyFill="1" applyBorder="1"/>
    <xf numFmtId="0" fontId="0" fillId="5" borderId="46" xfId="0" applyFill="1" applyBorder="1"/>
    <xf numFmtId="0" fontId="0" fillId="5" borderId="0" xfId="0" applyFill="1"/>
    <xf numFmtId="0" fontId="0" fillId="5" borderId="3" xfId="0" applyFill="1" applyBorder="1"/>
    <xf numFmtId="0" fontId="0" fillId="5" borderId="4" xfId="0" applyFill="1" applyBorder="1"/>
    <xf numFmtId="0" fontId="0" fillId="5" borderId="5" xfId="0" applyFill="1" applyBorder="1"/>
    <xf numFmtId="0" fontId="0" fillId="5" borderId="40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40" xfId="0" applyFill="1" applyBorder="1" applyAlignment="1">
      <alignment horizontal="center"/>
    </xf>
    <xf numFmtId="0" fontId="0" fillId="5" borderId="29" xfId="0" applyFill="1" applyBorder="1"/>
    <xf numFmtId="0" fontId="0" fillId="5" borderId="22" xfId="0" applyFill="1" applyBorder="1" applyAlignment="1">
      <alignment horizontal="center"/>
    </xf>
    <xf numFmtId="0" fontId="0" fillId="5" borderId="22" xfId="0" applyFill="1" applyBorder="1"/>
    <xf numFmtId="0" fontId="0" fillId="5" borderId="32" xfId="0" applyFill="1" applyBorder="1"/>
    <xf numFmtId="0" fontId="0" fillId="3" borderId="20" xfId="0" applyFill="1" applyBorder="1" applyAlignment="1">
      <alignment horizontal="center"/>
    </xf>
    <xf numFmtId="14" fontId="0" fillId="3" borderId="6" xfId="0" applyNumberFormat="1" applyFill="1" applyBorder="1"/>
    <xf numFmtId="0" fontId="0" fillId="3" borderId="6" xfId="0" applyNumberFormat="1" applyFill="1" applyBorder="1"/>
    <xf numFmtId="0" fontId="0" fillId="3" borderId="6" xfId="0" applyFill="1" applyBorder="1"/>
    <xf numFmtId="0" fontId="0" fillId="3" borderId="40" xfId="0" applyFill="1" applyBorder="1" applyAlignment="1">
      <alignment horizontal="center"/>
    </xf>
    <xf numFmtId="0" fontId="0" fillId="3" borderId="45" xfId="0" applyFill="1" applyBorder="1"/>
    <xf numFmtId="0" fontId="0" fillId="3" borderId="25" xfId="0" applyFill="1" applyBorder="1"/>
    <xf numFmtId="0" fontId="0" fillId="3" borderId="8" xfId="0" applyFill="1" applyBorder="1"/>
    <xf numFmtId="0" fontId="0" fillId="3" borderId="10" xfId="0" applyFill="1" applyBorder="1"/>
    <xf numFmtId="0" fontId="0" fillId="0" borderId="34" xfId="0" applyBorder="1"/>
    <xf numFmtId="0" fontId="0" fillId="0" borderId="36" xfId="0" applyBorder="1"/>
    <xf numFmtId="0" fontId="1" fillId="3" borderId="25" xfId="0" applyFont="1" applyFill="1" applyBorder="1" applyAlignment="1">
      <alignment horizontal="center"/>
    </xf>
    <xf numFmtId="0" fontId="0" fillId="0" borderId="4" xfId="0" applyBorder="1" applyProtection="1">
      <protection hidden="1"/>
    </xf>
    <xf numFmtId="0" fontId="0" fillId="0" borderId="5" xfId="0" applyBorder="1" applyProtection="1">
      <protection hidden="1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7" xfId="0" applyFont="1" applyFill="1" applyBorder="1" applyAlignment="1">
      <alignment horizontal="center"/>
    </xf>
    <xf numFmtId="0" fontId="3" fillId="9" borderId="16" xfId="0" applyFont="1" applyFill="1" applyBorder="1"/>
    <xf numFmtId="0" fontId="3" fillId="9" borderId="35" xfId="0" applyFont="1" applyFill="1" applyBorder="1"/>
    <xf numFmtId="0" fontId="3" fillId="9" borderId="57" xfId="0" applyFont="1" applyFill="1" applyBorder="1"/>
    <xf numFmtId="0" fontId="3" fillId="9" borderId="20" xfId="0" applyFont="1" applyFill="1" applyBorder="1"/>
    <xf numFmtId="0" fontId="3" fillId="9" borderId="2" xfId="0" applyFont="1" applyFill="1" applyBorder="1"/>
    <xf numFmtId="0" fontId="3" fillId="9" borderId="37" xfId="0" applyFont="1" applyFill="1" applyBorder="1"/>
    <xf numFmtId="0" fontId="0" fillId="3" borderId="28" xfId="0" applyFill="1" applyBorder="1"/>
    <xf numFmtId="0" fontId="1" fillId="3" borderId="14" xfId="0" applyFont="1" applyFill="1" applyBorder="1" applyAlignment="1">
      <alignment horizontal="center"/>
    </xf>
    <xf numFmtId="0" fontId="1" fillId="3" borderId="58" xfId="0" applyFont="1" applyFill="1" applyBorder="1" applyAlignment="1">
      <alignment horizontal="center"/>
    </xf>
    <xf numFmtId="0" fontId="1" fillId="3" borderId="27" xfId="0" applyFont="1" applyFill="1" applyBorder="1" applyAlignment="1">
      <alignment horizontal="center"/>
    </xf>
    <xf numFmtId="0" fontId="1" fillId="3" borderId="51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0" fillId="3" borderId="14" xfId="0" applyFill="1" applyBorder="1" applyProtection="1">
      <protection hidden="1"/>
    </xf>
    <xf numFmtId="0" fontId="0" fillId="3" borderId="28" xfId="0" applyFill="1" applyBorder="1" applyAlignment="1"/>
    <xf numFmtId="0" fontId="0" fillId="3" borderId="58" xfId="0" applyFill="1" applyBorder="1" applyAlignment="1"/>
    <xf numFmtId="0" fontId="1" fillId="3" borderId="45" xfId="0" applyFont="1" applyFill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57" xfId="0" applyFont="1" applyBorder="1" applyAlignment="1">
      <alignment horizontal="center"/>
    </xf>
    <xf numFmtId="0" fontId="0" fillId="0" borderId="28" xfId="0" applyBorder="1"/>
    <xf numFmtId="0" fontId="1" fillId="0" borderId="3" xfId="0" applyFont="1" applyBorder="1" applyAlignment="1">
      <alignment horizontal="center" vertical="center"/>
    </xf>
    <xf numFmtId="0" fontId="0" fillId="0" borderId="14" xfId="0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58" xfId="0" applyBorder="1"/>
    <xf numFmtId="0" fontId="0" fillId="0" borderId="0" xfId="0" applyFont="1" applyBorder="1" applyAlignment="1">
      <alignment horizontal="center"/>
    </xf>
    <xf numFmtId="0" fontId="1" fillId="3" borderId="39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59" xfId="0" applyFont="1" applyFill="1" applyBorder="1" applyAlignment="1">
      <alignment horizontal="center"/>
    </xf>
    <xf numFmtId="0" fontId="1" fillId="3" borderId="60" xfId="0" applyFont="1" applyFill="1" applyBorder="1" applyAlignment="1">
      <alignment horizontal="center"/>
    </xf>
    <xf numFmtId="0" fontId="1" fillId="3" borderId="56" xfId="0" applyFont="1" applyFill="1" applyBorder="1" applyAlignment="1">
      <alignment horizontal="center"/>
    </xf>
    <xf numFmtId="0" fontId="1" fillId="3" borderId="46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41" xfId="0" applyFont="1" applyFill="1" applyBorder="1" applyAlignment="1">
      <alignment horizontal="center"/>
    </xf>
    <xf numFmtId="0" fontId="1" fillId="3" borderId="61" xfId="0" applyFont="1" applyFill="1" applyBorder="1" applyAlignment="1">
      <alignment horizontal="center"/>
    </xf>
    <xf numFmtId="0" fontId="1" fillId="3" borderId="37" xfId="0" applyFont="1" applyFill="1" applyBorder="1" applyAlignment="1">
      <alignment horizontal="center"/>
    </xf>
    <xf numFmtId="0" fontId="1" fillId="3" borderId="40" xfId="0" applyFont="1" applyFill="1" applyBorder="1" applyAlignment="1">
      <alignment horizontal="center"/>
    </xf>
    <xf numFmtId="0" fontId="1" fillId="3" borderId="34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59" xfId="0" applyBorder="1"/>
    <xf numFmtId="0" fontId="0" fillId="0" borderId="60" xfId="0" applyBorder="1"/>
    <xf numFmtId="0" fontId="0" fillId="0" borderId="62" xfId="0" applyBorder="1"/>
    <xf numFmtId="0" fontId="0" fillId="3" borderId="39" xfId="0" applyFill="1" applyBorder="1"/>
    <xf numFmtId="0" fontId="1" fillId="0" borderId="44" xfId="0" applyFont="1" applyBorder="1"/>
    <xf numFmtId="0" fontId="1" fillId="0" borderId="63" xfId="0" applyFont="1" applyBorder="1"/>
    <xf numFmtId="0" fontId="0" fillId="0" borderId="47" xfId="0" applyBorder="1"/>
    <xf numFmtId="0" fontId="0" fillId="2" borderId="50" xfId="0" applyFill="1" applyBorder="1" applyAlignment="1">
      <alignment horizontal="center"/>
    </xf>
    <xf numFmtId="0" fontId="0" fillId="2" borderId="50" xfId="0" applyFill="1" applyBorder="1"/>
    <xf numFmtId="0" fontId="0" fillId="2" borderId="64" xfId="0" applyFill="1" applyBorder="1"/>
    <xf numFmtId="0" fontId="1" fillId="7" borderId="65" xfId="0" applyFont="1" applyFill="1" applyBorder="1" applyAlignment="1">
      <alignment horizontal="right"/>
    </xf>
    <xf numFmtId="0" fontId="1" fillId="3" borderId="3" xfId="0" applyFont="1" applyFill="1" applyBorder="1"/>
    <xf numFmtId="0" fontId="0" fillId="3" borderId="4" xfId="0" applyFill="1" applyBorder="1"/>
    <xf numFmtId="14" fontId="0" fillId="3" borderId="4" xfId="0" applyNumberFormat="1" applyFill="1" applyBorder="1"/>
    <xf numFmtId="0" fontId="0" fillId="3" borderId="4" xfId="0" applyFill="1" applyBorder="1" applyAlignment="1">
      <alignment horizontal="center"/>
    </xf>
    <xf numFmtId="0" fontId="0" fillId="3" borderId="5" xfId="0" applyFill="1" applyBorder="1"/>
    <xf numFmtId="0" fontId="0" fillId="3" borderId="9" xfId="0" applyFill="1" applyBorder="1" applyAlignment="1">
      <alignment horizontal="center"/>
    </xf>
    <xf numFmtId="0" fontId="0" fillId="0" borderId="0" xfId="0" applyFill="1"/>
    <xf numFmtId="0" fontId="1" fillId="6" borderId="1" xfId="0" applyFont="1" applyFill="1" applyBorder="1"/>
    <xf numFmtId="0" fontId="1" fillId="3" borderId="1" xfId="0" applyFont="1" applyFill="1" applyBorder="1" applyAlignment="1"/>
    <xf numFmtId="0" fontId="0" fillId="0" borderId="23" xfId="0" applyFill="1" applyBorder="1"/>
    <xf numFmtId="14" fontId="4" fillId="10" borderId="25" xfId="0" applyNumberFormat="1" applyFont="1" applyFill="1" applyBorder="1" applyAlignment="1">
      <alignment horizontal="center"/>
    </xf>
    <xf numFmtId="14" fontId="4" fillId="10" borderId="26" xfId="0" applyNumberFormat="1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0" fillId="3" borderId="3" xfId="0" applyFill="1" applyBorder="1" applyProtection="1">
      <protection hidden="1"/>
    </xf>
    <xf numFmtId="0" fontId="0" fillId="3" borderId="6" xfId="0" applyFill="1" applyBorder="1" applyAlignment="1"/>
    <xf numFmtId="0" fontId="0" fillId="3" borderId="8" xfId="0" applyFill="1" applyBorder="1" applyAlignment="1"/>
    <xf numFmtId="1" fontId="0" fillId="0" borderId="0" xfId="0" applyNumberFormat="1"/>
    <xf numFmtId="0" fontId="5" fillId="0" borderId="0" xfId="0" applyFont="1" applyFill="1"/>
    <xf numFmtId="0" fontId="1" fillId="0" borderId="23" xfId="0" applyFont="1" applyFill="1" applyBorder="1"/>
    <xf numFmtId="0" fontId="1" fillId="0" borderId="29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0" fillId="0" borderId="39" xfId="0" applyBorder="1" applyAlignment="1">
      <alignment horizontal="center" vertical="top" wrapText="1"/>
    </xf>
    <xf numFmtId="0" fontId="0" fillId="0" borderId="40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36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34" xfId="0" applyBorder="1" applyAlignment="1">
      <alignment horizontal="center" vertical="top" wrapText="1"/>
    </xf>
    <xf numFmtId="0" fontId="0" fillId="0" borderId="35" xfId="0" applyFont="1" applyBorder="1" applyAlignment="1">
      <alignment horizontal="center" vertical="center"/>
    </xf>
    <xf numFmtId="0" fontId="2" fillId="8" borderId="43" xfId="0" applyFont="1" applyFill="1" applyBorder="1" applyAlignment="1">
      <alignment horizontal="center" vertical="center"/>
    </xf>
    <xf numFmtId="0" fontId="0" fillId="8" borderId="66" xfId="0" applyFill="1" applyBorder="1"/>
    <xf numFmtId="0" fontId="0" fillId="8" borderId="67" xfId="0" applyFill="1" applyBorder="1"/>
    <xf numFmtId="0" fontId="2" fillId="8" borderId="33" xfId="0" applyFont="1" applyFill="1" applyBorder="1" applyAlignment="1">
      <alignment horizontal="center" vertical="center"/>
    </xf>
    <xf numFmtId="0" fontId="0" fillId="8" borderId="52" xfId="0" applyFill="1" applyBorder="1"/>
    <xf numFmtId="0" fontId="0" fillId="8" borderId="53" xfId="0" applyFill="1" applyBorder="1"/>
    <xf numFmtId="0" fontId="2" fillId="8" borderId="54" xfId="0" applyFont="1" applyFill="1" applyBorder="1" applyAlignment="1">
      <alignment horizontal="center" vertical="center"/>
    </xf>
    <xf numFmtId="0" fontId="0" fillId="8" borderId="55" xfId="0" applyFill="1" applyBorder="1"/>
    <xf numFmtId="0" fontId="0" fillId="8" borderId="48" xfId="0" applyFill="1" applyBorder="1"/>
    <xf numFmtId="0" fontId="0" fillId="0" borderId="16" xfId="0" applyFont="1" applyBorder="1" applyAlignment="1">
      <alignment horizontal="center" vertical="center"/>
    </xf>
    <xf numFmtId="0" fontId="1" fillId="6" borderId="21" xfId="0" applyFont="1" applyFill="1" applyBorder="1" applyAlignment="1">
      <alignment horizontal="left"/>
    </xf>
    <xf numFmtId="0" fontId="1" fillId="6" borderId="22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9" xfId="0" applyFont="1" applyBorder="1" applyAlignment="1">
      <alignment horizontal="right"/>
    </xf>
    <xf numFmtId="0" fontId="1" fillId="0" borderId="30" xfId="0" applyFont="1" applyBorder="1" applyAlignment="1">
      <alignment horizontal="right"/>
    </xf>
    <xf numFmtId="0" fontId="1" fillId="0" borderId="31" xfId="0" applyFont="1" applyBorder="1" applyAlignment="1">
      <alignment horizontal="right"/>
    </xf>
    <xf numFmtId="0" fontId="1" fillId="0" borderId="47" xfId="0" applyFont="1" applyBorder="1" applyAlignment="1">
      <alignment horizontal="right"/>
    </xf>
    <xf numFmtId="0" fontId="1" fillId="0" borderId="48" xfId="0" applyFont="1" applyBorder="1" applyAlignment="1">
      <alignment horizontal="right"/>
    </xf>
  </cellXfs>
  <cellStyles count="1">
    <cellStyle name="Normal" xfId="0" builtinId="0"/>
  </cellStyles>
  <dxfs count="54">
    <dxf>
      <font>
        <condense val="0"/>
        <extend val="0"/>
        <color rgb="FF9C0006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fgColor theme="0" tint="-0.14993743705557422"/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0" tint="-0.14993743705557422"/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fgColor theme="0" tint="-0.14993743705557422"/>
          <bgColor theme="0" tint="-0.24994659260841701"/>
        </patternFill>
      </fill>
    </dxf>
    <dxf>
      <fill>
        <patternFill>
          <bgColor rgb="FF2CF444"/>
        </patternFill>
      </fill>
    </dxf>
    <dxf>
      <fill>
        <patternFill>
          <bgColor rgb="FFFF0000"/>
        </patternFill>
      </fill>
    </dxf>
    <dxf>
      <fill>
        <patternFill>
          <fgColor theme="0" tint="-0.14996795556505021"/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rgb="FF41F828"/>
      </font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6600"/>
        </patternFill>
      </fill>
    </dxf>
    <dxf>
      <fill>
        <patternFill>
          <fgColor theme="0" tint="-0.14996795556505021"/>
          <bgColor theme="0" tint="-0.14996795556505021"/>
        </patternFill>
      </fill>
    </dxf>
  </dxfs>
  <tableStyles count="0" defaultTableStyle="TableStyleMedium9" defaultPivotStyle="PivotStyleLight16"/>
  <colors>
    <mruColors>
      <color rgb="FF2CF444"/>
      <color rgb="FFFF3737"/>
      <color rgb="FF99FF99"/>
      <color rgb="FFFF6600"/>
      <color rgb="FFCCFFCC"/>
      <color rgb="FF8EBC64"/>
      <color rgb="FF41F828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col"/>
        <c:grouping val="clustered"/>
        <c:ser>
          <c:idx val="0"/>
          <c:order val="0"/>
          <c:cat>
            <c:strRef>
              <c:f>'pourcentage présences'!$B$3:$H$3</c:f>
              <c:strCache>
                <c:ptCount val="7"/>
                <c:pt idx="0">
                  <c:v>Benoit</c:v>
                </c:pt>
                <c:pt idx="1">
                  <c:v>Bertrand</c:v>
                </c:pt>
                <c:pt idx="2">
                  <c:v>Eric</c:v>
                </c:pt>
                <c:pt idx="3">
                  <c:v>François</c:v>
                </c:pt>
                <c:pt idx="4">
                  <c:v>Fred</c:v>
                </c:pt>
                <c:pt idx="5">
                  <c:v>Samuel</c:v>
                </c:pt>
                <c:pt idx="6">
                  <c:v>Wissam</c:v>
                </c:pt>
              </c:strCache>
            </c:strRef>
          </c:cat>
          <c:val>
            <c:numRef>
              <c:f>'pourcentage présences'!$B$4:$H$4</c:f>
              <c:numCache>
                <c:formatCode>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axId val="103473152"/>
        <c:axId val="103474688"/>
      </c:barChart>
      <c:catAx>
        <c:axId val="103473152"/>
        <c:scaling>
          <c:orientation val="minMax"/>
        </c:scaling>
        <c:axPos val="b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03474688"/>
        <c:crosses val="autoZero"/>
        <c:auto val="1"/>
        <c:lblAlgn val="ctr"/>
        <c:lblOffset val="100"/>
      </c:catAx>
      <c:valAx>
        <c:axId val="103474688"/>
        <c:scaling>
          <c:orientation val="minMax"/>
        </c:scaling>
        <c:axPos val="l"/>
        <c:majorGridlines/>
        <c:numFmt formatCode="0" sourceLinked="1"/>
        <c:tickLblPos val="nextTo"/>
        <c:txPr>
          <a:bodyPr/>
          <a:lstStyle/>
          <a:p>
            <a:pPr>
              <a:defRPr lang="fr-BE"/>
            </a:pPr>
            <a:endParaRPr lang="fr-FR"/>
          </a:p>
        </c:txPr>
        <c:crossAx val="103473152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fr-BE"/>
          </a:pPr>
          <a:endParaRPr lang="fr-FR"/>
        </a:p>
      </c:txPr>
    </c:legend>
    <c:plotVisOnly val="1"/>
  </c:chart>
  <c:spPr>
    <a:ln>
      <a:solidFill>
        <a:schemeClr val="accent1"/>
      </a:solidFill>
    </a:ln>
    <a:scene3d>
      <a:camera prst="orthographicFront"/>
      <a:lightRig rig="threePt" dir="t"/>
    </a:scene3d>
    <a:sp3d>
      <a:bevelT prst="relaxedInset"/>
    </a:sp3d>
  </c:spPr>
  <c:txPr>
    <a:bodyPr/>
    <a:lstStyle/>
    <a:p>
      <a:pPr>
        <a:defRPr b="1"/>
      </a:pPr>
      <a:endParaRPr lang="fr-FR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4</xdr:row>
      <xdr:rowOff>133349</xdr:rowOff>
    </xdr:from>
    <xdr:to>
      <xdr:col>8</xdr:col>
      <xdr:colOff>0</xdr:colOff>
      <xdr:row>26</xdr:row>
      <xdr:rowOff>180974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J49"/>
  <sheetViews>
    <sheetView topLeftCell="A31" workbookViewId="0">
      <selection activeCell="B49" sqref="B49"/>
    </sheetView>
  </sheetViews>
  <sheetFormatPr baseColWidth="10" defaultRowHeight="15"/>
  <sheetData>
    <row r="3" spans="2:10">
      <c r="B3" s="52" t="s">
        <v>68</v>
      </c>
    </row>
    <row r="4" spans="2:10">
      <c r="B4" s="52"/>
    </row>
    <row r="5" spans="2:10">
      <c r="B5" t="s">
        <v>69</v>
      </c>
    </row>
    <row r="6" spans="2:10">
      <c r="B6" t="s">
        <v>70</v>
      </c>
    </row>
    <row r="7" spans="2:10">
      <c r="B7" t="s">
        <v>71</v>
      </c>
    </row>
    <row r="9" spans="2:10">
      <c r="B9" s="52" t="s">
        <v>74</v>
      </c>
      <c r="C9" s="52"/>
      <c r="D9" s="52"/>
      <c r="E9" s="52"/>
      <c r="F9" s="52"/>
      <c r="G9" s="52"/>
      <c r="H9" s="52"/>
      <c r="I9" s="52"/>
      <c r="J9" s="52"/>
    </row>
    <row r="10" spans="2:10">
      <c r="B10" s="52" t="s">
        <v>72</v>
      </c>
      <c r="C10" s="52"/>
      <c r="D10" s="52"/>
      <c r="E10" s="52"/>
      <c r="F10" s="52"/>
      <c r="G10" s="52"/>
      <c r="H10" s="52"/>
      <c r="I10" s="52"/>
      <c r="J10" s="52"/>
    </row>
    <row r="11" spans="2:10">
      <c r="B11" s="52"/>
      <c r="C11" s="52"/>
      <c r="D11" s="52"/>
      <c r="E11" s="52"/>
      <c r="F11" s="52"/>
      <c r="G11" s="52"/>
      <c r="H11" s="52"/>
      <c r="I11" s="52"/>
      <c r="J11" s="52"/>
    </row>
    <row r="12" spans="2:10">
      <c r="B12" s="183" t="s">
        <v>73</v>
      </c>
      <c r="C12" s="52"/>
      <c r="D12" s="52"/>
      <c r="E12" s="52"/>
      <c r="F12" s="52"/>
      <c r="G12" s="52"/>
      <c r="H12" s="52"/>
      <c r="I12" s="52"/>
      <c r="J12" s="52"/>
    </row>
    <row r="14" spans="2:10">
      <c r="B14" s="52" t="s">
        <v>75</v>
      </c>
    </row>
    <row r="16" spans="2:10">
      <c r="B16" t="s">
        <v>76</v>
      </c>
    </row>
    <row r="18" spans="2:2">
      <c r="B18" t="s">
        <v>77</v>
      </c>
    </row>
    <row r="20" spans="2:2">
      <c r="B20" t="s">
        <v>79</v>
      </c>
    </row>
    <row r="21" spans="2:2">
      <c r="B21" t="s">
        <v>78</v>
      </c>
    </row>
    <row r="23" spans="2:2">
      <c r="B23" t="s">
        <v>80</v>
      </c>
    </row>
    <row r="24" spans="2:2">
      <c r="B24" t="s">
        <v>81</v>
      </c>
    </row>
    <row r="26" spans="2:2">
      <c r="B26" t="s">
        <v>82</v>
      </c>
    </row>
    <row r="28" spans="2:2">
      <c r="B28" t="s">
        <v>83</v>
      </c>
    </row>
    <row r="30" spans="2:2">
      <c r="B30" t="s">
        <v>84</v>
      </c>
    </row>
    <row r="31" spans="2:2">
      <c r="B31" t="s">
        <v>85</v>
      </c>
    </row>
    <row r="33" spans="2:2">
      <c r="B33" t="s">
        <v>86</v>
      </c>
    </row>
    <row r="35" spans="2:2">
      <c r="B35" t="s">
        <v>87</v>
      </c>
    </row>
    <row r="37" spans="2:2">
      <c r="B37" t="s">
        <v>88</v>
      </c>
    </row>
    <row r="39" spans="2:2">
      <c r="B39" t="s">
        <v>89</v>
      </c>
    </row>
    <row r="41" spans="2:2">
      <c r="B41" t="s">
        <v>90</v>
      </c>
    </row>
    <row r="43" spans="2:2">
      <c r="B43" t="s">
        <v>91</v>
      </c>
    </row>
    <row r="45" spans="2:2">
      <c r="B45" t="s">
        <v>92</v>
      </c>
    </row>
    <row r="47" spans="2:2">
      <c r="B47" t="s">
        <v>93</v>
      </c>
    </row>
    <row r="49" spans="2:2">
      <c r="B49" t="s">
        <v>94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100"/>
  <sheetViews>
    <sheetView zoomScale="85" zoomScaleNormal="85" workbookViewId="0">
      <pane xSplit="1" ySplit="3" topLeftCell="B76" activePane="bottomRight" state="frozen"/>
      <selection pane="topRight" activeCell="B1" sqref="B1"/>
      <selection pane="bottomLeft" activeCell="A6" sqref="A6"/>
      <selection pane="bottomRight" activeCell="C87" sqref="C87"/>
    </sheetView>
  </sheetViews>
  <sheetFormatPr baseColWidth="10" defaultRowHeight="15"/>
  <cols>
    <col min="1" max="22" width="10.42578125" customWidth="1"/>
    <col min="23" max="23" width="4.5703125" customWidth="1"/>
    <col min="24" max="24" width="2.85546875" customWidth="1"/>
    <col min="25" max="25" width="3.5703125" customWidth="1"/>
    <col min="26" max="26" width="4.85546875" customWidth="1"/>
  </cols>
  <sheetData>
    <row r="1" spans="1:27">
      <c r="A1" s="65"/>
      <c r="B1" s="100" t="s">
        <v>0</v>
      </c>
      <c r="C1" s="103">
        <v>1</v>
      </c>
      <c r="D1" s="103">
        <v>2</v>
      </c>
      <c r="E1" s="103">
        <v>3</v>
      </c>
      <c r="F1" s="103">
        <v>4</v>
      </c>
      <c r="G1" s="103">
        <v>5</v>
      </c>
      <c r="H1" s="103">
        <v>6</v>
      </c>
      <c r="I1" s="103">
        <v>7</v>
      </c>
      <c r="J1" s="103">
        <v>8</v>
      </c>
      <c r="K1" s="103">
        <v>9</v>
      </c>
      <c r="L1" s="103">
        <v>10</v>
      </c>
      <c r="M1" s="103">
        <v>11</v>
      </c>
      <c r="N1" s="103">
        <v>12</v>
      </c>
      <c r="O1" s="103">
        <v>13</v>
      </c>
      <c r="P1" s="103">
        <v>14</v>
      </c>
      <c r="Q1" s="103">
        <v>15</v>
      </c>
      <c r="R1" s="103">
        <v>16</v>
      </c>
      <c r="S1" s="103">
        <v>17</v>
      </c>
      <c r="T1" s="103">
        <v>18</v>
      </c>
      <c r="U1" s="103">
        <v>19</v>
      </c>
      <c r="V1" s="104">
        <v>20</v>
      </c>
      <c r="W1" s="65"/>
    </row>
    <row r="2" spans="1:27">
      <c r="A2" s="65"/>
      <c r="B2" s="102" t="s">
        <v>1</v>
      </c>
      <c r="C2" s="105">
        <v>891</v>
      </c>
      <c r="D2" s="105">
        <v>892</v>
      </c>
      <c r="E2" s="105">
        <v>893</v>
      </c>
      <c r="F2" s="105">
        <v>894</v>
      </c>
      <c r="G2" s="105">
        <v>895</v>
      </c>
      <c r="H2" s="105">
        <v>896</v>
      </c>
      <c r="I2" s="105">
        <v>897</v>
      </c>
      <c r="J2" s="105">
        <v>898</v>
      </c>
      <c r="K2" s="105">
        <v>899</v>
      </c>
      <c r="L2" s="105">
        <v>900</v>
      </c>
      <c r="M2" s="105">
        <v>901</v>
      </c>
      <c r="N2" s="105">
        <v>902</v>
      </c>
      <c r="O2" s="105">
        <v>903</v>
      </c>
      <c r="P2" s="105">
        <v>904</v>
      </c>
      <c r="Q2" s="105">
        <v>905</v>
      </c>
      <c r="R2" s="105">
        <v>906</v>
      </c>
      <c r="S2" s="105">
        <v>907</v>
      </c>
      <c r="T2" s="105">
        <v>908</v>
      </c>
      <c r="U2" s="105">
        <v>909</v>
      </c>
      <c r="V2" s="106">
        <v>910</v>
      </c>
      <c r="W2" s="65"/>
    </row>
    <row r="3" spans="1:27" ht="16.5">
      <c r="A3" s="65"/>
      <c r="B3" s="123" t="s">
        <v>14</v>
      </c>
      <c r="C3" s="173">
        <f>DATE(2010,4,8)</f>
        <v>40276</v>
      </c>
      <c r="D3" s="173">
        <f>DATE(2010,4,22)</f>
        <v>40290</v>
      </c>
      <c r="E3" s="173">
        <f>DATE(2010,5,13)</f>
        <v>40311</v>
      </c>
      <c r="F3" s="173">
        <f>DATE(2010,5,27)</f>
        <v>40325</v>
      </c>
      <c r="G3" s="173">
        <f>DATE(2010,6,10)</f>
        <v>40339</v>
      </c>
      <c r="H3" s="173">
        <f>DATE(2010,6,24)</f>
        <v>40353</v>
      </c>
      <c r="I3" s="173">
        <f>DATE(2010,9,9)</f>
        <v>40430</v>
      </c>
      <c r="J3" s="173">
        <f>DATE(2010,9,23)</f>
        <v>40444</v>
      </c>
      <c r="K3" s="173">
        <f>DATE(2010,10,14)</f>
        <v>40465</v>
      </c>
      <c r="L3" s="173">
        <f>DATE(2010,10,28)</f>
        <v>40479</v>
      </c>
      <c r="M3" s="173">
        <f>DATE(2010,11,11)</f>
        <v>40493</v>
      </c>
      <c r="N3" s="173">
        <f>DATE(2010,11,25)</f>
        <v>40507</v>
      </c>
      <c r="O3" s="173">
        <f>DATE(2010,12,9)</f>
        <v>40521</v>
      </c>
      <c r="P3" s="173">
        <f>DATE(2010,12,23)</f>
        <v>40535</v>
      </c>
      <c r="Q3" s="173">
        <f>DATE(2011,1,13)</f>
        <v>40556</v>
      </c>
      <c r="R3" s="173">
        <f>DATE(2011,1,27)</f>
        <v>40570</v>
      </c>
      <c r="S3" s="173">
        <f>DATE(2011,2,10)</f>
        <v>40584</v>
      </c>
      <c r="T3" s="173">
        <f>DATE(2011,2,24)</f>
        <v>40598</v>
      </c>
      <c r="U3" s="173">
        <f>DATE(2011,3,10)</f>
        <v>40612</v>
      </c>
      <c r="V3" s="174">
        <f>DATE(2011,3,24)</f>
        <v>40626</v>
      </c>
      <c r="W3" s="65"/>
      <c r="AA3" t="s">
        <v>67</v>
      </c>
    </row>
    <row r="4" spans="1:27" s="175" customFormat="1" ht="17.25" thickBot="1">
      <c r="B4" s="176"/>
      <c r="C4" s="177"/>
      <c r="D4" s="177"/>
      <c r="E4" s="177"/>
      <c r="F4" s="177"/>
      <c r="G4" s="177"/>
      <c r="H4" s="177"/>
      <c r="I4" s="177"/>
      <c r="J4" s="178"/>
      <c r="K4" s="178"/>
      <c r="L4" s="178"/>
      <c r="M4" s="178"/>
      <c r="N4" s="178"/>
      <c r="O4" s="178"/>
      <c r="P4" s="178"/>
      <c r="Q4" s="178"/>
      <c r="R4" s="178"/>
      <c r="S4" s="178"/>
      <c r="T4" s="178"/>
      <c r="U4" s="178"/>
      <c r="V4" s="178"/>
    </row>
    <row r="5" spans="1:27" s="175" customFormat="1" ht="17.25" thickBot="1">
      <c r="B5" s="176"/>
      <c r="C5" s="185" t="s">
        <v>64</v>
      </c>
      <c r="D5" s="186"/>
      <c r="E5" s="187"/>
      <c r="F5" s="177"/>
      <c r="G5" s="177"/>
      <c r="H5" s="185" t="s">
        <v>64</v>
      </c>
      <c r="I5" s="186"/>
      <c r="J5" s="187"/>
      <c r="K5" s="178"/>
      <c r="L5" s="178"/>
      <c r="M5" s="185" t="s">
        <v>64</v>
      </c>
      <c r="N5" s="186"/>
      <c r="O5" s="187"/>
      <c r="P5" s="178"/>
      <c r="Q5" s="178"/>
      <c r="R5" s="185" t="s">
        <v>64</v>
      </c>
      <c r="S5" s="186"/>
      <c r="T5" s="187"/>
      <c r="U5" s="178"/>
      <c r="V5" s="178"/>
    </row>
    <row r="6" spans="1:27" s="175" customFormat="1" ht="17.25" thickBot="1">
      <c r="B6" s="176"/>
      <c r="C6" s="177"/>
      <c r="D6" s="177"/>
      <c r="E6" s="177"/>
      <c r="F6" s="177"/>
      <c r="G6" s="177"/>
      <c r="H6" s="177"/>
      <c r="I6" s="177"/>
      <c r="J6" s="178"/>
      <c r="K6" s="178"/>
      <c r="L6" s="178"/>
      <c r="M6" s="178"/>
      <c r="N6" s="178"/>
      <c r="O6" s="178"/>
      <c r="P6" s="178"/>
      <c r="Q6" s="178"/>
      <c r="R6" s="178"/>
      <c r="S6" s="178"/>
      <c r="T6" s="178"/>
      <c r="U6" s="178"/>
      <c r="V6" s="178"/>
    </row>
    <row r="7" spans="1:27" ht="15" customHeight="1">
      <c r="A7" s="195" t="s">
        <v>24</v>
      </c>
      <c r="B7" s="107" t="s">
        <v>23</v>
      </c>
      <c r="C7" s="135"/>
      <c r="D7" s="135"/>
      <c r="E7" s="136"/>
      <c r="F7" s="135"/>
      <c r="G7" s="136"/>
      <c r="H7" s="135"/>
      <c r="I7" s="135"/>
      <c r="J7" s="114"/>
      <c r="K7" s="101"/>
      <c r="L7" s="101"/>
      <c r="M7" s="137"/>
      <c r="N7" s="135"/>
      <c r="O7" s="136"/>
      <c r="P7" s="135"/>
      <c r="Q7" s="136"/>
      <c r="R7" s="135"/>
      <c r="S7" s="136"/>
      <c r="T7" s="135"/>
      <c r="U7" s="136"/>
      <c r="V7" s="135"/>
      <c r="W7" s="179" t="s">
        <v>30</v>
      </c>
      <c r="X7" s="98" t="s">
        <v>31</v>
      </c>
      <c r="Y7" s="98" t="s">
        <v>32</v>
      </c>
      <c r="Z7" s="99" t="s">
        <v>33</v>
      </c>
      <c r="AA7" s="182" t="e">
        <f>COUNTIF(C7:V7,"P")/COUNTA(C7:V7)*100</f>
        <v>#DIV/0!</v>
      </c>
    </row>
    <row r="8" spans="1:27">
      <c r="A8" s="196"/>
      <c r="B8" s="108" t="s">
        <v>19</v>
      </c>
      <c r="C8" s="147">
        <f>COUNTIF(C38:C82,"Benoit")</f>
        <v>0</v>
      </c>
      <c r="D8" s="147">
        <f t="shared" ref="D8:V8" si="0">COUNTIF(D38:D82,"Benoit")</f>
        <v>0</v>
      </c>
      <c r="E8" s="147">
        <f t="shared" si="0"/>
        <v>0</v>
      </c>
      <c r="F8" s="147">
        <f t="shared" si="0"/>
        <v>0</v>
      </c>
      <c r="G8" s="147">
        <f t="shared" si="0"/>
        <v>0</v>
      </c>
      <c r="H8" s="147">
        <f t="shared" si="0"/>
        <v>0</v>
      </c>
      <c r="I8" s="147">
        <f t="shared" si="0"/>
        <v>0</v>
      </c>
      <c r="J8" s="147">
        <f t="shared" si="0"/>
        <v>0</v>
      </c>
      <c r="K8" s="147">
        <f t="shared" si="0"/>
        <v>0</v>
      </c>
      <c r="L8" s="147">
        <f t="shared" si="0"/>
        <v>0</v>
      </c>
      <c r="M8" s="147">
        <f t="shared" si="0"/>
        <v>0</v>
      </c>
      <c r="N8" s="147">
        <f t="shared" si="0"/>
        <v>0</v>
      </c>
      <c r="O8" s="147">
        <f t="shared" si="0"/>
        <v>0</v>
      </c>
      <c r="P8" s="147">
        <f t="shared" si="0"/>
        <v>0</v>
      </c>
      <c r="Q8" s="147">
        <f t="shared" si="0"/>
        <v>0</v>
      </c>
      <c r="R8" s="147">
        <f t="shared" si="0"/>
        <v>0</v>
      </c>
      <c r="S8" s="147">
        <f t="shared" si="0"/>
        <v>0</v>
      </c>
      <c r="T8" s="147">
        <f t="shared" si="0"/>
        <v>0</v>
      </c>
      <c r="U8" s="147">
        <f t="shared" si="0"/>
        <v>0</v>
      </c>
      <c r="V8" s="147">
        <f t="shared" si="0"/>
        <v>0</v>
      </c>
      <c r="W8" s="89">
        <v>1</v>
      </c>
      <c r="X8" s="1">
        <v>2</v>
      </c>
      <c r="Y8" s="1">
        <v>3</v>
      </c>
      <c r="Z8" s="4">
        <v>4</v>
      </c>
      <c r="AA8" s="182"/>
    </row>
    <row r="9" spans="1:27">
      <c r="A9" s="196"/>
      <c r="B9" s="108" t="s">
        <v>21</v>
      </c>
      <c r="C9" s="147"/>
      <c r="D9" s="147"/>
      <c r="E9" s="148"/>
      <c r="F9" s="147"/>
      <c r="G9" s="148"/>
      <c r="H9" s="147"/>
      <c r="I9" s="147"/>
      <c r="J9" s="149"/>
      <c r="K9" s="150"/>
      <c r="L9" s="150"/>
      <c r="M9" s="151"/>
      <c r="N9" s="147"/>
      <c r="O9" s="148"/>
      <c r="P9" s="147"/>
      <c r="Q9" s="148"/>
      <c r="R9" s="147"/>
      <c r="S9" s="148"/>
      <c r="T9" s="147"/>
      <c r="U9" s="148"/>
      <c r="V9" s="147"/>
      <c r="W9" s="180" t="s">
        <v>35</v>
      </c>
      <c r="X9" s="1" t="s">
        <v>36</v>
      </c>
      <c r="Y9" s="1" t="s">
        <v>34</v>
      </c>
      <c r="Z9" s="4"/>
      <c r="AA9" s="182"/>
    </row>
    <row r="10" spans="1:27" ht="15.75" thickBot="1">
      <c r="A10" s="197"/>
      <c r="B10" s="109" t="s">
        <v>22</v>
      </c>
      <c r="C10" s="138"/>
      <c r="D10" s="138"/>
      <c r="E10" s="139"/>
      <c r="F10" s="138"/>
      <c r="G10" s="139"/>
      <c r="H10" s="138"/>
      <c r="I10" s="138"/>
      <c r="J10" s="115"/>
      <c r="K10" s="118"/>
      <c r="L10" s="118"/>
      <c r="M10" s="140"/>
      <c r="N10" s="138"/>
      <c r="O10" s="139"/>
      <c r="P10" s="138"/>
      <c r="Q10" s="139"/>
      <c r="R10" s="138"/>
      <c r="S10" s="139"/>
      <c r="T10" s="138"/>
      <c r="U10" s="139"/>
      <c r="V10" s="138"/>
      <c r="W10" s="181" t="s">
        <v>51</v>
      </c>
      <c r="X10" s="5"/>
      <c r="Y10" s="5"/>
      <c r="Z10" s="39"/>
      <c r="AA10" s="182"/>
    </row>
    <row r="11" spans="1:27" ht="15" customHeight="1">
      <c r="A11" s="198" t="s">
        <v>20</v>
      </c>
      <c r="B11" s="107" t="s">
        <v>23</v>
      </c>
      <c r="C11" s="135"/>
      <c r="D11" s="135"/>
      <c r="E11" s="136"/>
      <c r="F11" s="135"/>
      <c r="G11" s="136"/>
      <c r="H11" s="135"/>
      <c r="I11" s="135"/>
      <c r="J11" s="114"/>
      <c r="K11" s="101"/>
      <c r="L11" s="101"/>
      <c r="M11" s="137"/>
      <c r="N11" s="135"/>
      <c r="O11" s="136"/>
      <c r="P11" s="135"/>
      <c r="Q11" s="136"/>
      <c r="R11" s="135"/>
      <c r="S11" s="136"/>
      <c r="T11" s="135"/>
      <c r="U11" s="136"/>
      <c r="V11" s="135"/>
      <c r="W11" s="120" t="s">
        <v>30</v>
      </c>
      <c r="X11" s="98" t="s">
        <v>31</v>
      </c>
      <c r="Y11" s="98" t="s">
        <v>32</v>
      </c>
      <c r="Z11" s="99" t="s">
        <v>33</v>
      </c>
      <c r="AA11" s="182" t="e">
        <f t="shared" ref="AA11:AA31" si="1">COUNTIF(C11:V11,"P")/COUNTA(C11:V11)*100</f>
        <v>#DIV/0!</v>
      </c>
    </row>
    <row r="12" spans="1:27">
      <c r="A12" s="199"/>
      <c r="B12" s="108" t="s">
        <v>19</v>
      </c>
      <c r="C12" s="147">
        <f>COUNTIF(C38:C82,"Bertrand")</f>
        <v>0</v>
      </c>
      <c r="D12" s="147">
        <f t="shared" ref="D12:V12" si="2">COUNTIF(D38:D82,"Bertrand")</f>
        <v>0</v>
      </c>
      <c r="E12" s="147">
        <f t="shared" si="2"/>
        <v>0</v>
      </c>
      <c r="F12" s="147">
        <f t="shared" si="2"/>
        <v>0</v>
      </c>
      <c r="G12" s="147">
        <f t="shared" si="2"/>
        <v>0</v>
      </c>
      <c r="H12" s="147">
        <f t="shared" si="2"/>
        <v>0</v>
      </c>
      <c r="I12" s="147">
        <f t="shared" si="2"/>
        <v>0</v>
      </c>
      <c r="J12" s="147">
        <f t="shared" si="2"/>
        <v>0</v>
      </c>
      <c r="K12" s="147">
        <f t="shared" si="2"/>
        <v>0</v>
      </c>
      <c r="L12" s="147">
        <f t="shared" si="2"/>
        <v>0</v>
      </c>
      <c r="M12" s="147">
        <f t="shared" si="2"/>
        <v>0</v>
      </c>
      <c r="N12" s="147">
        <f t="shared" si="2"/>
        <v>0</v>
      </c>
      <c r="O12" s="147">
        <f t="shared" si="2"/>
        <v>0</v>
      </c>
      <c r="P12" s="147">
        <f t="shared" si="2"/>
        <v>0</v>
      </c>
      <c r="Q12" s="147">
        <f t="shared" si="2"/>
        <v>0</v>
      </c>
      <c r="R12" s="147">
        <f t="shared" si="2"/>
        <v>0</v>
      </c>
      <c r="S12" s="147">
        <f t="shared" si="2"/>
        <v>0</v>
      </c>
      <c r="T12" s="147">
        <f t="shared" si="2"/>
        <v>0</v>
      </c>
      <c r="U12" s="147">
        <f t="shared" si="2"/>
        <v>0</v>
      </c>
      <c r="V12" s="147">
        <f t="shared" si="2"/>
        <v>0</v>
      </c>
      <c r="W12" s="113">
        <v>1</v>
      </c>
      <c r="X12" s="1">
        <v>2</v>
      </c>
      <c r="Y12" s="1">
        <v>3</v>
      </c>
      <c r="Z12" s="4">
        <v>4</v>
      </c>
      <c r="AA12" s="182"/>
    </row>
    <row r="13" spans="1:27">
      <c r="A13" s="199"/>
      <c r="B13" s="108" t="s">
        <v>21</v>
      </c>
      <c r="C13" s="147"/>
      <c r="D13" s="147"/>
      <c r="E13" s="148"/>
      <c r="F13" s="147"/>
      <c r="G13" s="148"/>
      <c r="H13" s="147"/>
      <c r="I13" s="147"/>
      <c r="J13" s="149"/>
      <c r="K13" s="150"/>
      <c r="L13" s="150"/>
      <c r="M13" s="151"/>
      <c r="N13" s="147"/>
      <c r="O13" s="148"/>
      <c r="P13" s="147"/>
      <c r="Q13" s="148"/>
      <c r="R13" s="147"/>
      <c r="S13" s="148"/>
      <c r="T13" s="147"/>
      <c r="U13" s="148"/>
      <c r="V13" s="147"/>
      <c r="W13" s="121" t="s">
        <v>35</v>
      </c>
      <c r="X13" s="1" t="s">
        <v>36</v>
      </c>
      <c r="Y13" s="1" t="s">
        <v>34</v>
      </c>
      <c r="Z13" s="4"/>
      <c r="AA13" s="182"/>
    </row>
    <row r="14" spans="1:27" ht="15.75" thickBot="1">
      <c r="A14" s="200"/>
      <c r="B14" s="109" t="s">
        <v>22</v>
      </c>
      <c r="C14" s="138"/>
      <c r="D14" s="138"/>
      <c r="E14" s="139"/>
      <c r="F14" s="138"/>
      <c r="G14" s="139"/>
      <c r="H14" s="138"/>
      <c r="I14" s="138"/>
      <c r="J14" s="115"/>
      <c r="K14" s="118"/>
      <c r="L14" s="118"/>
      <c r="M14" s="140"/>
      <c r="N14" s="138"/>
      <c r="O14" s="139"/>
      <c r="P14" s="138"/>
      <c r="Q14" s="139"/>
      <c r="R14" s="138"/>
      <c r="S14" s="139"/>
      <c r="T14" s="138"/>
      <c r="U14" s="139"/>
      <c r="V14" s="138"/>
      <c r="W14" s="122" t="s">
        <v>51</v>
      </c>
      <c r="X14" s="5"/>
      <c r="Y14" s="5"/>
      <c r="Z14" s="39"/>
      <c r="AA14" s="182"/>
    </row>
    <row r="15" spans="1:27">
      <c r="A15" s="201" t="s">
        <v>39</v>
      </c>
      <c r="B15" s="110" t="s">
        <v>23</v>
      </c>
      <c r="C15" s="141"/>
      <c r="D15" s="141"/>
      <c r="E15" s="142"/>
      <c r="F15" s="141"/>
      <c r="G15" s="142"/>
      <c r="H15" s="141"/>
      <c r="I15" s="141"/>
      <c r="J15" s="116"/>
      <c r="K15" s="119"/>
      <c r="L15" s="119"/>
      <c r="M15" s="143"/>
      <c r="N15" s="141"/>
      <c r="O15" s="142"/>
      <c r="P15" s="141"/>
      <c r="Q15" s="142"/>
      <c r="R15" s="141"/>
      <c r="S15" s="142"/>
      <c r="T15" s="141"/>
      <c r="U15" s="142"/>
      <c r="V15" s="141"/>
      <c r="W15" s="120" t="s">
        <v>30</v>
      </c>
      <c r="X15" s="98" t="s">
        <v>31</v>
      </c>
      <c r="Y15" s="98" t="s">
        <v>32</v>
      </c>
      <c r="Z15" s="99" t="s">
        <v>33</v>
      </c>
      <c r="AA15" s="182" t="e">
        <f t="shared" si="1"/>
        <v>#DIV/0!</v>
      </c>
    </row>
    <row r="16" spans="1:27">
      <c r="A16" s="202"/>
      <c r="B16" s="111" t="s">
        <v>19</v>
      </c>
      <c r="C16" s="147">
        <f>COUNTIF(C38:C82,"Eric")</f>
        <v>0</v>
      </c>
      <c r="D16" s="147">
        <f t="shared" ref="D16:V16" si="3">COUNTIF(D38:D82,"Eric")</f>
        <v>0</v>
      </c>
      <c r="E16" s="147">
        <f t="shared" si="3"/>
        <v>0</v>
      </c>
      <c r="F16" s="147">
        <f t="shared" si="3"/>
        <v>0</v>
      </c>
      <c r="G16" s="147">
        <f t="shared" si="3"/>
        <v>0</v>
      </c>
      <c r="H16" s="147">
        <f t="shared" si="3"/>
        <v>0</v>
      </c>
      <c r="I16" s="147">
        <f t="shared" si="3"/>
        <v>0</v>
      </c>
      <c r="J16" s="147">
        <f t="shared" si="3"/>
        <v>0</v>
      </c>
      <c r="K16" s="147">
        <f t="shared" si="3"/>
        <v>0</v>
      </c>
      <c r="L16" s="147">
        <f t="shared" si="3"/>
        <v>0</v>
      </c>
      <c r="M16" s="147">
        <f t="shared" si="3"/>
        <v>0</v>
      </c>
      <c r="N16" s="147">
        <f t="shared" si="3"/>
        <v>0</v>
      </c>
      <c r="O16" s="147">
        <f t="shared" si="3"/>
        <v>0</v>
      </c>
      <c r="P16" s="147">
        <f t="shared" si="3"/>
        <v>0</v>
      </c>
      <c r="Q16" s="147">
        <f t="shared" si="3"/>
        <v>0</v>
      </c>
      <c r="R16" s="147">
        <f t="shared" si="3"/>
        <v>0</v>
      </c>
      <c r="S16" s="147">
        <f t="shared" si="3"/>
        <v>0</v>
      </c>
      <c r="T16" s="147">
        <f t="shared" si="3"/>
        <v>0</v>
      </c>
      <c r="U16" s="147">
        <f t="shared" si="3"/>
        <v>0</v>
      </c>
      <c r="V16" s="147">
        <f t="shared" si="3"/>
        <v>0</v>
      </c>
      <c r="W16" s="113">
        <v>1</v>
      </c>
      <c r="X16" s="1">
        <v>2</v>
      </c>
      <c r="Y16" s="1">
        <v>3</v>
      </c>
      <c r="Z16" s="4">
        <v>4</v>
      </c>
      <c r="AA16" s="182"/>
    </row>
    <row r="17" spans="1:27">
      <c r="A17" s="202"/>
      <c r="B17" s="111" t="s">
        <v>21</v>
      </c>
      <c r="C17" s="147"/>
      <c r="D17" s="147"/>
      <c r="E17" s="148"/>
      <c r="F17" s="147"/>
      <c r="G17" s="148"/>
      <c r="H17" s="147"/>
      <c r="I17" s="147"/>
      <c r="J17" s="149"/>
      <c r="K17" s="150"/>
      <c r="L17" s="150"/>
      <c r="M17" s="151"/>
      <c r="N17" s="147"/>
      <c r="O17" s="148"/>
      <c r="P17" s="147"/>
      <c r="Q17" s="148"/>
      <c r="R17" s="147"/>
      <c r="S17" s="148"/>
      <c r="T17" s="147"/>
      <c r="U17" s="148"/>
      <c r="V17" s="147"/>
      <c r="W17" s="113"/>
      <c r="X17" s="59"/>
      <c r="Y17" s="59"/>
      <c r="Z17" s="59"/>
      <c r="AA17" s="182"/>
    </row>
    <row r="18" spans="1:27" ht="15.75" thickBot="1">
      <c r="A18" s="203"/>
      <c r="B18" s="112" t="s">
        <v>22</v>
      </c>
      <c r="C18" s="144"/>
      <c r="D18" s="144"/>
      <c r="E18" s="145"/>
      <c r="F18" s="144"/>
      <c r="G18" s="145"/>
      <c r="H18" s="144"/>
      <c r="I18" s="144"/>
      <c r="J18" s="117"/>
      <c r="K18" s="97"/>
      <c r="L18" s="97"/>
      <c r="M18" s="146"/>
      <c r="N18" s="144"/>
      <c r="O18" s="145"/>
      <c r="P18" s="144"/>
      <c r="Q18" s="145"/>
      <c r="R18" s="144"/>
      <c r="S18" s="145"/>
      <c r="T18" s="144"/>
      <c r="U18" s="145"/>
      <c r="V18" s="144"/>
      <c r="W18" s="122" t="s">
        <v>51</v>
      </c>
      <c r="X18" s="5"/>
      <c r="Y18" s="5"/>
      <c r="Z18" s="39"/>
      <c r="AA18" s="182"/>
    </row>
    <row r="19" spans="1:27">
      <c r="A19" s="198" t="s">
        <v>25</v>
      </c>
      <c r="B19" s="107" t="s">
        <v>23</v>
      </c>
      <c r="C19" s="135"/>
      <c r="D19" s="135"/>
      <c r="E19" s="136"/>
      <c r="F19" s="135"/>
      <c r="G19" s="136"/>
      <c r="H19" s="135"/>
      <c r="I19" s="135"/>
      <c r="J19" s="114"/>
      <c r="K19" s="101"/>
      <c r="L19" s="101"/>
      <c r="M19" s="137"/>
      <c r="N19" s="135"/>
      <c r="O19" s="136"/>
      <c r="P19" s="135"/>
      <c r="Q19" s="136"/>
      <c r="R19" s="135"/>
      <c r="S19" s="136"/>
      <c r="T19" s="135"/>
      <c r="U19" s="136"/>
      <c r="V19" s="135"/>
      <c r="W19" s="120" t="s">
        <v>30</v>
      </c>
      <c r="X19" s="98" t="s">
        <v>31</v>
      </c>
      <c r="Y19" s="98" t="s">
        <v>32</v>
      </c>
      <c r="Z19" s="99" t="s">
        <v>33</v>
      </c>
      <c r="AA19" s="182" t="e">
        <f t="shared" si="1"/>
        <v>#DIV/0!</v>
      </c>
    </row>
    <row r="20" spans="1:27">
      <c r="A20" s="199"/>
      <c r="B20" s="108" t="s">
        <v>19</v>
      </c>
      <c r="C20" s="147">
        <f>COUNTIF(C38:C82,"Fred")</f>
        <v>0</v>
      </c>
      <c r="D20" s="147">
        <f t="shared" ref="D20:V20" si="4">COUNTIF(D38:D82,"Fred")</f>
        <v>0</v>
      </c>
      <c r="E20" s="147">
        <f t="shared" si="4"/>
        <v>0</v>
      </c>
      <c r="F20" s="147">
        <f t="shared" si="4"/>
        <v>0</v>
      </c>
      <c r="G20" s="147">
        <f t="shared" si="4"/>
        <v>0</v>
      </c>
      <c r="H20" s="147">
        <f t="shared" si="4"/>
        <v>0</v>
      </c>
      <c r="I20" s="147">
        <f t="shared" si="4"/>
        <v>0</v>
      </c>
      <c r="J20" s="147">
        <f t="shared" si="4"/>
        <v>0</v>
      </c>
      <c r="K20" s="147">
        <f t="shared" si="4"/>
        <v>0</v>
      </c>
      <c r="L20" s="147">
        <f t="shared" si="4"/>
        <v>0</v>
      </c>
      <c r="M20" s="147">
        <f t="shared" si="4"/>
        <v>0</v>
      </c>
      <c r="N20" s="147">
        <f t="shared" si="4"/>
        <v>0</v>
      </c>
      <c r="O20" s="147">
        <f t="shared" si="4"/>
        <v>0</v>
      </c>
      <c r="P20" s="147">
        <f t="shared" si="4"/>
        <v>0</v>
      </c>
      <c r="Q20" s="147">
        <f t="shared" si="4"/>
        <v>0</v>
      </c>
      <c r="R20" s="147">
        <f t="shared" si="4"/>
        <v>0</v>
      </c>
      <c r="S20" s="147">
        <f t="shared" si="4"/>
        <v>0</v>
      </c>
      <c r="T20" s="147">
        <f t="shared" si="4"/>
        <v>0</v>
      </c>
      <c r="U20" s="147">
        <f t="shared" si="4"/>
        <v>0</v>
      </c>
      <c r="V20" s="147">
        <f t="shared" si="4"/>
        <v>0</v>
      </c>
      <c r="W20" s="113">
        <v>1</v>
      </c>
      <c r="X20" s="1">
        <v>2</v>
      </c>
      <c r="Y20" s="1">
        <v>3</v>
      </c>
      <c r="Z20" s="4">
        <v>4</v>
      </c>
      <c r="AA20" s="182"/>
    </row>
    <row r="21" spans="1:27">
      <c r="A21" s="199"/>
      <c r="B21" s="108" t="s">
        <v>21</v>
      </c>
      <c r="C21" s="147"/>
      <c r="D21" s="147"/>
      <c r="E21" s="148"/>
      <c r="F21" s="147"/>
      <c r="G21" s="148"/>
      <c r="H21" s="147"/>
      <c r="I21" s="147"/>
      <c r="J21" s="149"/>
      <c r="K21" s="150"/>
      <c r="L21" s="150"/>
      <c r="M21" s="151"/>
      <c r="N21" s="147"/>
      <c r="O21" s="148"/>
      <c r="P21" s="147"/>
      <c r="Q21" s="148"/>
      <c r="R21" s="147"/>
      <c r="S21" s="148"/>
      <c r="T21" s="147"/>
      <c r="U21" s="148"/>
      <c r="V21" s="147"/>
      <c r="W21" s="121" t="s">
        <v>35</v>
      </c>
      <c r="X21" s="1" t="s">
        <v>36</v>
      </c>
      <c r="Y21" s="1" t="s">
        <v>34</v>
      </c>
      <c r="Z21" s="4"/>
      <c r="AA21" s="182"/>
    </row>
    <row r="22" spans="1:27" ht="15.75" thickBot="1">
      <c r="A22" s="200"/>
      <c r="B22" s="109" t="s">
        <v>22</v>
      </c>
      <c r="C22" s="138"/>
      <c r="D22" s="138"/>
      <c r="E22" s="139"/>
      <c r="F22" s="138"/>
      <c r="G22" s="139"/>
      <c r="H22" s="138"/>
      <c r="I22" s="138"/>
      <c r="J22" s="115"/>
      <c r="K22" s="118"/>
      <c r="L22" s="118"/>
      <c r="M22" s="140"/>
      <c r="N22" s="138"/>
      <c r="O22" s="139"/>
      <c r="P22" s="138"/>
      <c r="Q22" s="139"/>
      <c r="R22" s="138"/>
      <c r="S22" s="139"/>
      <c r="T22" s="138"/>
      <c r="U22" s="139"/>
      <c r="V22" s="138"/>
      <c r="W22" s="122" t="s">
        <v>51</v>
      </c>
      <c r="X22" s="5"/>
      <c r="Y22" s="5"/>
      <c r="Z22" s="39"/>
      <c r="AA22" s="182"/>
    </row>
    <row r="23" spans="1:27">
      <c r="A23" s="198" t="s">
        <v>28</v>
      </c>
      <c r="B23" s="107" t="s">
        <v>23</v>
      </c>
      <c r="C23" s="135"/>
      <c r="D23" s="135"/>
      <c r="E23" s="136"/>
      <c r="F23" s="135"/>
      <c r="G23" s="136"/>
      <c r="H23" s="135"/>
      <c r="I23" s="135"/>
      <c r="J23" s="114"/>
      <c r="K23" s="101"/>
      <c r="L23" s="101"/>
      <c r="M23" s="137"/>
      <c r="N23" s="135"/>
      <c r="O23" s="136"/>
      <c r="P23" s="135"/>
      <c r="Q23" s="136"/>
      <c r="R23" s="135"/>
      <c r="S23" s="136"/>
      <c r="T23" s="135"/>
      <c r="U23" s="136"/>
      <c r="V23" s="135"/>
      <c r="W23" s="120" t="s">
        <v>30</v>
      </c>
      <c r="X23" s="98" t="s">
        <v>31</v>
      </c>
      <c r="Y23" s="98" t="s">
        <v>32</v>
      </c>
      <c r="Z23" s="99" t="s">
        <v>33</v>
      </c>
      <c r="AA23" s="182" t="e">
        <f t="shared" si="1"/>
        <v>#DIV/0!</v>
      </c>
    </row>
    <row r="24" spans="1:27">
      <c r="A24" s="199"/>
      <c r="B24" s="108" t="s">
        <v>19</v>
      </c>
      <c r="C24" s="147">
        <f>COUNTIF(C38:C82,"François")</f>
        <v>0</v>
      </c>
      <c r="D24" s="147">
        <f t="shared" ref="D24:V24" si="5">COUNTIF(D38:D82,"François")</f>
        <v>0</v>
      </c>
      <c r="E24" s="147">
        <f t="shared" si="5"/>
        <v>0</v>
      </c>
      <c r="F24" s="147">
        <f t="shared" si="5"/>
        <v>0</v>
      </c>
      <c r="G24" s="147">
        <f t="shared" si="5"/>
        <v>0</v>
      </c>
      <c r="H24" s="147">
        <f t="shared" si="5"/>
        <v>0</v>
      </c>
      <c r="I24" s="147">
        <f t="shared" si="5"/>
        <v>0</v>
      </c>
      <c r="J24" s="147">
        <f t="shared" si="5"/>
        <v>0</v>
      </c>
      <c r="K24" s="147">
        <f t="shared" si="5"/>
        <v>0</v>
      </c>
      <c r="L24" s="147">
        <f t="shared" si="5"/>
        <v>0</v>
      </c>
      <c r="M24" s="147">
        <f t="shared" si="5"/>
        <v>0</v>
      </c>
      <c r="N24" s="147">
        <f t="shared" si="5"/>
        <v>0</v>
      </c>
      <c r="O24" s="147">
        <f t="shared" si="5"/>
        <v>0</v>
      </c>
      <c r="P24" s="147">
        <f t="shared" si="5"/>
        <v>0</v>
      </c>
      <c r="Q24" s="147">
        <f t="shared" si="5"/>
        <v>0</v>
      </c>
      <c r="R24" s="147">
        <f t="shared" si="5"/>
        <v>0</v>
      </c>
      <c r="S24" s="147">
        <f t="shared" si="5"/>
        <v>0</v>
      </c>
      <c r="T24" s="147">
        <f t="shared" si="5"/>
        <v>0</v>
      </c>
      <c r="U24" s="147">
        <f t="shared" si="5"/>
        <v>0</v>
      </c>
      <c r="V24" s="147">
        <f t="shared" si="5"/>
        <v>0</v>
      </c>
      <c r="W24" s="113">
        <v>1</v>
      </c>
      <c r="X24" s="1">
        <v>2</v>
      </c>
      <c r="Y24" s="1">
        <v>3</v>
      </c>
      <c r="Z24" s="4">
        <v>4</v>
      </c>
      <c r="AA24" s="182"/>
    </row>
    <row r="25" spans="1:27">
      <c r="A25" s="199"/>
      <c r="B25" s="108" t="s">
        <v>21</v>
      </c>
      <c r="C25" s="147"/>
      <c r="D25" s="147"/>
      <c r="E25" s="148"/>
      <c r="F25" s="147"/>
      <c r="G25" s="148"/>
      <c r="H25" s="147"/>
      <c r="I25" s="147"/>
      <c r="J25" s="149"/>
      <c r="K25" s="150"/>
      <c r="L25" s="150"/>
      <c r="M25" s="151"/>
      <c r="N25" s="147"/>
      <c r="O25" s="148"/>
      <c r="P25" s="147"/>
      <c r="Q25" s="148"/>
      <c r="R25" s="147"/>
      <c r="S25" s="148"/>
      <c r="T25" s="147"/>
      <c r="U25" s="148"/>
      <c r="V25" s="147"/>
      <c r="W25" s="121" t="s">
        <v>35</v>
      </c>
      <c r="X25" s="1" t="s">
        <v>36</v>
      </c>
      <c r="Y25" s="1" t="s">
        <v>34</v>
      </c>
      <c r="Z25" s="4"/>
      <c r="AA25" s="182"/>
    </row>
    <row r="26" spans="1:27" ht="15.75" thickBot="1">
      <c r="A26" s="200"/>
      <c r="B26" s="109" t="s">
        <v>22</v>
      </c>
      <c r="C26" s="138"/>
      <c r="D26" s="138"/>
      <c r="E26" s="139"/>
      <c r="F26" s="138"/>
      <c r="G26" s="139"/>
      <c r="H26" s="138"/>
      <c r="I26" s="138"/>
      <c r="J26" s="115"/>
      <c r="K26" s="118"/>
      <c r="L26" s="118"/>
      <c r="M26" s="140"/>
      <c r="N26" s="138"/>
      <c r="O26" s="139"/>
      <c r="P26" s="138"/>
      <c r="Q26" s="139"/>
      <c r="R26" s="138"/>
      <c r="S26" s="139"/>
      <c r="T26" s="138"/>
      <c r="U26" s="139"/>
      <c r="V26" s="138"/>
      <c r="W26" s="122" t="s">
        <v>51</v>
      </c>
      <c r="X26" s="5"/>
      <c r="Y26" s="5"/>
      <c r="Z26" s="39"/>
      <c r="AA26" s="182"/>
    </row>
    <row r="27" spans="1:27">
      <c r="A27" s="198" t="s">
        <v>27</v>
      </c>
      <c r="B27" s="107" t="s">
        <v>23</v>
      </c>
      <c r="C27" s="135"/>
      <c r="D27" s="135"/>
      <c r="E27" s="136"/>
      <c r="F27" s="135"/>
      <c r="G27" s="136"/>
      <c r="H27" s="135"/>
      <c r="I27" s="135"/>
      <c r="J27" s="114"/>
      <c r="K27" s="101"/>
      <c r="L27" s="101"/>
      <c r="M27" s="137"/>
      <c r="N27" s="135"/>
      <c r="O27" s="136"/>
      <c r="P27" s="135"/>
      <c r="Q27" s="136"/>
      <c r="R27" s="135"/>
      <c r="S27" s="136"/>
      <c r="T27" s="135"/>
      <c r="U27" s="136"/>
      <c r="V27" s="135"/>
      <c r="W27" s="120" t="s">
        <v>30</v>
      </c>
      <c r="X27" s="98" t="s">
        <v>31</v>
      </c>
      <c r="Y27" s="98" t="s">
        <v>32</v>
      </c>
      <c r="Z27" s="99" t="s">
        <v>33</v>
      </c>
      <c r="AA27" s="182" t="e">
        <f t="shared" si="1"/>
        <v>#DIV/0!</v>
      </c>
    </row>
    <row r="28" spans="1:27">
      <c r="A28" s="199"/>
      <c r="B28" s="108" t="s">
        <v>19</v>
      </c>
      <c r="C28" s="147">
        <f>COUNTIF(C38:C82,"Samuel")</f>
        <v>0</v>
      </c>
      <c r="D28" s="147">
        <f t="shared" ref="D28:V28" si="6">COUNTIF(D38:D82,"Samuel")</f>
        <v>0</v>
      </c>
      <c r="E28" s="147">
        <f t="shared" si="6"/>
        <v>0</v>
      </c>
      <c r="F28" s="147">
        <f t="shared" si="6"/>
        <v>0</v>
      </c>
      <c r="G28" s="147">
        <f t="shared" si="6"/>
        <v>0</v>
      </c>
      <c r="H28" s="147">
        <f t="shared" si="6"/>
        <v>0</v>
      </c>
      <c r="I28" s="147">
        <f t="shared" si="6"/>
        <v>0</v>
      </c>
      <c r="J28" s="147">
        <f t="shared" si="6"/>
        <v>0</v>
      </c>
      <c r="K28" s="147">
        <f t="shared" si="6"/>
        <v>0</v>
      </c>
      <c r="L28" s="147">
        <f t="shared" si="6"/>
        <v>0</v>
      </c>
      <c r="M28" s="147">
        <f t="shared" si="6"/>
        <v>0</v>
      </c>
      <c r="N28" s="147">
        <f t="shared" si="6"/>
        <v>0</v>
      </c>
      <c r="O28" s="147">
        <f t="shared" si="6"/>
        <v>0</v>
      </c>
      <c r="P28" s="147">
        <f t="shared" si="6"/>
        <v>0</v>
      </c>
      <c r="Q28" s="147">
        <f t="shared" si="6"/>
        <v>0</v>
      </c>
      <c r="R28" s="147">
        <f t="shared" si="6"/>
        <v>0</v>
      </c>
      <c r="S28" s="147">
        <f t="shared" si="6"/>
        <v>0</v>
      </c>
      <c r="T28" s="147">
        <f t="shared" si="6"/>
        <v>0</v>
      </c>
      <c r="U28" s="147">
        <f t="shared" si="6"/>
        <v>0</v>
      </c>
      <c r="V28" s="147">
        <f t="shared" si="6"/>
        <v>0</v>
      </c>
      <c r="W28" s="113">
        <v>1</v>
      </c>
      <c r="X28" s="1">
        <v>2</v>
      </c>
      <c r="Y28" s="1">
        <v>3</v>
      </c>
      <c r="Z28" s="4">
        <v>4</v>
      </c>
      <c r="AA28" s="182"/>
    </row>
    <row r="29" spans="1:27">
      <c r="A29" s="199"/>
      <c r="B29" s="108" t="s">
        <v>21</v>
      </c>
      <c r="C29" s="147"/>
      <c r="D29" s="147"/>
      <c r="E29" s="148"/>
      <c r="F29" s="147"/>
      <c r="G29" s="148"/>
      <c r="H29" s="147"/>
      <c r="I29" s="147"/>
      <c r="J29" s="149"/>
      <c r="K29" s="150"/>
      <c r="L29" s="150"/>
      <c r="M29" s="151"/>
      <c r="N29" s="147"/>
      <c r="O29" s="148"/>
      <c r="P29" s="147"/>
      <c r="Q29" s="148"/>
      <c r="R29" s="147"/>
      <c r="S29" s="148"/>
      <c r="T29" s="147"/>
      <c r="U29" s="148"/>
      <c r="V29" s="147"/>
      <c r="W29" s="121" t="s">
        <v>35</v>
      </c>
      <c r="X29" s="1" t="s">
        <v>36</v>
      </c>
      <c r="Y29" s="1" t="s">
        <v>34</v>
      </c>
      <c r="Z29" s="4"/>
      <c r="AA29" s="182"/>
    </row>
    <row r="30" spans="1:27" ht="15.75" thickBot="1">
      <c r="A30" s="200"/>
      <c r="B30" s="109" t="s">
        <v>22</v>
      </c>
      <c r="C30" s="138"/>
      <c r="D30" s="138"/>
      <c r="E30" s="139"/>
      <c r="F30" s="138"/>
      <c r="G30" s="139"/>
      <c r="H30" s="138"/>
      <c r="I30" s="138"/>
      <c r="J30" s="115"/>
      <c r="K30" s="118"/>
      <c r="L30" s="118"/>
      <c r="M30" s="140"/>
      <c r="N30" s="138"/>
      <c r="O30" s="139"/>
      <c r="P30" s="138"/>
      <c r="Q30" s="139"/>
      <c r="R30" s="138"/>
      <c r="S30" s="139"/>
      <c r="T30" s="138"/>
      <c r="U30" s="139"/>
      <c r="V30" s="138"/>
      <c r="W30" s="122" t="s">
        <v>51</v>
      </c>
      <c r="X30" s="5"/>
      <c r="Y30" s="5"/>
      <c r="Z30" s="39"/>
      <c r="AA30" s="182"/>
    </row>
    <row r="31" spans="1:27">
      <c r="A31" s="198" t="s">
        <v>29</v>
      </c>
      <c r="B31" s="107" t="s">
        <v>23</v>
      </c>
      <c r="C31" s="135"/>
      <c r="D31" s="135"/>
      <c r="E31" s="136"/>
      <c r="F31" s="135"/>
      <c r="G31" s="136"/>
      <c r="H31" s="135"/>
      <c r="I31" s="135"/>
      <c r="J31" s="114"/>
      <c r="K31" s="101"/>
      <c r="L31" s="101"/>
      <c r="M31" s="137"/>
      <c r="N31" s="135"/>
      <c r="O31" s="136"/>
      <c r="P31" s="135"/>
      <c r="Q31" s="136"/>
      <c r="R31" s="135"/>
      <c r="S31" s="136"/>
      <c r="T31" s="135"/>
      <c r="U31" s="136"/>
      <c r="V31" s="135"/>
      <c r="W31" s="120" t="s">
        <v>30</v>
      </c>
      <c r="X31" s="98" t="s">
        <v>31</v>
      </c>
      <c r="Y31" s="98" t="s">
        <v>32</v>
      </c>
      <c r="Z31" s="99" t="s">
        <v>33</v>
      </c>
      <c r="AA31" s="182" t="e">
        <f t="shared" si="1"/>
        <v>#DIV/0!</v>
      </c>
    </row>
    <row r="32" spans="1:27">
      <c r="A32" s="199"/>
      <c r="B32" s="108" t="s">
        <v>19</v>
      </c>
      <c r="C32" s="147">
        <f>COUNTIF(C38:C82,"Wissam")</f>
        <v>0</v>
      </c>
      <c r="D32" s="147">
        <f t="shared" ref="D32:V32" si="7">COUNTIF(D38:D82,"Wissam")</f>
        <v>0</v>
      </c>
      <c r="E32" s="147">
        <f t="shared" si="7"/>
        <v>0</v>
      </c>
      <c r="F32" s="147">
        <f t="shared" si="7"/>
        <v>0</v>
      </c>
      <c r="G32" s="147">
        <f t="shared" si="7"/>
        <v>0</v>
      </c>
      <c r="H32" s="147">
        <f t="shared" si="7"/>
        <v>0</v>
      </c>
      <c r="I32" s="147">
        <f t="shared" si="7"/>
        <v>0</v>
      </c>
      <c r="J32" s="147">
        <f t="shared" si="7"/>
        <v>0</v>
      </c>
      <c r="K32" s="147">
        <f t="shared" si="7"/>
        <v>0</v>
      </c>
      <c r="L32" s="147">
        <f t="shared" si="7"/>
        <v>0</v>
      </c>
      <c r="M32" s="147">
        <f t="shared" si="7"/>
        <v>0</v>
      </c>
      <c r="N32" s="147">
        <f t="shared" si="7"/>
        <v>0</v>
      </c>
      <c r="O32" s="147">
        <f t="shared" si="7"/>
        <v>0</v>
      </c>
      <c r="P32" s="147">
        <f t="shared" si="7"/>
        <v>0</v>
      </c>
      <c r="Q32" s="147">
        <f t="shared" si="7"/>
        <v>0</v>
      </c>
      <c r="R32" s="147">
        <f t="shared" si="7"/>
        <v>0</v>
      </c>
      <c r="S32" s="147">
        <f t="shared" si="7"/>
        <v>0</v>
      </c>
      <c r="T32" s="147">
        <f t="shared" si="7"/>
        <v>0</v>
      </c>
      <c r="U32" s="147">
        <f t="shared" si="7"/>
        <v>0</v>
      </c>
      <c r="V32" s="147">
        <f t="shared" si="7"/>
        <v>0</v>
      </c>
      <c r="W32" s="113">
        <v>1</v>
      </c>
      <c r="X32" s="1">
        <v>2</v>
      </c>
      <c r="Y32" s="1">
        <v>3</v>
      </c>
      <c r="Z32" s="4">
        <v>4</v>
      </c>
    </row>
    <row r="33" spans="1:26">
      <c r="A33" s="199"/>
      <c r="B33" s="108" t="s">
        <v>21</v>
      </c>
      <c r="C33" s="147"/>
      <c r="D33" s="147"/>
      <c r="E33" s="148"/>
      <c r="F33" s="147"/>
      <c r="G33" s="148"/>
      <c r="H33" s="147"/>
      <c r="I33" s="147"/>
      <c r="J33" s="149"/>
      <c r="K33" s="150"/>
      <c r="L33" s="150"/>
      <c r="M33" s="151"/>
      <c r="N33" s="147"/>
      <c r="O33" s="148"/>
      <c r="P33" s="147"/>
      <c r="Q33" s="148"/>
      <c r="R33" s="147"/>
      <c r="S33" s="148"/>
      <c r="T33" s="147"/>
      <c r="U33" s="148"/>
      <c r="V33" s="147"/>
      <c r="W33" s="121" t="s">
        <v>35</v>
      </c>
      <c r="X33" s="1" t="s">
        <v>36</v>
      </c>
      <c r="Y33" s="1" t="s">
        <v>34</v>
      </c>
      <c r="Z33" s="4"/>
    </row>
    <row r="34" spans="1:26" ht="15.75" thickBot="1">
      <c r="A34" s="200"/>
      <c r="B34" s="109" t="s">
        <v>22</v>
      </c>
      <c r="C34" s="138"/>
      <c r="D34" s="138"/>
      <c r="E34" s="139"/>
      <c r="F34" s="138"/>
      <c r="G34" s="139"/>
      <c r="H34" s="138"/>
      <c r="I34" s="138"/>
      <c r="J34" s="115"/>
      <c r="K34" s="118"/>
      <c r="L34" s="118"/>
      <c r="M34" s="140"/>
      <c r="N34" s="138"/>
      <c r="O34" s="139"/>
      <c r="P34" s="138"/>
      <c r="Q34" s="139"/>
      <c r="R34" s="138"/>
      <c r="S34" s="139"/>
      <c r="T34" s="138"/>
      <c r="U34" s="139"/>
      <c r="V34" s="138"/>
      <c r="W34" s="122" t="s">
        <v>51</v>
      </c>
      <c r="X34" s="5"/>
      <c r="Y34" s="5"/>
      <c r="Z34" s="39"/>
    </row>
    <row r="35" spans="1:26" ht="15.75" thickBot="1"/>
    <row r="36" spans="1:26" ht="15.75" thickBot="1">
      <c r="C36" s="185" t="s">
        <v>63</v>
      </c>
      <c r="D36" s="186"/>
      <c r="E36" s="186"/>
      <c r="F36" s="187"/>
      <c r="J36" s="185" t="s">
        <v>63</v>
      </c>
      <c r="K36" s="186"/>
      <c r="L36" s="186"/>
      <c r="M36" s="187"/>
      <c r="Q36" s="185" t="s">
        <v>63</v>
      </c>
      <c r="R36" s="186"/>
      <c r="S36" s="186"/>
      <c r="T36" s="187"/>
    </row>
    <row r="37" spans="1:26" ht="15.75" thickBot="1"/>
    <row r="38" spans="1:26" ht="15" customHeight="1">
      <c r="B38" s="204" t="s">
        <v>37</v>
      </c>
      <c r="C38" s="188"/>
      <c r="D38" s="192"/>
      <c r="E38" s="188"/>
      <c r="F38" s="192"/>
      <c r="G38" s="188"/>
      <c r="H38" s="192"/>
      <c r="I38" s="188"/>
      <c r="J38" s="192"/>
      <c r="K38" s="188"/>
      <c r="L38" s="192"/>
      <c r="M38" s="188"/>
      <c r="N38" s="192"/>
      <c r="O38" s="188"/>
      <c r="P38" s="192"/>
      <c r="Q38" s="188"/>
      <c r="R38" s="192"/>
      <c r="S38" s="188"/>
      <c r="T38" s="192"/>
      <c r="U38" s="188"/>
      <c r="V38" s="190"/>
      <c r="W38" t="s">
        <v>24</v>
      </c>
    </row>
    <row r="39" spans="1:26">
      <c r="B39" s="194"/>
      <c r="C39" s="189"/>
      <c r="D39" s="193"/>
      <c r="E39" s="189"/>
      <c r="F39" s="193"/>
      <c r="G39" s="189"/>
      <c r="H39" s="193"/>
      <c r="I39" s="189"/>
      <c r="J39" s="193"/>
      <c r="K39" s="189"/>
      <c r="L39" s="193"/>
      <c r="M39" s="189"/>
      <c r="N39" s="193"/>
      <c r="O39" s="189"/>
      <c r="P39" s="193"/>
      <c r="Q39" s="189"/>
      <c r="R39" s="193"/>
      <c r="S39" s="189"/>
      <c r="T39" s="193"/>
      <c r="U39" s="189"/>
      <c r="V39" s="191"/>
      <c r="W39" t="s">
        <v>20</v>
      </c>
    </row>
    <row r="40" spans="1:26">
      <c r="B40" s="124" t="s">
        <v>38</v>
      </c>
      <c r="C40" s="42"/>
      <c r="D40" s="95"/>
      <c r="E40" s="42"/>
      <c r="F40" s="95"/>
      <c r="G40" s="42"/>
      <c r="H40" s="95"/>
      <c r="I40" s="42"/>
      <c r="J40" s="95"/>
      <c r="K40" s="42"/>
      <c r="L40" s="95"/>
      <c r="M40" s="42"/>
      <c r="N40" s="95"/>
      <c r="O40" s="42"/>
      <c r="P40" s="95"/>
      <c r="Q40" s="42"/>
      <c r="R40" s="95"/>
      <c r="S40" s="42"/>
      <c r="T40" s="95"/>
      <c r="U40" s="42"/>
      <c r="V40" s="96"/>
      <c r="W40" t="s">
        <v>39</v>
      </c>
    </row>
    <row r="41" spans="1:26">
      <c r="B41" s="194" t="s">
        <v>37</v>
      </c>
      <c r="C41" s="189"/>
      <c r="D41" s="193"/>
      <c r="E41" s="189"/>
      <c r="F41" s="193"/>
      <c r="G41" s="189"/>
      <c r="H41" s="193"/>
      <c r="I41" s="189"/>
      <c r="J41" s="193"/>
      <c r="K41" s="189"/>
      <c r="L41" s="193"/>
      <c r="M41" s="189"/>
      <c r="N41" s="193"/>
      <c r="O41" s="189"/>
      <c r="P41" s="193"/>
      <c r="Q41" s="189"/>
      <c r="R41" s="193"/>
      <c r="S41" s="189"/>
      <c r="T41" s="193"/>
      <c r="U41" s="189"/>
      <c r="V41" s="191"/>
      <c r="W41" t="s">
        <v>28</v>
      </c>
    </row>
    <row r="42" spans="1:26">
      <c r="B42" s="194"/>
      <c r="C42" s="189"/>
      <c r="D42" s="193"/>
      <c r="E42" s="189"/>
      <c r="F42" s="193"/>
      <c r="G42" s="189"/>
      <c r="H42" s="193"/>
      <c r="I42" s="189"/>
      <c r="J42" s="193"/>
      <c r="K42" s="189"/>
      <c r="L42" s="193"/>
      <c r="M42" s="189"/>
      <c r="N42" s="193"/>
      <c r="O42" s="189"/>
      <c r="P42" s="193"/>
      <c r="Q42" s="189"/>
      <c r="R42" s="193"/>
      <c r="S42" s="189"/>
      <c r="T42" s="193"/>
      <c r="U42" s="189"/>
      <c r="V42" s="191"/>
      <c r="W42" t="s">
        <v>25</v>
      </c>
    </row>
    <row r="43" spans="1:26">
      <c r="B43" s="124" t="s">
        <v>38</v>
      </c>
      <c r="C43" s="42"/>
      <c r="D43" s="95"/>
      <c r="E43" s="42"/>
      <c r="F43" s="95"/>
      <c r="G43" s="42"/>
      <c r="H43" s="95"/>
      <c r="I43" s="42"/>
      <c r="J43" s="95"/>
      <c r="K43" s="42"/>
      <c r="L43" s="95"/>
      <c r="M43" s="42"/>
      <c r="N43" s="95"/>
      <c r="O43" s="42"/>
      <c r="P43" s="95"/>
      <c r="Q43" s="42"/>
      <c r="R43" s="95"/>
      <c r="S43" s="42"/>
      <c r="T43" s="95"/>
      <c r="U43" s="42"/>
      <c r="V43" s="96"/>
      <c r="W43" t="s">
        <v>27</v>
      </c>
    </row>
    <row r="44" spans="1:26">
      <c r="B44" s="194" t="s">
        <v>37</v>
      </c>
      <c r="C44" s="189"/>
      <c r="D44" s="193"/>
      <c r="E44" s="189"/>
      <c r="F44" s="193"/>
      <c r="G44" s="189"/>
      <c r="H44" s="193"/>
      <c r="I44" s="189"/>
      <c r="J44" s="193"/>
      <c r="K44" s="189"/>
      <c r="L44" s="193"/>
      <c r="M44" s="189"/>
      <c r="N44" s="193"/>
      <c r="O44" s="189"/>
      <c r="P44" s="193"/>
      <c r="Q44" s="189"/>
      <c r="R44" s="193"/>
      <c r="S44" s="189"/>
      <c r="T44" s="193"/>
      <c r="U44" s="189"/>
      <c r="V44" s="191"/>
      <c r="W44" t="s">
        <v>29</v>
      </c>
    </row>
    <row r="45" spans="1:26">
      <c r="B45" s="194"/>
      <c r="C45" s="189"/>
      <c r="D45" s="193"/>
      <c r="E45" s="189"/>
      <c r="F45" s="193"/>
      <c r="G45" s="189"/>
      <c r="H45" s="193"/>
      <c r="I45" s="189"/>
      <c r="J45" s="193"/>
      <c r="K45" s="189"/>
      <c r="L45" s="193"/>
      <c r="M45" s="189"/>
      <c r="N45" s="193"/>
      <c r="O45" s="189"/>
      <c r="P45" s="193"/>
      <c r="Q45" s="189"/>
      <c r="R45" s="193"/>
      <c r="S45" s="189"/>
      <c r="T45" s="193"/>
      <c r="U45" s="189"/>
      <c r="V45" s="191"/>
      <c r="W45" t="s">
        <v>40</v>
      </c>
    </row>
    <row r="46" spans="1:26">
      <c r="B46" s="124" t="s">
        <v>38</v>
      </c>
      <c r="C46" s="42"/>
      <c r="D46" s="95"/>
      <c r="E46" s="42"/>
      <c r="F46" s="95"/>
      <c r="G46" s="42"/>
      <c r="H46" s="95"/>
      <c r="I46" s="42"/>
      <c r="J46" s="95"/>
      <c r="K46" s="42"/>
      <c r="L46" s="95"/>
      <c r="M46" s="42"/>
      <c r="N46" s="95"/>
      <c r="O46" s="42"/>
      <c r="P46" s="95"/>
      <c r="Q46" s="42"/>
      <c r="R46" s="95"/>
      <c r="S46" s="42"/>
      <c r="T46" s="95"/>
      <c r="U46" s="42"/>
      <c r="V46" s="96"/>
    </row>
    <row r="47" spans="1:26">
      <c r="B47" s="194" t="s">
        <v>37</v>
      </c>
      <c r="C47" s="189"/>
      <c r="D47" s="193"/>
      <c r="E47" s="189"/>
      <c r="F47" s="193"/>
      <c r="G47" s="189"/>
      <c r="H47" s="193"/>
      <c r="I47" s="189"/>
      <c r="J47" s="193"/>
      <c r="K47" s="189"/>
      <c r="L47" s="193"/>
      <c r="M47" s="189"/>
      <c r="N47" s="193"/>
      <c r="O47" s="189"/>
      <c r="P47" s="193"/>
      <c r="Q47" s="189"/>
      <c r="R47" s="193"/>
      <c r="S47" s="189"/>
      <c r="T47" s="193"/>
      <c r="U47" s="189"/>
      <c r="V47" s="191"/>
    </row>
    <row r="48" spans="1:26">
      <c r="B48" s="194"/>
      <c r="C48" s="189"/>
      <c r="D48" s="193"/>
      <c r="E48" s="189"/>
      <c r="F48" s="193"/>
      <c r="G48" s="189"/>
      <c r="H48" s="193"/>
      <c r="I48" s="189"/>
      <c r="J48" s="193"/>
      <c r="K48" s="189"/>
      <c r="L48" s="193"/>
      <c r="M48" s="189"/>
      <c r="N48" s="193"/>
      <c r="O48" s="189"/>
      <c r="P48" s="193"/>
      <c r="Q48" s="189"/>
      <c r="R48" s="193"/>
      <c r="S48" s="189"/>
      <c r="T48" s="193"/>
      <c r="U48" s="189"/>
      <c r="V48" s="191"/>
    </row>
    <row r="49" spans="2:22">
      <c r="B49" s="124" t="s">
        <v>38</v>
      </c>
      <c r="C49" s="42"/>
      <c r="D49" s="95"/>
      <c r="E49" s="42"/>
      <c r="F49" s="95"/>
      <c r="G49" s="42"/>
      <c r="H49" s="95"/>
      <c r="I49" s="42"/>
      <c r="J49" s="95"/>
      <c r="K49" s="42"/>
      <c r="L49" s="95"/>
      <c r="M49" s="42"/>
      <c r="N49" s="95"/>
      <c r="O49" s="42"/>
      <c r="P49" s="95"/>
      <c r="Q49" s="42"/>
      <c r="R49" s="95"/>
      <c r="S49" s="42"/>
      <c r="T49" s="95"/>
      <c r="U49" s="42"/>
      <c r="V49" s="96"/>
    </row>
    <row r="50" spans="2:22">
      <c r="B50" s="194" t="s">
        <v>37</v>
      </c>
      <c r="C50" s="189"/>
      <c r="D50" s="193"/>
      <c r="E50" s="189"/>
      <c r="F50" s="193"/>
      <c r="G50" s="189"/>
      <c r="H50" s="193"/>
      <c r="I50" s="189"/>
      <c r="J50" s="193"/>
      <c r="K50" s="189"/>
      <c r="L50" s="193"/>
      <c r="M50" s="189"/>
      <c r="N50" s="193"/>
      <c r="O50" s="189"/>
      <c r="P50" s="193"/>
      <c r="Q50" s="189"/>
      <c r="R50" s="193"/>
      <c r="S50" s="189"/>
      <c r="T50" s="193"/>
      <c r="U50" s="189"/>
      <c r="V50" s="191"/>
    </row>
    <row r="51" spans="2:22">
      <c r="B51" s="194"/>
      <c r="C51" s="189"/>
      <c r="D51" s="193"/>
      <c r="E51" s="189"/>
      <c r="F51" s="193"/>
      <c r="G51" s="189"/>
      <c r="H51" s="193"/>
      <c r="I51" s="189"/>
      <c r="J51" s="193"/>
      <c r="K51" s="189"/>
      <c r="L51" s="193"/>
      <c r="M51" s="189"/>
      <c r="N51" s="193"/>
      <c r="O51" s="189"/>
      <c r="P51" s="193"/>
      <c r="Q51" s="189"/>
      <c r="R51" s="193"/>
      <c r="S51" s="189"/>
      <c r="T51" s="193"/>
      <c r="U51" s="189"/>
      <c r="V51" s="191"/>
    </row>
    <row r="52" spans="2:22">
      <c r="B52" s="124" t="s">
        <v>38</v>
      </c>
      <c r="C52" s="42"/>
      <c r="D52" s="95"/>
      <c r="E52" s="42"/>
      <c r="F52" s="95"/>
      <c r="G52" s="42"/>
      <c r="H52" s="95"/>
      <c r="I52" s="42"/>
      <c r="J52" s="95"/>
      <c r="K52" s="42"/>
      <c r="L52" s="95"/>
      <c r="M52" s="42"/>
      <c r="N52" s="95"/>
      <c r="O52" s="42"/>
      <c r="P52" s="95"/>
      <c r="Q52" s="42"/>
      <c r="R52" s="95"/>
      <c r="S52" s="42"/>
      <c r="T52" s="95"/>
      <c r="U52" s="42"/>
      <c r="V52" s="96"/>
    </row>
    <row r="53" spans="2:22">
      <c r="B53" s="194" t="s">
        <v>37</v>
      </c>
      <c r="C53" s="189"/>
      <c r="D53" s="193"/>
      <c r="E53" s="189"/>
      <c r="F53" s="193"/>
      <c r="G53" s="189"/>
      <c r="H53" s="193"/>
      <c r="I53" s="189"/>
      <c r="J53" s="193"/>
      <c r="K53" s="189"/>
      <c r="L53" s="193"/>
      <c r="M53" s="189"/>
      <c r="N53" s="193"/>
      <c r="O53" s="189"/>
      <c r="P53" s="193"/>
      <c r="Q53" s="189"/>
      <c r="R53" s="193"/>
      <c r="S53" s="189"/>
      <c r="T53" s="193"/>
      <c r="U53" s="189"/>
      <c r="V53" s="191"/>
    </row>
    <row r="54" spans="2:22">
      <c r="B54" s="194"/>
      <c r="C54" s="189"/>
      <c r="D54" s="193"/>
      <c r="E54" s="189"/>
      <c r="F54" s="193"/>
      <c r="G54" s="189"/>
      <c r="H54" s="193"/>
      <c r="I54" s="189"/>
      <c r="J54" s="193"/>
      <c r="K54" s="189"/>
      <c r="L54" s="193"/>
      <c r="M54" s="189"/>
      <c r="N54" s="193"/>
      <c r="O54" s="189"/>
      <c r="P54" s="193"/>
      <c r="Q54" s="189"/>
      <c r="R54" s="193"/>
      <c r="S54" s="189"/>
      <c r="T54" s="193"/>
      <c r="U54" s="189"/>
      <c r="V54" s="191"/>
    </row>
    <row r="55" spans="2:22">
      <c r="B55" s="124" t="s">
        <v>38</v>
      </c>
      <c r="C55" s="42"/>
      <c r="D55" s="95"/>
      <c r="E55" s="42"/>
      <c r="F55" s="95"/>
      <c r="G55" s="42"/>
      <c r="H55" s="95"/>
      <c r="I55" s="42"/>
      <c r="J55" s="95"/>
      <c r="K55" s="42"/>
      <c r="L55" s="95"/>
      <c r="M55" s="42"/>
      <c r="N55" s="95"/>
      <c r="O55" s="42"/>
      <c r="P55" s="95"/>
      <c r="Q55" s="42"/>
      <c r="R55" s="95"/>
      <c r="S55" s="42"/>
      <c r="T55" s="95"/>
      <c r="U55" s="42"/>
      <c r="V55" s="96"/>
    </row>
    <row r="56" spans="2:22">
      <c r="B56" s="194" t="s">
        <v>37</v>
      </c>
      <c r="C56" s="189"/>
      <c r="D56" s="193"/>
      <c r="E56" s="189"/>
      <c r="F56" s="193"/>
      <c r="G56" s="189"/>
      <c r="H56" s="193"/>
      <c r="I56" s="189"/>
      <c r="J56" s="193"/>
      <c r="K56" s="189"/>
      <c r="L56" s="193"/>
      <c r="M56" s="189"/>
      <c r="N56" s="193"/>
      <c r="O56" s="189"/>
      <c r="P56" s="193"/>
      <c r="Q56" s="189"/>
      <c r="R56" s="193"/>
      <c r="S56" s="189"/>
      <c r="T56" s="193"/>
      <c r="U56" s="189"/>
      <c r="V56" s="191"/>
    </row>
    <row r="57" spans="2:22">
      <c r="B57" s="194"/>
      <c r="C57" s="189"/>
      <c r="D57" s="193"/>
      <c r="E57" s="189"/>
      <c r="F57" s="193"/>
      <c r="G57" s="189"/>
      <c r="H57" s="193"/>
      <c r="I57" s="189"/>
      <c r="J57" s="193"/>
      <c r="K57" s="189"/>
      <c r="L57" s="193"/>
      <c r="M57" s="189"/>
      <c r="N57" s="193"/>
      <c r="O57" s="189"/>
      <c r="P57" s="193"/>
      <c r="Q57" s="189"/>
      <c r="R57" s="193"/>
      <c r="S57" s="189"/>
      <c r="T57" s="193"/>
      <c r="U57" s="189"/>
      <c r="V57" s="191"/>
    </row>
    <row r="58" spans="2:22">
      <c r="B58" s="124" t="s">
        <v>38</v>
      </c>
      <c r="C58" s="42"/>
      <c r="D58" s="95"/>
      <c r="E58" s="42"/>
      <c r="F58" s="95"/>
      <c r="G58" s="42"/>
      <c r="H58" s="95"/>
      <c r="I58" s="42"/>
      <c r="J58" s="95"/>
      <c r="K58" s="42"/>
      <c r="L58" s="95"/>
      <c r="M58" s="42"/>
      <c r="N58" s="95"/>
      <c r="O58" s="42"/>
      <c r="P58" s="95"/>
      <c r="Q58" s="42"/>
      <c r="R58" s="95"/>
      <c r="S58" s="42"/>
      <c r="T58" s="95"/>
      <c r="U58" s="42"/>
      <c r="V58" s="96"/>
    </row>
    <row r="59" spans="2:22">
      <c r="B59" s="194" t="s">
        <v>37</v>
      </c>
      <c r="C59" s="189"/>
      <c r="D59" s="193"/>
      <c r="E59" s="189"/>
      <c r="F59" s="193"/>
      <c r="G59" s="189"/>
      <c r="H59" s="193"/>
      <c r="I59" s="189"/>
      <c r="J59" s="193"/>
      <c r="K59" s="189"/>
      <c r="L59" s="193"/>
      <c r="M59" s="189"/>
      <c r="N59" s="193"/>
      <c r="O59" s="189"/>
      <c r="P59" s="193"/>
      <c r="Q59" s="189"/>
      <c r="R59" s="193"/>
      <c r="S59" s="189"/>
      <c r="T59" s="193"/>
      <c r="U59" s="189"/>
      <c r="V59" s="191"/>
    </row>
    <row r="60" spans="2:22">
      <c r="B60" s="194"/>
      <c r="C60" s="189"/>
      <c r="D60" s="193"/>
      <c r="E60" s="189"/>
      <c r="F60" s="193"/>
      <c r="G60" s="189"/>
      <c r="H60" s="193"/>
      <c r="I60" s="189"/>
      <c r="J60" s="193"/>
      <c r="K60" s="189"/>
      <c r="L60" s="193"/>
      <c r="M60" s="189"/>
      <c r="N60" s="193"/>
      <c r="O60" s="189"/>
      <c r="P60" s="193"/>
      <c r="Q60" s="189"/>
      <c r="R60" s="193"/>
      <c r="S60" s="189"/>
      <c r="T60" s="193"/>
      <c r="U60" s="189"/>
      <c r="V60" s="191"/>
    </row>
    <row r="61" spans="2:22">
      <c r="B61" s="124" t="s">
        <v>38</v>
      </c>
      <c r="C61" s="42"/>
      <c r="D61" s="95"/>
      <c r="E61" s="42"/>
      <c r="F61" s="95"/>
      <c r="G61" s="42"/>
      <c r="H61" s="95"/>
      <c r="I61" s="42"/>
      <c r="J61" s="95"/>
      <c r="K61" s="42"/>
      <c r="L61" s="95"/>
      <c r="M61" s="42"/>
      <c r="N61" s="95"/>
      <c r="O61" s="42"/>
      <c r="P61" s="95"/>
      <c r="Q61" s="42"/>
      <c r="R61" s="95"/>
      <c r="S61" s="42"/>
      <c r="T61" s="95"/>
      <c r="U61" s="42"/>
      <c r="V61" s="96"/>
    </row>
    <row r="62" spans="2:22">
      <c r="B62" s="194" t="s">
        <v>37</v>
      </c>
      <c r="C62" s="189"/>
      <c r="D62" s="193"/>
      <c r="E62" s="189"/>
      <c r="F62" s="193"/>
      <c r="G62" s="189"/>
      <c r="H62" s="193"/>
      <c r="I62" s="189"/>
      <c r="J62" s="193"/>
      <c r="K62" s="189"/>
      <c r="L62" s="193"/>
      <c r="M62" s="189"/>
      <c r="N62" s="193"/>
      <c r="O62" s="189"/>
      <c r="P62" s="193"/>
      <c r="Q62" s="189"/>
      <c r="R62" s="193"/>
      <c r="S62" s="189"/>
      <c r="T62" s="193"/>
      <c r="U62" s="189"/>
      <c r="V62" s="191"/>
    </row>
    <row r="63" spans="2:22">
      <c r="B63" s="194"/>
      <c r="C63" s="189"/>
      <c r="D63" s="193"/>
      <c r="E63" s="189"/>
      <c r="F63" s="193"/>
      <c r="G63" s="189"/>
      <c r="H63" s="193"/>
      <c r="I63" s="189"/>
      <c r="J63" s="193"/>
      <c r="K63" s="189"/>
      <c r="L63" s="193"/>
      <c r="M63" s="189"/>
      <c r="N63" s="193"/>
      <c r="O63" s="189"/>
      <c r="P63" s="193"/>
      <c r="Q63" s="189"/>
      <c r="R63" s="193"/>
      <c r="S63" s="189"/>
      <c r="T63" s="193"/>
      <c r="U63" s="189"/>
      <c r="V63" s="191"/>
    </row>
    <row r="64" spans="2:22">
      <c r="B64" s="124" t="s">
        <v>38</v>
      </c>
      <c r="C64" s="42"/>
      <c r="D64" s="95"/>
      <c r="E64" s="42"/>
      <c r="F64" s="95"/>
      <c r="G64" s="42"/>
      <c r="H64" s="95"/>
      <c r="I64" s="42"/>
      <c r="J64" s="95"/>
      <c r="K64" s="42"/>
      <c r="L64" s="95"/>
      <c r="M64" s="42"/>
      <c r="N64" s="95"/>
      <c r="O64" s="42"/>
      <c r="P64" s="95"/>
      <c r="Q64" s="42"/>
      <c r="R64" s="95"/>
      <c r="S64" s="42"/>
      <c r="T64" s="95"/>
      <c r="U64" s="42"/>
      <c r="V64" s="96"/>
    </row>
    <row r="65" spans="2:22">
      <c r="B65" s="194" t="s">
        <v>37</v>
      </c>
      <c r="C65" s="189"/>
      <c r="D65" s="193"/>
      <c r="E65" s="189"/>
      <c r="F65" s="193"/>
      <c r="G65" s="189"/>
      <c r="H65" s="193"/>
      <c r="I65" s="189"/>
      <c r="J65" s="193"/>
      <c r="K65" s="189"/>
      <c r="L65" s="193"/>
      <c r="M65" s="189"/>
      <c r="N65" s="193"/>
      <c r="O65" s="189"/>
      <c r="P65" s="193"/>
      <c r="Q65" s="189"/>
      <c r="R65" s="193"/>
      <c r="S65" s="189"/>
      <c r="T65" s="193"/>
      <c r="U65" s="189"/>
      <c r="V65" s="191"/>
    </row>
    <row r="66" spans="2:22">
      <c r="B66" s="194"/>
      <c r="C66" s="189"/>
      <c r="D66" s="193"/>
      <c r="E66" s="189"/>
      <c r="F66" s="193"/>
      <c r="G66" s="189"/>
      <c r="H66" s="193"/>
      <c r="I66" s="189"/>
      <c r="J66" s="193"/>
      <c r="K66" s="189"/>
      <c r="L66" s="193"/>
      <c r="M66" s="189"/>
      <c r="N66" s="193"/>
      <c r="O66" s="189"/>
      <c r="P66" s="193"/>
      <c r="Q66" s="189"/>
      <c r="R66" s="193"/>
      <c r="S66" s="189"/>
      <c r="T66" s="193"/>
      <c r="U66" s="189"/>
      <c r="V66" s="191"/>
    </row>
    <row r="67" spans="2:22">
      <c r="B67" s="124" t="s">
        <v>38</v>
      </c>
      <c r="C67" s="42"/>
      <c r="D67" s="95"/>
      <c r="E67" s="42"/>
      <c r="F67" s="95"/>
      <c r="G67" s="42"/>
      <c r="H67" s="95"/>
      <c r="I67" s="42"/>
      <c r="J67" s="95"/>
      <c r="K67" s="42"/>
      <c r="L67" s="95"/>
      <c r="M67" s="42"/>
      <c r="N67" s="95"/>
      <c r="O67" s="42"/>
      <c r="P67" s="95"/>
      <c r="Q67" s="42"/>
      <c r="R67" s="95"/>
      <c r="S67" s="42"/>
      <c r="T67" s="95"/>
      <c r="U67" s="42"/>
      <c r="V67" s="96"/>
    </row>
    <row r="68" spans="2:22">
      <c r="B68" s="194" t="s">
        <v>37</v>
      </c>
      <c r="C68" s="189"/>
      <c r="D68" s="193"/>
      <c r="E68" s="189"/>
      <c r="F68" s="193"/>
      <c r="G68" s="189"/>
      <c r="H68" s="193"/>
      <c r="I68" s="189"/>
      <c r="J68" s="193"/>
      <c r="K68" s="189"/>
      <c r="L68" s="193"/>
      <c r="M68" s="189"/>
      <c r="N68" s="193"/>
      <c r="O68" s="189"/>
      <c r="P68" s="193"/>
      <c r="Q68" s="189"/>
      <c r="R68" s="193"/>
      <c r="S68" s="189"/>
      <c r="T68" s="193"/>
      <c r="U68" s="189"/>
      <c r="V68" s="191"/>
    </row>
    <row r="69" spans="2:22">
      <c r="B69" s="194"/>
      <c r="C69" s="189"/>
      <c r="D69" s="193"/>
      <c r="E69" s="189"/>
      <c r="F69" s="193"/>
      <c r="G69" s="189"/>
      <c r="H69" s="193"/>
      <c r="I69" s="189"/>
      <c r="J69" s="193"/>
      <c r="K69" s="189"/>
      <c r="L69" s="193"/>
      <c r="M69" s="189"/>
      <c r="N69" s="193"/>
      <c r="O69" s="189"/>
      <c r="P69" s="193"/>
      <c r="Q69" s="189"/>
      <c r="R69" s="193"/>
      <c r="S69" s="189"/>
      <c r="T69" s="193"/>
      <c r="U69" s="189"/>
      <c r="V69" s="191"/>
    </row>
    <row r="70" spans="2:22">
      <c r="B70" s="124" t="s">
        <v>38</v>
      </c>
      <c r="C70" s="42"/>
      <c r="D70" s="95"/>
      <c r="E70" s="42"/>
      <c r="F70" s="95"/>
      <c r="G70" s="42"/>
      <c r="H70" s="95"/>
      <c r="I70" s="42"/>
      <c r="J70" s="95"/>
      <c r="K70" s="42"/>
      <c r="L70" s="95"/>
      <c r="M70" s="42"/>
      <c r="N70" s="95"/>
      <c r="O70" s="42"/>
      <c r="P70" s="95"/>
      <c r="Q70" s="42"/>
      <c r="R70" s="95"/>
      <c r="S70" s="42"/>
      <c r="T70" s="95"/>
      <c r="U70" s="42"/>
      <c r="V70" s="96"/>
    </row>
    <row r="71" spans="2:22">
      <c r="B71" s="194" t="s">
        <v>37</v>
      </c>
      <c r="C71" s="189"/>
      <c r="D71" s="193"/>
      <c r="E71" s="189"/>
      <c r="F71" s="193"/>
      <c r="G71" s="189"/>
      <c r="H71" s="193"/>
      <c r="I71" s="189"/>
      <c r="J71" s="193"/>
      <c r="K71" s="189"/>
      <c r="L71" s="193"/>
      <c r="M71" s="189"/>
      <c r="N71" s="193"/>
      <c r="O71" s="189"/>
      <c r="P71" s="193"/>
      <c r="Q71" s="189"/>
      <c r="R71" s="193"/>
      <c r="S71" s="189"/>
      <c r="T71" s="193"/>
      <c r="U71" s="189"/>
      <c r="V71" s="191"/>
    </row>
    <row r="72" spans="2:22">
      <c r="B72" s="194"/>
      <c r="C72" s="189"/>
      <c r="D72" s="193"/>
      <c r="E72" s="189"/>
      <c r="F72" s="193"/>
      <c r="G72" s="189"/>
      <c r="H72" s="193"/>
      <c r="I72" s="189"/>
      <c r="J72" s="193"/>
      <c r="K72" s="189"/>
      <c r="L72" s="193"/>
      <c r="M72" s="189"/>
      <c r="N72" s="193"/>
      <c r="O72" s="189"/>
      <c r="P72" s="193"/>
      <c r="Q72" s="189"/>
      <c r="R72" s="193"/>
      <c r="S72" s="189"/>
      <c r="T72" s="193"/>
      <c r="U72" s="189"/>
      <c r="V72" s="191"/>
    </row>
    <row r="73" spans="2:22">
      <c r="B73" s="124" t="s">
        <v>38</v>
      </c>
      <c r="C73" s="42"/>
      <c r="D73" s="95"/>
      <c r="E73" s="42"/>
      <c r="F73" s="95"/>
      <c r="G73" s="42"/>
      <c r="H73" s="95"/>
      <c r="I73" s="42"/>
      <c r="J73" s="95"/>
      <c r="K73" s="42"/>
      <c r="L73" s="95"/>
      <c r="M73" s="42"/>
      <c r="N73" s="95"/>
      <c r="O73" s="42"/>
      <c r="P73" s="95"/>
      <c r="Q73" s="42"/>
      <c r="R73" s="95"/>
      <c r="S73" s="42"/>
      <c r="T73" s="95"/>
      <c r="U73" s="42"/>
      <c r="V73" s="96"/>
    </row>
    <row r="74" spans="2:22">
      <c r="B74" s="194" t="s">
        <v>37</v>
      </c>
      <c r="C74" s="189"/>
      <c r="D74" s="193"/>
      <c r="E74" s="189"/>
      <c r="F74" s="193"/>
      <c r="G74" s="189"/>
      <c r="H74" s="193"/>
      <c r="I74" s="189"/>
      <c r="J74" s="193"/>
      <c r="K74" s="189"/>
      <c r="L74" s="193"/>
      <c r="M74" s="189"/>
      <c r="N74" s="193"/>
      <c r="O74" s="189"/>
      <c r="P74" s="193"/>
      <c r="Q74" s="189"/>
      <c r="R74" s="193"/>
      <c r="S74" s="189"/>
      <c r="T74" s="193"/>
      <c r="U74" s="189"/>
      <c r="V74" s="191"/>
    </row>
    <row r="75" spans="2:22">
      <c r="B75" s="194"/>
      <c r="C75" s="189"/>
      <c r="D75" s="193"/>
      <c r="E75" s="189"/>
      <c r="F75" s="193"/>
      <c r="G75" s="189"/>
      <c r="H75" s="193"/>
      <c r="I75" s="189"/>
      <c r="J75" s="193"/>
      <c r="K75" s="189"/>
      <c r="L75" s="193"/>
      <c r="M75" s="189"/>
      <c r="N75" s="193"/>
      <c r="O75" s="189"/>
      <c r="P75" s="193"/>
      <c r="Q75" s="189"/>
      <c r="R75" s="193"/>
      <c r="S75" s="189"/>
      <c r="T75" s="193"/>
      <c r="U75" s="189"/>
      <c r="V75" s="191"/>
    </row>
    <row r="76" spans="2:22">
      <c r="B76" s="124" t="s">
        <v>38</v>
      </c>
      <c r="C76" s="42"/>
      <c r="D76" s="95"/>
      <c r="E76" s="42"/>
      <c r="F76" s="95"/>
      <c r="G76" s="42"/>
      <c r="H76" s="95"/>
      <c r="I76" s="42"/>
      <c r="J76" s="95"/>
      <c r="K76" s="42"/>
      <c r="L76" s="95"/>
      <c r="M76" s="42"/>
      <c r="N76" s="95"/>
      <c r="O76" s="42"/>
      <c r="P76" s="95"/>
      <c r="Q76" s="42"/>
      <c r="R76" s="95"/>
      <c r="S76" s="42"/>
      <c r="T76" s="95"/>
      <c r="U76" s="42"/>
      <c r="V76" s="96"/>
    </row>
    <row r="77" spans="2:22">
      <c r="B77" s="194" t="s">
        <v>37</v>
      </c>
      <c r="C77" s="189"/>
      <c r="D77" s="193"/>
      <c r="E77" s="189"/>
      <c r="F77" s="193"/>
      <c r="G77" s="189"/>
      <c r="H77" s="193"/>
      <c r="I77" s="189"/>
      <c r="J77" s="193"/>
      <c r="K77" s="189"/>
      <c r="L77" s="193"/>
      <c r="M77" s="189"/>
      <c r="N77" s="193"/>
      <c r="O77" s="189"/>
      <c r="P77" s="193"/>
      <c r="Q77" s="189"/>
      <c r="R77" s="193"/>
      <c r="S77" s="189"/>
      <c r="T77" s="193"/>
      <c r="U77" s="189"/>
      <c r="V77" s="191"/>
    </row>
    <row r="78" spans="2:22">
      <c r="B78" s="194"/>
      <c r="C78" s="189"/>
      <c r="D78" s="193"/>
      <c r="E78" s="189"/>
      <c r="F78" s="193"/>
      <c r="G78" s="189"/>
      <c r="H78" s="193"/>
      <c r="I78" s="189"/>
      <c r="J78" s="193"/>
      <c r="K78" s="189"/>
      <c r="L78" s="193"/>
      <c r="M78" s="189"/>
      <c r="N78" s="193"/>
      <c r="O78" s="189"/>
      <c r="P78" s="193"/>
      <c r="Q78" s="189"/>
      <c r="R78" s="193"/>
      <c r="S78" s="189"/>
      <c r="T78" s="193"/>
      <c r="U78" s="189"/>
      <c r="V78" s="191"/>
    </row>
    <row r="79" spans="2:22">
      <c r="B79" s="124" t="s">
        <v>38</v>
      </c>
      <c r="C79" s="42"/>
      <c r="D79" s="95"/>
      <c r="E79" s="42"/>
      <c r="F79" s="95"/>
      <c r="G79" s="42"/>
      <c r="H79" s="95"/>
      <c r="I79" s="42"/>
      <c r="J79" s="95"/>
      <c r="K79" s="42"/>
      <c r="L79" s="95"/>
      <c r="M79" s="42"/>
      <c r="N79" s="95"/>
      <c r="O79" s="42"/>
      <c r="P79" s="95"/>
      <c r="Q79" s="42"/>
      <c r="R79" s="95"/>
      <c r="S79" s="42"/>
      <c r="T79" s="95"/>
      <c r="U79" s="42"/>
      <c r="V79" s="96"/>
    </row>
    <row r="80" spans="2:22">
      <c r="B80" s="194" t="s">
        <v>37</v>
      </c>
      <c r="C80" s="189"/>
      <c r="D80" s="193"/>
      <c r="E80" s="189"/>
      <c r="F80" s="193"/>
      <c r="G80" s="189"/>
      <c r="H80" s="193"/>
      <c r="I80" s="189"/>
      <c r="J80" s="193"/>
      <c r="K80" s="189"/>
      <c r="L80" s="193"/>
      <c r="M80" s="189"/>
      <c r="N80" s="193"/>
      <c r="O80" s="189"/>
      <c r="P80" s="193"/>
      <c r="Q80" s="189"/>
      <c r="R80" s="193"/>
      <c r="S80" s="189"/>
      <c r="T80" s="193"/>
      <c r="U80" s="189"/>
      <c r="V80" s="191"/>
    </row>
    <row r="81" spans="2:22">
      <c r="B81" s="194"/>
      <c r="C81" s="189"/>
      <c r="D81" s="193"/>
      <c r="E81" s="189"/>
      <c r="F81" s="193"/>
      <c r="G81" s="189"/>
      <c r="H81" s="193"/>
      <c r="I81" s="189"/>
      <c r="J81" s="193"/>
      <c r="K81" s="189"/>
      <c r="L81" s="193"/>
      <c r="M81" s="189"/>
      <c r="N81" s="193"/>
      <c r="O81" s="189"/>
      <c r="P81" s="193"/>
      <c r="Q81" s="189"/>
      <c r="R81" s="193"/>
      <c r="S81" s="189"/>
      <c r="T81" s="193"/>
      <c r="U81" s="189"/>
      <c r="V81" s="191"/>
    </row>
    <row r="82" spans="2:22" ht="15.75" thickBot="1">
      <c r="B82" s="125" t="s">
        <v>38</v>
      </c>
      <c r="C82" s="152"/>
      <c r="D82" s="153"/>
      <c r="E82" s="152"/>
      <c r="F82" s="153"/>
      <c r="G82" s="152"/>
      <c r="H82" s="153"/>
      <c r="I82" s="152"/>
      <c r="J82" s="153"/>
      <c r="K82" s="152"/>
      <c r="L82" s="153"/>
      <c r="M82" s="152"/>
      <c r="N82" s="153"/>
      <c r="O82" s="152"/>
      <c r="P82" s="153"/>
      <c r="Q82" s="152"/>
      <c r="R82" s="153"/>
      <c r="S82" s="152"/>
      <c r="T82" s="153"/>
      <c r="U82" s="152"/>
      <c r="V82" s="154"/>
    </row>
    <row r="83" spans="2:22" ht="15.75" thickBot="1">
      <c r="B83" s="134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</row>
    <row r="84" spans="2:22" ht="15.75" thickBot="1">
      <c r="C84" s="185" t="s">
        <v>62</v>
      </c>
      <c r="D84" s="186"/>
      <c r="E84" s="187"/>
      <c r="I84" s="185" t="s">
        <v>62</v>
      </c>
      <c r="J84" s="186"/>
      <c r="K84" s="187"/>
      <c r="O84" s="185" t="s">
        <v>62</v>
      </c>
      <c r="P84" s="186"/>
      <c r="Q84" s="187"/>
      <c r="T84" s="185" t="s">
        <v>62</v>
      </c>
      <c r="U84" s="186"/>
      <c r="V84" s="187"/>
    </row>
    <row r="85" spans="2:22" ht="15.75" thickBot="1"/>
    <row r="86" spans="2:22" ht="37.5" customHeight="1">
      <c r="B86" s="127" t="s">
        <v>48</v>
      </c>
      <c r="C86" s="128"/>
      <c r="D86" s="129"/>
      <c r="E86" s="129"/>
      <c r="F86" s="129"/>
      <c r="G86" s="129"/>
      <c r="H86" s="129"/>
      <c r="I86" s="129"/>
      <c r="J86" s="129"/>
      <c r="K86" s="129"/>
      <c r="L86" s="129"/>
      <c r="M86" s="129"/>
      <c r="N86" s="129"/>
      <c r="O86" s="129"/>
      <c r="P86" s="129"/>
      <c r="Q86" s="129"/>
      <c r="R86" s="129"/>
      <c r="S86" s="129"/>
      <c r="T86" s="129"/>
      <c r="U86" s="129"/>
      <c r="V86" s="130"/>
    </row>
    <row r="87" spans="2:22">
      <c r="B87" s="131" t="s">
        <v>49</v>
      </c>
      <c r="C87" s="126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4"/>
    </row>
    <row r="88" spans="2:22" ht="15.75" thickBot="1">
      <c r="B88" s="132" t="s">
        <v>50</v>
      </c>
      <c r="C88" s="133">
        <f t="shared" ref="C88:V88" si="8">N(C87)*25</f>
        <v>0</v>
      </c>
      <c r="D88" s="5">
        <f t="shared" si="8"/>
        <v>0</v>
      </c>
      <c r="E88" s="5">
        <f t="shared" si="8"/>
        <v>0</v>
      </c>
      <c r="F88" s="5">
        <f t="shared" si="8"/>
        <v>0</v>
      </c>
      <c r="G88" s="5">
        <f t="shared" si="8"/>
        <v>0</v>
      </c>
      <c r="H88" s="5">
        <f t="shared" si="8"/>
        <v>0</v>
      </c>
      <c r="I88" s="5">
        <f t="shared" si="8"/>
        <v>0</v>
      </c>
      <c r="J88" s="5">
        <f t="shared" si="8"/>
        <v>0</v>
      </c>
      <c r="K88" s="5">
        <f t="shared" si="8"/>
        <v>0</v>
      </c>
      <c r="L88" s="5">
        <f t="shared" si="8"/>
        <v>0</v>
      </c>
      <c r="M88" s="5">
        <f t="shared" si="8"/>
        <v>0</v>
      </c>
      <c r="N88" s="5">
        <f t="shared" si="8"/>
        <v>0</v>
      </c>
      <c r="O88" s="5">
        <f t="shared" si="8"/>
        <v>0</v>
      </c>
      <c r="P88" s="5">
        <f t="shared" si="8"/>
        <v>0</v>
      </c>
      <c r="Q88" s="5">
        <f t="shared" si="8"/>
        <v>0</v>
      </c>
      <c r="R88" s="5">
        <f t="shared" si="8"/>
        <v>0</v>
      </c>
      <c r="S88" s="5">
        <f t="shared" si="8"/>
        <v>0</v>
      </c>
      <c r="T88" s="5">
        <f t="shared" si="8"/>
        <v>0</v>
      </c>
      <c r="U88" s="5">
        <f t="shared" si="8"/>
        <v>0</v>
      </c>
      <c r="V88" s="39">
        <f t="shared" si="8"/>
        <v>0</v>
      </c>
    </row>
    <row r="89" spans="2:22" ht="30.75" customHeight="1">
      <c r="B89" s="127" t="s">
        <v>48</v>
      </c>
      <c r="C89" s="128"/>
      <c r="D89" s="129"/>
      <c r="E89" s="129"/>
      <c r="F89" s="129"/>
      <c r="G89" s="129"/>
      <c r="H89" s="129"/>
      <c r="I89" s="129"/>
      <c r="J89" s="129"/>
      <c r="K89" s="129"/>
      <c r="L89" s="129"/>
      <c r="M89" s="129"/>
      <c r="N89" s="129"/>
      <c r="O89" s="129"/>
      <c r="P89" s="129"/>
      <c r="Q89" s="129"/>
      <c r="R89" s="129"/>
      <c r="S89" s="129"/>
      <c r="T89" s="129"/>
      <c r="U89" s="129"/>
      <c r="V89" s="130"/>
    </row>
    <row r="90" spans="2:22">
      <c r="B90" s="131" t="s">
        <v>49</v>
      </c>
      <c r="C90" s="126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4"/>
    </row>
    <row r="91" spans="2:22" ht="15.75" thickBot="1">
      <c r="B91" s="132" t="s">
        <v>50</v>
      </c>
      <c r="C91" s="133">
        <f t="shared" ref="C91:V91" si="9">N(C90)*25</f>
        <v>0</v>
      </c>
      <c r="D91" s="5">
        <f t="shared" si="9"/>
        <v>0</v>
      </c>
      <c r="E91" s="5">
        <f t="shared" si="9"/>
        <v>0</v>
      </c>
      <c r="F91" s="5">
        <f t="shared" si="9"/>
        <v>0</v>
      </c>
      <c r="G91" s="5">
        <f t="shared" si="9"/>
        <v>0</v>
      </c>
      <c r="H91" s="5">
        <f t="shared" si="9"/>
        <v>0</v>
      </c>
      <c r="I91" s="5">
        <f t="shared" si="9"/>
        <v>0</v>
      </c>
      <c r="J91" s="5">
        <f t="shared" si="9"/>
        <v>0</v>
      </c>
      <c r="K91" s="5">
        <f t="shared" si="9"/>
        <v>0</v>
      </c>
      <c r="L91" s="5">
        <f t="shared" si="9"/>
        <v>0</v>
      </c>
      <c r="M91" s="5">
        <f t="shared" si="9"/>
        <v>0</v>
      </c>
      <c r="N91" s="5">
        <f t="shared" si="9"/>
        <v>0</v>
      </c>
      <c r="O91" s="5">
        <f t="shared" si="9"/>
        <v>0</v>
      </c>
      <c r="P91" s="5">
        <f t="shared" si="9"/>
        <v>0</v>
      </c>
      <c r="Q91" s="5">
        <f t="shared" si="9"/>
        <v>0</v>
      </c>
      <c r="R91" s="5">
        <f t="shared" si="9"/>
        <v>0</v>
      </c>
      <c r="S91" s="5">
        <f t="shared" si="9"/>
        <v>0</v>
      </c>
      <c r="T91" s="5">
        <f t="shared" si="9"/>
        <v>0</v>
      </c>
      <c r="U91" s="5">
        <f t="shared" si="9"/>
        <v>0</v>
      </c>
      <c r="V91" s="39">
        <f t="shared" si="9"/>
        <v>0</v>
      </c>
    </row>
    <row r="92" spans="2:22" ht="31.5" customHeight="1">
      <c r="B92" s="127" t="s">
        <v>48</v>
      </c>
      <c r="C92" s="128"/>
      <c r="D92" s="129"/>
      <c r="E92" s="129"/>
      <c r="F92" s="129"/>
      <c r="G92" s="129"/>
      <c r="H92" s="129"/>
      <c r="I92" s="129"/>
      <c r="J92" s="129"/>
      <c r="K92" s="129"/>
      <c r="L92" s="129"/>
      <c r="M92" s="129"/>
      <c r="N92" s="129"/>
      <c r="O92" s="129"/>
      <c r="P92" s="129"/>
      <c r="Q92" s="129"/>
      <c r="R92" s="129"/>
      <c r="S92" s="129"/>
      <c r="T92" s="129"/>
      <c r="U92" s="129"/>
      <c r="V92" s="130"/>
    </row>
    <row r="93" spans="2:22">
      <c r="B93" s="131" t="s">
        <v>49</v>
      </c>
      <c r="C93" s="126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4"/>
    </row>
    <row r="94" spans="2:22" ht="15.75" thickBot="1">
      <c r="B94" s="132" t="s">
        <v>50</v>
      </c>
      <c r="C94" s="133">
        <f t="shared" ref="C94:V94" si="10">N(C93)*25</f>
        <v>0</v>
      </c>
      <c r="D94" s="5">
        <f t="shared" si="10"/>
        <v>0</v>
      </c>
      <c r="E94" s="5">
        <f t="shared" si="10"/>
        <v>0</v>
      </c>
      <c r="F94" s="5">
        <f t="shared" si="10"/>
        <v>0</v>
      </c>
      <c r="G94" s="5">
        <f t="shared" si="10"/>
        <v>0</v>
      </c>
      <c r="H94" s="5">
        <f t="shared" si="10"/>
        <v>0</v>
      </c>
      <c r="I94" s="5">
        <f t="shared" si="10"/>
        <v>0</v>
      </c>
      <c r="J94" s="5">
        <f t="shared" si="10"/>
        <v>0</v>
      </c>
      <c r="K94" s="5">
        <f t="shared" si="10"/>
        <v>0</v>
      </c>
      <c r="L94" s="5">
        <f t="shared" si="10"/>
        <v>0</v>
      </c>
      <c r="M94" s="5">
        <f t="shared" si="10"/>
        <v>0</v>
      </c>
      <c r="N94" s="5">
        <f t="shared" si="10"/>
        <v>0</v>
      </c>
      <c r="O94" s="5">
        <f t="shared" si="10"/>
        <v>0</v>
      </c>
      <c r="P94" s="5">
        <f t="shared" si="10"/>
        <v>0</v>
      </c>
      <c r="Q94" s="5">
        <f t="shared" si="10"/>
        <v>0</v>
      </c>
      <c r="R94" s="5">
        <f t="shared" si="10"/>
        <v>0</v>
      </c>
      <c r="S94" s="5">
        <f t="shared" si="10"/>
        <v>0</v>
      </c>
      <c r="T94" s="5">
        <f t="shared" si="10"/>
        <v>0</v>
      </c>
      <c r="U94" s="5">
        <f t="shared" si="10"/>
        <v>0</v>
      </c>
      <c r="V94" s="39">
        <f t="shared" si="10"/>
        <v>0</v>
      </c>
    </row>
    <row r="95" spans="2:22" ht="31.5" customHeight="1">
      <c r="B95" s="127" t="s">
        <v>48</v>
      </c>
      <c r="C95" s="128"/>
      <c r="D95" s="129"/>
      <c r="E95" s="129"/>
      <c r="F95" s="129"/>
      <c r="G95" s="129"/>
      <c r="H95" s="129"/>
      <c r="I95" s="129"/>
      <c r="J95" s="129"/>
      <c r="K95" s="129"/>
      <c r="L95" s="129"/>
      <c r="M95" s="129"/>
      <c r="N95" s="129"/>
      <c r="O95" s="129"/>
      <c r="P95" s="129"/>
      <c r="Q95" s="129"/>
      <c r="R95" s="129"/>
      <c r="S95" s="129"/>
      <c r="T95" s="129"/>
      <c r="U95" s="129"/>
      <c r="V95" s="130"/>
    </row>
    <row r="96" spans="2:22">
      <c r="B96" s="131" t="s">
        <v>49</v>
      </c>
      <c r="C96" s="126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4"/>
    </row>
    <row r="97" spans="2:22" ht="15.75" thickBot="1">
      <c r="B97" s="132" t="s">
        <v>50</v>
      </c>
      <c r="C97" s="133">
        <f t="shared" ref="C97:V97" si="11">N(C96)*25</f>
        <v>0</v>
      </c>
      <c r="D97" s="5">
        <f t="shared" si="11"/>
        <v>0</v>
      </c>
      <c r="E97" s="5">
        <f t="shared" si="11"/>
        <v>0</v>
      </c>
      <c r="F97" s="5">
        <f t="shared" si="11"/>
        <v>0</v>
      </c>
      <c r="G97" s="5">
        <f t="shared" si="11"/>
        <v>0</v>
      </c>
      <c r="H97" s="5">
        <f t="shared" si="11"/>
        <v>0</v>
      </c>
      <c r="I97" s="5">
        <f t="shared" si="11"/>
        <v>0</v>
      </c>
      <c r="J97" s="5">
        <f t="shared" si="11"/>
        <v>0</v>
      </c>
      <c r="K97" s="5">
        <f t="shared" si="11"/>
        <v>0</v>
      </c>
      <c r="L97" s="5">
        <f t="shared" si="11"/>
        <v>0</v>
      </c>
      <c r="M97" s="5">
        <f t="shared" si="11"/>
        <v>0</v>
      </c>
      <c r="N97" s="5">
        <f t="shared" si="11"/>
        <v>0</v>
      </c>
      <c r="O97" s="5">
        <f t="shared" si="11"/>
        <v>0</v>
      </c>
      <c r="P97" s="5">
        <f t="shared" si="11"/>
        <v>0</v>
      </c>
      <c r="Q97" s="5">
        <f t="shared" si="11"/>
        <v>0</v>
      </c>
      <c r="R97" s="5">
        <f t="shared" si="11"/>
        <v>0</v>
      </c>
      <c r="S97" s="5">
        <f t="shared" si="11"/>
        <v>0</v>
      </c>
      <c r="T97" s="5">
        <f t="shared" si="11"/>
        <v>0</v>
      </c>
      <c r="U97" s="5">
        <f t="shared" si="11"/>
        <v>0</v>
      </c>
      <c r="V97" s="39">
        <f t="shared" si="11"/>
        <v>0</v>
      </c>
    </row>
    <row r="98" spans="2:22" ht="30" customHeight="1">
      <c r="B98" s="127" t="s">
        <v>48</v>
      </c>
      <c r="C98" s="128"/>
      <c r="D98" s="129"/>
      <c r="E98" s="129"/>
      <c r="F98" s="129"/>
      <c r="G98" s="129"/>
      <c r="H98" s="129"/>
      <c r="I98" s="129"/>
      <c r="J98" s="129"/>
      <c r="K98" s="129"/>
      <c r="L98" s="129"/>
      <c r="M98" s="129"/>
      <c r="N98" s="129"/>
      <c r="O98" s="129"/>
      <c r="P98" s="129"/>
      <c r="Q98" s="129"/>
      <c r="R98" s="129"/>
      <c r="S98" s="129"/>
      <c r="T98" s="129"/>
      <c r="U98" s="129"/>
      <c r="V98" s="130"/>
    </row>
    <row r="99" spans="2:22">
      <c r="B99" s="131" t="s">
        <v>49</v>
      </c>
      <c r="C99" s="126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4"/>
    </row>
    <row r="100" spans="2:22" ht="15.75" thickBot="1">
      <c r="B100" s="132" t="s">
        <v>50</v>
      </c>
      <c r="C100" s="133">
        <f t="shared" ref="C100:V100" si="12">N(C99)*25</f>
        <v>0</v>
      </c>
      <c r="D100" s="5">
        <f t="shared" si="12"/>
        <v>0</v>
      </c>
      <c r="E100" s="5">
        <f t="shared" si="12"/>
        <v>0</v>
      </c>
      <c r="F100" s="5">
        <f t="shared" si="12"/>
        <v>0</v>
      </c>
      <c r="G100" s="5">
        <f t="shared" si="12"/>
        <v>0</v>
      </c>
      <c r="H100" s="5">
        <f t="shared" si="12"/>
        <v>0</v>
      </c>
      <c r="I100" s="5">
        <f t="shared" si="12"/>
        <v>0</v>
      </c>
      <c r="J100" s="5">
        <f t="shared" si="12"/>
        <v>0</v>
      </c>
      <c r="K100" s="5">
        <f t="shared" si="12"/>
        <v>0</v>
      </c>
      <c r="L100" s="5">
        <f t="shared" si="12"/>
        <v>0</v>
      </c>
      <c r="M100" s="5">
        <f t="shared" si="12"/>
        <v>0</v>
      </c>
      <c r="N100" s="5">
        <f t="shared" si="12"/>
        <v>0</v>
      </c>
      <c r="O100" s="5">
        <f t="shared" si="12"/>
        <v>0</v>
      </c>
      <c r="P100" s="5">
        <f t="shared" si="12"/>
        <v>0</v>
      </c>
      <c r="Q100" s="5">
        <f t="shared" si="12"/>
        <v>0</v>
      </c>
      <c r="R100" s="5">
        <f t="shared" si="12"/>
        <v>0</v>
      </c>
      <c r="S100" s="5">
        <f t="shared" si="12"/>
        <v>0</v>
      </c>
      <c r="T100" s="5">
        <f t="shared" si="12"/>
        <v>0</v>
      </c>
      <c r="U100" s="5">
        <f t="shared" si="12"/>
        <v>0</v>
      </c>
      <c r="V100" s="39">
        <f t="shared" si="12"/>
        <v>0</v>
      </c>
    </row>
  </sheetData>
  <mergeCells count="333">
    <mergeCell ref="V80:V81"/>
    <mergeCell ref="C36:F36"/>
    <mergeCell ref="Q80:Q81"/>
    <mergeCell ref="R80:R81"/>
    <mergeCell ref="S80:S81"/>
    <mergeCell ref="T80:T81"/>
    <mergeCell ref="U80:U81"/>
    <mergeCell ref="L80:L81"/>
    <mergeCell ref="M80:M81"/>
    <mergeCell ref="N80:N81"/>
    <mergeCell ref="O80:O81"/>
    <mergeCell ref="P80:P81"/>
    <mergeCell ref="G80:G81"/>
    <mergeCell ref="H80:H81"/>
    <mergeCell ref="I80:I81"/>
    <mergeCell ref="J80:J81"/>
    <mergeCell ref="K80:K81"/>
    <mergeCell ref="U77:U78"/>
    <mergeCell ref="Q74:Q75"/>
    <mergeCell ref="R74:R75"/>
    <mergeCell ref="S74:S75"/>
    <mergeCell ref="T74:T75"/>
    <mergeCell ref="U74:U75"/>
    <mergeCell ref="L71:L72"/>
    <mergeCell ref="B80:B81"/>
    <mergeCell ref="C80:C81"/>
    <mergeCell ref="D80:D81"/>
    <mergeCell ref="E80:E81"/>
    <mergeCell ref="F80:F81"/>
    <mergeCell ref="Q77:Q78"/>
    <mergeCell ref="R77:R78"/>
    <mergeCell ref="S77:S78"/>
    <mergeCell ref="T77:T78"/>
    <mergeCell ref="L77:L78"/>
    <mergeCell ref="M77:M78"/>
    <mergeCell ref="N77:N78"/>
    <mergeCell ref="O77:O78"/>
    <mergeCell ref="P77:P78"/>
    <mergeCell ref="G77:G78"/>
    <mergeCell ref="H77:H78"/>
    <mergeCell ref="I77:I78"/>
    <mergeCell ref="J77:J78"/>
    <mergeCell ref="K77:K78"/>
    <mergeCell ref="B77:B78"/>
    <mergeCell ref="C77:C78"/>
    <mergeCell ref="D77:D78"/>
    <mergeCell ref="E77:E78"/>
    <mergeCell ref="F77:F78"/>
    <mergeCell ref="B74:B75"/>
    <mergeCell ref="C74:C75"/>
    <mergeCell ref="D74:D75"/>
    <mergeCell ref="E74:E75"/>
    <mergeCell ref="F74:F75"/>
    <mergeCell ref="Q71:Q72"/>
    <mergeCell ref="R71:R72"/>
    <mergeCell ref="S71:S72"/>
    <mergeCell ref="T71:T72"/>
    <mergeCell ref="B71:B72"/>
    <mergeCell ref="C71:C72"/>
    <mergeCell ref="D71:D72"/>
    <mergeCell ref="E71:E72"/>
    <mergeCell ref="F71:F72"/>
    <mergeCell ref="L74:L75"/>
    <mergeCell ref="M74:M75"/>
    <mergeCell ref="N74:N75"/>
    <mergeCell ref="O74:O75"/>
    <mergeCell ref="P74:P75"/>
    <mergeCell ref="G74:G75"/>
    <mergeCell ref="H74:H75"/>
    <mergeCell ref="I74:I75"/>
    <mergeCell ref="J74:J75"/>
    <mergeCell ref="K74:K75"/>
    <mergeCell ref="M71:M72"/>
    <mergeCell ref="N71:N72"/>
    <mergeCell ref="O71:O72"/>
    <mergeCell ref="P71:P72"/>
    <mergeCell ref="G71:G72"/>
    <mergeCell ref="H71:H72"/>
    <mergeCell ref="I71:I72"/>
    <mergeCell ref="J71:J72"/>
    <mergeCell ref="K71:K72"/>
    <mergeCell ref="Q68:Q69"/>
    <mergeCell ref="R68:R69"/>
    <mergeCell ref="S68:S69"/>
    <mergeCell ref="T68:T69"/>
    <mergeCell ref="U68:U69"/>
    <mergeCell ref="L68:L69"/>
    <mergeCell ref="M68:M69"/>
    <mergeCell ref="N68:N69"/>
    <mergeCell ref="O68:O69"/>
    <mergeCell ref="P68:P69"/>
    <mergeCell ref="G68:G69"/>
    <mergeCell ref="H68:H69"/>
    <mergeCell ref="I68:I69"/>
    <mergeCell ref="J68:J69"/>
    <mergeCell ref="K68:K69"/>
    <mergeCell ref="B68:B69"/>
    <mergeCell ref="C68:C69"/>
    <mergeCell ref="D68:D69"/>
    <mergeCell ref="E68:E69"/>
    <mergeCell ref="F68:F69"/>
    <mergeCell ref="Q65:Q66"/>
    <mergeCell ref="R65:R66"/>
    <mergeCell ref="S65:S66"/>
    <mergeCell ref="T65:T66"/>
    <mergeCell ref="U65:U66"/>
    <mergeCell ref="L65:L66"/>
    <mergeCell ref="M65:M66"/>
    <mergeCell ref="N65:N66"/>
    <mergeCell ref="O65:O66"/>
    <mergeCell ref="P65:P66"/>
    <mergeCell ref="G65:G66"/>
    <mergeCell ref="H65:H66"/>
    <mergeCell ref="I65:I66"/>
    <mergeCell ref="J65:J66"/>
    <mergeCell ref="K65:K66"/>
    <mergeCell ref="B65:B66"/>
    <mergeCell ref="C65:C66"/>
    <mergeCell ref="D65:D66"/>
    <mergeCell ref="E65:E66"/>
    <mergeCell ref="F65:F66"/>
    <mergeCell ref="B62:B63"/>
    <mergeCell ref="C62:C63"/>
    <mergeCell ref="D62:D63"/>
    <mergeCell ref="E62:E63"/>
    <mergeCell ref="F62:F63"/>
    <mergeCell ref="Q62:Q63"/>
    <mergeCell ref="R62:R63"/>
    <mergeCell ref="S62:S63"/>
    <mergeCell ref="T62:T63"/>
    <mergeCell ref="L62:L63"/>
    <mergeCell ref="M62:M63"/>
    <mergeCell ref="N62:N63"/>
    <mergeCell ref="O62:O63"/>
    <mergeCell ref="P62:P63"/>
    <mergeCell ref="Q59:Q60"/>
    <mergeCell ref="H59:H60"/>
    <mergeCell ref="I59:I60"/>
    <mergeCell ref="J59:J60"/>
    <mergeCell ref="K59:K60"/>
    <mergeCell ref="L59:L60"/>
    <mergeCell ref="G62:G63"/>
    <mergeCell ref="H62:H63"/>
    <mergeCell ref="I62:I63"/>
    <mergeCell ref="J62:J63"/>
    <mergeCell ref="K62:K63"/>
    <mergeCell ref="G59:G60"/>
    <mergeCell ref="V56:V57"/>
    <mergeCell ref="M56:M57"/>
    <mergeCell ref="N56:N57"/>
    <mergeCell ref="O56:O57"/>
    <mergeCell ref="P56:P57"/>
    <mergeCell ref="Q56:Q57"/>
    <mergeCell ref="B59:B60"/>
    <mergeCell ref="C59:C60"/>
    <mergeCell ref="D59:D60"/>
    <mergeCell ref="E59:E60"/>
    <mergeCell ref="F59:F60"/>
    <mergeCell ref="R56:R57"/>
    <mergeCell ref="S56:S57"/>
    <mergeCell ref="T56:T57"/>
    <mergeCell ref="U56:U57"/>
    <mergeCell ref="B56:B57"/>
    <mergeCell ref="C56:C57"/>
    <mergeCell ref="D56:D57"/>
    <mergeCell ref="E56:E57"/>
    <mergeCell ref="F56:F57"/>
    <mergeCell ref="M59:M60"/>
    <mergeCell ref="N59:N60"/>
    <mergeCell ref="O59:O60"/>
    <mergeCell ref="P59:P60"/>
    <mergeCell ref="B53:B54"/>
    <mergeCell ref="C53:C54"/>
    <mergeCell ref="D53:D54"/>
    <mergeCell ref="E53:E54"/>
    <mergeCell ref="F53:F54"/>
    <mergeCell ref="T53:T54"/>
    <mergeCell ref="U53:U54"/>
    <mergeCell ref="V53:V54"/>
    <mergeCell ref="M53:M54"/>
    <mergeCell ref="N53:N54"/>
    <mergeCell ref="O53:O54"/>
    <mergeCell ref="P53:P54"/>
    <mergeCell ref="Q53:Q54"/>
    <mergeCell ref="K50:K51"/>
    <mergeCell ref="L50:L51"/>
    <mergeCell ref="M50:M51"/>
    <mergeCell ref="N50:N51"/>
    <mergeCell ref="O50:O51"/>
    <mergeCell ref="S50:S51"/>
    <mergeCell ref="R50:R51"/>
    <mergeCell ref="H53:H54"/>
    <mergeCell ref="I53:I54"/>
    <mergeCell ref="J53:J54"/>
    <mergeCell ref="K53:K54"/>
    <mergeCell ref="L53:L54"/>
    <mergeCell ref="T47:T48"/>
    <mergeCell ref="J44:J45"/>
    <mergeCell ref="U47:U48"/>
    <mergeCell ref="V47:V48"/>
    <mergeCell ref="M47:M48"/>
    <mergeCell ref="N47:N48"/>
    <mergeCell ref="O47:O48"/>
    <mergeCell ref="P47:P48"/>
    <mergeCell ref="Q47:Q48"/>
    <mergeCell ref="H38:H39"/>
    <mergeCell ref="I38:I39"/>
    <mergeCell ref="J38:J39"/>
    <mergeCell ref="K38:K39"/>
    <mergeCell ref="L38:L39"/>
    <mergeCell ref="M38:M39"/>
    <mergeCell ref="N38:N39"/>
    <mergeCell ref="O38:O39"/>
    <mergeCell ref="T38:T39"/>
    <mergeCell ref="S38:S39"/>
    <mergeCell ref="D41:D42"/>
    <mergeCell ref="E41:E42"/>
    <mergeCell ref="F41:F42"/>
    <mergeCell ref="B38:B39"/>
    <mergeCell ref="C38:C39"/>
    <mergeCell ref="D38:D39"/>
    <mergeCell ref="E38:E39"/>
    <mergeCell ref="F38:F39"/>
    <mergeCell ref="G38:G39"/>
    <mergeCell ref="V77:V78"/>
    <mergeCell ref="V74:V75"/>
    <mergeCell ref="V71:V72"/>
    <mergeCell ref="V68:V69"/>
    <mergeCell ref="V65:V66"/>
    <mergeCell ref="V62:V63"/>
    <mergeCell ref="R59:R60"/>
    <mergeCell ref="S59:S60"/>
    <mergeCell ref="T59:T60"/>
    <mergeCell ref="U59:U60"/>
    <mergeCell ref="V59:V60"/>
    <mergeCell ref="U71:U72"/>
    <mergeCell ref="U62:U63"/>
    <mergeCell ref="G56:G57"/>
    <mergeCell ref="G53:G54"/>
    <mergeCell ref="G50:G51"/>
    <mergeCell ref="G47:G48"/>
    <mergeCell ref="G44:G45"/>
    <mergeCell ref="G41:G42"/>
    <mergeCell ref="P50:P51"/>
    <mergeCell ref="Q50:Q51"/>
    <mergeCell ref="S41:S42"/>
    <mergeCell ref="P44:P45"/>
    <mergeCell ref="Q44:Q45"/>
    <mergeCell ref="R44:R45"/>
    <mergeCell ref="S44:S45"/>
    <mergeCell ref="R53:R54"/>
    <mergeCell ref="S53:S54"/>
    <mergeCell ref="H56:H57"/>
    <mergeCell ref="I56:I57"/>
    <mergeCell ref="J56:J57"/>
    <mergeCell ref="K56:K57"/>
    <mergeCell ref="L56:L57"/>
    <mergeCell ref="H44:H45"/>
    <mergeCell ref="I44:I45"/>
    <mergeCell ref="O41:O42"/>
    <mergeCell ref="R47:R48"/>
    <mergeCell ref="A7:A10"/>
    <mergeCell ref="A11:A14"/>
    <mergeCell ref="A15:A18"/>
    <mergeCell ref="A19:A22"/>
    <mergeCell ref="A23:A26"/>
    <mergeCell ref="A27:A30"/>
    <mergeCell ref="A31:A34"/>
    <mergeCell ref="B44:B45"/>
    <mergeCell ref="C44:C45"/>
    <mergeCell ref="B41:B42"/>
    <mergeCell ref="C41:C42"/>
    <mergeCell ref="D44:D45"/>
    <mergeCell ref="E44:E45"/>
    <mergeCell ref="F44:F45"/>
    <mergeCell ref="B47:B48"/>
    <mergeCell ref="C47:C48"/>
    <mergeCell ref="D47:D48"/>
    <mergeCell ref="E47:E48"/>
    <mergeCell ref="F47:F48"/>
    <mergeCell ref="B50:B51"/>
    <mergeCell ref="C50:C51"/>
    <mergeCell ref="D50:D51"/>
    <mergeCell ref="E50:E51"/>
    <mergeCell ref="F50:F51"/>
    <mergeCell ref="T50:T51"/>
    <mergeCell ref="U50:U51"/>
    <mergeCell ref="V50:V51"/>
    <mergeCell ref="H50:H51"/>
    <mergeCell ref="I50:I51"/>
    <mergeCell ref="J50:J51"/>
    <mergeCell ref="U44:U45"/>
    <mergeCell ref="V44:V45"/>
    <mergeCell ref="T41:T42"/>
    <mergeCell ref="P41:P42"/>
    <mergeCell ref="Q41:Q42"/>
    <mergeCell ref="R41:R42"/>
    <mergeCell ref="T44:T45"/>
    <mergeCell ref="K44:K45"/>
    <mergeCell ref="L44:L45"/>
    <mergeCell ref="M44:M45"/>
    <mergeCell ref="N44:N45"/>
    <mergeCell ref="O44:O45"/>
    <mergeCell ref="H47:H48"/>
    <mergeCell ref="I47:I48"/>
    <mergeCell ref="J47:J48"/>
    <mergeCell ref="K47:K48"/>
    <mergeCell ref="L47:L48"/>
    <mergeCell ref="S47:S48"/>
    <mergeCell ref="J36:M36"/>
    <mergeCell ref="Q36:T36"/>
    <mergeCell ref="I84:K84"/>
    <mergeCell ref="O84:Q84"/>
    <mergeCell ref="T84:V84"/>
    <mergeCell ref="C5:E5"/>
    <mergeCell ref="H5:J5"/>
    <mergeCell ref="M5:O5"/>
    <mergeCell ref="R5:T5"/>
    <mergeCell ref="U38:U39"/>
    <mergeCell ref="V38:V39"/>
    <mergeCell ref="P38:P39"/>
    <mergeCell ref="Q38:Q39"/>
    <mergeCell ref="R38:R39"/>
    <mergeCell ref="C84:E84"/>
    <mergeCell ref="U41:U42"/>
    <mergeCell ref="V41:V42"/>
    <mergeCell ref="H41:H42"/>
    <mergeCell ref="I41:I42"/>
    <mergeCell ref="J41:J42"/>
    <mergeCell ref="K41:K42"/>
    <mergeCell ref="L41:L42"/>
    <mergeCell ref="M41:M42"/>
    <mergeCell ref="N41:N42"/>
  </mergeCells>
  <conditionalFormatting sqref="C38:V83 V17:Z17 B7:V34">
    <cfRule type="expression" dxfId="53" priority="11">
      <formula>NOT(MOD(ROW(),2))</formula>
    </cfRule>
  </conditionalFormatting>
  <conditionalFormatting sqref="C7:V7 C11:V11 C15:V15 C19:V19 C23:V23 C27:V27 C31:V31">
    <cfRule type="containsText" dxfId="52" priority="6" operator="containsText" text="E">
      <formula>NOT(ISERROR(SEARCH("E",C7)))</formula>
    </cfRule>
    <cfRule type="containsText" dxfId="51" priority="7" operator="containsText" text="A">
      <formula>NOT(ISERROR(SEARCH("A",C7)))</formula>
    </cfRule>
    <cfRule type="containsText" dxfId="50" priority="8" operator="containsText" text="P">
      <formula>NOT(ISERROR(SEARCH("P",C7)))</formula>
    </cfRule>
  </conditionalFormatting>
  <conditionalFormatting sqref="C9:V9 C33:V33 C29:V29 C25:V25 C21:V21 C17:V17 C13:V13">
    <cfRule type="containsText" dxfId="49" priority="5" operator="containsText" text="X">
      <formula>NOT(ISERROR(SEARCH("X",C9)))</formula>
    </cfRule>
  </conditionalFormatting>
  <conditionalFormatting sqref="AA7 AA11 AA15 AA19 AA23 AA27 AA31">
    <cfRule type="cellIs" dxfId="48" priority="1" operator="greaterThan">
      <formula>60</formula>
    </cfRule>
    <cfRule type="cellIs" dxfId="47" priority="4" operator="lessThan">
      <formula>50</formula>
    </cfRule>
  </conditionalFormatting>
  <dataValidations count="3">
    <dataValidation type="list" allowBlank="1" showInputMessage="1" showErrorMessage="1" promptTitle="invité de " sqref="C40:V40 C82:V83 C79:V79 C76:V76 C73:V73 C70:V70 C67:V67 C64:V64 C61:V61 C58:V58 C55:V55 C52:V52 C49:V49 C46:V46 C43:V43">
      <formula1>$W$38:$W$45</formula1>
    </dataValidation>
    <dataValidation type="list" allowBlank="1" showInputMessage="1" showErrorMessage="1" sqref="C9:V9 C13:V13 C17:Z17 C21:V21 C25:V25 C29:V29 C33:V33">
      <formula1>"X"</formula1>
    </dataValidation>
    <dataValidation type="list" allowBlank="1" showInputMessage="1" showErrorMessage="1" promptTitle="Statut" sqref="C7:V7 C31:V31 C27:V27 C23:V23 C19:V19 C15:V15 C11:V11">
      <formula1>$W$7:$Z$7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1:F25"/>
  <sheetViews>
    <sheetView workbookViewId="0">
      <selection activeCell="K32" sqref="K32"/>
    </sheetView>
  </sheetViews>
  <sheetFormatPr baseColWidth="10" defaultRowHeight="15"/>
  <sheetData>
    <row r="1" spans="2:6" ht="15.75" thickBot="1"/>
    <row r="2" spans="2:6" ht="15.75" thickBot="1">
      <c r="C2" s="185" t="s">
        <v>47</v>
      </c>
      <c r="D2" s="186"/>
      <c r="E2" s="187"/>
    </row>
    <row r="3" spans="2:6" ht="15.75" thickBot="1"/>
    <row r="4" spans="2:6">
      <c r="B4" s="31" t="s">
        <v>0</v>
      </c>
      <c r="C4" s="32" t="s">
        <v>1</v>
      </c>
      <c r="D4" s="32" t="s">
        <v>14</v>
      </c>
      <c r="E4" s="33" t="s">
        <v>19</v>
      </c>
      <c r="F4" s="34" t="s">
        <v>46</v>
      </c>
    </row>
    <row r="5" spans="2:6">
      <c r="B5" s="60">
        <v>1</v>
      </c>
      <c r="C5" s="59">
        <v>891</v>
      </c>
      <c r="D5" s="61">
        <f>DATE(2010,4,8)</f>
        <v>40276</v>
      </c>
      <c r="E5" s="35">
        <f>COUNTIF(reunions!C33:'reunions'!C82,"Table")</f>
        <v>0</v>
      </c>
      <c r="F5" s="58">
        <f>N(E5)*25</f>
        <v>0</v>
      </c>
    </row>
    <row r="6" spans="2:6">
      <c r="B6" s="60">
        <v>2</v>
      </c>
      <c r="C6" s="59">
        <v>892</v>
      </c>
      <c r="D6" s="61">
        <f>DATE(2010,4,22)</f>
        <v>40290</v>
      </c>
      <c r="E6" s="35">
        <f>COUNTIF(reunions!D33:'reunions'!D82,"Table")</f>
        <v>0</v>
      </c>
      <c r="F6" s="58">
        <f t="shared" ref="F6:F24" si="0">N(E6)*25</f>
        <v>0</v>
      </c>
    </row>
    <row r="7" spans="2:6">
      <c r="B7" s="60">
        <v>3</v>
      </c>
      <c r="C7" s="59">
        <v>893</v>
      </c>
      <c r="D7" s="61">
        <f>DATE(2010,5,13)</f>
        <v>40311</v>
      </c>
      <c r="E7" s="35">
        <f>COUNTIF(reunions!E33:'reunions'!E82,"Table")</f>
        <v>0</v>
      </c>
      <c r="F7" s="58">
        <f t="shared" si="0"/>
        <v>0</v>
      </c>
    </row>
    <row r="8" spans="2:6">
      <c r="B8" s="60">
        <v>4</v>
      </c>
      <c r="C8" s="59">
        <v>894</v>
      </c>
      <c r="D8" s="61">
        <f>DATE(2010,5,27)</f>
        <v>40325</v>
      </c>
      <c r="E8" s="35">
        <f>COUNTIF(reunions!F33:'reunions'!F82,"Table")</f>
        <v>0</v>
      </c>
      <c r="F8" s="58">
        <f t="shared" si="0"/>
        <v>0</v>
      </c>
    </row>
    <row r="9" spans="2:6">
      <c r="B9" s="60">
        <v>5</v>
      </c>
      <c r="C9" s="59">
        <v>895</v>
      </c>
      <c r="D9" s="61">
        <f>DATE(2010,6,10)</f>
        <v>40339</v>
      </c>
      <c r="E9" s="35">
        <f>COUNTIF(reunions!G33:'reunions'!G82,"Table")</f>
        <v>0</v>
      </c>
      <c r="F9" s="58">
        <f t="shared" si="0"/>
        <v>0</v>
      </c>
    </row>
    <row r="10" spans="2:6">
      <c r="B10" s="60">
        <v>6</v>
      </c>
      <c r="C10" s="59">
        <v>896</v>
      </c>
      <c r="D10" s="61">
        <f>DATE(2010,6,24)</f>
        <v>40353</v>
      </c>
      <c r="E10" s="35">
        <f>COUNTIF(reunions!H33:'reunions'!H82,"Table")</f>
        <v>0</v>
      </c>
      <c r="F10" s="58">
        <f t="shared" si="0"/>
        <v>0</v>
      </c>
    </row>
    <row r="11" spans="2:6">
      <c r="B11" s="60">
        <v>7</v>
      </c>
      <c r="C11" s="59">
        <v>897</v>
      </c>
      <c r="D11" s="61">
        <f>DATE(2010,9,9)</f>
        <v>40430</v>
      </c>
      <c r="E11" s="35">
        <f>COUNTIF(reunions!I33:'reunions'!I82,"Table")</f>
        <v>0</v>
      </c>
      <c r="F11" s="58">
        <f t="shared" si="0"/>
        <v>0</v>
      </c>
    </row>
    <row r="12" spans="2:6">
      <c r="B12" s="60">
        <v>8</v>
      </c>
      <c r="C12" s="59">
        <v>898</v>
      </c>
      <c r="D12" s="61">
        <f>DATE(2010,9,23)</f>
        <v>40444</v>
      </c>
      <c r="E12" s="35">
        <f>COUNTIF(reunions!J33:'reunions'!J82,"Table")</f>
        <v>0</v>
      </c>
      <c r="F12" s="58">
        <f t="shared" si="0"/>
        <v>0</v>
      </c>
    </row>
    <row r="13" spans="2:6">
      <c r="B13" s="60">
        <v>9</v>
      </c>
      <c r="C13" s="59">
        <v>899</v>
      </c>
      <c r="D13" s="61">
        <f>DATE(2010,10,14)</f>
        <v>40465</v>
      </c>
      <c r="E13" s="35">
        <f>COUNTIF(reunions!K33:'reunions'!K82,"Table")</f>
        <v>0</v>
      </c>
      <c r="F13" s="58">
        <f t="shared" si="0"/>
        <v>0</v>
      </c>
    </row>
    <row r="14" spans="2:6">
      <c r="B14" s="60">
        <v>10</v>
      </c>
      <c r="C14" s="59">
        <v>900</v>
      </c>
      <c r="D14" s="61">
        <f>DATE(2010,10,28)</f>
        <v>40479</v>
      </c>
      <c r="E14" s="35">
        <f>COUNTIF(reunions!L33:'reunions'!L82,"Table")</f>
        <v>0</v>
      </c>
      <c r="F14" s="58">
        <f t="shared" si="0"/>
        <v>0</v>
      </c>
    </row>
    <row r="15" spans="2:6">
      <c r="B15" s="60">
        <v>11</v>
      </c>
      <c r="C15" s="59">
        <v>901</v>
      </c>
      <c r="D15" s="61">
        <f>DATE(2010,11,11)</f>
        <v>40493</v>
      </c>
      <c r="E15" s="35">
        <f>COUNTIF(reunions!M33:'reunions'!M82,"Table")</f>
        <v>0</v>
      </c>
      <c r="F15" s="58">
        <f t="shared" si="0"/>
        <v>0</v>
      </c>
    </row>
    <row r="16" spans="2:6">
      <c r="B16" s="60">
        <v>12</v>
      </c>
      <c r="C16" s="59">
        <v>902</v>
      </c>
      <c r="D16" s="61">
        <f>DATE(2010,11,25)</f>
        <v>40507</v>
      </c>
      <c r="E16" s="35">
        <f>COUNTIF(reunions!N33:'reunions'!N82,"Table")</f>
        <v>0</v>
      </c>
      <c r="F16" s="58">
        <f t="shared" si="0"/>
        <v>0</v>
      </c>
    </row>
    <row r="17" spans="2:6">
      <c r="B17" s="60">
        <v>13</v>
      </c>
      <c r="C17" s="59">
        <v>903</v>
      </c>
      <c r="D17" s="61">
        <f>DATE(2010,12,9)</f>
        <v>40521</v>
      </c>
      <c r="E17" s="35">
        <f>COUNTIF(reunions!O33:'reunions'!O82,"Table")</f>
        <v>0</v>
      </c>
      <c r="F17" s="58">
        <f t="shared" si="0"/>
        <v>0</v>
      </c>
    </row>
    <row r="18" spans="2:6">
      <c r="B18" s="60">
        <v>14</v>
      </c>
      <c r="C18" s="59">
        <v>904</v>
      </c>
      <c r="D18" s="61">
        <f>DATE(2010,12,23)</f>
        <v>40535</v>
      </c>
      <c r="E18" s="35">
        <f>COUNTIF(reunions!P33:'reunions'!P82,"Table")</f>
        <v>0</v>
      </c>
      <c r="F18" s="58">
        <f t="shared" si="0"/>
        <v>0</v>
      </c>
    </row>
    <row r="19" spans="2:6">
      <c r="B19" s="60">
        <v>15</v>
      </c>
      <c r="C19" s="59">
        <v>905</v>
      </c>
      <c r="D19" s="61">
        <f>DATE(2011,1,13)</f>
        <v>40556</v>
      </c>
      <c r="E19" s="35">
        <f>COUNTIF(reunions!Q33:'reunions'!Q82,"Table")</f>
        <v>0</v>
      </c>
      <c r="F19" s="58">
        <f t="shared" si="0"/>
        <v>0</v>
      </c>
    </row>
    <row r="20" spans="2:6">
      <c r="B20" s="60">
        <v>16</v>
      </c>
      <c r="C20" s="59">
        <v>906</v>
      </c>
      <c r="D20" s="61">
        <f>DATE(2011,1,27)</f>
        <v>40570</v>
      </c>
      <c r="E20" s="35">
        <f>COUNTIF(reunions!R33:'reunions'!R82,"Table")</f>
        <v>0</v>
      </c>
      <c r="F20" s="58">
        <f t="shared" si="0"/>
        <v>0</v>
      </c>
    </row>
    <row r="21" spans="2:6">
      <c r="B21" s="60">
        <v>17</v>
      </c>
      <c r="C21" s="59">
        <v>907</v>
      </c>
      <c r="D21" s="61">
        <f>DATE(2011,2,10)</f>
        <v>40584</v>
      </c>
      <c r="E21" s="35">
        <f>COUNTIF(reunions!S33:'reunions'!S82,"Table")</f>
        <v>0</v>
      </c>
      <c r="F21" s="58">
        <f t="shared" si="0"/>
        <v>0</v>
      </c>
    </row>
    <row r="22" spans="2:6">
      <c r="B22" s="60">
        <v>18</v>
      </c>
      <c r="C22" s="59">
        <v>908</v>
      </c>
      <c r="D22" s="61">
        <f>DATE(2011,2,24)</f>
        <v>40598</v>
      </c>
      <c r="E22" s="35">
        <f>COUNTIF(reunions!T33:'reunions'!T82,"Table")</f>
        <v>0</v>
      </c>
      <c r="F22" s="58">
        <f t="shared" si="0"/>
        <v>0</v>
      </c>
    </row>
    <row r="23" spans="2:6">
      <c r="B23" s="60">
        <v>19</v>
      </c>
      <c r="C23" s="59">
        <v>909</v>
      </c>
      <c r="D23" s="61">
        <f>DATE(2011,3,10)</f>
        <v>40612</v>
      </c>
      <c r="E23" s="35">
        <f>COUNTIF(reunions!U33:'reunions'!U82,"Table")</f>
        <v>0</v>
      </c>
      <c r="F23" s="58">
        <f t="shared" si="0"/>
        <v>0</v>
      </c>
    </row>
    <row r="24" spans="2:6" ht="15.75" thickBot="1">
      <c r="B24" s="62">
        <v>20</v>
      </c>
      <c r="C24" s="63">
        <v>910</v>
      </c>
      <c r="D24" s="64">
        <f>DATE(2011,3,24)</f>
        <v>40626</v>
      </c>
      <c r="E24" s="35">
        <f>COUNTIF(reunions!V33:'reunions'!V82,"Table")</f>
        <v>0</v>
      </c>
      <c r="F24" s="58">
        <f t="shared" si="0"/>
        <v>0</v>
      </c>
    </row>
    <row r="25" spans="2:6" ht="15.75" thickBot="1">
      <c r="D25" s="36" t="s">
        <v>13</v>
      </c>
      <c r="E25" s="18">
        <f>SUM(E5:E24)</f>
        <v>0</v>
      </c>
      <c r="F25" s="19">
        <f>SUM(F5:F24)</f>
        <v>0</v>
      </c>
    </row>
  </sheetData>
  <mergeCells count="1">
    <mergeCell ref="C2:E2"/>
  </mergeCells>
  <conditionalFormatting sqref="B5:F24">
    <cfRule type="expression" dxfId="46" priority="1">
      <formula>NOT(MOD(ROW(),2))</formula>
    </cfRule>
  </conditionalFormatting>
  <pageMargins left="0.7" right="0.7" top="0.75" bottom="0.75" header="0.3" footer="0.3"/>
  <pageSetup paperSize="9" orientation="landscape" r:id="rId1"/>
  <ignoredErrors>
    <ignoredError sqref="E7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W33"/>
  <sheetViews>
    <sheetView topLeftCell="F1" workbookViewId="0">
      <selection activeCell="S4" sqref="S4"/>
    </sheetView>
  </sheetViews>
  <sheetFormatPr baseColWidth="10" defaultRowHeight="15"/>
  <cols>
    <col min="11" max="11" width="6.5703125" style="65" customWidth="1"/>
    <col min="14" max="14" width="9.42578125" customWidth="1"/>
    <col min="15" max="15" width="10.5703125" customWidth="1"/>
    <col min="16" max="16" width="5.28515625" style="65" customWidth="1"/>
    <col min="18" max="18" width="15.5703125" customWidth="1"/>
    <col min="19" max="19" width="7.7109375" customWidth="1"/>
    <col min="20" max="20" width="5.140625" style="6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66"/>
      <c r="L3" s="46"/>
      <c r="M3" s="47" t="s">
        <v>43</v>
      </c>
      <c r="N3" s="48" t="s">
        <v>44</v>
      </c>
      <c r="O3" s="49" t="s">
        <v>42</v>
      </c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IF(OFFSET(reunions!$C$7,0,ROW()-4)="","",OFFSET(reunions!$C$7,0,ROW()-4))</f>
        <v/>
      </c>
      <c r="E4" s="23">
        <f ca="1">IF(D4="P",25,IF(D4="A",25,IF(D4="E",10,IF(D4="Ae",10,IF(D4="",0)))))</f>
        <v>0</v>
      </c>
      <c r="F4" s="23">
        <f ca="1">IF(OFFSET(reunions!$C$8,0,ROW()-4)="","",OFFSET(reunions!$C$8,0,ROW()-4))</f>
        <v>0</v>
      </c>
      <c r="G4" s="23">
        <f ca="1">N(F4)*25</f>
        <v>0</v>
      </c>
      <c r="H4" s="23" t="str">
        <f ca="1">IF(OFFSET(reunions!$C$9,0,ROW()-4)="X",2.5,"")</f>
        <v/>
      </c>
      <c r="I4" s="24" t="str">
        <f ca="1">IF(OFFSET(reunions!$C$10,0,ROW()-4)="","",OFFSET(reunions!$C$10,0,ROW()-4))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IF(OFFSET(reunions!$C$7,0,ROW()-4)="","",OFFSET(reunions!$C$7,0,ROW()-4))</f>
        <v/>
      </c>
      <c r="E5" s="23">
        <f t="shared" ref="E5:E23" ca="1" si="0">IF(D5="P",25,IF(D5="A",25,IF(D5="E",10,IF(D5="Ae",10,IF(D5="",0)))))</f>
        <v>0</v>
      </c>
      <c r="F5" s="23">
        <f ca="1">IF(OFFSET(reunions!$C$8,0,ROW()-4)="","",OFFSET(reunions!$C$8,0,ROW()-4))</f>
        <v>0</v>
      </c>
      <c r="G5" s="23">
        <f t="shared" ref="G5:G23" ca="1" si="1">N(F5)*25</f>
        <v>0</v>
      </c>
      <c r="H5" s="23" t="str">
        <f ca="1">IF(OFFSET(reunions!$C$9,0,ROW()-4)="X",2.5,"")</f>
        <v/>
      </c>
      <c r="I5" s="24" t="str">
        <f ca="1">IF(OFFSET(reunions!$C$10,0,ROW()-4)="","",OFFSET(reunions!$C$10,0,ROW()-4))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Q5" s="3"/>
      <c r="R5" s="1"/>
      <c r="S5" s="4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IF(OFFSET(reunions!$C$7,0,ROW()-4)="","",OFFSET(reunions!$C$7,0,ROW()-4))</f>
        <v/>
      </c>
      <c r="E6" s="23">
        <f t="shared" ca="1" si="0"/>
        <v>0</v>
      </c>
      <c r="F6" s="23">
        <f ca="1">IF(OFFSET(reunions!$C$8,0,ROW()-4)="","",OFFSET(reunions!$C$8,0,ROW()-4))</f>
        <v>0</v>
      </c>
      <c r="G6" s="23">
        <f t="shared" ca="1" si="1"/>
        <v>0</v>
      </c>
      <c r="H6" s="23" t="str">
        <f ca="1">IF(OFFSET(reunions!$C$9,0,ROW()-4)="X",2.5,"")</f>
        <v/>
      </c>
      <c r="I6" s="24" t="str">
        <f ca="1">IF(OFFSET(reunions!$C$10,0,ROW()-4)="","",OFFSET(reunions!$C$10,0,ROW()-4))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IF(OFFSET(reunions!$C$7,0,ROW()-4)="","",OFFSET(reunions!$C$7,0,ROW()-4))</f>
        <v/>
      </c>
      <c r="E7" s="23">
        <f t="shared" ca="1" si="0"/>
        <v>0</v>
      </c>
      <c r="F7" s="23">
        <f ca="1">IF(OFFSET(reunions!$C$8,0,ROW()-4)="","",OFFSET(reunions!$C$8,0,ROW()-4))</f>
        <v>0</v>
      </c>
      <c r="G7" s="23">
        <f t="shared" ca="1" si="1"/>
        <v>0</v>
      </c>
      <c r="H7" s="23" t="str">
        <f ca="1">IF(OFFSET(reunions!$C$9,0,ROW()-4)="X",2.5,"")</f>
        <v/>
      </c>
      <c r="I7" s="24" t="str">
        <f ca="1">IF(OFFSET(reunions!$C$10,0,ROW()-4)="","",OFFSET(reunions!$C$10,0,ROW()-4))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Q7" s="3"/>
      <c r="R7" s="1"/>
      <c r="S7" s="4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IF(OFFSET(reunions!$C$7,0,ROW()-4)="","",OFFSET(reunions!$C$7,0,ROW()-4))</f>
        <v/>
      </c>
      <c r="E8" s="23">
        <f t="shared" ca="1" si="0"/>
        <v>0</v>
      </c>
      <c r="F8" s="23">
        <f ca="1">IF(OFFSET(reunions!$C$8,0,ROW()-4)="","",OFFSET(reunions!$C$8,0,ROW()-4))</f>
        <v>0</v>
      </c>
      <c r="G8" s="23">
        <f t="shared" ca="1" si="1"/>
        <v>0</v>
      </c>
      <c r="H8" s="23" t="str">
        <f ca="1">IF(OFFSET(reunions!$C$9,0,ROW()-4)="X",2.5,"")</f>
        <v/>
      </c>
      <c r="I8" s="24" t="str">
        <f ca="1">IF(OFFSET(reunions!$C$10,0,ROW()-4)="","",OFFSET(reunions!$C$10,0,ROW()-4))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IF(OFFSET(reunions!$C$7,0,ROW()-4)="","",OFFSET(reunions!$C$7,0,ROW()-4))</f>
        <v/>
      </c>
      <c r="E9" s="23">
        <f t="shared" ca="1" si="0"/>
        <v>0</v>
      </c>
      <c r="F9" s="23">
        <f ca="1">IF(OFFSET(reunions!$C$8,0,ROW()-4)="","",OFFSET(reunions!$C$8,0,ROW()-4))</f>
        <v>0</v>
      </c>
      <c r="G9" s="23">
        <f t="shared" ca="1" si="1"/>
        <v>0</v>
      </c>
      <c r="H9" s="23" t="str">
        <f ca="1">IF(OFFSET(reunions!$C$9,0,ROW()-4)="X",2.5,"")</f>
        <v/>
      </c>
      <c r="I9" s="24" t="str">
        <f ca="1">IF(OFFSET(reunions!$C$10,0,ROW()-4)="","",OFFSET(reunions!$C$10,0,ROW()-4))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Q9" s="3"/>
      <c r="R9" s="1"/>
      <c r="S9" s="4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IF(OFFSET(reunions!$C$7,0,ROW()-4)="","",OFFSET(reunions!$C$7,0,ROW()-4))</f>
        <v/>
      </c>
      <c r="E10" s="23">
        <f t="shared" ca="1" si="0"/>
        <v>0</v>
      </c>
      <c r="F10" s="23">
        <f ca="1">IF(OFFSET(reunions!$C$8,0,ROW()-4)="","",OFFSET(reunions!$C$8,0,ROW()-4))</f>
        <v>0</v>
      </c>
      <c r="G10" s="23">
        <f t="shared" ca="1" si="1"/>
        <v>0</v>
      </c>
      <c r="H10" s="23" t="str">
        <f ca="1">IF(OFFSET(reunions!$C$9,0,ROW()-4)="X",2.5,"")</f>
        <v/>
      </c>
      <c r="I10" s="24" t="str">
        <f ca="1">IF(OFFSET(reunions!$C$10,0,ROW()-4)="","",OFFSET(reunions!$C$10,0,ROW()-4))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IF(OFFSET(reunions!$C$7,0,ROW()-4)="","",OFFSET(reunions!$C$7,0,ROW()-4))</f>
        <v/>
      </c>
      <c r="E11" s="23">
        <f t="shared" ca="1" si="0"/>
        <v>0</v>
      </c>
      <c r="F11" s="23">
        <f ca="1">IF(OFFSET(reunions!$C$8,0,ROW()-4)="","",OFFSET(reunions!$C$8,0,ROW()-4))</f>
        <v>0</v>
      </c>
      <c r="G11" s="23">
        <f t="shared" ca="1" si="1"/>
        <v>0</v>
      </c>
      <c r="H11" s="23" t="str">
        <f ca="1">IF(OFFSET(reunions!$C$9,0,ROW()-4)="X",2.5,"")</f>
        <v/>
      </c>
      <c r="I11" s="24" t="str">
        <f ca="1">IF(OFFSET(reunions!$C$10,0,ROW()-4)="","",OFFSET(reunions!$C$10,0,ROW()-4))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Q11" s="3"/>
      <c r="R11" s="1"/>
      <c r="S11" s="4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IF(OFFSET(reunions!$C$7,0,ROW()-4)="","",OFFSET(reunions!$C$7,0,ROW()-4))</f>
        <v/>
      </c>
      <c r="E12" s="23">
        <f t="shared" ca="1" si="0"/>
        <v>0</v>
      </c>
      <c r="F12" s="23">
        <f ca="1">IF(OFFSET(reunions!$C$8,0,ROW()-4)="","",OFFSET(reunions!$C$8,0,ROW()-4))</f>
        <v>0</v>
      </c>
      <c r="G12" s="23">
        <f t="shared" ca="1" si="1"/>
        <v>0</v>
      </c>
      <c r="H12" s="23" t="str">
        <f ca="1">IF(OFFSET(reunions!$C$9,0,ROW()-4)="X",2.5,"")</f>
        <v/>
      </c>
      <c r="I12" s="24" t="str">
        <f ca="1">IF(OFFSET(reunions!$C$10,0,ROW()-4)="","",OFFSET(reunions!$C$10,0,ROW()-4))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IF(OFFSET(reunions!$C$7,0,ROW()-4)="","",OFFSET(reunions!$C$7,0,ROW()-4))</f>
        <v/>
      </c>
      <c r="E13" s="23">
        <f t="shared" ca="1" si="0"/>
        <v>0</v>
      </c>
      <c r="F13" s="23">
        <f ca="1">IF(OFFSET(reunions!$C$8,0,ROW()-4)="","",OFFSET(reunions!$C$8,0,ROW()-4))</f>
        <v>0</v>
      </c>
      <c r="G13" s="23">
        <f t="shared" ca="1" si="1"/>
        <v>0</v>
      </c>
      <c r="H13" s="23" t="str">
        <f ca="1">IF(OFFSET(reunions!$C$9,0,ROW()-4)="X",2.5,"")</f>
        <v/>
      </c>
      <c r="I13" s="24" t="str">
        <f ca="1">IF(OFFSET(reunions!$C$10,0,ROW()-4)="","",OFFSET(reunions!$C$10,0,ROW()-4))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Q13" s="3"/>
      <c r="R13" s="1"/>
      <c r="S13" s="4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IF(OFFSET(reunions!$C$7,0,ROW()-4)="","",OFFSET(reunions!$C$7,0,ROW()-4))</f>
        <v/>
      </c>
      <c r="E14" s="23">
        <f t="shared" ca="1" si="0"/>
        <v>0</v>
      </c>
      <c r="F14" s="23">
        <f ca="1">IF(OFFSET(reunions!$C$8,0,ROW()-4)="","",OFFSET(reunions!$C$8,0,ROW()-4))</f>
        <v>0</v>
      </c>
      <c r="G14" s="23">
        <f t="shared" ca="1" si="1"/>
        <v>0</v>
      </c>
      <c r="H14" s="23" t="str">
        <f ca="1">IF(OFFSET(reunions!$C$9,0,ROW()-4)="X",2.5,"")</f>
        <v/>
      </c>
      <c r="I14" s="24" t="str">
        <f ca="1">IF(OFFSET(reunions!$C$10,0,ROW()-4)="","",OFFSET(reunions!$C$10,0,ROW()-4))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IF(OFFSET(reunions!$C$7,0,ROW()-4)="","",OFFSET(reunions!$C$7,0,ROW()-4))</f>
        <v/>
      </c>
      <c r="E15" s="23">
        <f t="shared" ca="1" si="0"/>
        <v>0</v>
      </c>
      <c r="F15" s="23">
        <f ca="1">IF(OFFSET(reunions!$C$8,0,ROW()-4)="","",OFFSET(reunions!$C$8,0,ROW()-4))</f>
        <v>0</v>
      </c>
      <c r="G15" s="23">
        <f t="shared" ca="1" si="1"/>
        <v>0</v>
      </c>
      <c r="H15" s="23" t="str">
        <f ca="1">IF(OFFSET(reunions!$C$9,0,ROW()-4)="X",2.5,"")</f>
        <v/>
      </c>
      <c r="I15" s="24" t="str">
        <f ca="1">IF(OFFSET(reunions!$C$10,0,ROW()-4)="","",OFFSET(reunions!$C$10,0,ROW()-4))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Q15" s="3"/>
      <c r="R15" s="1"/>
      <c r="S15" s="4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IF(OFFSET(reunions!$C$7,0,ROW()-4)="","",OFFSET(reunions!$C$7,0,ROW()-4))</f>
        <v/>
      </c>
      <c r="E16" s="23">
        <f t="shared" ca="1" si="0"/>
        <v>0</v>
      </c>
      <c r="F16" s="23">
        <f ca="1">IF(OFFSET(reunions!$C$8,0,ROW()-4)="","",OFFSET(reunions!$C$8,0,ROW()-4))</f>
        <v>0</v>
      </c>
      <c r="G16" s="23">
        <f t="shared" ca="1" si="1"/>
        <v>0</v>
      </c>
      <c r="H16" s="23" t="str">
        <f ca="1">IF(OFFSET(reunions!$C$9,0,ROW()-4)="X",2.5,"")</f>
        <v/>
      </c>
      <c r="I16" s="24" t="str">
        <f ca="1">IF(OFFSET(reunions!$C$10,0,ROW()-4)="","",OFFSET(reunions!$C$10,0,ROW()-4))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IF(OFFSET(reunions!$C$7,0,ROW()-4)="","",OFFSET(reunions!$C$7,0,ROW()-4))</f>
        <v/>
      </c>
      <c r="E17" s="23">
        <f t="shared" ca="1" si="0"/>
        <v>0</v>
      </c>
      <c r="F17" s="23">
        <f ca="1">IF(OFFSET(reunions!$C$8,0,ROW()-4)="","",OFFSET(reunions!$C$8,0,ROW()-4))</f>
        <v>0</v>
      </c>
      <c r="G17" s="23">
        <f t="shared" ca="1" si="1"/>
        <v>0</v>
      </c>
      <c r="H17" s="23" t="str">
        <f ca="1">IF(OFFSET(reunions!$C$9,0,ROW()-4)="X",2.5,"")</f>
        <v/>
      </c>
      <c r="I17" s="24" t="str">
        <f ca="1">IF(OFFSET(reunions!$C$10,0,ROW()-4)="","",OFFSET(reunions!$C$10,0,ROW()-4))</f>
        <v/>
      </c>
      <c r="J17" s="25">
        <f t="shared" ca="1" si="2"/>
        <v>0</v>
      </c>
      <c r="K17" s="66"/>
      <c r="L17" s="37"/>
      <c r="M17" s="17"/>
      <c r="N17" s="37"/>
      <c r="O17" s="43"/>
      <c r="Q17" s="3"/>
      <c r="R17" s="1"/>
      <c r="S17" s="4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IF(OFFSET(reunions!$C$7,0,ROW()-4)="","",OFFSET(reunions!$C$7,0,ROW()-4))</f>
        <v/>
      </c>
      <c r="E18" s="23">
        <f t="shared" ca="1" si="0"/>
        <v>0</v>
      </c>
      <c r="F18" s="23">
        <f ca="1">IF(OFFSET(reunions!$C$8,0,ROW()-4)="","",OFFSET(reunions!$C$8,0,ROW()-4))</f>
        <v>0</v>
      </c>
      <c r="G18" s="23">
        <f t="shared" ca="1" si="1"/>
        <v>0</v>
      </c>
      <c r="H18" s="23" t="str">
        <f ca="1">IF(OFFSET(reunions!$C$9,0,ROW()-4)="X",2.5,"")</f>
        <v/>
      </c>
      <c r="I18" s="24" t="str">
        <f ca="1">IF(OFFSET(reunions!$C$10,0,ROW()-4)="","",OFFSET(reunions!$C$10,0,ROW()-4))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IF(OFFSET(reunions!$C$7,0,ROW()-4)="","",OFFSET(reunions!$C$7,0,ROW()-4))</f>
        <v/>
      </c>
      <c r="E19" s="23">
        <f t="shared" ca="1" si="0"/>
        <v>0</v>
      </c>
      <c r="F19" s="23">
        <f ca="1">IF(OFFSET(reunions!$C$8,0,ROW()-4)="","",OFFSET(reunions!$C$8,0,ROW()-4))</f>
        <v>0</v>
      </c>
      <c r="G19" s="23">
        <f t="shared" ca="1" si="1"/>
        <v>0</v>
      </c>
      <c r="H19" s="23" t="str">
        <f ca="1">IF(OFFSET(reunions!$C$9,0,ROW()-4)="X",2.5,"")</f>
        <v/>
      </c>
      <c r="I19" s="24" t="str">
        <f ca="1">IF(OFFSET(reunions!$C$10,0,ROW()-4)="","",OFFSET(reunions!$C$10,0,ROW()-4))</f>
        <v/>
      </c>
      <c r="J19" s="25">
        <f t="shared" ca="1" si="2"/>
        <v>0</v>
      </c>
      <c r="K19" s="66"/>
      <c r="L19" s="37"/>
      <c r="M19" s="17"/>
      <c r="N19" s="37"/>
      <c r="O19" s="43"/>
      <c r="Q19" s="3"/>
      <c r="R19" s="1"/>
      <c r="S19" s="4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IF(OFFSET(reunions!$C$7,0,ROW()-4)="","",OFFSET(reunions!$C$7,0,ROW()-4))</f>
        <v/>
      </c>
      <c r="E20" s="23">
        <f t="shared" ca="1" si="0"/>
        <v>0</v>
      </c>
      <c r="F20" s="23">
        <f ca="1">IF(OFFSET(reunions!$C$8,0,ROW()-4)="","",OFFSET(reunions!$C$8,0,ROW()-4))</f>
        <v>0</v>
      </c>
      <c r="G20" s="23">
        <f t="shared" ca="1" si="1"/>
        <v>0</v>
      </c>
      <c r="H20" s="23" t="str">
        <f ca="1">IF(OFFSET(reunions!$C$9,0,ROW()-4)="X",2.5,"")</f>
        <v/>
      </c>
      <c r="I20" s="24" t="str">
        <f ca="1">IF(OFFSET(reunions!$C$10,0,ROW()-4)="","",OFFSET(reunions!$C$10,0,ROW()-4))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IF(OFFSET(reunions!$C$7,0,ROW()-4)="","",OFFSET(reunions!$C$7,0,ROW()-4))</f>
        <v/>
      </c>
      <c r="E21" s="23">
        <f t="shared" ca="1" si="0"/>
        <v>0</v>
      </c>
      <c r="F21" s="23">
        <f ca="1">IF(OFFSET(reunions!$C$8,0,ROW()-4)="","",OFFSET(reunions!$C$8,0,ROW()-4))</f>
        <v>0</v>
      </c>
      <c r="G21" s="23">
        <f t="shared" ca="1" si="1"/>
        <v>0</v>
      </c>
      <c r="H21" s="23" t="str">
        <f ca="1">IF(OFFSET(reunions!$C$9,0,ROW()-4)="X",2.5,"")</f>
        <v/>
      </c>
      <c r="I21" s="24" t="str">
        <f ca="1">IF(OFFSET(reunions!$C$10,0,ROW()-4)="","",OFFSET(reunions!$C$10,0,ROW()-4))</f>
        <v/>
      </c>
      <c r="J21" s="25">
        <f t="shared" ca="1" si="2"/>
        <v>0</v>
      </c>
      <c r="K21" s="66"/>
      <c r="L21" s="37"/>
      <c r="M21" s="17"/>
      <c r="N21" s="37"/>
      <c r="O21" s="43"/>
      <c r="Q21" s="3"/>
      <c r="R21" s="1"/>
      <c r="S21" s="4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IF(OFFSET(reunions!$C$7,0,ROW()-4)="","",OFFSET(reunions!$C$7,0,ROW()-4))</f>
        <v/>
      </c>
      <c r="E22" s="23">
        <f t="shared" ca="1" si="0"/>
        <v>0</v>
      </c>
      <c r="F22" s="23">
        <f ca="1">IF(OFFSET(reunions!$C$8,0,ROW()-4)="","",OFFSET(reunions!$C$8,0,ROW()-4))</f>
        <v>0</v>
      </c>
      <c r="G22" s="23">
        <f t="shared" ca="1" si="1"/>
        <v>0</v>
      </c>
      <c r="H22" s="23" t="str">
        <f ca="1">IF(OFFSET(reunions!$C$9,0,ROW()-4)="X",2.5,"")</f>
        <v/>
      </c>
      <c r="I22" s="24" t="str">
        <f ca="1">IF(OFFSET(reunions!$C$10,0,ROW()-4)="","",OFFSET(reunions!$C$10,0,ROW()-4))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IF(OFFSET(reunions!$C$7,0,ROW()-4)="","",OFFSET(reunions!$C$7,0,ROW()-4))</f>
        <v/>
      </c>
      <c r="E23" s="28">
        <f t="shared" ca="1" si="0"/>
        <v>0</v>
      </c>
      <c r="F23" s="23">
        <f ca="1">IF(OFFSET(reunions!$C$8,0,ROW()-4)="","",OFFSET(reunions!$C$8,0,ROW()-4))</f>
        <v>0</v>
      </c>
      <c r="G23" s="28">
        <f t="shared" ca="1" si="1"/>
        <v>0</v>
      </c>
      <c r="H23" s="23" t="str">
        <f ca="1">IF(OFFSET(reunions!$C$9,0,ROW()-4)="X",2.5,"")</f>
        <v/>
      </c>
      <c r="I23" s="24" t="str">
        <f ca="1">IF(OFFSET(reunions!$C$10,0,ROW()-4)="","",OFFSET(reunions!$C$10,0,ROW()-4))</f>
        <v/>
      </c>
      <c r="J23" s="29">
        <f t="shared" ca="1" si="2"/>
        <v>0</v>
      </c>
      <c r="K23" s="66"/>
      <c r="L23" s="40"/>
      <c r="M23" s="41"/>
      <c r="N23" s="37"/>
      <c r="O23" s="44"/>
      <c r="Q23" s="38"/>
      <c r="R23" s="5"/>
      <c r="S23" s="39"/>
      <c r="U23" s="38"/>
      <c r="V23" s="5"/>
      <c r="W23" s="39"/>
    </row>
    <row r="24" spans="1:23" ht="15.75" thickBot="1">
      <c r="C24" t="s">
        <v>45</v>
      </c>
      <c r="D24" s="30"/>
      <c r="E24" s="20">
        <f ca="1">SUM(E4:E23)</f>
        <v>0</v>
      </c>
      <c r="F24" s="26"/>
      <c r="G24" s="20">
        <f ca="1">SUM(G4:G23)</f>
        <v>0</v>
      </c>
      <c r="H24" s="26">
        <f ca="1">SUM(H4:H23)</f>
        <v>0</v>
      </c>
      <c r="I24" s="27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  <c r="K25" s="169"/>
      <c r="P25" s="169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K26" s="169"/>
      <c r="P26" s="169"/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  <c r="K27" s="169"/>
      <c r="P27" s="169"/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K28" s="169"/>
      <c r="N28" s="205" t="s">
        <v>65</v>
      </c>
      <c r="O28" s="206"/>
      <c r="P28" s="172"/>
      <c r="Q28" s="53" t="s">
        <v>51</v>
      </c>
    </row>
    <row r="29" spans="1:23">
      <c r="K29" s="169"/>
      <c r="P29" s="169"/>
    </row>
    <row r="30" spans="1:23">
      <c r="K30" s="169"/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  <c r="K31" s="169"/>
      <c r="P31" s="169"/>
    </row>
    <row r="32" spans="1:23">
      <c r="K32" s="169"/>
      <c r="P32" s="169"/>
    </row>
    <row r="33" spans="11:16">
      <c r="K33" s="169"/>
      <c r="P33" s="169"/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45" priority="6" operator="lessThan">
      <formula>0</formula>
    </cfRule>
    <cfRule type="cellIs" dxfId="44" priority="7" operator="greaterThan">
      <formula>0</formula>
    </cfRule>
  </conditionalFormatting>
  <conditionalFormatting sqref="A4:J23">
    <cfRule type="expression" dxfId="43" priority="5">
      <formula>NOT(MOD(ROW(),2))</formula>
    </cfRule>
  </conditionalFormatting>
  <conditionalFormatting sqref="P28">
    <cfRule type="cellIs" dxfId="42" priority="1" operator="lessThan">
      <formula>0</formula>
    </cfRule>
    <cfRule type="cellIs" dxfId="41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W37"/>
  <sheetViews>
    <sheetView workbookViewId="0">
      <selection activeCell="A33" sqref="A1:W33"/>
    </sheetView>
  </sheetViews>
  <sheetFormatPr baseColWidth="10" defaultRowHeight="15"/>
  <cols>
    <col min="11" max="11" width="6.5703125" style="65" customWidth="1"/>
    <col min="14" max="14" width="9.42578125" customWidth="1"/>
    <col min="15" max="15" width="10.5703125" customWidth="1"/>
    <col min="16" max="16" width="5.28515625" style="65" customWidth="1"/>
    <col min="18" max="18" width="15.5703125" customWidth="1"/>
    <col min="19" max="19" width="7.7109375" customWidth="1"/>
    <col min="20" max="20" width="5.140625" style="6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66"/>
      <c r="L3" s="46"/>
      <c r="M3" s="47" t="s">
        <v>43</v>
      </c>
      <c r="N3" s="48" t="s">
        <v>44</v>
      </c>
      <c r="O3" s="49" t="s">
        <v>42</v>
      </c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IF(OFFSET(reunions!$C$11,0,ROW()-4)="","",OFFSET(reunions!$C$11,0,ROW()-4))</f>
        <v/>
      </c>
      <c r="E4" s="23">
        <f ca="1">IF(D4="P",25,IF(D4="A",25,IF(D4="E",10,IF(D4="Ae",10,IF(D4="",0)))))</f>
        <v>0</v>
      </c>
      <c r="F4" s="23">
        <f ca="1">IF(OFFSET(reunions!$C$12,0,ROW()-4)="","",OFFSET(reunions!$C$12,0,ROW()-4))</f>
        <v>0</v>
      </c>
      <c r="G4" s="23">
        <f ca="1">N(F4)*25</f>
        <v>0</v>
      </c>
      <c r="H4" s="23" t="str">
        <f ca="1">IF(OFFSET(reunions!$C$13,0,ROW()-4)="X",2.5,"")</f>
        <v/>
      </c>
      <c r="I4" s="24" t="str">
        <f ca="1">IF(OFFSET(reunions!$C$14,0,ROW()-4)="","",OFFSET(reunions!$C$14,0,ROW()-4))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IF(OFFSET(reunions!$C$11,0,ROW()-4)="","",OFFSET(reunions!$C$11,0,ROW()-4))</f>
        <v/>
      </c>
      <c r="E5" s="23">
        <f t="shared" ref="E5:E23" ca="1" si="0">IF(D5="P",25,IF(D5="A",25,IF(D5="E",10,IF(D5="Ae",10,IF(D5="",0)))))</f>
        <v>0</v>
      </c>
      <c r="F5" s="23">
        <f ca="1">IF(OFFSET(reunions!$C$12,0,ROW()-4)="","",OFFSET(reunions!$C$12,0,ROW()-4))</f>
        <v>0</v>
      </c>
      <c r="G5" s="23">
        <f t="shared" ref="G5:G23" ca="1" si="1">N(F5)*25</f>
        <v>0</v>
      </c>
      <c r="H5" s="23" t="str">
        <f ca="1">IF(OFFSET(reunions!$C$13,0,ROW()-4)="X",2.5,"")</f>
        <v/>
      </c>
      <c r="I5" s="24" t="str">
        <f ca="1">IF(OFFSET(reunions!$C$14,0,ROW()-4)="","",OFFSET(reunions!$C$14,0,ROW()-4))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Q5" s="3"/>
      <c r="R5" s="1"/>
      <c r="S5" s="4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IF(OFFSET(reunions!$C$11,0,ROW()-4)="","",OFFSET(reunions!$C$11,0,ROW()-4))</f>
        <v/>
      </c>
      <c r="E6" s="23">
        <f t="shared" ca="1" si="0"/>
        <v>0</v>
      </c>
      <c r="F6" s="23">
        <f ca="1">IF(OFFSET(reunions!$C$12,0,ROW()-4)="","",OFFSET(reunions!$C$12,0,ROW()-4))</f>
        <v>0</v>
      </c>
      <c r="G6" s="23">
        <f t="shared" ca="1" si="1"/>
        <v>0</v>
      </c>
      <c r="H6" s="23" t="str">
        <f ca="1">IF(OFFSET(reunions!$C$13,0,ROW()-4)="X",2.5,"")</f>
        <v/>
      </c>
      <c r="I6" s="24" t="str">
        <f ca="1">IF(OFFSET(reunions!$C$14,0,ROW()-4)="","",OFFSET(reunions!$C$14,0,ROW()-4))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IF(OFFSET(reunions!$C$11,0,ROW()-4)="","",OFFSET(reunions!$C$11,0,ROW()-4))</f>
        <v/>
      </c>
      <c r="E7" s="23">
        <f t="shared" ca="1" si="0"/>
        <v>0</v>
      </c>
      <c r="F7" s="23">
        <f ca="1">IF(OFFSET(reunions!$C$12,0,ROW()-4)="","",OFFSET(reunions!$C$12,0,ROW()-4))</f>
        <v>0</v>
      </c>
      <c r="G7" s="23">
        <f t="shared" ca="1" si="1"/>
        <v>0</v>
      </c>
      <c r="H7" s="23" t="str">
        <f ca="1">IF(OFFSET(reunions!$C$13,0,ROW()-4)="X",2.5,"")</f>
        <v/>
      </c>
      <c r="I7" s="24" t="str">
        <f ca="1">IF(OFFSET(reunions!$C$14,0,ROW()-4)="","",OFFSET(reunions!$C$14,0,ROW()-4))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Q7" s="3"/>
      <c r="R7" s="1"/>
      <c r="S7" s="4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IF(OFFSET(reunions!$C$11,0,ROW()-4)="","",OFFSET(reunions!$C$11,0,ROW()-4))</f>
        <v/>
      </c>
      <c r="E8" s="23">
        <f t="shared" ca="1" si="0"/>
        <v>0</v>
      </c>
      <c r="F8" s="23">
        <f ca="1">IF(OFFSET(reunions!$C$12,0,ROW()-4)="","",OFFSET(reunions!$C$12,0,ROW()-4))</f>
        <v>0</v>
      </c>
      <c r="G8" s="23">
        <f t="shared" ca="1" si="1"/>
        <v>0</v>
      </c>
      <c r="H8" s="23" t="str">
        <f ca="1">IF(OFFSET(reunions!$C$13,0,ROW()-4)="X",2.5,"")</f>
        <v/>
      </c>
      <c r="I8" s="24" t="str">
        <f ca="1">IF(OFFSET(reunions!$C$14,0,ROW()-4)="","",OFFSET(reunions!$C$14,0,ROW()-4))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IF(OFFSET(reunions!$C$11,0,ROW()-4)="","",OFFSET(reunions!$C$11,0,ROW()-4))</f>
        <v/>
      </c>
      <c r="E9" s="23">
        <f t="shared" ca="1" si="0"/>
        <v>0</v>
      </c>
      <c r="F9" s="23">
        <f ca="1">IF(OFFSET(reunions!$C$12,0,ROW()-4)="","",OFFSET(reunions!$C$12,0,ROW()-4))</f>
        <v>0</v>
      </c>
      <c r="G9" s="23">
        <f t="shared" ca="1" si="1"/>
        <v>0</v>
      </c>
      <c r="H9" s="23" t="str">
        <f ca="1">IF(OFFSET(reunions!$C$13,0,ROW()-4)="X",2.5,"")</f>
        <v/>
      </c>
      <c r="I9" s="24" t="str">
        <f ca="1">IF(OFFSET(reunions!$C$14,0,ROW()-4)="","",OFFSET(reunions!$C$14,0,ROW()-4))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Q9" s="3"/>
      <c r="R9" s="1"/>
      <c r="S9" s="4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IF(OFFSET(reunions!$C$11,0,ROW()-4)="","",OFFSET(reunions!$C$11,0,ROW()-4))</f>
        <v/>
      </c>
      <c r="E10" s="23">
        <f t="shared" ca="1" si="0"/>
        <v>0</v>
      </c>
      <c r="F10" s="23">
        <f ca="1">IF(OFFSET(reunions!$C$12,0,ROW()-4)="","",OFFSET(reunions!$C$12,0,ROW()-4))</f>
        <v>0</v>
      </c>
      <c r="G10" s="23">
        <f t="shared" ca="1" si="1"/>
        <v>0</v>
      </c>
      <c r="H10" s="23" t="str">
        <f ca="1">IF(OFFSET(reunions!$C$13,0,ROW()-4)="X",2.5,"")</f>
        <v/>
      </c>
      <c r="I10" s="24" t="str">
        <f ca="1">IF(OFFSET(reunions!$C$14,0,ROW()-4)="","",OFFSET(reunions!$C$14,0,ROW()-4))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IF(OFFSET(reunions!$C$11,0,ROW()-4)="","",OFFSET(reunions!$C$11,0,ROW()-4))</f>
        <v/>
      </c>
      <c r="E11" s="23">
        <f t="shared" ca="1" si="0"/>
        <v>0</v>
      </c>
      <c r="F11" s="23">
        <f ca="1">IF(OFFSET(reunions!$C$12,0,ROW()-4)="","",OFFSET(reunions!$C$12,0,ROW()-4))</f>
        <v>0</v>
      </c>
      <c r="G11" s="23">
        <f t="shared" ca="1" si="1"/>
        <v>0</v>
      </c>
      <c r="H11" s="23" t="str">
        <f ca="1">IF(OFFSET(reunions!$C$13,0,ROW()-4)="X",2.5,"")</f>
        <v/>
      </c>
      <c r="I11" s="24" t="str">
        <f ca="1">IF(OFFSET(reunions!$C$14,0,ROW()-4)="","",OFFSET(reunions!$C$14,0,ROW()-4))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Q11" s="3"/>
      <c r="R11" s="1"/>
      <c r="S11" s="4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IF(OFFSET(reunions!$C$11,0,ROW()-4)="","",OFFSET(reunions!$C$11,0,ROW()-4))</f>
        <v/>
      </c>
      <c r="E12" s="23">
        <f t="shared" ca="1" si="0"/>
        <v>0</v>
      </c>
      <c r="F12" s="23">
        <f ca="1">IF(OFFSET(reunions!$C$12,0,ROW()-4)="","",OFFSET(reunions!$C$12,0,ROW()-4))</f>
        <v>0</v>
      </c>
      <c r="G12" s="23">
        <f t="shared" ca="1" si="1"/>
        <v>0</v>
      </c>
      <c r="H12" s="23" t="str">
        <f ca="1">IF(OFFSET(reunions!$C$13,0,ROW()-4)="X",2.5,"")</f>
        <v/>
      </c>
      <c r="I12" s="24" t="str">
        <f ca="1">IF(OFFSET(reunions!$C$14,0,ROW()-4)="","",OFFSET(reunions!$C$14,0,ROW()-4))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IF(OFFSET(reunions!$C$11,0,ROW()-4)="","",OFFSET(reunions!$C$11,0,ROW()-4))</f>
        <v/>
      </c>
      <c r="E13" s="23">
        <f t="shared" ca="1" si="0"/>
        <v>0</v>
      </c>
      <c r="F13" s="23">
        <f ca="1">IF(OFFSET(reunions!$C$12,0,ROW()-4)="","",OFFSET(reunions!$C$12,0,ROW()-4))</f>
        <v>0</v>
      </c>
      <c r="G13" s="23">
        <f t="shared" ca="1" si="1"/>
        <v>0</v>
      </c>
      <c r="H13" s="23" t="str">
        <f ca="1">IF(OFFSET(reunions!$C$13,0,ROW()-4)="X",2.5,"")</f>
        <v/>
      </c>
      <c r="I13" s="24" t="str">
        <f ca="1">IF(OFFSET(reunions!$C$14,0,ROW()-4)="","",OFFSET(reunions!$C$14,0,ROW()-4))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Q13" s="3"/>
      <c r="R13" s="1"/>
      <c r="S13" s="4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IF(OFFSET(reunions!$C$11,0,ROW()-4)="","",OFFSET(reunions!$C$11,0,ROW()-4))</f>
        <v/>
      </c>
      <c r="E14" s="23">
        <f t="shared" ca="1" si="0"/>
        <v>0</v>
      </c>
      <c r="F14" s="23">
        <f ca="1">IF(OFFSET(reunions!$C$12,0,ROW()-4)="","",OFFSET(reunions!$C$12,0,ROW()-4))</f>
        <v>0</v>
      </c>
      <c r="G14" s="23">
        <f t="shared" ca="1" si="1"/>
        <v>0</v>
      </c>
      <c r="H14" s="23" t="str">
        <f ca="1">IF(OFFSET(reunions!$C$13,0,ROW()-4)="X",2.5,"")</f>
        <v/>
      </c>
      <c r="I14" s="24" t="str">
        <f ca="1">IF(OFFSET(reunions!$C$14,0,ROW()-4)="","",OFFSET(reunions!$C$14,0,ROW()-4))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IF(OFFSET(reunions!$C$11,0,ROW()-4)="","",OFFSET(reunions!$C$11,0,ROW()-4))</f>
        <v/>
      </c>
      <c r="E15" s="23">
        <f t="shared" ca="1" si="0"/>
        <v>0</v>
      </c>
      <c r="F15" s="23">
        <f ca="1">IF(OFFSET(reunions!$C$12,0,ROW()-4)="","",OFFSET(reunions!$C$12,0,ROW()-4))</f>
        <v>0</v>
      </c>
      <c r="G15" s="23">
        <f t="shared" ca="1" si="1"/>
        <v>0</v>
      </c>
      <c r="H15" s="23" t="str">
        <f ca="1">IF(OFFSET(reunions!$C$13,0,ROW()-4)="X",2.5,"")</f>
        <v/>
      </c>
      <c r="I15" s="24" t="str">
        <f ca="1">IF(OFFSET(reunions!$C$14,0,ROW()-4)="","",OFFSET(reunions!$C$14,0,ROW()-4))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Q15" s="3"/>
      <c r="R15" s="1"/>
      <c r="S15" s="4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IF(OFFSET(reunions!$C$11,0,ROW()-4)="","",OFFSET(reunions!$C$11,0,ROW()-4))</f>
        <v/>
      </c>
      <c r="E16" s="23">
        <f t="shared" ca="1" si="0"/>
        <v>0</v>
      </c>
      <c r="F16" s="23">
        <f ca="1">IF(OFFSET(reunions!$C$12,0,ROW()-4)="","",OFFSET(reunions!$C$12,0,ROW()-4))</f>
        <v>0</v>
      </c>
      <c r="G16" s="23">
        <f t="shared" ca="1" si="1"/>
        <v>0</v>
      </c>
      <c r="H16" s="23" t="str">
        <f ca="1">IF(OFFSET(reunions!$C$13,0,ROW()-4)="X",2.5,"")</f>
        <v/>
      </c>
      <c r="I16" s="24" t="str">
        <f ca="1">IF(OFFSET(reunions!$C$14,0,ROW()-4)="","",OFFSET(reunions!$C$14,0,ROW()-4))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IF(OFFSET(reunions!$C$11,0,ROW()-4)="","",OFFSET(reunions!$C$11,0,ROW()-4))</f>
        <v/>
      </c>
      <c r="E17" s="23">
        <f t="shared" ca="1" si="0"/>
        <v>0</v>
      </c>
      <c r="F17" s="23">
        <f ca="1">IF(OFFSET(reunions!$C$12,0,ROW()-4)="","",OFFSET(reunions!$C$12,0,ROW()-4))</f>
        <v>0</v>
      </c>
      <c r="G17" s="23">
        <f t="shared" ca="1" si="1"/>
        <v>0</v>
      </c>
      <c r="H17" s="23" t="str">
        <f ca="1">IF(OFFSET(reunions!$C$13,0,ROW()-4)="X",2.5,"")</f>
        <v/>
      </c>
      <c r="I17" s="24" t="str">
        <f ca="1">IF(OFFSET(reunions!$C$14,0,ROW()-4)="","",OFFSET(reunions!$C$14,0,ROW()-4))</f>
        <v/>
      </c>
      <c r="J17" s="25">
        <f t="shared" ca="1" si="2"/>
        <v>0</v>
      </c>
      <c r="K17" s="66"/>
      <c r="L17" s="37"/>
      <c r="M17" s="17"/>
      <c r="N17" s="37"/>
      <c r="O17" s="43"/>
      <c r="Q17" s="3"/>
      <c r="R17" s="1"/>
      <c r="S17" s="4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IF(OFFSET(reunions!$C$11,0,ROW()-4)="","",OFFSET(reunions!$C$11,0,ROW()-4))</f>
        <v/>
      </c>
      <c r="E18" s="23">
        <f t="shared" ca="1" si="0"/>
        <v>0</v>
      </c>
      <c r="F18" s="23">
        <f ca="1">IF(OFFSET(reunions!$C$12,0,ROW()-4)="","",OFFSET(reunions!$C$12,0,ROW()-4))</f>
        <v>0</v>
      </c>
      <c r="G18" s="23">
        <f t="shared" ca="1" si="1"/>
        <v>0</v>
      </c>
      <c r="H18" s="23" t="str">
        <f ca="1">IF(OFFSET(reunions!$C$13,0,ROW()-4)="X",2.5,"")</f>
        <v/>
      </c>
      <c r="I18" s="24" t="str">
        <f ca="1">IF(OFFSET(reunions!$C$14,0,ROW()-4)="","",OFFSET(reunions!$C$14,0,ROW()-4))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IF(OFFSET(reunions!$C$11,0,ROW()-4)="","",OFFSET(reunions!$C$11,0,ROW()-4))</f>
        <v/>
      </c>
      <c r="E19" s="23">
        <f t="shared" ca="1" si="0"/>
        <v>0</v>
      </c>
      <c r="F19" s="23">
        <f ca="1">IF(OFFSET(reunions!$C$12,0,ROW()-4)="","",OFFSET(reunions!$C$12,0,ROW()-4))</f>
        <v>0</v>
      </c>
      <c r="G19" s="23">
        <f t="shared" ca="1" si="1"/>
        <v>0</v>
      </c>
      <c r="H19" s="23" t="str">
        <f ca="1">IF(OFFSET(reunions!$C$13,0,ROW()-4)="X",2.5,"")</f>
        <v/>
      </c>
      <c r="I19" s="24" t="str">
        <f ca="1">IF(OFFSET(reunions!$C$14,0,ROW()-4)="","",OFFSET(reunions!$C$14,0,ROW()-4))</f>
        <v/>
      </c>
      <c r="J19" s="25">
        <f t="shared" ca="1" si="2"/>
        <v>0</v>
      </c>
      <c r="K19" s="66"/>
      <c r="L19" s="37"/>
      <c r="M19" s="17"/>
      <c r="N19" s="37"/>
      <c r="O19" s="43"/>
      <c r="Q19" s="3"/>
      <c r="R19" s="1"/>
      <c r="S19" s="4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IF(OFFSET(reunions!$C$11,0,ROW()-4)="","",OFFSET(reunions!$C$11,0,ROW()-4))</f>
        <v/>
      </c>
      <c r="E20" s="23">
        <f t="shared" ca="1" si="0"/>
        <v>0</v>
      </c>
      <c r="F20" s="23">
        <f ca="1">IF(OFFSET(reunions!$C$12,0,ROW()-4)="","",OFFSET(reunions!$C$12,0,ROW()-4))</f>
        <v>0</v>
      </c>
      <c r="G20" s="23">
        <f t="shared" ca="1" si="1"/>
        <v>0</v>
      </c>
      <c r="H20" s="23" t="str">
        <f ca="1">IF(OFFSET(reunions!$C$13,0,ROW()-4)="X",2.5,"")</f>
        <v/>
      </c>
      <c r="I20" s="24" t="str">
        <f ca="1">IF(OFFSET(reunions!$C$14,0,ROW()-4)="","",OFFSET(reunions!$C$14,0,ROW()-4))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IF(OFFSET(reunions!$C$11,0,ROW()-4)="","",OFFSET(reunions!$C$11,0,ROW()-4))</f>
        <v/>
      </c>
      <c r="E21" s="23">
        <f t="shared" ca="1" si="0"/>
        <v>0</v>
      </c>
      <c r="F21" s="23">
        <f ca="1">IF(OFFSET(reunions!$C$12,0,ROW()-4)="","",OFFSET(reunions!$C$12,0,ROW()-4))</f>
        <v>0</v>
      </c>
      <c r="G21" s="23">
        <f t="shared" ca="1" si="1"/>
        <v>0</v>
      </c>
      <c r="H21" s="23" t="str">
        <f ca="1">IF(OFFSET(reunions!$C$13,0,ROW()-4)="X",2.5,"")</f>
        <v/>
      </c>
      <c r="I21" s="24" t="str">
        <f ca="1">IF(OFFSET(reunions!$C$14,0,ROW()-4)="","",OFFSET(reunions!$C$14,0,ROW()-4))</f>
        <v/>
      </c>
      <c r="J21" s="25">
        <f t="shared" ca="1" si="2"/>
        <v>0</v>
      </c>
      <c r="K21" s="66"/>
      <c r="L21" s="37"/>
      <c r="M21" s="17"/>
      <c r="N21" s="37"/>
      <c r="O21" s="43"/>
      <c r="Q21" s="3"/>
      <c r="R21" s="1"/>
      <c r="S21" s="4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IF(OFFSET(reunions!$C$11,0,ROW()-4)="","",OFFSET(reunions!$C$11,0,ROW()-4))</f>
        <v/>
      </c>
      <c r="E22" s="23">
        <f t="shared" ca="1" si="0"/>
        <v>0</v>
      </c>
      <c r="F22" s="23">
        <f ca="1">IF(OFFSET(reunions!$C$12,0,ROW()-4)="","",OFFSET(reunions!$C$12,0,ROW()-4))</f>
        <v>0</v>
      </c>
      <c r="G22" s="23">
        <f t="shared" ca="1" si="1"/>
        <v>0</v>
      </c>
      <c r="H22" s="23" t="str">
        <f ca="1">IF(OFFSET(reunions!$C$13,0,ROW()-4)="X",2.5,"")</f>
        <v/>
      </c>
      <c r="I22" s="24" t="str">
        <f ca="1">IF(OFFSET(reunions!$C$14,0,ROW()-4)="","",OFFSET(reunions!$C$14,0,ROW()-4))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IF(OFFSET(reunions!$C$11,0,ROW()-4)="","",OFFSET(reunions!$C$11,0,ROW()-4))</f>
        <v/>
      </c>
      <c r="E23" s="28">
        <f t="shared" ca="1" si="0"/>
        <v>0</v>
      </c>
      <c r="F23" s="23">
        <f ca="1">IF(OFFSET(reunions!$C$12,0,ROW()-4)="","",OFFSET(reunions!$C$12,0,ROW()-4))</f>
        <v>0</v>
      </c>
      <c r="G23" s="28">
        <f t="shared" ca="1" si="1"/>
        <v>0</v>
      </c>
      <c r="H23" s="23" t="str">
        <f ca="1">IF(OFFSET(reunions!$C$13,0,ROW()-4)="X",2.5,"")</f>
        <v/>
      </c>
      <c r="I23" s="24" t="str">
        <f ca="1">IF(OFFSET(reunions!$C$14,0,ROW()-4)="","",OFFSET(reunions!$C$14,0,ROW()-4))</f>
        <v/>
      </c>
      <c r="J23" s="29">
        <f t="shared" ca="1" si="2"/>
        <v>0</v>
      </c>
      <c r="K23" s="66"/>
      <c r="L23" s="40"/>
      <c r="M23" s="41"/>
      <c r="N23" s="37"/>
      <c r="O23" s="44"/>
      <c r="Q23" s="38"/>
      <c r="R23" s="5"/>
      <c r="S23" s="39"/>
      <c r="U23" s="38"/>
      <c r="V23" s="5"/>
      <c r="W23" s="39"/>
    </row>
    <row r="24" spans="1:23" ht="15.75" thickBot="1">
      <c r="C24" t="s">
        <v>45</v>
      </c>
      <c r="D24" s="30"/>
      <c r="E24" s="20">
        <f ca="1">SUM(E4:E23)</f>
        <v>0</v>
      </c>
      <c r="F24" s="26"/>
      <c r="G24" s="20">
        <f ca="1">SUM(G4:G23)</f>
        <v>0</v>
      </c>
      <c r="H24" s="26">
        <f ca="1">SUM(H4:H23)</f>
        <v>0</v>
      </c>
      <c r="I24" s="27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  <c r="K25" s="169"/>
      <c r="P25" s="169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K26" s="169"/>
      <c r="P26" s="169"/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  <c r="K27" s="169"/>
      <c r="P27" s="169"/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K28" s="169"/>
      <c r="N28" s="205" t="s">
        <v>65</v>
      </c>
      <c r="O28" s="206"/>
      <c r="P28" s="172"/>
      <c r="Q28" s="53" t="s">
        <v>51</v>
      </c>
    </row>
    <row r="29" spans="1:23">
      <c r="K29" s="169"/>
      <c r="P29" s="169"/>
    </row>
    <row r="30" spans="1:23">
      <c r="K30" s="169"/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  <c r="K31" s="169"/>
      <c r="P31" s="169"/>
    </row>
    <row r="32" spans="1:23">
      <c r="K32" s="169"/>
      <c r="P32" s="169"/>
    </row>
    <row r="33" spans="11:16">
      <c r="K33" s="169"/>
      <c r="P33" s="169"/>
    </row>
    <row r="34" spans="11:16">
      <c r="K34" s="169"/>
      <c r="P34" s="169"/>
    </row>
    <row r="35" spans="11:16">
      <c r="K35" s="169"/>
      <c r="P35" s="169"/>
    </row>
    <row r="36" spans="11:16">
      <c r="K36" s="169"/>
      <c r="P36" s="169"/>
    </row>
    <row r="37" spans="11:16">
      <c r="K37" s="169"/>
      <c r="P37" s="169"/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40" priority="6" operator="lessThan">
      <formula>0</formula>
    </cfRule>
    <cfRule type="cellIs" dxfId="39" priority="7" operator="greaterThan">
      <formula>0</formula>
    </cfRule>
  </conditionalFormatting>
  <conditionalFormatting sqref="A4:J23">
    <cfRule type="expression" dxfId="38" priority="5">
      <formula>NOT(MOD(ROW(),2))</formula>
    </cfRule>
  </conditionalFormatting>
  <conditionalFormatting sqref="P30">
    <cfRule type="cellIs" dxfId="37" priority="3" operator="lessThan">
      <formula>0</formula>
    </cfRule>
    <cfRule type="cellIs" dxfId="36" priority="4" operator="greaterThan">
      <formula>0</formula>
    </cfRule>
  </conditionalFormatting>
  <conditionalFormatting sqref="P28">
    <cfRule type="cellIs" dxfId="35" priority="1" operator="lessThan">
      <formula>0</formula>
    </cfRule>
    <cfRule type="cellIs" dxfId="34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W41"/>
  <sheetViews>
    <sheetView topLeftCell="A18" workbookViewId="0">
      <selection activeCell="A33" sqref="A1:X33"/>
    </sheetView>
  </sheetViews>
  <sheetFormatPr baseColWidth="10" defaultRowHeight="15"/>
  <cols>
    <col min="11" max="11" width="6.5703125" style="65" customWidth="1"/>
    <col min="14" max="14" width="9.42578125" customWidth="1"/>
    <col min="15" max="15" width="10.5703125" customWidth="1"/>
    <col min="16" max="16" width="5.28515625" style="65" customWidth="1"/>
    <col min="18" max="18" width="15.5703125" customWidth="1"/>
    <col min="19" max="19" width="7.7109375" customWidth="1"/>
    <col min="20" max="20" width="5.140625" style="6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66"/>
      <c r="L3" s="46"/>
      <c r="M3" s="47" t="s">
        <v>43</v>
      </c>
      <c r="N3" s="48" t="s">
        <v>44</v>
      </c>
      <c r="O3" s="49" t="s">
        <v>42</v>
      </c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IF(OFFSET(reunions!$C$15,0,ROW()-4)="","",OFFSET(reunions!$C$15,0,ROW()-4))</f>
        <v/>
      </c>
      <c r="E4" s="23">
        <f ca="1">IF(D4="P",25,IF(D4="A",25,IF(D4="E",10,IF(D4="Ae",10,IF(D4="",0)))))</f>
        <v>0</v>
      </c>
      <c r="F4" s="23">
        <f ca="1">IF(OFFSET(reunions!$C$16,0,ROW()-4)="","",OFFSET(reunions!$C$16,0,ROW()-4))</f>
        <v>0</v>
      </c>
      <c r="G4" s="23">
        <f ca="1">N(F4)*25</f>
        <v>0</v>
      </c>
      <c r="H4" s="23" t="str">
        <f ca="1">IF(OFFSET(reunions!$C$17,0,ROW()-4)="X",2.5,"")</f>
        <v/>
      </c>
      <c r="I4" s="24" t="str">
        <f ca="1">IF(OFFSET(reunions!$C$18,0,ROW()-4)="","",OFFSET(reunions!$C$18,0,ROW()-4))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IF(OFFSET(reunions!$C$15,0,ROW()-4)="","",OFFSET(reunions!$C$15,0,ROW()-4))</f>
        <v/>
      </c>
      <c r="E5" s="23">
        <f t="shared" ref="E5:E23" ca="1" si="0">IF(D5="P",25,IF(D5="A",25,IF(D5="E",10,IF(D5="Ae",10,IF(D5="",0)))))</f>
        <v>0</v>
      </c>
      <c r="F5" s="23">
        <f ca="1">IF(OFFSET(reunions!$C$16,0,ROW()-4)="","",OFFSET(reunions!$C$16,0,ROW()-4))</f>
        <v>0</v>
      </c>
      <c r="G5" s="23">
        <f t="shared" ref="G5:G23" ca="1" si="1">N(F5)*25</f>
        <v>0</v>
      </c>
      <c r="H5" s="23" t="str">
        <f ca="1">IF(OFFSET(reunions!$C$17,0,ROW()-4)="X",2.5,"")</f>
        <v/>
      </c>
      <c r="I5" s="24" t="str">
        <f ca="1">IF(OFFSET(reunions!$C$18,0,ROW()-4)="","",OFFSET(reunions!$C$18,0,ROW()-4))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Q5" s="3"/>
      <c r="R5" s="1"/>
      <c r="S5" s="4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IF(OFFSET(reunions!$C$15,0,ROW()-4)="","",OFFSET(reunions!$C$15,0,ROW()-4))</f>
        <v/>
      </c>
      <c r="E6" s="23">
        <f t="shared" ca="1" si="0"/>
        <v>0</v>
      </c>
      <c r="F6" s="23">
        <f ca="1">IF(OFFSET(reunions!$C$16,0,ROW()-4)="","",OFFSET(reunions!$C$16,0,ROW()-4))</f>
        <v>0</v>
      </c>
      <c r="G6" s="23">
        <f t="shared" ca="1" si="1"/>
        <v>0</v>
      </c>
      <c r="H6" s="23" t="str">
        <f ca="1">IF(OFFSET(reunions!$C$17,0,ROW()-4)="X",2.5,"")</f>
        <v/>
      </c>
      <c r="I6" s="24" t="str">
        <f ca="1">IF(OFFSET(reunions!$C$18,0,ROW()-4)="","",OFFSET(reunions!$C$18,0,ROW()-4))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IF(OFFSET(reunions!$C$15,0,ROW()-4)="","",OFFSET(reunions!$C$15,0,ROW()-4))</f>
        <v/>
      </c>
      <c r="E7" s="23">
        <f t="shared" ca="1" si="0"/>
        <v>0</v>
      </c>
      <c r="F7" s="23">
        <f ca="1">IF(OFFSET(reunions!$C$16,0,ROW()-4)="","",OFFSET(reunions!$C$16,0,ROW()-4))</f>
        <v>0</v>
      </c>
      <c r="G7" s="23">
        <f t="shared" ca="1" si="1"/>
        <v>0</v>
      </c>
      <c r="H7" s="23" t="str">
        <f ca="1">IF(OFFSET(reunions!$C$17,0,ROW()-4)="X",2.5,"")</f>
        <v/>
      </c>
      <c r="I7" s="24" t="str">
        <f ca="1">IF(OFFSET(reunions!$C$18,0,ROW()-4)="","",OFFSET(reunions!$C$18,0,ROW()-4))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Q7" s="3"/>
      <c r="R7" s="1"/>
      <c r="S7" s="4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IF(OFFSET(reunions!$C$15,0,ROW()-4)="","",OFFSET(reunions!$C$15,0,ROW()-4))</f>
        <v/>
      </c>
      <c r="E8" s="23">
        <f t="shared" ca="1" si="0"/>
        <v>0</v>
      </c>
      <c r="F8" s="23">
        <f ca="1">IF(OFFSET(reunions!$C$16,0,ROW()-4)="","",OFFSET(reunions!$C$16,0,ROW()-4))</f>
        <v>0</v>
      </c>
      <c r="G8" s="23">
        <f t="shared" ca="1" si="1"/>
        <v>0</v>
      </c>
      <c r="H8" s="23" t="str">
        <f ca="1">IF(OFFSET(reunions!$C$17,0,ROW()-4)="X",2.5,"")</f>
        <v/>
      </c>
      <c r="I8" s="24" t="str">
        <f ca="1">IF(OFFSET(reunions!$C$18,0,ROW()-4)="","",OFFSET(reunions!$C$18,0,ROW()-4))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IF(OFFSET(reunions!$C$15,0,ROW()-4)="","",OFFSET(reunions!$C$15,0,ROW()-4))</f>
        <v/>
      </c>
      <c r="E9" s="23">
        <f t="shared" ca="1" si="0"/>
        <v>0</v>
      </c>
      <c r="F9" s="23">
        <f ca="1">IF(OFFSET(reunions!$C$16,0,ROW()-4)="","",OFFSET(reunions!$C$16,0,ROW()-4))</f>
        <v>0</v>
      </c>
      <c r="G9" s="23">
        <f t="shared" ca="1" si="1"/>
        <v>0</v>
      </c>
      <c r="H9" s="23" t="str">
        <f ca="1">IF(OFFSET(reunions!$C$17,0,ROW()-4)="X",2.5,"")</f>
        <v/>
      </c>
      <c r="I9" s="24" t="str">
        <f ca="1">IF(OFFSET(reunions!$C$18,0,ROW()-4)="","",OFFSET(reunions!$C$18,0,ROW()-4))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Q9" s="3"/>
      <c r="R9" s="1"/>
      <c r="S9" s="4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IF(OFFSET(reunions!$C$15,0,ROW()-4)="","",OFFSET(reunions!$C$15,0,ROW()-4))</f>
        <v/>
      </c>
      <c r="E10" s="23">
        <f t="shared" ca="1" si="0"/>
        <v>0</v>
      </c>
      <c r="F10" s="23">
        <f ca="1">IF(OFFSET(reunions!$C$16,0,ROW()-4)="","",OFFSET(reunions!$C$16,0,ROW()-4))</f>
        <v>0</v>
      </c>
      <c r="G10" s="23">
        <f t="shared" ca="1" si="1"/>
        <v>0</v>
      </c>
      <c r="H10" s="23" t="str">
        <f ca="1">IF(OFFSET(reunions!$C$17,0,ROW()-4)="X",2.5,"")</f>
        <v/>
      </c>
      <c r="I10" s="24" t="str">
        <f ca="1">IF(OFFSET(reunions!$C$18,0,ROW()-4)="","",OFFSET(reunions!$C$18,0,ROW()-4))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IF(OFFSET(reunions!$C$15,0,ROW()-4)="","",OFFSET(reunions!$C$15,0,ROW()-4))</f>
        <v/>
      </c>
      <c r="E11" s="23">
        <f t="shared" ca="1" si="0"/>
        <v>0</v>
      </c>
      <c r="F11" s="23">
        <f ca="1">IF(OFFSET(reunions!$C$16,0,ROW()-4)="","",OFFSET(reunions!$C$16,0,ROW()-4))</f>
        <v>0</v>
      </c>
      <c r="G11" s="23">
        <f t="shared" ca="1" si="1"/>
        <v>0</v>
      </c>
      <c r="H11" s="23" t="str">
        <f ca="1">IF(OFFSET(reunions!$C$17,0,ROW()-4)="X",2.5,"")</f>
        <v/>
      </c>
      <c r="I11" s="24" t="str">
        <f ca="1">IF(OFFSET(reunions!$C$18,0,ROW()-4)="","",OFFSET(reunions!$C$18,0,ROW()-4))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Q11" s="3"/>
      <c r="R11" s="1"/>
      <c r="S11" s="4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IF(OFFSET(reunions!$C$15,0,ROW()-4)="","",OFFSET(reunions!$C$15,0,ROW()-4))</f>
        <v/>
      </c>
      <c r="E12" s="23">
        <f t="shared" ca="1" si="0"/>
        <v>0</v>
      </c>
      <c r="F12" s="23">
        <f ca="1">IF(OFFSET(reunions!$C$16,0,ROW()-4)="","",OFFSET(reunions!$C$16,0,ROW()-4))</f>
        <v>0</v>
      </c>
      <c r="G12" s="23">
        <f t="shared" ca="1" si="1"/>
        <v>0</v>
      </c>
      <c r="H12" s="23" t="str">
        <f ca="1">IF(OFFSET(reunions!$C$17,0,ROW()-4)="X",2.5,"")</f>
        <v/>
      </c>
      <c r="I12" s="24" t="str">
        <f ca="1">IF(OFFSET(reunions!$C$18,0,ROW()-4)="","",OFFSET(reunions!$C$18,0,ROW()-4))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IF(OFFSET(reunions!$C$15,0,ROW()-4)="","",OFFSET(reunions!$C$15,0,ROW()-4))</f>
        <v/>
      </c>
      <c r="E13" s="23">
        <f t="shared" ca="1" si="0"/>
        <v>0</v>
      </c>
      <c r="F13" s="23">
        <f ca="1">IF(OFFSET(reunions!$C$16,0,ROW()-4)="","",OFFSET(reunions!$C$16,0,ROW()-4))</f>
        <v>0</v>
      </c>
      <c r="G13" s="23">
        <f t="shared" ca="1" si="1"/>
        <v>0</v>
      </c>
      <c r="H13" s="23" t="str">
        <f ca="1">IF(OFFSET(reunions!$C$17,0,ROW()-4)="X",2.5,"")</f>
        <v/>
      </c>
      <c r="I13" s="24" t="str">
        <f ca="1">IF(OFFSET(reunions!$C$18,0,ROW()-4)="","",OFFSET(reunions!$C$18,0,ROW()-4))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Q13" s="3"/>
      <c r="R13" s="1"/>
      <c r="S13" s="4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IF(OFFSET(reunions!$C$15,0,ROW()-4)="","",OFFSET(reunions!$C$15,0,ROW()-4))</f>
        <v/>
      </c>
      <c r="E14" s="23">
        <f t="shared" ca="1" si="0"/>
        <v>0</v>
      </c>
      <c r="F14" s="23">
        <f ca="1">IF(OFFSET(reunions!$C$16,0,ROW()-4)="","",OFFSET(reunions!$C$16,0,ROW()-4))</f>
        <v>0</v>
      </c>
      <c r="G14" s="23">
        <f t="shared" ca="1" si="1"/>
        <v>0</v>
      </c>
      <c r="H14" s="23" t="str">
        <f ca="1">IF(OFFSET(reunions!$C$17,0,ROW()-4)="X",2.5,"")</f>
        <v/>
      </c>
      <c r="I14" s="24" t="str">
        <f ca="1">IF(OFFSET(reunions!$C$18,0,ROW()-4)="","",OFFSET(reunions!$C$18,0,ROW()-4))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IF(OFFSET(reunions!$C$15,0,ROW()-4)="","",OFFSET(reunions!$C$15,0,ROW()-4))</f>
        <v/>
      </c>
      <c r="E15" s="23">
        <f t="shared" ca="1" si="0"/>
        <v>0</v>
      </c>
      <c r="F15" s="23">
        <f ca="1">IF(OFFSET(reunions!$C$16,0,ROW()-4)="","",OFFSET(reunions!$C$16,0,ROW()-4))</f>
        <v>0</v>
      </c>
      <c r="G15" s="23">
        <f t="shared" ca="1" si="1"/>
        <v>0</v>
      </c>
      <c r="H15" s="23" t="str">
        <f ca="1">IF(OFFSET(reunions!$C$17,0,ROW()-4)="X",2.5,"")</f>
        <v/>
      </c>
      <c r="I15" s="24" t="str">
        <f ca="1">IF(OFFSET(reunions!$C$18,0,ROW()-4)="","",OFFSET(reunions!$C$18,0,ROW()-4))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Q15" s="3"/>
      <c r="R15" s="1"/>
      <c r="S15" s="4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IF(OFFSET(reunions!$C$15,0,ROW()-4)="","",OFFSET(reunions!$C$15,0,ROW()-4))</f>
        <v/>
      </c>
      <c r="E16" s="23">
        <f t="shared" ca="1" si="0"/>
        <v>0</v>
      </c>
      <c r="F16" s="23">
        <f ca="1">IF(OFFSET(reunions!$C$16,0,ROW()-4)="","",OFFSET(reunions!$C$16,0,ROW()-4))</f>
        <v>0</v>
      </c>
      <c r="G16" s="23">
        <f t="shared" ca="1" si="1"/>
        <v>0</v>
      </c>
      <c r="H16" s="23" t="str">
        <f ca="1">IF(OFFSET(reunions!$C$17,0,ROW()-4)="X",2.5,"")</f>
        <v/>
      </c>
      <c r="I16" s="24" t="str">
        <f ca="1">IF(OFFSET(reunions!$C$18,0,ROW()-4)="","",OFFSET(reunions!$C$18,0,ROW()-4))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IF(OFFSET(reunions!$C$15,0,ROW()-4)="","",OFFSET(reunions!$C$15,0,ROW()-4))</f>
        <v/>
      </c>
      <c r="E17" s="23">
        <f t="shared" ca="1" si="0"/>
        <v>0</v>
      </c>
      <c r="F17" s="23">
        <f ca="1">IF(OFFSET(reunions!$C$16,0,ROW()-4)="","",OFFSET(reunions!$C$16,0,ROW()-4))</f>
        <v>0</v>
      </c>
      <c r="G17" s="23">
        <f t="shared" ca="1" si="1"/>
        <v>0</v>
      </c>
      <c r="H17" s="23" t="str">
        <f ca="1">IF(OFFSET(reunions!$C$17,0,ROW()-4)="X",2.5,"")</f>
        <v/>
      </c>
      <c r="I17" s="24" t="str">
        <f ca="1">IF(OFFSET(reunions!$C$18,0,ROW()-4)="","",OFFSET(reunions!$C$18,0,ROW()-4))</f>
        <v/>
      </c>
      <c r="J17" s="25">
        <f t="shared" ca="1" si="2"/>
        <v>0</v>
      </c>
      <c r="K17" s="66"/>
      <c r="L17" s="37"/>
      <c r="M17" s="17"/>
      <c r="N17" s="37"/>
      <c r="O17" s="43"/>
      <c r="Q17" s="3"/>
      <c r="R17" s="1"/>
      <c r="S17" s="4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IF(OFFSET(reunions!$C$15,0,ROW()-4)="","",OFFSET(reunions!$C$15,0,ROW()-4))</f>
        <v/>
      </c>
      <c r="E18" s="23">
        <f t="shared" ca="1" si="0"/>
        <v>0</v>
      </c>
      <c r="F18" s="23">
        <f ca="1">IF(OFFSET(reunions!$C$16,0,ROW()-4)="","",OFFSET(reunions!$C$16,0,ROW()-4))</f>
        <v>0</v>
      </c>
      <c r="G18" s="23">
        <f t="shared" ca="1" si="1"/>
        <v>0</v>
      </c>
      <c r="H18" s="23" t="str">
        <f ca="1">IF(OFFSET(reunions!$C$17,0,ROW()-4)="X",2.5,"")</f>
        <v/>
      </c>
      <c r="I18" s="24" t="str">
        <f ca="1">IF(OFFSET(reunions!$C$18,0,ROW()-4)="","",OFFSET(reunions!$C$18,0,ROW()-4))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IF(OFFSET(reunions!$C$15,0,ROW()-4)="","",OFFSET(reunions!$C$15,0,ROW()-4))</f>
        <v/>
      </c>
      <c r="E19" s="23">
        <f t="shared" ca="1" si="0"/>
        <v>0</v>
      </c>
      <c r="F19" s="23">
        <f ca="1">IF(OFFSET(reunions!$C$16,0,ROW()-4)="","",OFFSET(reunions!$C$16,0,ROW()-4))</f>
        <v>0</v>
      </c>
      <c r="G19" s="23">
        <f t="shared" ca="1" si="1"/>
        <v>0</v>
      </c>
      <c r="H19" s="23" t="str">
        <f ca="1">IF(OFFSET(reunions!$C$17,0,ROW()-4)="X",2.5,"")</f>
        <v/>
      </c>
      <c r="I19" s="24" t="str">
        <f ca="1">IF(OFFSET(reunions!$C$18,0,ROW()-4)="","",OFFSET(reunions!$C$18,0,ROW()-4))</f>
        <v/>
      </c>
      <c r="J19" s="25">
        <f t="shared" ca="1" si="2"/>
        <v>0</v>
      </c>
      <c r="K19" s="66"/>
      <c r="L19" s="37"/>
      <c r="M19" s="17"/>
      <c r="N19" s="37"/>
      <c r="O19" s="43"/>
      <c r="Q19" s="3"/>
      <c r="R19" s="1"/>
      <c r="S19" s="4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IF(OFFSET(reunions!$C$15,0,ROW()-4)="","",OFFSET(reunions!$C$15,0,ROW()-4))</f>
        <v/>
      </c>
      <c r="E20" s="23">
        <f t="shared" ca="1" si="0"/>
        <v>0</v>
      </c>
      <c r="F20" s="23">
        <f ca="1">IF(OFFSET(reunions!$C$16,0,ROW()-4)="","",OFFSET(reunions!$C$16,0,ROW()-4))</f>
        <v>0</v>
      </c>
      <c r="G20" s="23">
        <f t="shared" ca="1" si="1"/>
        <v>0</v>
      </c>
      <c r="H20" s="23" t="str">
        <f ca="1">IF(OFFSET(reunions!$C$17,0,ROW()-4)="X",2.5,"")</f>
        <v/>
      </c>
      <c r="I20" s="24" t="str">
        <f ca="1">IF(OFFSET(reunions!$C$18,0,ROW()-4)="","",OFFSET(reunions!$C$18,0,ROW()-4))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IF(OFFSET(reunions!$C$15,0,ROW()-4)="","",OFFSET(reunions!$C$15,0,ROW()-4))</f>
        <v/>
      </c>
      <c r="E21" s="23">
        <f t="shared" ca="1" si="0"/>
        <v>0</v>
      </c>
      <c r="F21" s="23">
        <f ca="1">IF(OFFSET(reunions!$C$16,0,ROW()-4)="","",OFFSET(reunions!$C$16,0,ROW()-4))</f>
        <v>0</v>
      </c>
      <c r="G21" s="23">
        <f t="shared" ca="1" si="1"/>
        <v>0</v>
      </c>
      <c r="H21" s="23" t="str">
        <f ca="1">IF(OFFSET(reunions!$C$17,0,ROW()-4)="X",2.5,"")</f>
        <v/>
      </c>
      <c r="I21" s="24" t="str">
        <f ca="1">IF(OFFSET(reunions!$C$18,0,ROW()-4)="","",OFFSET(reunions!$C$18,0,ROW()-4))</f>
        <v/>
      </c>
      <c r="J21" s="25">
        <f t="shared" ca="1" si="2"/>
        <v>0</v>
      </c>
      <c r="K21" s="66"/>
      <c r="L21" s="37"/>
      <c r="M21" s="17"/>
      <c r="N21" s="37"/>
      <c r="O21" s="43"/>
      <c r="Q21" s="3"/>
      <c r="R21" s="1"/>
      <c r="S21" s="4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IF(OFFSET(reunions!$C$15,0,ROW()-4)="","",OFFSET(reunions!$C$15,0,ROW()-4))</f>
        <v/>
      </c>
      <c r="E22" s="23">
        <f t="shared" ca="1" si="0"/>
        <v>0</v>
      </c>
      <c r="F22" s="23">
        <f ca="1">IF(OFFSET(reunions!$C$16,0,ROW()-4)="","",OFFSET(reunions!$C$16,0,ROW()-4))</f>
        <v>0</v>
      </c>
      <c r="G22" s="23">
        <f t="shared" ca="1" si="1"/>
        <v>0</v>
      </c>
      <c r="H22" s="23" t="str">
        <f ca="1">IF(OFFSET(reunions!$C$17,0,ROW()-4)="X",2.5,"")</f>
        <v/>
      </c>
      <c r="I22" s="24" t="str">
        <f ca="1">IF(OFFSET(reunions!$C$18,0,ROW()-4)="","",OFFSET(reunions!$C$18,0,ROW()-4))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IF(OFFSET(reunions!$C$15,0,ROW()-4)="","",OFFSET(reunions!$C$15,0,ROW()-4))</f>
        <v/>
      </c>
      <c r="E23" s="28">
        <f t="shared" ca="1" si="0"/>
        <v>0</v>
      </c>
      <c r="F23" s="23">
        <f ca="1">IF(OFFSET(reunions!$C$16,0,ROW()-4)="","",OFFSET(reunions!$C$16,0,ROW()-4))</f>
        <v>0</v>
      </c>
      <c r="G23" s="28">
        <f t="shared" ca="1" si="1"/>
        <v>0</v>
      </c>
      <c r="H23" s="23" t="str">
        <f ca="1">IF(OFFSET(reunions!$C$17,0,ROW()-4)="X",2.5,"")</f>
        <v/>
      </c>
      <c r="I23" s="24" t="str">
        <f ca="1">IF(OFFSET(reunions!$C$18,0,ROW()-4)="","",OFFSET(reunions!$C$18,0,ROW()-4))</f>
        <v/>
      </c>
      <c r="J23" s="29">
        <f t="shared" ca="1" si="2"/>
        <v>0</v>
      </c>
      <c r="K23" s="66"/>
      <c r="L23" s="40"/>
      <c r="M23" s="41"/>
      <c r="N23" s="37"/>
      <c r="O23" s="44"/>
      <c r="Q23" s="38"/>
      <c r="R23" s="5"/>
      <c r="S23" s="39"/>
      <c r="U23" s="38"/>
      <c r="V23" s="5"/>
      <c r="W23" s="39"/>
    </row>
    <row r="24" spans="1:23" ht="15.75" thickBot="1">
      <c r="C24" t="s">
        <v>45</v>
      </c>
      <c r="D24" s="82"/>
      <c r="E24" s="83">
        <f ca="1">SUM(E4:E23)</f>
        <v>0</v>
      </c>
      <c r="F24" s="84"/>
      <c r="G24" s="83">
        <f ca="1">SUM(G4:G23)</f>
        <v>0</v>
      </c>
      <c r="H24" s="84">
        <f ca="1">SUM(H4:H23)</f>
        <v>0</v>
      </c>
      <c r="I24" s="85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  <c r="K25" s="169"/>
      <c r="P25" s="169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K26" s="169"/>
      <c r="P26" s="169"/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  <c r="K27" s="169"/>
      <c r="P27" s="169"/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K28" s="169"/>
      <c r="N28" s="205" t="s">
        <v>65</v>
      </c>
      <c r="O28" s="206"/>
      <c r="P28" s="172"/>
      <c r="Q28" s="53" t="s">
        <v>51</v>
      </c>
    </row>
    <row r="29" spans="1:23">
      <c r="K29" s="169"/>
    </row>
    <row r="30" spans="1:23">
      <c r="K30" s="169"/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  <c r="K31" s="169"/>
      <c r="P31" s="169"/>
    </row>
    <row r="32" spans="1:23">
      <c r="K32" s="169"/>
      <c r="P32" s="169"/>
    </row>
    <row r="33" spans="11:16">
      <c r="K33" s="169"/>
      <c r="P33" s="169"/>
    </row>
    <row r="34" spans="11:16">
      <c r="K34" s="169"/>
      <c r="P34" s="169"/>
    </row>
    <row r="35" spans="11:16">
      <c r="K35" s="169"/>
      <c r="P35" s="169"/>
    </row>
    <row r="36" spans="11:16">
      <c r="K36" s="169"/>
      <c r="P36" s="169"/>
    </row>
    <row r="37" spans="11:16">
      <c r="K37" s="169"/>
      <c r="P37" s="169"/>
    </row>
    <row r="38" spans="11:16">
      <c r="K38" s="169"/>
      <c r="P38" s="169"/>
    </row>
    <row r="39" spans="11:16">
      <c r="K39" s="169"/>
      <c r="P39" s="169"/>
    </row>
    <row r="40" spans="11:16">
      <c r="K40" s="169"/>
      <c r="P40" s="169"/>
    </row>
    <row r="41" spans="11:16">
      <c r="K41" s="169"/>
      <c r="P41" s="169"/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33" priority="5" operator="lessThan">
      <formula>0</formula>
    </cfRule>
    <cfRule type="cellIs" dxfId="32" priority="6" operator="greaterThan">
      <formula>0</formula>
    </cfRule>
  </conditionalFormatting>
  <conditionalFormatting sqref="A4:J23">
    <cfRule type="expression" dxfId="31" priority="3">
      <formula>NOT(MOD(ROW(),2))</formula>
    </cfRule>
  </conditionalFormatting>
  <conditionalFormatting sqref="P28">
    <cfRule type="cellIs" dxfId="30" priority="1" operator="lessThan">
      <formula>0</formula>
    </cfRule>
    <cfRule type="cellIs" dxfId="29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W31"/>
  <sheetViews>
    <sheetView workbookViewId="0">
      <selection activeCell="P30" sqref="P30"/>
    </sheetView>
  </sheetViews>
  <sheetFormatPr baseColWidth="10" defaultRowHeight="15"/>
  <cols>
    <col min="11" max="11" width="6.5703125" customWidth="1"/>
    <col min="14" max="14" width="9.42578125" customWidth="1"/>
    <col min="15" max="15" width="10.5703125" customWidth="1"/>
    <col min="16" max="16" width="5.28515625" customWidth="1"/>
    <col min="18" max="18" width="15.5703125" customWidth="1"/>
    <col min="19" max="19" width="7.7109375" customWidth="1"/>
    <col min="20" max="20" width="5.14062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66"/>
      <c r="L3" s="46"/>
      <c r="M3" s="47" t="s">
        <v>43</v>
      </c>
      <c r="N3" s="48" t="s">
        <v>44</v>
      </c>
      <c r="O3" s="49" t="s">
        <v>42</v>
      </c>
      <c r="P3" s="65"/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IF(OFFSET(reunions!$C$23,0,ROW()-4)="","",OFFSET(reunions!$C$23,0,ROW()-4))</f>
        <v/>
      </c>
      <c r="E4" s="23">
        <f ca="1">IF(D4="P",25,IF(D4="A",25,IF(D4="E",10,IF(D4="Ae",10,IF(D4="",0)))))</f>
        <v>0</v>
      </c>
      <c r="F4" s="23">
        <f ca="1">IF(OFFSET(reunions!$C$24,0,ROW()-4)="","",OFFSET(reunions!$C$24,0,ROW()-4))</f>
        <v>0</v>
      </c>
      <c r="G4" s="23">
        <f ca="1">N(F4)*25</f>
        <v>0</v>
      </c>
      <c r="H4" s="23" t="str">
        <f ca="1">IF(OFFSET(reunions!$C$25,0,ROW()-4)="X",2.5,"")</f>
        <v/>
      </c>
      <c r="I4" s="24" t="str">
        <f ca="1">IF(OFFSET(reunions!$C$26,0,ROW()-4)="","",OFFSET(reunions!$C$26,0,ROW()-4))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IF(OFFSET(reunions!$C$23,0,ROW()-4)="","",OFFSET(reunions!$C$23,0,ROW()-4))</f>
        <v/>
      </c>
      <c r="E5" s="23">
        <f t="shared" ref="E5:E23" ca="1" si="0">IF(D5="P",25,IF(D5="A",25,IF(D5="E",10,IF(D5="Ae",10,IF(D5="",0)))))</f>
        <v>0</v>
      </c>
      <c r="F5" s="23">
        <f ca="1">IF(OFFSET(reunions!$C$24,0,ROW()-4)="","",OFFSET(reunions!$C$24,0,ROW()-4))</f>
        <v>0</v>
      </c>
      <c r="G5" s="23">
        <f t="shared" ref="G5:G23" ca="1" si="1">N(F5)*25</f>
        <v>0</v>
      </c>
      <c r="H5" s="23" t="str">
        <f ca="1">IF(OFFSET(reunions!$C$25,0,ROW()-4)="X",2.5,"")</f>
        <v/>
      </c>
      <c r="I5" s="24" t="str">
        <f ca="1">IF(OFFSET(reunions!$C$26,0,ROW()-4)="","",OFFSET(reunions!$C$26,0,ROW()-4))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P5" s="65"/>
      <c r="Q5" s="3"/>
      <c r="R5" s="1"/>
      <c r="S5" s="4"/>
      <c r="T5" s="65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IF(OFFSET(reunions!$C$23,0,ROW()-4)="","",OFFSET(reunions!$C$23,0,ROW()-4))</f>
        <v/>
      </c>
      <c r="E6" s="23">
        <f t="shared" ca="1" si="0"/>
        <v>0</v>
      </c>
      <c r="F6" s="23">
        <f ca="1">IF(OFFSET(reunions!$C$24,0,ROW()-4)="","",OFFSET(reunions!$C$24,0,ROW()-4))</f>
        <v>0</v>
      </c>
      <c r="G6" s="23">
        <f t="shared" ca="1" si="1"/>
        <v>0</v>
      </c>
      <c r="H6" s="23" t="str">
        <f ca="1">IF(OFFSET(reunions!$C$25,0,ROW()-4)="X",2.5,"")</f>
        <v/>
      </c>
      <c r="I6" s="24" t="str">
        <f ca="1">IF(OFFSET(reunions!$C$26,0,ROW()-4)="","",OFFSET(reunions!$C$26,0,ROW()-4))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IF(OFFSET(reunions!$C$23,0,ROW()-4)="","",OFFSET(reunions!$C$23,0,ROW()-4))</f>
        <v/>
      </c>
      <c r="E7" s="23">
        <f t="shared" ca="1" si="0"/>
        <v>0</v>
      </c>
      <c r="F7" s="23">
        <f ca="1">IF(OFFSET(reunions!$C$24,0,ROW()-4)="","",OFFSET(reunions!$C$24,0,ROW()-4))</f>
        <v>0</v>
      </c>
      <c r="G7" s="23">
        <f t="shared" ca="1" si="1"/>
        <v>0</v>
      </c>
      <c r="H7" s="23" t="str">
        <f ca="1">IF(OFFSET(reunions!$C$25,0,ROW()-4)="X",2.5,"")</f>
        <v/>
      </c>
      <c r="I7" s="24" t="str">
        <f ca="1">IF(OFFSET(reunions!$C$26,0,ROW()-4)="","",OFFSET(reunions!$C$26,0,ROW()-4))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P7" s="65"/>
      <c r="Q7" s="3"/>
      <c r="R7" s="1"/>
      <c r="S7" s="4"/>
      <c r="T7" s="65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IF(OFFSET(reunions!$C$23,0,ROW()-4)="","",OFFSET(reunions!$C$23,0,ROW()-4))</f>
        <v/>
      </c>
      <c r="E8" s="23">
        <f t="shared" ca="1" si="0"/>
        <v>0</v>
      </c>
      <c r="F8" s="23">
        <f ca="1">IF(OFFSET(reunions!$C$24,0,ROW()-4)="","",OFFSET(reunions!$C$24,0,ROW()-4))</f>
        <v>0</v>
      </c>
      <c r="G8" s="23">
        <f t="shared" ca="1" si="1"/>
        <v>0</v>
      </c>
      <c r="H8" s="23" t="str">
        <f ca="1">IF(OFFSET(reunions!$C$25,0,ROW()-4)="X",2.5,"")</f>
        <v/>
      </c>
      <c r="I8" s="24" t="str">
        <f ca="1">IF(OFFSET(reunions!$C$26,0,ROW()-4)="","",OFFSET(reunions!$C$26,0,ROW()-4))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IF(OFFSET(reunions!$C$23,0,ROW()-4)="","",OFFSET(reunions!$C$23,0,ROW()-4))</f>
        <v/>
      </c>
      <c r="E9" s="23">
        <f t="shared" ca="1" si="0"/>
        <v>0</v>
      </c>
      <c r="F9" s="23">
        <f ca="1">IF(OFFSET(reunions!$C$24,0,ROW()-4)="","",OFFSET(reunions!$C$24,0,ROW()-4))</f>
        <v>0</v>
      </c>
      <c r="G9" s="23">
        <f t="shared" ca="1" si="1"/>
        <v>0</v>
      </c>
      <c r="H9" s="23" t="str">
        <f ca="1">IF(OFFSET(reunions!$C$25,0,ROW()-4)="X",2.5,"")</f>
        <v/>
      </c>
      <c r="I9" s="24" t="str">
        <f ca="1">IF(OFFSET(reunions!$C$26,0,ROW()-4)="","",OFFSET(reunions!$C$26,0,ROW()-4))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P9" s="65"/>
      <c r="Q9" s="3"/>
      <c r="R9" s="1"/>
      <c r="S9" s="4"/>
      <c r="T9" s="65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IF(OFFSET(reunions!$C$23,0,ROW()-4)="","",OFFSET(reunions!$C$23,0,ROW()-4))</f>
        <v/>
      </c>
      <c r="E10" s="23">
        <f t="shared" ca="1" si="0"/>
        <v>0</v>
      </c>
      <c r="F10" s="23">
        <f ca="1">IF(OFFSET(reunions!$C$24,0,ROW()-4)="","",OFFSET(reunions!$C$24,0,ROW()-4))</f>
        <v>0</v>
      </c>
      <c r="G10" s="23">
        <f t="shared" ca="1" si="1"/>
        <v>0</v>
      </c>
      <c r="H10" s="23" t="str">
        <f ca="1">IF(OFFSET(reunions!$C$25,0,ROW()-4)="X",2.5,"")</f>
        <v/>
      </c>
      <c r="I10" s="24" t="str">
        <f ca="1">IF(OFFSET(reunions!$C$26,0,ROW()-4)="","",OFFSET(reunions!$C$26,0,ROW()-4))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IF(OFFSET(reunions!$C$23,0,ROW()-4)="","",OFFSET(reunions!$C$23,0,ROW()-4))</f>
        <v/>
      </c>
      <c r="E11" s="23">
        <f t="shared" ca="1" si="0"/>
        <v>0</v>
      </c>
      <c r="F11" s="23">
        <f ca="1">IF(OFFSET(reunions!$C$24,0,ROW()-4)="","",OFFSET(reunions!$C$24,0,ROW()-4))</f>
        <v>0</v>
      </c>
      <c r="G11" s="23">
        <f t="shared" ca="1" si="1"/>
        <v>0</v>
      </c>
      <c r="H11" s="23" t="str">
        <f ca="1">IF(OFFSET(reunions!$C$25,0,ROW()-4)="X",2.5,"")</f>
        <v/>
      </c>
      <c r="I11" s="24" t="str">
        <f ca="1">IF(OFFSET(reunions!$C$26,0,ROW()-4)="","",OFFSET(reunions!$C$26,0,ROW()-4))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P11" s="65"/>
      <c r="Q11" s="3"/>
      <c r="R11" s="1"/>
      <c r="S11" s="4"/>
      <c r="T11" s="65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IF(OFFSET(reunions!$C$23,0,ROW()-4)="","",OFFSET(reunions!$C$23,0,ROW()-4))</f>
        <v/>
      </c>
      <c r="E12" s="23">
        <f t="shared" ca="1" si="0"/>
        <v>0</v>
      </c>
      <c r="F12" s="23">
        <f ca="1">IF(OFFSET(reunions!$C$24,0,ROW()-4)="","",OFFSET(reunions!$C$24,0,ROW()-4))</f>
        <v>0</v>
      </c>
      <c r="G12" s="23">
        <f t="shared" ca="1" si="1"/>
        <v>0</v>
      </c>
      <c r="H12" s="23" t="str">
        <f ca="1">IF(OFFSET(reunions!$C$25,0,ROW()-4)="X",2.5,"")</f>
        <v/>
      </c>
      <c r="I12" s="24" t="str">
        <f ca="1">IF(OFFSET(reunions!$C$26,0,ROW()-4)="","",OFFSET(reunions!$C$26,0,ROW()-4))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IF(OFFSET(reunions!$C$23,0,ROW()-4)="","",OFFSET(reunions!$C$23,0,ROW()-4))</f>
        <v/>
      </c>
      <c r="E13" s="23">
        <f t="shared" ca="1" si="0"/>
        <v>0</v>
      </c>
      <c r="F13" s="23">
        <f ca="1">IF(OFFSET(reunions!$C$24,0,ROW()-4)="","",OFFSET(reunions!$C$24,0,ROW()-4))</f>
        <v>0</v>
      </c>
      <c r="G13" s="23">
        <f t="shared" ca="1" si="1"/>
        <v>0</v>
      </c>
      <c r="H13" s="23" t="str">
        <f ca="1">IF(OFFSET(reunions!$C$25,0,ROW()-4)="X",2.5,"")</f>
        <v/>
      </c>
      <c r="I13" s="24" t="str">
        <f ca="1">IF(OFFSET(reunions!$C$26,0,ROW()-4)="","",OFFSET(reunions!$C$26,0,ROW()-4))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P13" s="65"/>
      <c r="Q13" s="3"/>
      <c r="R13" s="1"/>
      <c r="S13" s="4"/>
      <c r="T13" s="65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IF(OFFSET(reunions!$C$23,0,ROW()-4)="","",OFFSET(reunions!$C$23,0,ROW()-4))</f>
        <v/>
      </c>
      <c r="E14" s="23">
        <f t="shared" ca="1" si="0"/>
        <v>0</v>
      </c>
      <c r="F14" s="23">
        <f ca="1">IF(OFFSET(reunions!$C$24,0,ROW()-4)="","",OFFSET(reunions!$C$24,0,ROW()-4))</f>
        <v>0</v>
      </c>
      <c r="G14" s="23">
        <f t="shared" ca="1" si="1"/>
        <v>0</v>
      </c>
      <c r="H14" s="23" t="str">
        <f ca="1">IF(OFFSET(reunions!$C$25,0,ROW()-4)="X",2.5,"")</f>
        <v/>
      </c>
      <c r="I14" s="24" t="str">
        <f ca="1">IF(OFFSET(reunions!$C$26,0,ROW()-4)="","",OFFSET(reunions!$C$26,0,ROW()-4))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IF(OFFSET(reunions!$C$23,0,ROW()-4)="","",OFFSET(reunions!$C$23,0,ROW()-4))</f>
        <v/>
      </c>
      <c r="E15" s="23">
        <f t="shared" ca="1" si="0"/>
        <v>0</v>
      </c>
      <c r="F15" s="23">
        <f ca="1">IF(OFFSET(reunions!$C$24,0,ROW()-4)="","",OFFSET(reunions!$C$24,0,ROW()-4))</f>
        <v>0</v>
      </c>
      <c r="G15" s="23">
        <f t="shared" ca="1" si="1"/>
        <v>0</v>
      </c>
      <c r="H15" s="23" t="str">
        <f ca="1">IF(OFFSET(reunions!$C$25,0,ROW()-4)="X",2.5,"")</f>
        <v/>
      </c>
      <c r="I15" s="24" t="str">
        <f ca="1">IF(OFFSET(reunions!$C$26,0,ROW()-4)="","",OFFSET(reunions!$C$26,0,ROW()-4))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P15" s="65"/>
      <c r="Q15" s="3"/>
      <c r="R15" s="1"/>
      <c r="S15" s="4"/>
      <c r="T15" s="65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IF(OFFSET(reunions!$C$23,0,ROW()-4)="","",OFFSET(reunions!$C$23,0,ROW()-4))</f>
        <v/>
      </c>
      <c r="E16" s="23">
        <f t="shared" ca="1" si="0"/>
        <v>0</v>
      </c>
      <c r="F16" s="23">
        <f ca="1">IF(OFFSET(reunions!$C$24,0,ROW()-4)="","",OFFSET(reunions!$C$24,0,ROW()-4))</f>
        <v>0</v>
      </c>
      <c r="G16" s="23">
        <f t="shared" ca="1" si="1"/>
        <v>0</v>
      </c>
      <c r="H16" s="23" t="str">
        <f ca="1">IF(OFFSET(reunions!$C$25,0,ROW()-4)="X",2.5,"")</f>
        <v/>
      </c>
      <c r="I16" s="24" t="str">
        <f ca="1">IF(OFFSET(reunions!$C$26,0,ROW()-4)="","",OFFSET(reunions!$C$26,0,ROW()-4))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IF(OFFSET(reunions!$C$23,0,ROW()-4)="","",OFFSET(reunions!$C$23,0,ROW()-4))</f>
        <v/>
      </c>
      <c r="E17" s="23">
        <f t="shared" ca="1" si="0"/>
        <v>0</v>
      </c>
      <c r="F17" s="23">
        <f ca="1">IF(OFFSET(reunions!$C$24,0,ROW()-4)="","",OFFSET(reunions!$C$24,0,ROW()-4))</f>
        <v>0</v>
      </c>
      <c r="G17" s="23">
        <f t="shared" ca="1" si="1"/>
        <v>0</v>
      </c>
      <c r="H17" s="23" t="str">
        <f ca="1">IF(OFFSET(reunions!$C$25,0,ROW()-4)="X",2.5,"")</f>
        <v/>
      </c>
      <c r="I17" s="24" t="str">
        <f ca="1">IF(OFFSET(reunions!$C$26,0,ROW()-4)="","",OFFSET(reunions!$C$26,0,ROW()-4))</f>
        <v/>
      </c>
      <c r="J17" s="25">
        <f t="shared" ca="1" si="2"/>
        <v>0</v>
      </c>
      <c r="K17" s="66"/>
      <c r="L17" s="37"/>
      <c r="M17" s="17"/>
      <c r="N17" s="37"/>
      <c r="O17" s="43"/>
      <c r="P17" s="65"/>
      <c r="Q17" s="3"/>
      <c r="R17" s="1"/>
      <c r="S17" s="4"/>
      <c r="T17" s="65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IF(OFFSET(reunions!$C$23,0,ROW()-4)="","",OFFSET(reunions!$C$23,0,ROW()-4))</f>
        <v/>
      </c>
      <c r="E18" s="23">
        <f t="shared" ca="1" si="0"/>
        <v>0</v>
      </c>
      <c r="F18" s="23">
        <f ca="1">IF(OFFSET(reunions!$C$24,0,ROW()-4)="","",OFFSET(reunions!$C$24,0,ROW()-4))</f>
        <v>0</v>
      </c>
      <c r="G18" s="23">
        <f t="shared" ca="1" si="1"/>
        <v>0</v>
      </c>
      <c r="H18" s="23" t="str">
        <f ca="1">IF(OFFSET(reunions!$C$25,0,ROW()-4)="X",2.5,"")</f>
        <v/>
      </c>
      <c r="I18" s="24" t="str">
        <f ca="1">IF(OFFSET(reunions!$C$26,0,ROW()-4)="","",OFFSET(reunions!$C$26,0,ROW()-4))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IF(OFFSET(reunions!$C$23,0,ROW()-4)="","",OFFSET(reunions!$C$23,0,ROW()-4))</f>
        <v/>
      </c>
      <c r="E19" s="23">
        <f t="shared" ca="1" si="0"/>
        <v>0</v>
      </c>
      <c r="F19" s="23">
        <f ca="1">IF(OFFSET(reunions!$C$24,0,ROW()-4)="","",OFFSET(reunions!$C$24,0,ROW()-4))</f>
        <v>0</v>
      </c>
      <c r="G19" s="23">
        <f t="shared" ca="1" si="1"/>
        <v>0</v>
      </c>
      <c r="H19" s="23" t="str">
        <f ca="1">IF(OFFSET(reunions!$C$25,0,ROW()-4)="X",2.5,"")</f>
        <v/>
      </c>
      <c r="I19" s="24" t="str">
        <f ca="1">IF(OFFSET(reunions!$C$26,0,ROW()-4)="","",OFFSET(reunions!$C$26,0,ROW()-4))</f>
        <v/>
      </c>
      <c r="J19" s="25">
        <f t="shared" ca="1" si="2"/>
        <v>0</v>
      </c>
      <c r="K19" s="66"/>
      <c r="L19" s="37"/>
      <c r="M19" s="17"/>
      <c r="N19" s="37"/>
      <c r="O19" s="43"/>
      <c r="P19" s="65"/>
      <c r="Q19" s="3"/>
      <c r="R19" s="1"/>
      <c r="S19" s="4"/>
      <c r="T19" s="65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IF(OFFSET(reunions!$C$23,0,ROW()-4)="","",OFFSET(reunions!$C$23,0,ROW()-4))</f>
        <v/>
      </c>
      <c r="E20" s="23">
        <f t="shared" ca="1" si="0"/>
        <v>0</v>
      </c>
      <c r="F20" s="23">
        <f ca="1">IF(OFFSET(reunions!$C$24,0,ROW()-4)="","",OFFSET(reunions!$C$24,0,ROW()-4))</f>
        <v>0</v>
      </c>
      <c r="G20" s="23">
        <f t="shared" ca="1" si="1"/>
        <v>0</v>
      </c>
      <c r="H20" s="23" t="str">
        <f ca="1">IF(OFFSET(reunions!$C$25,0,ROW()-4)="X",2.5,"")</f>
        <v/>
      </c>
      <c r="I20" s="24" t="str">
        <f ca="1">IF(OFFSET(reunions!$C$26,0,ROW()-4)="","",OFFSET(reunions!$C$26,0,ROW()-4))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IF(OFFSET(reunions!$C$23,0,ROW()-4)="","",OFFSET(reunions!$C$23,0,ROW()-4))</f>
        <v/>
      </c>
      <c r="E21" s="23">
        <f t="shared" ca="1" si="0"/>
        <v>0</v>
      </c>
      <c r="F21" s="23">
        <f ca="1">IF(OFFSET(reunions!$C$24,0,ROW()-4)="","",OFFSET(reunions!$C$24,0,ROW()-4))</f>
        <v>0</v>
      </c>
      <c r="G21" s="23">
        <f t="shared" ca="1" si="1"/>
        <v>0</v>
      </c>
      <c r="H21" s="23" t="str">
        <f ca="1">IF(OFFSET(reunions!$C$25,0,ROW()-4)="X",2.5,"")</f>
        <v/>
      </c>
      <c r="I21" s="24" t="str">
        <f ca="1">IF(OFFSET(reunions!$C$26,0,ROW()-4)="","",OFFSET(reunions!$C$26,0,ROW()-4))</f>
        <v/>
      </c>
      <c r="J21" s="25">
        <f t="shared" ca="1" si="2"/>
        <v>0</v>
      </c>
      <c r="K21" s="66"/>
      <c r="L21" s="37"/>
      <c r="M21" s="17"/>
      <c r="N21" s="37"/>
      <c r="O21" s="43"/>
      <c r="P21" s="65"/>
      <c r="Q21" s="3"/>
      <c r="R21" s="1"/>
      <c r="S21" s="4"/>
      <c r="T21" s="65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IF(OFFSET(reunions!$C$23,0,ROW()-4)="","",OFFSET(reunions!$C$23,0,ROW()-4))</f>
        <v/>
      </c>
      <c r="E22" s="23">
        <f t="shared" ca="1" si="0"/>
        <v>0</v>
      </c>
      <c r="F22" s="23">
        <f ca="1">IF(OFFSET(reunions!$C$24,0,ROW()-4)="","",OFFSET(reunions!$C$24,0,ROW()-4))</f>
        <v>0</v>
      </c>
      <c r="G22" s="23">
        <f t="shared" ca="1" si="1"/>
        <v>0</v>
      </c>
      <c r="H22" s="23" t="str">
        <f ca="1">IF(OFFSET(reunions!$C$25,0,ROW()-4)="X",2.5,"")</f>
        <v/>
      </c>
      <c r="I22" s="24" t="str">
        <f ca="1">IF(OFFSET(reunions!$C$26,0,ROW()-4)="","",OFFSET(reunions!$C$26,0,ROW()-4))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IF(OFFSET(reunions!$C$23,0,ROW()-4)="","",OFFSET(reunions!$C$23,0,ROW()-4))</f>
        <v/>
      </c>
      <c r="E23" s="28">
        <f t="shared" ca="1" si="0"/>
        <v>0</v>
      </c>
      <c r="F23" s="23">
        <f ca="1">IF(OFFSET(reunions!$C$24,0,ROW()-4)="","",OFFSET(reunions!$C$24,0,ROW()-4))</f>
        <v>0</v>
      </c>
      <c r="G23" s="28">
        <f t="shared" ca="1" si="1"/>
        <v>0</v>
      </c>
      <c r="H23" s="23" t="str">
        <f ca="1">IF(OFFSET(reunions!$C$25,0,ROW()-4)="X",2.5,"")</f>
        <v/>
      </c>
      <c r="I23" s="24" t="str">
        <f ca="1">IF(OFFSET(reunions!$C$26,0,ROW()-4)="","",OFFSET(reunions!$C$26,0,ROW()-4))</f>
        <v/>
      </c>
      <c r="J23" s="29">
        <f t="shared" ca="1" si="2"/>
        <v>0</v>
      </c>
      <c r="K23" s="66"/>
      <c r="L23" s="40"/>
      <c r="M23" s="41"/>
      <c r="N23" s="37"/>
      <c r="O23" s="44"/>
      <c r="P23" s="65"/>
      <c r="Q23" s="38"/>
      <c r="R23" s="5"/>
      <c r="S23" s="39"/>
      <c r="T23" s="65"/>
      <c r="U23" s="38"/>
      <c r="V23" s="5"/>
      <c r="W23" s="39"/>
    </row>
    <row r="24" spans="1:23" ht="15.75" thickBot="1">
      <c r="C24" t="s">
        <v>45</v>
      </c>
      <c r="D24" s="30"/>
      <c r="E24" s="20">
        <f ca="1">SUM(E4:E23)</f>
        <v>0</v>
      </c>
      <c r="F24" s="26"/>
      <c r="G24" s="20">
        <f ca="1">SUM(G4:G23)</f>
        <v>0</v>
      </c>
      <c r="H24" s="26">
        <f ca="1">SUM(H4:H23)</f>
        <v>0</v>
      </c>
      <c r="I24" s="27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P24" s="65"/>
      <c r="Q24" s="216" t="s">
        <v>45</v>
      </c>
      <c r="R24" s="217"/>
      <c r="S24" s="56">
        <f>SUM(S4:S23)</f>
        <v>0</v>
      </c>
      <c r="T24" s="65"/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N28" s="205" t="s">
        <v>65</v>
      </c>
      <c r="O28" s="206"/>
      <c r="P28" s="172"/>
      <c r="Q28" s="53" t="s">
        <v>51</v>
      </c>
    </row>
    <row r="29" spans="1:23">
      <c r="P29" s="65"/>
    </row>
    <row r="30" spans="1:23"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28" priority="6" operator="lessThan">
      <formula>0</formula>
    </cfRule>
    <cfRule type="cellIs" dxfId="27" priority="7" operator="greaterThan">
      <formula>0</formula>
    </cfRule>
  </conditionalFormatting>
  <conditionalFormatting sqref="A4:J23">
    <cfRule type="expression" dxfId="26" priority="5">
      <formula>NOT(MOD(ROW(),2))</formula>
    </cfRule>
  </conditionalFormatting>
  <conditionalFormatting sqref="P30">
    <cfRule type="cellIs" dxfId="25" priority="3" operator="lessThan">
      <formula>0</formula>
    </cfRule>
    <cfRule type="cellIs" dxfId="24" priority="4" operator="greaterThan">
      <formula>0</formula>
    </cfRule>
  </conditionalFormatting>
  <conditionalFormatting sqref="P28">
    <cfRule type="cellIs" dxfId="23" priority="1" operator="lessThan">
      <formula>0</formula>
    </cfRule>
    <cfRule type="cellIs" dxfId="22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W42"/>
  <sheetViews>
    <sheetView topLeftCell="A17" workbookViewId="0">
      <selection activeCell="A32" sqref="A1:X32"/>
    </sheetView>
  </sheetViews>
  <sheetFormatPr baseColWidth="10" defaultRowHeight="15"/>
  <cols>
    <col min="11" max="11" width="6.5703125" style="65" customWidth="1"/>
    <col min="14" max="14" width="9.42578125" customWidth="1"/>
    <col min="15" max="15" width="10.5703125" customWidth="1"/>
    <col min="16" max="16" width="5.28515625" style="65" customWidth="1"/>
    <col min="18" max="18" width="15.5703125" customWidth="1"/>
    <col min="19" max="19" width="7.7109375" customWidth="1"/>
    <col min="20" max="20" width="5.140625" style="6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31" t="s">
        <v>0</v>
      </c>
      <c r="B3" s="32" t="s">
        <v>1</v>
      </c>
      <c r="C3" s="32" t="s">
        <v>14</v>
      </c>
      <c r="D3" s="156" t="s">
        <v>2</v>
      </c>
      <c r="E3" s="156" t="s">
        <v>5</v>
      </c>
      <c r="F3" s="156" t="s">
        <v>15</v>
      </c>
      <c r="G3" s="156" t="s">
        <v>26</v>
      </c>
      <c r="H3" s="156" t="s">
        <v>3</v>
      </c>
      <c r="I3" s="157" t="s">
        <v>4</v>
      </c>
      <c r="J3" s="22" t="s">
        <v>41</v>
      </c>
      <c r="K3" s="66"/>
      <c r="L3" s="46"/>
      <c r="M3" s="47" t="s">
        <v>43</v>
      </c>
      <c r="N3" s="48" t="s">
        <v>44</v>
      </c>
      <c r="O3" s="49" t="s">
        <v>42</v>
      </c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 ht="15.75" thickBot="1">
      <c r="A4" s="163">
        <v>1</v>
      </c>
      <c r="B4" s="164">
        <v>891</v>
      </c>
      <c r="C4" s="165">
        <f>DATE(2010,4,8)</f>
        <v>40276</v>
      </c>
      <c r="D4" s="164" t="str">
        <f ca="1">IF(OFFSET(reunions!$C$19,0,ROW()-4)="","",OFFSET(reunions!$C$19,0,ROW()-4))</f>
        <v/>
      </c>
      <c r="E4" s="166">
        <f ca="1">IF(D4="P",25,IF(D4="A",25,IF(D4="E",10,IF(D4="Ae",10,IF(D4="",0)))))</f>
        <v>0</v>
      </c>
      <c r="F4" s="166">
        <f ca="1">IF(OFFSET(reunions!$C$20,0,ROW()-4)="","",OFFSET(reunions!$C$20,0,ROW()-4))</f>
        <v>0</v>
      </c>
      <c r="G4" s="166">
        <f ca="1">N(F4)*25</f>
        <v>0</v>
      </c>
      <c r="H4" s="166" t="str">
        <f ca="1">IF(OFFSET(reunions!$C$21,0,ROW()-4)="X",2.5,"")</f>
        <v/>
      </c>
      <c r="I4" s="166" t="str">
        <f ca="1">IF(OFFSET(reunions!$C$22,0,ROW()-4)="","",OFFSET(reunions!$C$22,0,ROW()-4))</f>
        <v/>
      </c>
      <c r="J4" s="167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 s="65" customFormat="1" ht="15.75" thickBot="1">
      <c r="A5" s="60">
        <v>2</v>
      </c>
      <c r="B5" s="59">
        <v>892</v>
      </c>
      <c r="C5" s="61">
        <f>DATE(2010,4,22)</f>
        <v>40290</v>
      </c>
      <c r="D5" s="59" t="str">
        <f ca="1">IF(OFFSET(reunions!$C$19,0,ROW()-4)="","",OFFSET(reunions!$C$19,0,ROW()-4))</f>
        <v/>
      </c>
      <c r="E5" s="23">
        <f t="shared" ref="E5:E23" ca="1" si="0">IF(D5="P",25,IF(D5="A",25,IF(D5="E",10,IF(D5="Ae",10,IF(D5="",0)))))</f>
        <v>0</v>
      </c>
      <c r="F5" s="23">
        <f ca="1">IF(OFFSET(reunions!$C$20,0,ROW()-4)="","",OFFSET(reunions!$C$20,0,ROW()-4))</f>
        <v>0</v>
      </c>
      <c r="G5" s="23">
        <f t="shared" ref="G5:G23" ca="1" si="1">N(F5)*25</f>
        <v>0</v>
      </c>
      <c r="H5" s="166" t="str">
        <f ca="1">IF(OFFSET(reunions!$C$21,0,ROW()-4)="X",2.5,"")</f>
        <v/>
      </c>
      <c r="I5" s="166" t="str">
        <f ca="1">IF(OFFSET(reunions!$C$22,0,ROW()-4)="","",OFFSET(reunions!$C$22,0,ROW()-4))</f>
        <v/>
      </c>
      <c r="J5" s="58">
        <f t="shared" ref="J5:J24" ca="1" si="2">SUM(E5,G5,H5,I5)</f>
        <v>0</v>
      </c>
      <c r="K5" s="66"/>
      <c r="L5" s="87">
        <f t="shared" ref="L5:L16" si="3">EDATE(L4,1)</f>
        <v>40303</v>
      </c>
      <c r="M5" s="86" t="str">
        <f t="shared" ref="M5:M16" ca="1" si="4">IF(B$31&gt;=L5,65," ")</f>
        <v xml:space="preserve"> </v>
      </c>
      <c r="N5" s="88"/>
      <c r="O5" s="25">
        <f t="shared" ref="O5:O16" ca="1" si="5">SUM(M5,N5)</f>
        <v>0</v>
      </c>
      <c r="Q5" s="89"/>
      <c r="R5" s="59"/>
      <c r="S5" s="58"/>
      <c r="U5" s="89"/>
      <c r="V5" s="59"/>
      <c r="W5" s="58"/>
    </row>
    <row r="6" spans="1:23" s="74" customFormat="1" ht="15.75" thickBot="1">
      <c r="A6" s="60">
        <v>3</v>
      </c>
      <c r="B6" s="59">
        <v>893</v>
      </c>
      <c r="C6" s="61">
        <f>DATE(2010,5,13)</f>
        <v>40311</v>
      </c>
      <c r="D6" s="59" t="str">
        <f ca="1">IF(OFFSET(reunions!$C$19,0,ROW()-4)="","",OFFSET(reunions!$C$19,0,ROW()-4))</f>
        <v/>
      </c>
      <c r="E6" s="23">
        <f t="shared" ca="1" si="0"/>
        <v>0</v>
      </c>
      <c r="F6" s="23">
        <f ca="1">IF(OFFSET(reunions!$C$20,0,ROW()-4)="","",OFFSET(reunions!$C$20,0,ROW()-4))</f>
        <v>0</v>
      </c>
      <c r="G6" s="23">
        <f t="shared" ca="1" si="1"/>
        <v>0</v>
      </c>
      <c r="H6" s="166" t="str">
        <f ca="1">IF(OFFSET(reunions!$C$21,0,ROW()-4)="X",2.5,"")</f>
        <v/>
      </c>
      <c r="I6" s="166" t="str">
        <f ca="1">IF(OFFSET(reunions!$C$22,0,ROW()-4)="","",OFFSET(reunions!$C$22,0,ROW()-4))</f>
        <v/>
      </c>
      <c r="J6" s="58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 s="65" customFormat="1" ht="15.75" thickBot="1">
      <c r="A7" s="60">
        <v>4</v>
      </c>
      <c r="B7" s="59">
        <v>894</v>
      </c>
      <c r="C7" s="61">
        <f>DATE(2010,5,27)</f>
        <v>40325</v>
      </c>
      <c r="D7" s="59" t="str">
        <f ca="1">IF(OFFSET(reunions!$C$19,0,ROW()-4)="","",OFFSET(reunions!$C$19,0,ROW()-4))</f>
        <v/>
      </c>
      <c r="E7" s="23">
        <f t="shared" ca="1" si="0"/>
        <v>0</v>
      </c>
      <c r="F7" s="23">
        <f ca="1">IF(OFFSET(reunions!$C$20,0,ROW()-4)="","",OFFSET(reunions!$C$20,0,ROW()-4))</f>
        <v>0</v>
      </c>
      <c r="G7" s="23">
        <f t="shared" ca="1" si="1"/>
        <v>0</v>
      </c>
      <c r="H7" s="166" t="str">
        <f ca="1">IF(OFFSET(reunions!$C$21,0,ROW()-4)="X",2.5,"")</f>
        <v/>
      </c>
      <c r="I7" s="166" t="str">
        <f ca="1">IF(OFFSET(reunions!$C$22,0,ROW()-4)="","",OFFSET(reunions!$C$22,0,ROW()-4))</f>
        <v/>
      </c>
      <c r="J7" s="58">
        <f t="shared" ca="1" si="2"/>
        <v>0</v>
      </c>
      <c r="K7" s="66"/>
      <c r="L7" s="87">
        <f t="shared" si="3"/>
        <v>40364</v>
      </c>
      <c r="M7" s="86" t="str">
        <f t="shared" ca="1" si="4"/>
        <v xml:space="preserve"> </v>
      </c>
      <c r="N7" s="87"/>
      <c r="O7" s="25">
        <f t="shared" ca="1" si="5"/>
        <v>0</v>
      </c>
      <c r="Q7" s="89"/>
      <c r="R7" s="59"/>
      <c r="S7" s="58"/>
      <c r="U7" s="89"/>
      <c r="V7" s="59"/>
      <c r="W7" s="58"/>
    </row>
    <row r="8" spans="1:23" s="74" customFormat="1" ht="15.75" thickBot="1">
      <c r="A8" s="60">
        <v>5</v>
      </c>
      <c r="B8" s="59">
        <v>895</v>
      </c>
      <c r="C8" s="61">
        <f>DATE(2010,6,10)</f>
        <v>40339</v>
      </c>
      <c r="D8" s="59" t="str">
        <f ca="1">IF(OFFSET(reunions!$C$19,0,ROW()-4)="","",OFFSET(reunions!$C$19,0,ROW()-4))</f>
        <v/>
      </c>
      <c r="E8" s="23">
        <f t="shared" ca="1" si="0"/>
        <v>0</v>
      </c>
      <c r="F8" s="23">
        <f ca="1">IF(OFFSET(reunions!$C$20,0,ROW()-4)="","",OFFSET(reunions!$C$20,0,ROW()-4))</f>
        <v>0</v>
      </c>
      <c r="G8" s="23">
        <f t="shared" ca="1" si="1"/>
        <v>0</v>
      </c>
      <c r="H8" s="166" t="str">
        <f ca="1">IF(OFFSET(reunions!$C$21,0,ROW()-4)="X",2.5,"")</f>
        <v/>
      </c>
      <c r="I8" s="166" t="str">
        <f ca="1">IF(OFFSET(reunions!$C$22,0,ROW()-4)="","",OFFSET(reunions!$C$22,0,ROW()-4))</f>
        <v/>
      </c>
      <c r="J8" s="58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 s="65" customFormat="1" ht="15.75" thickBot="1">
      <c r="A9" s="60">
        <v>6</v>
      </c>
      <c r="B9" s="59">
        <v>896</v>
      </c>
      <c r="C9" s="61">
        <f>DATE(2010,6,24)</f>
        <v>40353</v>
      </c>
      <c r="D9" s="59" t="str">
        <f ca="1">IF(OFFSET(reunions!$C$19,0,ROW()-4)="","",OFFSET(reunions!$C$19,0,ROW()-4))</f>
        <v/>
      </c>
      <c r="E9" s="23">
        <f t="shared" ca="1" si="0"/>
        <v>0</v>
      </c>
      <c r="F9" s="23">
        <f ca="1">IF(OFFSET(reunions!$C$20,0,ROW()-4)="","",OFFSET(reunions!$C$20,0,ROW()-4))</f>
        <v>0</v>
      </c>
      <c r="G9" s="23">
        <f t="shared" ca="1" si="1"/>
        <v>0</v>
      </c>
      <c r="H9" s="166" t="str">
        <f ca="1">IF(OFFSET(reunions!$C$21,0,ROW()-4)="X",2.5,"")</f>
        <v/>
      </c>
      <c r="I9" s="166" t="str">
        <f ca="1">IF(OFFSET(reunions!$C$22,0,ROW()-4)="","",OFFSET(reunions!$C$22,0,ROW()-4))</f>
        <v/>
      </c>
      <c r="J9" s="58">
        <f t="shared" ca="1" si="2"/>
        <v>0</v>
      </c>
      <c r="K9" s="66"/>
      <c r="L9" s="87">
        <f t="shared" si="3"/>
        <v>40426</v>
      </c>
      <c r="M9" s="86" t="str">
        <f t="shared" ca="1" si="4"/>
        <v xml:space="preserve"> </v>
      </c>
      <c r="N9" s="87"/>
      <c r="O9" s="25">
        <f t="shared" ca="1" si="5"/>
        <v>0</v>
      </c>
      <c r="Q9" s="89"/>
      <c r="R9" s="59"/>
      <c r="S9" s="58"/>
      <c r="U9" s="89"/>
      <c r="V9" s="59"/>
      <c r="W9" s="58"/>
    </row>
    <row r="10" spans="1:23" s="74" customFormat="1" ht="15.75" thickBot="1">
      <c r="A10" s="60">
        <v>7</v>
      </c>
      <c r="B10" s="59">
        <v>897</v>
      </c>
      <c r="C10" s="61">
        <f>DATE(2010,9,9)</f>
        <v>40430</v>
      </c>
      <c r="D10" s="59" t="str">
        <f ca="1">IF(OFFSET(reunions!$C$19,0,ROW()-4)="","",OFFSET(reunions!$C$19,0,ROW()-4))</f>
        <v/>
      </c>
      <c r="E10" s="23">
        <f t="shared" ca="1" si="0"/>
        <v>0</v>
      </c>
      <c r="F10" s="23">
        <f ca="1">IF(OFFSET(reunions!$C$20,0,ROW()-4)="","",OFFSET(reunions!$C$20,0,ROW()-4))</f>
        <v>0</v>
      </c>
      <c r="G10" s="23">
        <f t="shared" ca="1" si="1"/>
        <v>0</v>
      </c>
      <c r="H10" s="166" t="str">
        <f ca="1">IF(OFFSET(reunions!$C$21,0,ROW()-4)="X",2.5,"")</f>
        <v/>
      </c>
      <c r="I10" s="166" t="str">
        <f ca="1">IF(OFFSET(reunions!$C$22,0,ROW()-4)="","",OFFSET(reunions!$C$22,0,ROW()-4))</f>
        <v/>
      </c>
      <c r="J10" s="58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 s="65" customFormat="1" ht="15.75" thickBot="1">
      <c r="A11" s="60">
        <v>8</v>
      </c>
      <c r="B11" s="59">
        <v>898</v>
      </c>
      <c r="C11" s="61">
        <f>DATE(2010,9,23)</f>
        <v>40444</v>
      </c>
      <c r="D11" s="59" t="str">
        <f ca="1">IF(OFFSET(reunions!$C$19,0,ROW()-4)="","",OFFSET(reunions!$C$19,0,ROW()-4))</f>
        <v/>
      </c>
      <c r="E11" s="23">
        <f t="shared" ca="1" si="0"/>
        <v>0</v>
      </c>
      <c r="F11" s="23">
        <f ca="1">IF(OFFSET(reunions!$C$20,0,ROW()-4)="","",OFFSET(reunions!$C$20,0,ROW()-4))</f>
        <v>0</v>
      </c>
      <c r="G11" s="23">
        <f t="shared" ca="1" si="1"/>
        <v>0</v>
      </c>
      <c r="H11" s="166" t="str">
        <f ca="1">IF(OFFSET(reunions!$C$21,0,ROW()-4)="X",2.5,"")</f>
        <v/>
      </c>
      <c r="I11" s="166" t="str">
        <f ca="1">IF(OFFSET(reunions!$C$22,0,ROW()-4)="","",OFFSET(reunions!$C$22,0,ROW()-4))</f>
        <v/>
      </c>
      <c r="J11" s="58">
        <f t="shared" ca="1" si="2"/>
        <v>0</v>
      </c>
      <c r="K11" s="66"/>
      <c r="L11" s="87">
        <f t="shared" si="3"/>
        <v>40487</v>
      </c>
      <c r="M11" s="86" t="str">
        <f t="shared" ca="1" si="4"/>
        <v xml:space="preserve"> </v>
      </c>
      <c r="N11" s="87"/>
      <c r="O11" s="25">
        <f t="shared" ca="1" si="5"/>
        <v>0</v>
      </c>
      <c r="Q11" s="89"/>
      <c r="R11" s="59"/>
      <c r="S11" s="58"/>
      <c r="U11" s="89"/>
      <c r="V11" s="59"/>
      <c r="W11" s="58"/>
    </row>
    <row r="12" spans="1:23" s="74" customFormat="1" ht="15.75" thickBot="1">
      <c r="A12" s="60">
        <v>9</v>
      </c>
      <c r="B12" s="59">
        <v>899</v>
      </c>
      <c r="C12" s="61">
        <f>DATE(2010,10,14)</f>
        <v>40465</v>
      </c>
      <c r="D12" s="59" t="str">
        <f ca="1">IF(OFFSET(reunions!$C$19,0,ROW()-4)="","",OFFSET(reunions!$C$19,0,ROW()-4))</f>
        <v/>
      </c>
      <c r="E12" s="23">
        <f t="shared" ca="1" si="0"/>
        <v>0</v>
      </c>
      <c r="F12" s="23">
        <f ca="1">IF(OFFSET(reunions!$C$20,0,ROW()-4)="","",OFFSET(reunions!$C$20,0,ROW()-4))</f>
        <v>0</v>
      </c>
      <c r="G12" s="23">
        <f t="shared" ca="1" si="1"/>
        <v>0</v>
      </c>
      <c r="H12" s="166" t="str">
        <f ca="1">IF(OFFSET(reunions!$C$21,0,ROW()-4)="X",2.5,"")</f>
        <v/>
      </c>
      <c r="I12" s="166" t="str">
        <f ca="1">IF(OFFSET(reunions!$C$22,0,ROW()-4)="","",OFFSET(reunions!$C$22,0,ROW()-4))</f>
        <v/>
      </c>
      <c r="J12" s="58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 s="65" customFormat="1" ht="15.75" thickBot="1">
      <c r="A13" s="60">
        <v>10</v>
      </c>
      <c r="B13" s="59">
        <v>900</v>
      </c>
      <c r="C13" s="61">
        <f>DATE(2010,10,28)</f>
        <v>40479</v>
      </c>
      <c r="D13" s="59" t="str">
        <f ca="1">IF(OFFSET(reunions!$C$19,0,ROW()-4)="","",OFFSET(reunions!$C$19,0,ROW()-4))</f>
        <v/>
      </c>
      <c r="E13" s="23">
        <f t="shared" ca="1" si="0"/>
        <v>0</v>
      </c>
      <c r="F13" s="23">
        <f ca="1">IF(OFFSET(reunions!$C$20,0,ROW()-4)="","",OFFSET(reunions!$C$20,0,ROW()-4))</f>
        <v>0</v>
      </c>
      <c r="G13" s="23">
        <f t="shared" ca="1" si="1"/>
        <v>0</v>
      </c>
      <c r="H13" s="166" t="str">
        <f ca="1">IF(OFFSET(reunions!$C$21,0,ROW()-4)="X",2.5,"")</f>
        <v/>
      </c>
      <c r="I13" s="166" t="str">
        <f ca="1">IF(OFFSET(reunions!$C$22,0,ROW()-4)="","",OFFSET(reunions!$C$22,0,ROW()-4))</f>
        <v/>
      </c>
      <c r="J13" s="58">
        <f t="shared" ca="1" si="2"/>
        <v>0</v>
      </c>
      <c r="K13" s="66"/>
      <c r="L13" s="87">
        <f t="shared" si="3"/>
        <v>40548</v>
      </c>
      <c r="M13" s="86" t="str">
        <f t="shared" ca="1" si="4"/>
        <v xml:space="preserve"> </v>
      </c>
      <c r="N13" s="87"/>
      <c r="O13" s="25">
        <f t="shared" ca="1" si="5"/>
        <v>0</v>
      </c>
      <c r="Q13" s="89"/>
      <c r="R13" s="59"/>
      <c r="S13" s="58"/>
      <c r="U13" s="89"/>
      <c r="V13" s="59"/>
      <c r="W13" s="58"/>
    </row>
    <row r="14" spans="1:23" s="74" customFormat="1" ht="15.75" thickBot="1">
      <c r="A14" s="60">
        <v>11</v>
      </c>
      <c r="B14" s="59">
        <v>901</v>
      </c>
      <c r="C14" s="61">
        <f>DATE(2010,11,11)</f>
        <v>40493</v>
      </c>
      <c r="D14" s="59" t="str">
        <f ca="1">IF(OFFSET(reunions!$C$19,0,ROW()-4)="","",OFFSET(reunions!$C$19,0,ROW()-4))</f>
        <v/>
      </c>
      <c r="E14" s="23">
        <f t="shared" ca="1" si="0"/>
        <v>0</v>
      </c>
      <c r="F14" s="23">
        <f ca="1">IF(OFFSET(reunions!$C$20,0,ROW()-4)="","",OFFSET(reunions!$C$20,0,ROW()-4))</f>
        <v>0</v>
      </c>
      <c r="G14" s="23">
        <f t="shared" ca="1" si="1"/>
        <v>0</v>
      </c>
      <c r="H14" s="166" t="str">
        <f ca="1">IF(OFFSET(reunions!$C$21,0,ROW()-4)="X",2.5,"")</f>
        <v/>
      </c>
      <c r="I14" s="166" t="str">
        <f ca="1">IF(OFFSET(reunions!$C$22,0,ROW()-4)="","",OFFSET(reunions!$C$22,0,ROW()-4))</f>
        <v/>
      </c>
      <c r="J14" s="58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 s="65" customFormat="1" ht="15.75" thickBot="1">
      <c r="A15" s="60">
        <v>12</v>
      </c>
      <c r="B15" s="59">
        <v>902</v>
      </c>
      <c r="C15" s="61">
        <f>DATE(2010,11,25)</f>
        <v>40507</v>
      </c>
      <c r="D15" s="59" t="str">
        <f ca="1">IF(OFFSET(reunions!$C$19,0,ROW()-4)="","",OFFSET(reunions!$C$19,0,ROW()-4))</f>
        <v/>
      </c>
      <c r="E15" s="23">
        <f t="shared" ca="1" si="0"/>
        <v>0</v>
      </c>
      <c r="F15" s="23">
        <f ca="1">IF(OFFSET(reunions!$C$20,0,ROW()-4)="","",OFFSET(reunions!$C$20,0,ROW()-4))</f>
        <v>0</v>
      </c>
      <c r="G15" s="23">
        <f t="shared" ca="1" si="1"/>
        <v>0</v>
      </c>
      <c r="H15" s="166" t="str">
        <f ca="1">IF(OFFSET(reunions!$C$21,0,ROW()-4)="X",2.5,"")</f>
        <v/>
      </c>
      <c r="I15" s="166" t="str">
        <f ca="1">IF(OFFSET(reunions!$C$22,0,ROW()-4)="","",OFFSET(reunions!$C$22,0,ROW()-4))</f>
        <v/>
      </c>
      <c r="J15" s="58">
        <f t="shared" ca="1" si="2"/>
        <v>0</v>
      </c>
      <c r="K15" s="66"/>
      <c r="L15" s="87">
        <f t="shared" si="3"/>
        <v>40607</v>
      </c>
      <c r="M15" s="86" t="str">
        <f t="shared" ca="1" si="4"/>
        <v xml:space="preserve"> </v>
      </c>
      <c r="N15" s="87"/>
      <c r="O15" s="25">
        <f t="shared" ca="1" si="5"/>
        <v>0</v>
      </c>
      <c r="Q15" s="89"/>
      <c r="R15" s="59"/>
      <c r="S15" s="58"/>
      <c r="U15" s="89"/>
      <c r="V15" s="59"/>
      <c r="W15" s="58"/>
    </row>
    <row r="16" spans="1:23" s="74" customFormat="1" ht="15.75" thickBot="1">
      <c r="A16" s="60">
        <v>13</v>
      </c>
      <c r="B16" s="59">
        <v>903</v>
      </c>
      <c r="C16" s="61">
        <f>DATE(2010,12,9)</f>
        <v>40521</v>
      </c>
      <c r="D16" s="59" t="str">
        <f ca="1">IF(OFFSET(reunions!$C$19,0,ROW()-4)="","",OFFSET(reunions!$C$19,0,ROW()-4))</f>
        <v/>
      </c>
      <c r="E16" s="23">
        <f t="shared" ca="1" si="0"/>
        <v>0</v>
      </c>
      <c r="F16" s="23">
        <f ca="1">IF(OFFSET(reunions!$C$20,0,ROW()-4)="","",OFFSET(reunions!$C$20,0,ROW()-4))</f>
        <v>0</v>
      </c>
      <c r="G16" s="23">
        <f t="shared" ca="1" si="1"/>
        <v>0</v>
      </c>
      <c r="H16" s="166" t="str">
        <f ca="1">IF(OFFSET(reunions!$C$21,0,ROW()-4)="X",2.5,"")</f>
        <v/>
      </c>
      <c r="I16" s="166" t="str">
        <f ca="1">IF(OFFSET(reunions!$C$22,0,ROW()-4)="","",OFFSET(reunions!$C$22,0,ROW()-4))</f>
        <v/>
      </c>
      <c r="J16" s="58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 s="65" customFormat="1" ht="15.75" thickBot="1">
      <c r="A17" s="60">
        <v>14</v>
      </c>
      <c r="B17" s="59">
        <v>904</v>
      </c>
      <c r="C17" s="61">
        <f>DATE(2010,12,23)</f>
        <v>40535</v>
      </c>
      <c r="D17" s="59" t="str">
        <f ca="1">IF(OFFSET(reunions!$C$19,0,ROW()-4)="","",OFFSET(reunions!$C$19,0,ROW()-4))</f>
        <v/>
      </c>
      <c r="E17" s="23">
        <f t="shared" ca="1" si="0"/>
        <v>0</v>
      </c>
      <c r="F17" s="23">
        <f ca="1">IF(OFFSET(reunions!$C$20,0,ROW()-4)="","",OFFSET(reunions!$C$20,0,ROW()-4))</f>
        <v>0</v>
      </c>
      <c r="G17" s="23">
        <f t="shared" ca="1" si="1"/>
        <v>0</v>
      </c>
      <c r="H17" s="166" t="str">
        <f ca="1">IF(OFFSET(reunions!$C$21,0,ROW()-4)="X",2.5,"")</f>
        <v/>
      </c>
      <c r="I17" s="166" t="str">
        <f ca="1">IF(OFFSET(reunions!$C$22,0,ROW()-4)="","",OFFSET(reunions!$C$22,0,ROW()-4))</f>
        <v/>
      </c>
      <c r="J17" s="58">
        <f t="shared" ca="1" si="2"/>
        <v>0</v>
      </c>
      <c r="K17" s="66"/>
      <c r="L17" s="87"/>
      <c r="M17" s="23"/>
      <c r="N17" s="87"/>
      <c r="O17" s="90"/>
      <c r="Q17" s="89"/>
      <c r="R17" s="59"/>
      <c r="S17" s="58"/>
      <c r="U17" s="89"/>
      <c r="V17" s="59"/>
      <c r="W17" s="58"/>
    </row>
    <row r="18" spans="1:23" s="74" customFormat="1" ht="15.75" thickBot="1">
      <c r="A18" s="60">
        <v>15</v>
      </c>
      <c r="B18" s="59">
        <v>905</v>
      </c>
      <c r="C18" s="61">
        <f>DATE(2011,1,13)</f>
        <v>40556</v>
      </c>
      <c r="D18" s="59" t="str">
        <f ca="1">IF(OFFSET(reunions!$C$19,0,ROW()-4)="","",OFFSET(reunions!$C$19,0,ROW()-4))</f>
        <v/>
      </c>
      <c r="E18" s="23">
        <f t="shared" ca="1" si="0"/>
        <v>0</v>
      </c>
      <c r="F18" s="23">
        <f ca="1">IF(OFFSET(reunions!$C$20,0,ROW()-4)="","",OFFSET(reunions!$C$20,0,ROW()-4))</f>
        <v>0</v>
      </c>
      <c r="G18" s="23">
        <f t="shared" ca="1" si="1"/>
        <v>0</v>
      </c>
      <c r="H18" s="166" t="str">
        <f ca="1">IF(OFFSET(reunions!$C$21,0,ROW()-4)="X",2.5,"")</f>
        <v/>
      </c>
      <c r="I18" s="166" t="str">
        <f ca="1">IF(OFFSET(reunions!$C$22,0,ROW()-4)="","",OFFSET(reunions!$C$22,0,ROW()-4))</f>
        <v/>
      </c>
      <c r="J18" s="58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 s="65" customFormat="1" ht="15.75" thickBot="1">
      <c r="A19" s="60">
        <v>16</v>
      </c>
      <c r="B19" s="59">
        <v>906</v>
      </c>
      <c r="C19" s="61">
        <f>DATE(2011,1,27)</f>
        <v>40570</v>
      </c>
      <c r="D19" s="59" t="str">
        <f ca="1">IF(OFFSET(reunions!$C$19,0,ROW()-4)="","",OFFSET(reunions!$C$19,0,ROW()-4))</f>
        <v/>
      </c>
      <c r="E19" s="23">
        <f t="shared" ca="1" si="0"/>
        <v>0</v>
      </c>
      <c r="F19" s="23">
        <f ca="1">IF(OFFSET(reunions!$C$20,0,ROW()-4)="","",OFFSET(reunions!$C$20,0,ROW()-4))</f>
        <v>0</v>
      </c>
      <c r="G19" s="23">
        <f t="shared" ca="1" si="1"/>
        <v>0</v>
      </c>
      <c r="H19" s="166" t="str">
        <f ca="1">IF(OFFSET(reunions!$C$21,0,ROW()-4)="X",2.5,"")</f>
        <v/>
      </c>
      <c r="I19" s="166" t="str">
        <f ca="1">IF(OFFSET(reunions!$C$22,0,ROW()-4)="","",OFFSET(reunions!$C$22,0,ROW()-4))</f>
        <v/>
      </c>
      <c r="J19" s="58">
        <f t="shared" ca="1" si="2"/>
        <v>0</v>
      </c>
      <c r="K19" s="66"/>
      <c r="L19" s="87"/>
      <c r="M19" s="23"/>
      <c r="N19" s="87"/>
      <c r="O19" s="90"/>
      <c r="Q19" s="89"/>
      <c r="R19" s="59"/>
      <c r="S19" s="58"/>
      <c r="U19" s="89"/>
      <c r="V19" s="59"/>
      <c r="W19" s="58"/>
    </row>
    <row r="20" spans="1:23" s="74" customFormat="1" ht="15.75" thickBot="1">
      <c r="A20" s="60">
        <v>17</v>
      </c>
      <c r="B20" s="59">
        <v>907</v>
      </c>
      <c r="C20" s="61">
        <f>DATE(2011,2,10)</f>
        <v>40584</v>
      </c>
      <c r="D20" s="59" t="str">
        <f ca="1">IF(OFFSET(reunions!$C$19,0,ROW()-4)="","",OFFSET(reunions!$C$19,0,ROW()-4))</f>
        <v/>
      </c>
      <c r="E20" s="23">
        <f t="shared" ca="1" si="0"/>
        <v>0</v>
      </c>
      <c r="F20" s="23">
        <f ca="1">IF(OFFSET(reunions!$C$20,0,ROW()-4)="","",OFFSET(reunions!$C$20,0,ROW()-4))</f>
        <v>0</v>
      </c>
      <c r="G20" s="23">
        <f t="shared" ca="1" si="1"/>
        <v>0</v>
      </c>
      <c r="H20" s="166" t="str">
        <f ca="1">IF(OFFSET(reunions!$C$21,0,ROW()-4)="X",2.5,"")</f>
        <v/>
      </c>
      <c r="I20" s="166" t="str">
        <f ca="1">IF(OFFSET(reunions!$C$22,0,ROW()-4)="","",OFFSET(reunions!$C$22,0,ROW()-4))</f>
        <v/>
      </c>
      <c r="J20" s="58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 s="65" customFormat="1" ht="15.75" thickBot="1">
      <c r="A21" s="60">
        <v>18</v>
      </c>
      <c r="B21" s="59">
        <v>908</v>
      </c>
      <c r="C21" s="61">
        <f>DATE(2011,2,24)</f>
        <v>40598</v>
      </c>
      <c r="D21" s="59" t="str">
        <f ca="1">IF(OFFSET(reunions!$C$19,0,ROW()-4)="","",OFFSET(reunions!$C$19,0,ROW()-4))</f>
        <v/>
      </c>
      <c r="E21" s="23">
        <f t="shared" ca="1" si="0"/>
        <v>0</v>
      </c>
      <c r="F21" s="23">
        <f ca="1">IF(OFFSET(reunions!$C$20,0,ROW()-4)="","",OFFSET(reunions!$C$20,0,ROW()-4))</f>
        <v>0</v>
      </c>
      <c r="G21" s="23">
        <f t="shared" ca="1" si="1"/>
        <v>0</v>
      </c>
      <c r="H21" s="166" t="str">
        <f ca="1">IF(OFFSET(reunions!$C$21,0,ROW()-4)="X",2.5,"")</f>
        <v/>
      </c>
      <c r="I21" s="166" t="str">
        <f ca="1">IF(OFFSET(reunions!$C$22,0,ROW()-4)="","",OFFSET(reunions!$C$22,0,ROW()-4))</f>
        <v/>
      </c>
      <c r="J21" s="58">
        <f t="shared" ca="1" si="2"/>
        <v>0</v>
      </c>
      <c r="K21" s="66"/>
      <c r="L21" s="87"/>
      <c r="M21" s="23"/>
      <c r="N21" s="87"/>
      <c r="O21" s="90"/>
      <c r="Q21" s="89"/>
      <c r="R21" s="59"/>
      <c r="S21" s="58"/>
      <c r="U21" s="89"/>
      <c r="V21" s="59"/>
      <c r="W21" s="58"/>
    </row>
    <row r="22" spans="1:23" s="74" customFormat="1" ht="15.75" thickBot="1">
      <c r="A22" s="60">
        <v>19</v>
      </c>
      <c r="B22" s="59">
        <v>909</v>
      </c>
      <c r="C22" s="61">
        <f>DATE(2011,3,10)</f>
        <v>40612</v>
      </c>
      <c r="D22" s="59" t="str">
        <f ca="1">IF(OFFSET(reunions!$C$19,0,ROW()-4)="","",OFFSET(reunions!$C$19,0,ROW()-4))</f>
        <v/>
      </c>
      <c r="E22" s="23">
        <f t="shared" ca="1" si="0"/>
        <v>0</v>
      </c>
      <c r="F22" s="23">
        <f ca="1">IF(OFFSET(reunions!$C$20,0,ROW()-4)="","",OFFSET(reunions!$C$20,0,ROW()-4))</f>
        <v>0</v>
      </c>
      <c r="G22" s="23">
        <f t="shared" ca="1" si="1"/>
        <v>0</v>
      </c>
      <c r="H22" s="166" t="str">
        <f ca="1">IF(OFFSET(reunions!$C$21,0,ROW()-4)="X",2.5,"")</f>
        <v/>
      </c>
      <c r="I22" s="166" t="str">
        <f ca="1">IF(OFFSET(reunions!$C$22,0,ROW()-4)="","",OFFSET(reunions!$C$22,0,ROW()-4))</f>
        <v/>
      </c>
      <c r="J22" s="58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s="65" customFormat="1" ht="15.75" thickBot="1">
      <c r="A23" s="62">
        <v>20</v>
      </c>
      <c r="B23" s="63">
        <v>910</v>
      </c>
      <c r="C23" s="64">
        <f>DATE(2011,3,24)</f>
        <v>40626</v>
      </c>
      <c r="D23" s="63" t="str">
        <f ca="1">IF(OFFSET(reunions!$C$19,0,ROW()-4)="","",OFFSET(reunions!$C$19,0,ROW()-4))</f>
        <v/>
      </c>
      <c r="E23" s="168">
        <f t="shared" ca="1" si="0"/>
        <v>0</v>
      </c>
      <c r="F23" s="168">
        <f ca="1">IF(OFFSET(reunions!$C$20,0,ROW()-4)="","",OFFSET(reunions!$C$20,0,ROW()-4))</f>
        <v>0</v>
      </c>
      <c r="G23" s="168">
        <f t="shared" ca="1" si="1"/>
        <v>0</v>
      </c>
      <c r="H23" s="166" t="str">
        <f ca="1">IF(OFFSET(reunions!$C$21,0,ROW()-4)="X",2.5,"")</f>
        <v/>
      </c>
      <c r="I23" s="166" t="str">
        <f ca="1">IF(OFFSET(reunions!$C$22,0,ROW()-4)="","",OFFSET(reunions!$C$22,0,ROW()-4))</f>
        <v/>
      </c>
      <c r="J23" s="94">
        <f t="shared" ca="1" si="2"/>
        <v>0</v>
      </c>
      <c r="K23" s="66"/>
      <c r="L23" s="91"/>
      <c r="M23" s="92"/>
      <c r="N23" s="87"/>
      <c r="O23" s="29"/>
      <c r="Q23" s="93"/>
      <c r="R23" s="63"/>
      <c r="S23" s="94"/>
      <c r="U23" s="93"/>
      <c r="V23" s="63"/>
      <c r="W23" s="94"/>
    </row>
    <row r="24" spans="1:23" ht="15.75" thickBot="1">
      <c r="C24" t="s">
        <v>45</v>
      </c>
      <c r="D24" s="158"/>
      <c r="E24" s="159">
        <f ca="1">SUM(E4:E23)</f>
        <v>0</v>
      </c>
      <c r="F24" s="160"/>
      <c r="G24" s="159">
        <f ca="1">SUM(G4:G23)</f>
        <v>0</v>
      </c>
      <c r="H24" s="160">
        <f ca="1">SUM(H4:H23)</f>
        <v>0</v>
      </c>
      <c r="I24" s="161">
        <f ca="1">SUM(I4:I23)</f>
        <v>0</v>
      </c>
      <c r="J24" s="162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  <c r="K25" s="169"/>
      <c r="P25" s="169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K26" s="169"/>
      <c r="P26" s="169"/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  <c r="K27" s="169"/>
      <c r="P27" s="169"/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K28" s="169"/>
      <c r="N28" s="205" t="s">
        <v>65</v>
      </c>
      <c r="O28" s="206"/>
      <c r="P28" s="172"/>
      <c r="Q28" s="53" t="s">
        <v>51</v>
      </c>
    </row>
    <row r="29" spans="1:23">
      <c r="K29" s="169"/>
      <c r="P29" s="169"/>
    </row>
    <row r="30" spans="1:23">
      <c r="K30" s="169"/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  <c r="K31" s="169"/>
      <c r="P31" s="169"/>
    </row>
    <row r="32" spans="1:23">
      <c r="K32" s="169"/>
      <c r="P32" s="169"/>
    </row>
    <row r="33" spans="1:20">
      <c r="A33" t="str">
        <f>IF(reunions!C19="","",reunions!C19)</f>
        <v/>
      </c>
      <c r="B33" t="str">
        <f>IF(reunions!D19="","",reunions!D19)</f>
        <v/>
      </c>
      <c r="C33" t="str">
        <f>IF(reunions!E19="","",reunions!E19)</f>
        <v/>
      </c>
      <c r="D33" t="str">
        <f>IF(reunions!F19="","",reunions!F19)</f>
        <v/>
      </c>
      <c r="E33" t="str">
        <f>IF(reunions!G19="","",reunions!G19)</f>
        <v/>
      </c>
      <c r="F33" t="str">
        <f>IF(reunions!H19="","",reunions!H19)</f>
        <v/>
      </c>
      <c r="G33" t="str">
        <f>IF(reunions!I19="","",reunions!I19)</f>
        <v/>
      </c>
      <c r="H33" t="str">
        <f>IF(reunions!J19="","",reunions!J19)</f>
        <v/>
      </c>
      <c r="I33" t="str">
        <f>IF(reunions!K19="","",reunions!K19)</f>
        <v/>
      </c>
      <c r="J33" t="str">
        <f>IF(reunions!L19="","",reunions!L19)</f>
        <v/>
      </c>
      <c r="K33" s="169" t="str">
        <f>IF(reunions!M19="","",reunions!M19)</f>
        <v/>
      </c>
      <c r="L33" t="str">
        <f>IF(reunions!N19="","",reunions!N19)</f>
        <v/>
      </c>
      <c r="M33" t="str">
        <f>IF(reunions!O19="","",reunions!O19)</f>
        <v/>
      </c>
      <c r="N33" t="str">
        <f>IF(reunions!P19="","",reunions!P19)</f>
        <v/>
      </c>
      <c r="O33" t="str">
        <f>IF(reunions!Q19="","",reunions!Q19)</f>
        <v/>
      </c>
      <c r="P33" s="169" t="str">
        <f>IF(reunions!R19="","",reunions!R19)</f>
        <v/>
      </c>
      <c r="Q33" t="str">
        <f>IF(reunions!S19="","",reunions!S19)</f>
        <v/>
      </c>
      <c r="R33" t="str">
        <f>IF(reunions!T19="","",reunions!T19)</f>
        <v/>
      </c>
      <c r="S33" t="str">
        <f>IF(reunions!U19="","",reunions!U19)</f>
        <v/>
      </c>
      <c r="T33" t="str">
        <f>IF(reunions!V19="","",reunions!V19)</f>
        <v/>
      </c>
    </row>
    <row r="34" spans="1:20">
      <c r="K34" s="169"/>
      <c r="P34" s="169"/>
    </row>
    <row r="35" spans="1:20">
      <c r="K35" s="169"/>
      <c r="P35" s="169"/>
    </row>
    <row r="36" spans="1:20">
      <c r="K36" s="169"/>
      <c r="P36" s="169"/>
    </row>
    <row r="37" spans="1:20">
      <c r="K37" s="169"/>
      <c r="P37" s="169"/>
    </row>
    <row r="38" spans="1:20">
      <c r="K38" s="169"/>
      <c r="P38" s="169"/>
    </row>
    <row r="39" spans="1:20">
      <c r="K39" s="169"/>
      <c r="P39" s="169"/>
    </row>
    <row r="40" spans="1:20">
      <c r="K40" s="169"/>
      <c r="P40" s="169"/>
    </row>
    <row r="41" spans="1:20">
      <c r="K41" s="169"/>
      <c r="P41" s="169"/>
    </row>
    <row r="42" spans="1:20">
      <c r="K42" s="169"/>
      <c r="P42" s="169"/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21" priority="6" operator="lessThan">
      <formula>0</formula>
    </cfRule>
    <cfRule type="cellIs" dxfId="20" priority="7" operator="greaterThan">
      <formula>0</formula>
    </cfRule>
  </conditionalFormatting>
  <conditionalFormatting sqref="A4:J23">
    <cfRule type="expression" dxfId="19" priority="5">
      <formula>NOT(MOD(ROW(),2))</formula>
    </cfRule>
  </conditionalFormatting>
  <conditionalFormatting sqref="P30">
    <cfRule type="cellIs" dxfId="18" priority="3" operator="lessThan">
      <formula>0</formula>
    </cfRule>
    <cfRule type="cellIs" dxfId="17" priority="4" operator="greaterThan">
      <formula>0</formula>
    </cfRule>
  </conditionalFormatting>
  <conditionalFormatting sqref="P28">
    <cfRule type="cellIs" dxfId="16" priority="1" operator="lessThan">
      <formula>0</formula>
    </cfRule>
    <cfRule type="cellIs" dxfId="15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W31"/>
  <sheetViews>
    <sheetView workbookViewId="0">
      <selection activeCell="H4" sqref="H4"/>
    </sheetView>
  </sheetViews>
  <sheetFormatPr baseColWidth="10" defaultRowHeight="15"/>
  <cols>
    <col min="11" max="11" width="6.5703125" customWidth="1"/>
    <col min="14" max="14" width="9.42578125" customWidth="1"/>
    <col min="15" max="15" width="10.5703125" customWidth="1"/>
    <col min="16" max="16" width="5.28515625" customWidth="1"/>
    <col min="18" max="18" width="15.5703125" customWidth="1"/>
    <col min="19" max="19" width="7.7109375" customWidth="1"/>
    <col min="20" max="20" width="5.14062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2"/>
      <c r="L3" s="46"/>
      <c r="M3" s="47" t="s">
        <v>43</v>
      </c>
      <c r="N3" s="48" t="s">
        <v>44</v>
      </c>
      <c r="O3" s="49" t="s">
        <v>42</v>
      </c>
      <c r="P3" s="65"/>
      <c r="Q3" s="46" t="s">
        <v>14</v>
      </c>
      <c r="R3" s="47" t="s">
        <v>56</v>
      </c>
      <c r="S3" s="54" t="s">
        <v>57</v>
      </c>
      <c r="T3" s="67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IF(OFFSET(reunions!$C$27,0,ROW()-4)="","",OFFSET(reunions!$C$27,0,ROW()-4))</f>
        <v/>
      </c>
      <c r="E4" s="23">
        <f ca="1">IF(D4="P",25,IF(D4="A",25,IF(D4="E",10,IF(D4="Ae",10,IF(D4="",0)))))</f>
        <v>0</v>
      </c>
      <c r="F4" s="23">
        <f ca="1">IF(OFFSET(reunions!$C$28,0,ROW()-4)="","",OFFSET(reunions!$C$28,0,ROW()-4))</f>
        <v>0</v>
      </c>
      <c r="G4" s="23">
        <f ca="1">N(F4)*25</f>
        <v>0</v>
      </c>
      <c r="H4" s="23" t="str">
        <f ca="1">IF(OFFSET(reunions!$C$29,0,ROW()-4)="X",2.5,"")</f>
        <v/>
      </c>
      <c r="I4" s="24" t="str">
        <f ca="1">IF(OFFSET(reunions!$C$30,0,ROW()-4)="","",OFFSET(reunions!$C$30,0,ROW()-4))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IF(OFFSET(reunions!$C$27,0,ROW()-4)="","",OFFSET(reunions!$C$27,0,ROW()-4))</f>
        <v/>
      </c>
      <c r="E5" s="23">
        <f t="shared" ref="E5:E23" ca="1" si="0">IF(D5="P",25,IF(D5="A",25,IF(D5="E",10,IF(D5="Ae",10,IF(D5="",0)))))</f>
        <v>0</v>
      </c>
      <c r="F5" s="23">
        <f ca="1">IF(OFFSET(reunions!$C$28,0,ROW()-4)="","",OFFSET(reunions!$C$28,0,ROW()-4))</f>
        <v>0</v>
      </c>
      <c r="G5" s="23">
        <f t="shared" ref="G5:G23" ca="1" si="1">N(F5)*25</f>
        <v>0</v>
      </c>
      <c r="H5" s="23" t="str">
        <f ca="1">IF(OFFSET(reunions!$C$29,0,ROW()-4)="X",2.5,"")</f>
        <v/>
      </c>
      <c r="I5" s="24" t="str">
        <f ca="1">IF(OFFSET(reunions!$C$30,0,ROW()-4)="","",OFFSET(reunions!$C$30,0,ROW()-4))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P5" s="65"/>
      <c r="Q5" s="3"/>
      <c r="R5" s="1"/>
      <c r="S5" s="4"/>
      <c r="T5" s="65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IF(OFFSET(reunions!$C$27,0,ROW()-4)="","",OFFSET(reunions!$C$27,0,ROW()-4))</f>
        <v/>
      </c>
      <c r="E6" s="23">
        <f t="shared" ca="1" si="0"/>
        <v>0</v>
      </c>
      <c r="F6" s="23">
        <f ca="1">IF(OFFSET(reunions!$C$28,0,ROW()-4)="","",OFFSET(reunions!$C$28,0,ROW()-4))</f>
        <v>0</v>
      </c>
      <c r="G6" s="23">
        <f t="shared" ca="1" si="1"/>
        <v>0</v>
      </c>
      <c r="H6" s="23" t="str">
        <f ca="1">IF(OFFSET(reunions!$C$29,0,ROW()-4)="X",2.5,"")</f>
        <v/>
      </c>
      <c r="I6" s="24" t="str">
        <f ca="1">IF(OFFSET(reunions!$C$30,0,ROW()-4)="","",OFFSET(reunions!$C$30,0,ROW()-4))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IF(OFFSET(reunions!$C$27,0,ROW()-4)="","",OFFSET(reunions!$C$27,0,ROW()-4))</f>
        <v/>
      </c>
      <c r="E7" s="23">
        <f t="shared" ca="1" si="0"/>
        <v>0</v>
      </c>
      <c r="F7" s="23">
        <f ca="1">IF(OFFSET(reunions!$C$28,0,ROW()-4)="","",OFFSET(reunions!$C$28,0,ROW()-4))</f>
        <v>0</v>
      </c>
      <c r="G7" s="23">
        <f t="shared" ca="1" si="1"/>
        <v>0</v>
      </c>
      <c r="H7" s="23" t="str">
        <f ca="1">IF(OFFSET(reunions!$C$29,0,ROW()-4)="X",2.5,"")</f>
        <v/>
      </c>
      <c r="I7" s="24" t="str">
        <f ca="1">IF(OFFSET(reunions!$C$30,0,ROW()-4)="","",OFFSET(reunions!$C$30,0,ROW()-4))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P7" s="65"/>
      <c r="Q7" s="3"/>
      <c r="R7" s="1"/>
      <c r="S7" s="4"/>
      <c r="T7" s="65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IF(OFFSET(reunions!$C$27,0,ROW()-4)="","",OFFSET(reunions!$C$27,0,ROW()-4))</f>
        <v/>
      </c>
      <c r="E8" s="23">
        <f t="shared" ca="1" si="0"/>
        <v>0</v>
      </c>
      <c r="F8" s="23">
        <f ca="1">IF(OFFSET(reunions!$C$28,0,ROW()-4)="","",OFFSET(reunions!$C$28,0,ROW()-4))</f>
        <v>0</v>
      </c>
      <c r="G8" s="23">
        <f t="shared" ca="1" si="1"/>
        <v>0</v>
      </c>
      <c r="H8" s="23" t="str">
        <f ca="1">IF(OFFSET(reunions!$C$29,0,ROW()-4)="X",2.5,"")</f>
        <v/>
      </c>
      <c r="I8" s="24" t="str">
        <f ca="1">IF(OFFSET(reunions!$C$30,0,ROW()-4)="","",OFFSET(reunions!$C$30,0,ROW()-4))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IF(OFFSET(reunions!$C$27,0,ROW()-4)="","",OFFSET(reunions!$C$27,0,ROW()-4))</f>
        <v/>
      </c>
      <c r="E9" s="23">
        <f t="shared" ca="1" si="0"/>
        <v>0</v>
      </c>
      <c r="F9" s="23">
        <f ca="1">IF(OFFSET(reunions!$C$28,0,ROW()-4)="","",OFFSET(reunions!$C$28,0,ROW()-4))</f>
        <v>0</v>
      </c>
      <c r="G9" s="23">
        <f t="shared" ca="1" si="1"/>
        <v>0</v>
      </c>
      <c r="H9" s="23" t="str">
        <f ca="1">IF(OFFSET(reunions!$C$29,0,ROW()-4)="X",2.5,"")</f>
        <v/>
      </c>
      <c r="I9" s="24" t="str">
        <f ca="1">IF(OFFSET(reunions!$C$30,0,ROW()-4)="","",OFFSET(reunions!$C$30,0,ROW()-4))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P9" s="65"/>
      <c r="Q9" s="3"/>
      <c r="R9" s="1"/>
      <c r="S9" s="4"/>
      <c r="T9" s="65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IF(OFFSET(reunions!$C$27,0,ROW()-4)="","",OFFSET(reunions!$C$27,0,ROW()-4))</f>
        <v/>
      </c>
      <c r="E10" s="23">
        <f t="shared" ca="1" si="0"/>
        <v>0</v>
      </c>
      <c r="F10" s="23">
        <f ca="1">IF(OFFSET(reunions!$C$28,0,ROW()-4)="","",OFFSET(reunions!$C$28,0,ROW()-4))</f>
        <v>0</v>
      </c>
      <c r="G10" s="23">
        <f t="shared" ca="1" si="1"/>
        <v>0</v>
      </c>
      <c r="H10" s="23" t="str">
        <f ca="1">IF(OFFSET(reunions!$C$29,0,ROW()-4)="X",2.5,"")</f>
        <v/>
      </c>
      <c r="I10" s="24" t="str">
        <f ca="1">IF(OFFSET(reunions!$C$30,0,ROW()-4)="","",OFFSET(reunions!$C$30,0,ROW()-4))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IF(OFFSET(reunions!$C$27,0,ROW()-4)="","",OFFSET(reunions!$C$27,0,ROW()-4))</f>
        <v/>
      </c>
      <c r="E11" s="23">
        <f t="shared" ca="1" si="0"/>
        <v>0</v>
      </c>
      <c r="F11" s="23">
        <f ca="1">IF(OFFSET(reunions!$C$28,0,ROW()-4)="","",OFFSET(reunions!$C$28,0,ROW()-4))</f>
        <v>0</v>
      </c>
      <c r="G11" s="23">
        <f t="shared" ca="1" si="1"/>
        <v>0</v>
      </c>
      <c r="H11" s="23" t="str">
        <f ca="1">IF(OFFSET(reunions!$C$29,0,ROW()-4)="X",2.5,"")</f>
        <v/>
      </c>
      <c r="I11" s="24" t="str">
        <f ca="1">IF(OFFSET(reunions!$C$30,0,ROW()-4)="","",OFFSET(reunions!$C$30,0,ROW()-4))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P11" s="65"/>
      <c r="Q11" s="3"/>
      <c r="R11" s="1"/>
      <c r="S11" s="4"/>
      <c r="T11" s="65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IF(OFFSET(reunions!$C$27,0,ROW()-4)="","",OFFSET(reunions!$C$27,0,ROW()-4))</f>
        <v/>
      </c>
      <c r="E12" s="23">
        <f t="shared" ca="1" si="0"/>
        <v>0</v>
      </c>
      <c r="F12" s="23">
        <f ca="1">IF(OFFSET(reunions!$C$28,0,ROW()-4)="","",OFFSET(reunions!$C$28,0,ROW()-4))</f>
        <v>0</v>
      </c>
      <c r="G12" s="23">
        <f t="shared" ca="1" si="1"/>
        <v>0</v>
      </c>
      <c r="H12" s="23" t="str">
        <f ca="1">IF(OFFSET(reunions!$C$29,0,ROW()-4)="X",2.5,"")</f>
        <v/>
      </c>
      <c r="I12" s="24" t="str">
        <f ca="1">IF(OFFSET(reunions!$C$30,0,ROW()-4)="","",OFFSET(reunions!$C$30,0,ROW()-4))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IF(OFFSET(reunions!$C$27,0,ROW()-4)="","",OFFSET(reunions!$C$27,0,ROW()-4))</f>
        <v/>
      </c>
      <c r="E13" s="23">
        <f t="shared" ca="1" si="0"/>
        <v>0</v>
      </c>
      <c r="F13" s="23">
        <f ca="1">IF(OFFSET(reunions!$C$28,0,ROW()-4)="","",OFFSET(reunions!$C$28,0,ROW()-4))</f>
        <v>0</v>
      </c>
      <c r="G13" s="23">
        <f t="shared" ca="1" si="1"/>
        <v>0</v>
      </c>
      <c r="H13" s="23" t="str">
        <f ca="1">IF(OFFSET(reunions!$C$29,0,ROW()-4)="X",2.5,"")</f>
        <v/>
      </c>
      <c r="I13" s="24" t="str">
        <f ca="1">IF(OFFSET(reunions!$C$30,0,ROW()-4)="","",OFFSET(reunions!$C$30,0,ROW()-4))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P13" s="65"/>
      <c r="Q13" s="3"/>
      <c r="R13" s="1"/>
      <c r="S13" s="4"/>
      <c r="T13" s="65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IF(OFFSET(reunions!$C$27,0,ROW()-4)="","",OFFSET(reunions!$C$27,0,ROW()-4))</f>
        <v/>
      </c>
      <c r="E14" s="23">
        <f t="shared" ca="1" si="0"/>
        <v>0</v>
      </c>
      <c r="F14" s="23">
        <f ca="1">IF(OFFSET(reunions!$C$28,0,ROW()-4)="","",OFFSET(reunions!$C$28,0,ROW()-4))</f>
        <v>0</v>
      </c>
      <c r="G14" s="23">
        <f t="shared" ca="1" si="1"/>
        <v>0</v>
      </c>
      <c r="H14" s="23" t="str">
        <f ca="1">IF(OFFSET(reunions!$C$29,0,ROW()-4)="X",2.5,"")</f>
        <v/>
      </c>
      <c r="I14" s="24" t="str">
        <f ca="1">IF(OFFSET(reunions!$C$30,0,ROW()-4)="","",OFFSET(reunions!$C$30,0,ROW()-4))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IF(OFFSET(reunions!$C$27,0,ROW()-4)="","",OFFSET(reunions!$C$27,0,ROW()-4))</f>
        <v/>
      </c>
      <c r="E15" s="23">
        <f t="shared" ca="1" si="0"/>
        <v>0</v>
      </c>
      <c r="F15" s="23">
        <f ca="1">IF(OFFSET(reunions!$C$28,0,ROW()-4)="","",OFFSET(reunions!$C$28,0,ROW()-4))</f>
        <v>0</v>
      </c>
      <c r="G15" s="23">
        <f t="shared" ca="1" si="1"/>
        <v>0</v>
      </c>
      <c r="H15" s="23" t="str">
        <f ca="1">IF(OFFSET(reunions!$C$29,0,ROW()-4)="X",2.5,"")</f>
        <v/>
      </c>
      <c r="I15" s="24" t="str">
        <f ca="1">IF(OFFSET(reunions!$C$30,0,ROW()-4)="","",OFFSET(reunions!$C$30,0,ROW()-4))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P15" s="65"/>
      <c r="Q15" s="3"/>
      <c r="R15" s="1"/>
      <c r="S15" s="4"/>
      <c r="T15" s="65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IF(OFFSET(reunions!$C$27,0,ROW()-4)="","",OFFSET(reunions!$C$27,0,ROW()-4))</f>
        <v/>
      </c>
      <c r="E16" s="23">
        <f t="shared" ca="1" si="0"/>
        <v>0</v>
      </c>
      <c r="F16" s="23">
        <f ca="1">IF(OFFSET(reunions!$C$28,0,ROW()-4)="","",OFFSET(reunions!$C$28,0,ROW()-4))</f>
        <v>0</v>
      </c>
      <c r="G16" s="23">
        <f t="shared" ca="1" si="1"/>
        <v>0</v>
      </c>
      <c r="H16" s="23" t="str">
        <f ca="1">IF(OFFSET(reunions!$C$29,0,ROW()-4)="X",2.5,"")</f>
        <v/>
      </c>
      <c r="I16" s="24" t="str">
        <f ca="1">IF(OFFSET(reunions!$C$30,0,ROW()-4)="","",OFFSET(reunions!$C$30,0,ROW()-4))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IF(OFFSET(reunions!$C$27,0,ROW()-4)="","",OFFSET(reunions!$C$27,0,ROW()-4))</f>
        <v/>
      </c>
      <c r="E17" s="23">
        <f t="shared" ca="1" si="0"/>
        <v>0</v>
      </c>
      <c r="F17" s="23">
        <f ca="1">IF(OFFSET(reunions!$C$28,0,ROW()-4)="","",OFFSET(reunions!$C$28,0,ROW()-4))</f>
        <v>0</v>
      </c>
      <c r="G17" s="23">
        <f t="shared" ca="1" si="1"/>
        <v>0</v>
      </c>
      <c r="H17" s="23" t="str">
        <f ca="1">IF(OFFSET(reunions!$C$29,0,ROW()-4)="X",2.5,"")</f>
        <v/>
      </c>
      <c r="I17" s="24" t="str">
        <f ca="1">IF(OFFSET(reunions!$C$30,0,ROW()-4)="","",OFFSET(reunions!$C$30,0,ROW()-4))</f>
        <v/>
      </c>
      <c r="J17" s="25">
        <f t="shared" ca="1" si="2"/>
        <v>0</v>
      </c>
      <c r="K17" s="66"/>
      <c r="L17" s="37"/>
      <c r="M17" s="17"/>
      <c r="N17" s="37"/>
      <c r="O17" s="43"/>
      <c r="P17" s="65"/>
      <c r="Q17" s="3"/>
      <c r="R17" s="1"/>
      <c r="S17" s="4"/>
      <c r="T17" s="65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IF(OFFSET(reunions!$C$27,0,ROW()-4)="","",OFFSET(reunions!$C$27,0,ROW()-4))</f>
        <v/>
      </c>
      <c r="E18" s="23">
        <f t="shared" ca="1" si="0"/>
        <v>0</v>
      </c>
      <c r="F18" s="23">
        <f ca="1">IF(OFFSET(reunions!$C$28,0,ROW()-4)="","",OFFSET(reunions!$C$28,0,ROW()-4))</f>
        <v>0</v>
      </c>
      <c r="G18" s="23">
        <f t="shared" ca="1" si="1"/>
        <v>0</v>
      </c>
      <c r="H18" s="23" t="str">
        <f ca="1">IF(OFFSET(reunions!$C$29,0,ROW()-4)="X",2.5,"")</f>
        <v/>
      </c>
      <c r="I18" s="24" t="str">
        <f ca="1">IF(OFFSET(reunions!$C$30,0,ROW()-4)="","",OFFSET(reunions!$C$30,0,ROW()-4))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IF(OFFSET(reunions!$C$27,0,ROW()-4)="","",OFFSET(reunions!$C$27,0,ROW()-4))</f>
        <v/>
      </c>
      <c r="E19" s="23">
        <f t="shared" ca="1" si="0"/>
        <v>0</v>
      </c>
      <c r="F19" s="23">
        <f ca="1">IF(OFFSET(reunions!$C$28,0,ROW()-4)="","",OFFSET(reunions!$C$28,0,ROW()-4))</f>
        <v>0</v>
      </c>
      <c r="G19" s="23">
        <f t="shared" ca="1" si="1"/>
        <v>0</v>
      </c>
      <c r="H19" s="23" t="str">
        <f ca="1">IF(OFFSET(reunions!$C$29,0,ROW()-4)="X",2.5,"")</f>
        <v/>
      </c>
      <c r="I19" s="24" t="str">
        <f ca="1">IF(OFFSET(reunions!$C$30,0,ROW()-4)="","",OFFSET(reunions!$C$30,0,ROW()-4))</f>
        <v/>
      </c>
      <c r="J19" s="25">
        <f t="shared" ca="1" si="2"/>
        <v>0</v>
      </c>
      <c r="K19" s="66"/>
      <c r="L19" s="37"/>
      <c r="M19" s="17"/>
      <c r="N19" s="37"/>
      <c r="O19" s="43"/>
      <c r="P19" s="65"/>
      <c r="Q19" s="3"/>
      <c r="R19" s="1"/>
      <c r="S19" s="4"/>
      <c r="T19" s="65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IF(OFFSET(reunions!$C$27,0,ROW()-4)="","",OFFSET(reunions!$C$27,0,ROW()-4))</f>
        <v/>
      </c>
      <c r="E20" s="23">
        <f t="shared" ca="1" si="0"/>
        <v>0</v>
      </c>
      <c r="F20" s="23">
        <f ca="1">IF(OFFSET(reunions!$C$28,0,ROW()-4)="","",OFFSET(reunions!$C$28,0,ROW()-4))</f>
        <v>0</v>
      </c>
      <c r="G20" s="23">
        <f t="shared" ca="1" si="1"/>
        <v>0</v>
      </c>
      <c r="H20" s="23" t="str">
        <f ca="1">IF(OFFSET(reunions!$C$29,0,ROW()-4)="X",2.5,"")</f>
        <v/>
      </c>
      <c r="I20" s="24" t="str">
        <f ca="1">IF(OFFSET(reunions!$C$30,0,ROW()-4)="","",OFFSET(reunions!$C$30,0,ROW()-4))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IF(OFFSET(reunions!$C$27,0,ROW()-4)="","",OFFSET(reunions!$C$27,0,ROW()-4))</f>
        <v/>
      </c>
      <c r="E21" s="23">
        <f t="shared" ca="1" si="0"/>
        <v>0</v>
      </c>
      <c r="F21" s="23">
        <f ca="1">IF(OFFSET(reunions!$C$28,0,ROW()-4)="","",OFFSET(reunions!$C$28,0,ROW()-4))</f>
        <v>0</v>
      </c>
      <c r="G21" s="23">
        <f t="shared" ca="1" si="1"/>
        <v>0</v>
      </c>
      <c r="H21" s="23" t="str">
        <f ca="1">IF(OFFSET(reunions!$C$29,0,ROW()-4)="X",2.5,"")</f>
        <v/>
      </c>
      <c r="I21" s="24" t="str">
        <f ca="1">IF(OFFSET(reunions!$C$30,0,ROW()-4)="","",OFFSET(reunions!$C$30,0,ROW()-4))</f>
        <v/>
      </c>
      <c r="J21" s="25">
        <f t="shared" ca="1" si="2"/>
        <v>0</v>
      </c>
      <c r="K21" s="66"/>
      <c r="L21" s="37"/>
      <c r="M21" s="17"/>
      <c r="N21" s="37"/>
      <c r="O21" s="43"/>
      <c r="P21" s="65"/>
      <c r="Q21" s="3"/>
      <c r="R21" s="1"/>
      <c r="S21" s="4"/>
      <c r="T21" s="65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IF(OFFSET(reunions!$C$27,0,ROW()-4)="","",OFFSET(reunions!$C$27,0,ROW()-4))</f>
        <v/>
      </c>
      <c r="E22" s="23">
        <f t="shared" ca="1" si="0"/>
        <v>0</v>
      </c>
      <c r="F22" s="23">
        <f ca="1">IF(OFFSET(reunions!$C$28,0,ROW()-4)="","",OFFSET(reunions!$C$28,0,ROW()-4))</f>
        <v>0</v>
      </c>
      <c r="G22" s="23">
        <f t="shared" ca="1" si="1"/>
        <v>0</v>
      </c>
      <c r="H22" s="23" t="str">
        <f ca="1">IF(OFFSET(reunions!$C$29,0,ROW()-4)="X",2.5,"")</f>
        <v/>
      </c>
      <c r="I22" s="24" t="str">
        <f ca="1">IF(OFFSET(reunions!$C$30,0,ROW()-4)="","",OFFSET(reunions!$C$30,0,ROW()-4))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IF(OFFSET(reunions!$C$27,0,ROW()-4)="","",OFFSET(reunions!$C$27,0,ROW()-4))</f>
        <v/>
      </c>
      <c r="E23" s="28">
        <f t="shared" ca="1" si="0"/>
        <v>0</v>
      </c>
      <c r="F23" s="23">
        <f ca="1">IF(OFFSET(reunions!$C$28,0,ROW()-4)="","",OFFSET(reunions!$C$28,0,ROW()-4))</f>
        <v>0</v>
      </c>
      <c r="G23" s="28">
        <f t="shared" ca="1" si="1"/>
        <v>0</v>
      </c>
      <c r="H23" s="23" t="str">
        <f ca="1">IF(OFFSET(reunions!$C$29,0,ROW()-4)="X",2.5,"")</f>
        <v/>
      </c>
      <c r="I23" s="24" t="str">
        <f ca="1">IF(OFFSET(reunions!$C$30,0,ROW()-4)="","",OFFSET(reunions!$C$30,0,ROW()-4))</f>
        <v/>
      </c>
      <c r="J23" s="29">
        <f t="shared" ca="1" si="2"/>
        <v>0</v>
      </c>
      <c r="K23" s="66"/>
      <c r="L23" s="40"/>
      <c r="M23" s="41"/>
      <c r="N23" s="37"/>
      <c r="O23" s="44"/>
      <c r="Q23" s="38"/>
      <c r="R23" s="5"/>
      <c r="S23" s="39"/>
      <c r="T23" s="65"/>
      <c r="U23" s="38"/>
      <c r="V23" s="5"/>
      <c r="W23" s="39"/>
    </row>
    <row r="24" spans="1:23" ht="15.75" thickBot="1">
      <c r="C24" t="s">
        <v>45</v>
      </c>
      <c r="D24" s="30"/>
      <c r="E24" s="20">
        <f ca="1">SUM(E4:E23)</f>
        <v>0</v>
      </c>
      <c r="F24" s="26"/>
      <c r="G24" s="20">
        <f ca="1">SUM(G4:G23)</f>
        <v>0</v>
      </c>
      <c r="H24" s="26">
        <f ca="1">SUM(H4:H23)</f>
        <v>0</v>
      </c>
      <c r="I24" s="27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N28" s="205" t="s">
        <v>65</v>
      </c>
      <c r="O28" s="206"/>
      <c r="P28" s="172"/>
      <c r="Q28" s="53" t="s">
        <v>51</v>
      </c>
    </row>
    <row r="29" spans="1:23">
      <c r="P29" s="65"/>
    </row>
    <row r="30" spans="1:23"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14" priority="6" operator="lessThan">
      <formula>0</formula>
    </cfRule>
    <cfRule type="cellIs" dxfId="13" priority="7" operator="greaterThan">
      <formula>0</formula>
    </cfRule>
  </conditionalFormatting>
  <conditionalFormatting sqref="A4:J23">
    <cfRule type="expression" dxfId="12" priority="5">
      <formula>NOT(MOD(ROW(),2))</formula>
    </cfRule>
  </conditionalFormatting>
  <conditionalFormatting sqref="P30">
    <cfRule type="cellIs" dxfId="11" priority="3" operator="lessThan">
      <formula>0</formula>
    </cfRule>
    <cfRule type="cellIs" dxfId="10" priority="4" operator="greaterThan">
      <formula>0</formula>
    </cfRule>
  </conditionalFormatting>
  <conditionalFormatting sqref="P28">
    <cfRule type="cellIs" dxfId="9" priority="1" operator="lessThan">
      <formula>0</formula>
    </cfRule>
    <cfRule type="cellIs" dxfId="8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W31"/>
  <sheetViews>
    <sheetView topLeftCell="A18" workbookViewId="0">
      <selection activeCell="A33" sqref="A1:X33"/>
    </sheetView>
  </sheetViews>
  <sheetFormatPr baseColWidth="10" defaultRowHeight="15"/>
  <cols>
    <col min="11" max="11" width="6.5703125" customWidth="1"/>
    <col min="14" max="14" width="9.42578125" customWidth="1"/>
    <col min="15" max="15" width="10.5703125" customWidth="1"/>
    <col min="16" max="16" width="5.28515625" customWidth="1"/>
    <col min="18" max="18" width="15.5703125" customWidth="1"/>
    <col min="19" max="19" width="7.7109375" customWidth="1"/>
    <col min="20" max="20" width="5.140625" customWidth="1"/>
    <col min="21" max="21" width="10.5703125" customWidth="1"/>
    <col min="22" max="22" width="12.5703125" customWidth="1"/>
    <col min="23" max="23" width="8.42578125" customWidth="1"/>
  </cols>
  <sheetData>
    <row r="1" spans="1:23" ht="15.75" thickBot="1">
      <c r="A1" s="208"/>
      <c r="B1" s="209"/>
      <c r="D1" s="210" t="s">
        <v>52</v>
      </c>
      <c r="E1" s="211"/>
      <c r="F1" s="211"/>
      <c r="G1" s="211"/>
      <c r="H1" s="212"/>
      <c r="M1" s="185" t="s">
        <v>53</v>
      </c>
      <c r="N1" s="186"/>
      <c r="O1" s="187"/>
      <c r="Q1" s="185" t="s">
        <v>55</v>
      </c>
      <c r="R1" s="186"/>
      <c r="S1" s="187"/>
      <c r="U1" s="185" t="s">
        <v>59</v>
      </c>
      <c r="V1" s="186"/>
      <c r="W1" s="187"/>
    </row>
    <row r="2" spans="1:23" ht="15.75" thickBot="1"/>
    <row r="3" spans="1:23" ht="15.75" thickBot="1">
      <c r="A3" s="6" t="s">
        <v>0</v>
      </c>
      <c r="B3" s="7" t="s">
        <v>1</v>
      </c>
      <c r="C3" s="7" t="s">
        <v>14</v>
      </c>
      <c r="D3" s="8" t="s">
        <v>2</v>
      </c>
      <c r="E3" s="8" t="s">
        <v>5</v>
      </c>
      <c r="F3" s="8" t="s">
        <v>15</v>
      </c>
      <c r="G3" s="8" t="s">
        <v>26</v>
      </c>
      <c r="H3" s="8" t="s">
        <v>3</v>
      </c>
      <c r="I3" s="21" t="s">
        <v>4</v>
      </c>
      <c r="J3" s="22" t="s">
        <v>41</v>
      </c>
      <c r="K3" s="2"/>
      <c r="L3" s="46"/>
      <c r="M3" s="47" t="s">
        <v>43</v>
      </c>
      <c r="N3" s="48" t="s">
        <v>44</v>
      </c>
      <c r="O3" s="49" t="s">
        <v>42</v>
      </c>
      <c r="Q3" s="46" t="s">
        <v>14</v>
      </c>
      <c r="R3" s="47" t="s">
        <v>56</v>
      </c>
      <c r="S3" s="54" t="s">
        <v>57</v>
      </c>
      <c r="T3" s="52"/>
      <c r="U3" s="46" t="s">
        <v>14</v>
      </c>
      <c r="V3" s="47" t="s">
        <v>56</v>
      </c>
      <c r="W3" s="54" t="s">
        <v>57</v>
      </c>
    </row>
    <row r="4" spans="1:23" s="74" customFormat="1">
      <c r="A4" s="60">
        <v>1</v>
      </c>
      <c r="B4" s="59">
        <v>891</v>
      </c>
      <c r="C4" s="61">
        <f>DATE(2010,4,8)</f>
        <v>40276</v>
      </c>
      <c r="D4" s="23" t="str">
        <f ca="1">IF(OFFSET(reunions!$C$31,0,ROW()-4)="","",OFFSET(reunions!$C$31,0,ROW()-4))</f>
        <v/>
      </c>
      <c r="E4" s="23">
        <f ca="1">IF(D4="P",25,IF(D4="A",25,IF(D4="E",10,IF(D4="Ae",10,IF(D4="",0)))))</f>
        <v>0</v>
      </c>
      <c r="F4" s="23">
        <f ca="1">IF(OFFSET(reunions!$C$32,0,ROW()-4)="","",OFFSET(reunions!$C$32,0,ROW()-4))</f>
        <v>0</v>
      </c>
      <c r="G4" s="23">
        <f ca="1">N(F4)*25</f>
        <v>0</v>
      </c>
      <c r="H4" s="23" t="str">
        <f ca="1">IF(OFFSET(reunions!$C$33,0,ROW()-4)="X",2.5,"")</f>
        <v/>
      </c>
      <c r="I4" s="24" t="str">
        <f ca="1">IF(OFFSET(reunions!$C$34,0,ROW()-4)="","",OFFSET(reunions!$C$34,0,ROW()-4))</f>
        <v/>
      </c>
      <c r="J4" s="155">
        <f ca="1">SUM(E4,G4,H4,I4)</f>
        <v>0</v>
      </c>
      <c r="K4" s="66"/>
      <c r="L4" s="70">
        <f>DATE(2010,4,5)</f>
        <v>40273</v>
      </c>
      <c r="M4" s="71" t="str">
        <f ca="1">IF(B$31&gt;=L4,65," ")</f>
        <v xml:space="preserve"> </v>
      </c>
      <c r="N4" s="72"/>
      <c r="O4" s="73">
        <f ca="1">SUM(M4,N4)</f>
        <v>0</v>
      </c>
      <c r="P4" s="65"/>
      <c r="Q4" s="75"/>
      <c r="R4" s="76"/>
      <c r="S4" s="77"/>
      <c r="T4" s="65"/>
      <c r="U4" s="75"/>
      <c r="V4" s="76"/>
      <c r="W4" s="77"/>
    </row>
    <row r="5" spans="1:23">
      <c r="A5" s="60">
        <v>2</v>
      </c>
      <c r="B5" s="59">
        <v>892</v>
      </c>
      <c r="C5" s="61">
        <f>DATE(2010,4,22)</f>
        <v>40290</v>
      </c>
      <c r="D5" s="23" t="str">
        <f ca="1">IF(OFFSET(reunions!$C$31,0,ROW()-4)="","",OFFSET(reunions!$C$31,0,ROW()-4))</f>
        <v/>
      </c>
      <c r="E5" s="23">
        <f t="shared" ref="E5:E23" ca="1" si="0">IF(D5="P",25,IF(D5="A",25,IF(D5="E",10,IF(D5="Ae",10,IF(D5="",0)))))</f>
        <v>0</v>
      </c>
      <c r="F5" s="23">
        <f ca="1">IF(OFFSET(reunions!$C$32,0,ROW()-4)="","",OFFSET(reunions!$C$32,0,ROW()-4))</f>
        <v>0</v>
      </c>
      <c r="G5" s="23">
        <f t="shared" ref="G5:G23" ca="1" si="1">N(F5)*25</f>
        <v>0</v>
      </c>
      <c r="H5" s="23" t="str">
        <f ca="1">IF(OFFSET(reunions!$C$33,0,ROW()-4)="X",2.5,"")</f>
        <v/>
      </c>
      <c r="I5" s="24" t="str">
        <f ca="1">IF(OFFSET(reunions!$C$34,0,ROW()-4)="","",OFFSET(reunions!$C$34,0,ROW()-4))</f>
        <v/>
      </c>
      <c r="J5" s="25">
        <f t="shared" ref="J5:J24" ca="1" si="2">SUM(E5,G5,H5,I5)</f>
        <v>0</v>
      </c>
      <c r="K5" s="66"/>
      <c r="L5" s="37">
        <f t="shared" ref="L5:L16" si="3">EDATE(L4,1)</f>
        <v>40303</v>
      </c>
      <c r="M5" s="45" t="str">
        <f t="shared" ref="M5:M16" ca="1" si="4">IF(B$31&gt;=L5,65," ")</f>
        <v xml:space="preserve"> </v>
      </c>
      <c r="N5" s="57"/>
      <c r="O5" s="42">
        <f t="shared" ref="O5:O16" ca="1" si="5">SUM(M5,N5)</f>
        <v>0</v>
      </c>
      <c r="P5" s="65"/>
      <c r="Q5" s="3"/>
      <c r="R5" s="1"/>
      <c r="S5" s="4"/>
      <c r="T5" s="65"/>
      <c r="U5" s="3"/>
      <c r="V5" s="1"/>
      <c r="W5" s="4"/>
    </row>
    <row r="6" spans="1:23" s="74" customFormat="1">
      <c r="A6" s="60">
        <v>3</v>
      </c>
      <c r="B6" s="59">
        <v>893</v>
      </c>
      <c r="C6" s="61">
        <f>DATE(2010,5,13)</f>
        <v>40311</v>
      </c>
      <c r="D6" s="23" t="str">
        <f ca="1">IF(OFFSET(reunions!$C$31,0,ROW()-4)="","",OFFSET(reunions!$C$31,0,ROW()-4))</f>
        <v/>
      </c>
      <c r="E6" s="23">
        <f t="shared" ca="1" si="0"/>
        <v>0</v>
      </c>
      <c r="F6" s="23">
        <f ca="1">IF(OFFSET(reunions!$C$32,0,ROW()-4)="","",OFFSET(reunions!$C$32,0,ROW()-4))</f>
        <v>0</v>
      </c>
      <c r="G6" s="23">
        <f t="shared" ca="1" si="1"/>
        <v>0</v>
      </c>
      <c r="H6" s="23" t="str">
        <f ca="1">IF(OFFSET(reunions!$C$33,0,ROW()-4)="X",2.5,"")</f>
        <v/>
      </c>
      <c r="I6" s="24" t="str">
        <f ca="1">IF(OFFSET(reunions!$C$34,0,ROW()-4)="","",OFFSET(reunions!$C$34,0,ROW()-4))</f>
        <v/>
      </c>
      <c r="J6" s="25">
        <f t="shared" ca="1" si="2"/>
        <v>0</v>
      </c>
      <c r="K6" s="66"/>
      <c r="L6" s="72">
        <f t="shared" si="3"/>
        <v>40334</v>
      </c>
      <c r="M6" s="71" t="str">
        <f t="shared" ca="1" si="4"/>
        <v xml:space="preserve"> </v>
      </c>
      <c r="N6" s="72"/>
      <c r="O6" s="78">
        <f t="shared" ca="1" si="5"/>
        <v>0</v>
      </c>
      <c r="P6" s="65"/>
      <c r="Q6" s="79"/>
      <c r="R6" s="68"/>
      <c r="S6" s="80"/>
      <c r="T6" s="65"/>
      <c r="U6" s="79"/>
      <c r="V6" s="68"/>
      <c r="W6" s="80"/>
    </row>
    <row r="7" spans="1:23">
      <c r="A7" s="60">
        <v>4</v>
      </c>
      <c r="B7" s="59">
        <v>894</v>
      </c>
      <c r="C7" s="61">
        <f>DATE(2010,5,27)</f>
        <v>40325</v>
      </c>
      <c r="D7" s="23" t="str">
        <f ca="1">IF(OFFSET(reunions!$C$31,0,ROW()-4)="","",OFFSET(reunions!$C$31,0,ROW()-4))</f>
        <v/>
      </c>
      <c r="E7" s="23">
        <f t="shared" ca="1" si="0"/>
        <v>0</v>
      </c>
      <c r="F7" s="23">
        <f ca="1">IF(OFFSET(reunions!$C$32,0,ROW()-4)="","",OFFSET(reunions!$C$32,0,ROW()-4))</f>
        <v>0</v>
      </c>
      <c r="G7" s="23">
        <f t="shared" ca="1" si="1"/>
        <v>0</v>
      </c>
      <c r="H7" s="23" t="str">
        <f ca="1">IF(OFFSET(reunions!$C$33,0,ROW()-4)="X",2.5,"")</f>
        <v/>
      </c>
      <c r="I7" s="24" t="str">
        <f ca="1">IF(OFFSET(reunions!$C$34,0,ROW()-4)="","",OFFSET(reunions!$C$34,0,ROW()-4))</f>
        <v/>
      </c>
      <c r="J7" s="25">
        <f t="shared" ca="1" si="2"/>
        <v>0</v>
      </c>
      <c r="K7" s="66"/>
      <c r="L7" s="37">
        <f t="shared" si="3"/>
        <v>40364</v>
      </c>
      <c r="M7" s="45" t="str">
        <f t="shared" ca="1" si="4"/>
        <v xml:space="preserve"> </v>
      </c>
      <c r="N7" s="37"/>
      <c r="O7" s="42">
        <f t="shared" ca="1" si="5"/>
        <v>0</v>
      </c>
      <c r="P7" s="65"/>
      <c r="Q7" s="3"/>
      <c r="R7" s="1"/>
      <c r="S7" s="4"/>
      <c r="T7" s="65"/>
      <c r="U7" s="3"/>
      <c r="V7" s="1"/>
      <c r="W7" s="4"/>
    </row>
    <row r="8" spans="1:23" s="74" customFormat="1">
      <c r="A8" s="60">
        <v>5</v>
      </c>
      <c r="B8" s="59">
        <v>895</v>
      </c>
      <c r="C8" s="61">
        <f>DATE(2010,6,10)</f>
        <v>40339</v>
      </c>
      <c r="D8" s="23" t="str">
        <f ca="1">IF(OFFSET(reunions!$C$31,0,ROW()-4)="","",OFFSET(reunions!$C$31,0,ROW()-4))</f>
        <v/>
      </c>
      <c r="E8" s="23">
        <f t="shared" ca="1" si="0"/>
        <v>0</v>
      </c>
      <c r="F8" s="23">
        <f ca="1">IF(OFFSET(reunions!$C$32,0,ROW()-4)="","",OFFSET(reunions!$C$32,0,ROW()-4))</f>
        <v>0</v>
      </c>
      <c r="G8" s="23">
        <f t="shared" ca="1" si="1"/>
        <v>0</v>
      </c>
      <c r="H8" s="23" t="str">
        <f ca="1">IF(OFFSET(reunions!$C$33,0,ROW()-4)="X",2.5,"")</f>
        <v/>
      </c>
      <c r="I8" s="24" t="str">
        <f ca="1">IF(OFFSET(reunions!$C$34,0,ROW()-4)="","",OFFSET(reunions!$C$34,0,ROW()-4))</f>
        <v/>
      </c>
      <c r="J8" s="25">
        <f t="shared" ca="1" si="2"/>
        <v>0</v>
      </c>
      <c r="K8" s="66"/>
      <c r="L8" s="72">
        <f t="shared" si="3"/>
        <v>40395</v>
      </c>
      <c r="M8" s="71" t="str">
        <f t="shared" ca="1" si="4"/>
        <v xml:space="preserve"> </v>
      </c>
      <c r="N8" s="72"/>
      <c r="O8" s="78">
        <f t="shared" ca="1" si="5"/>
        <v>0</v>
      </c>
      <c r="P8" s="65"/>
      <c r="Q8" s="79"/>
      <c r="R8" s="68"/>
      <c r="S8" s="80"/>
      <c r="T8" s="65"/>
      <c r="U8" s="79"/>
      <c r="V8" s="68"/>
      <c r="W8" s="80"/>
    </row>
    <row r="9" spans="1:23">
      <c r="A9" s="60">
        <v>6</v>
      </c>
      <c r="B9" s="59">
        <v>896</v>
      </c>
      <c r="C9" s="61">
        <f>DATE(2010,6,24)</f>
        <v>40353</v>
      </c>
      <c r="D9" s="23" t="str">
        <f ca="1">IF(OFFSET(reunions!$C$31,0,ROW()-4)="","",OFFSET(reunions!$C$31,0,ROW()-4))</f>
        <v/>
      </c>
      <c r="E9" s="23">
        <f t="shared" ca="1" si="0"/>
        <v>0</v>
      </c>
      <c r="F9" s="23">
        <f ca="1">IF(OFFSET(reunions!$C$32,0,ROW()-4)="","",OFFSET(reunions!$C$32,0,ROW()-4))</f>
        <v>0</v>
      </c>
      <c r="G9" s="23">
        <f t="shared" ca="1" si="1"/>
        <v>0</v>
      </c>
      <c r="H9" s="23" t="str">
        <f ca="1">IF(OFFSET(reunions!$C$33,0,ROW()-4)="X",2.5,"")</f>
        <v/>
      </c>
      <c r="I9" s="24" t="str">
        <f ca="1">IF(OFFSET(reunions!$C$34,0,ROW()-4)="","",OFFSET(reunions!$C$34,0,ROW()-4))</f>
        <v/>
      </c>
      <c r="J9" s="25">
        <f t="shared" ca="1" si="2"/>
        <v>0</v>
      </c>
      <c r="K9" s="66"/>
      <c r="L9" s="37">
        <f t="shared" si="3"/>
        <v>40426</v>
      </c>
      <c r="M9" s="45" t="str">
        <f t="shared" ca="1" si="4"/>
        <v xml:space="preserve"> </v>
      </c>
      <c r="N9" s="37"/>
      <c r="O9" s="42">
        <f t="shared" ca="1" si="5"/>
        <v>0</v>
      </c>
      <c r="P9" s="65"/>
      <c r="Q9" s="3"/>
      <c r="R9" s="1"/>
      <c r="S9" s="4"/>
      <c r="T9" s="65"/>
      <c r="U9" s="3"/>
      <c r="V9" s="1"/>
      <c r="W9" s="4"/>
    </row>
    <row r="10" spans="1:23" s="74" customFormat="1">
      <c r="A10" s="60">
        <v>7</v>
      </c>
      <c r="B10" s="59">
        <v>897</v>
      </c>
      <c r="C10" s="61">
        <f>DATE(2010,9,9)</f>
        <v>40430</v>
      </c>
      <c r="D10" s="23" t="str">
        <f ca="1">IF(OFFSET(reunions!$C$31,0,ROW()-4)="","",OFFSET(reunions!$C$31,0,ROW()-4))</f>
        <v/>
      </c>
      <c r="E10" s="23">
        <f t="shared" ca="1" si="0"/>
        <v>0</v>
      </c>
      <c r="F10" s="23">
        <f ca="1">IF(OFFSET(reunions!$C$32,0,ROW()-4)="","",OFFSET(reunions!$C$32,0,ROW()-4))</f>
        <v>0</v>
      </c>
      <c r="G10" s="23">
        <f t="shared" ca="1" si="1"/>
        <v>0</v>
      </c>
      <c r="H10" s="23" t="str">
        <f ca="1">IF(OFFSET(reunions!$C$33,0,ROW()-4)="X",2.5,"")</f>
        <v/>
      </c>
      <c r="I10" s="24" t="str">
        <f ca="1">IF(OFFSET(reunions!$C$34,0,ROW()-4)="","",OFFSET(reunions!$C$34,0,ROW()-4))</f>
        <v/>
      </c>
      <c r="J10" s="25">
        <f t="shared" ca="1" si="2"/>
        <v>0</v>
      </c>
      <c r="K10" s="66"/>
      <c r="L10" s="72">
        <f t="shared" si="3"/>
        <v>40456</v>
      </c>
      <c r="M10" s="71" t="str">
        <f t="shared" ca="1" si="4"/>
        <v xml:space="preserve"> </v>
      </c>
      <c r="N10" s="72"/>
      <c r="O10" s="78">
        <f t="shared" ca="1" si="5"/>
        <v>0</v>
      </c>
      <c r="P10" s="65"/>
      <c r="Q10" s="79"/>
      <c r="R10" s="68"/>
      <c r="S10" s="80"/>
      <c r="T10" s="65"/>
      <c r="U10" s="79"/>
      <c r="V10" s="68"/>
      <c r="W10" s="80"/>
    </row>
    <row r="11" spans="1:23">
      <c r="A11" s="60">
        <v>8</v>
      </c>
      <c r="B11" s="59">
        <v>898</v>
      </c>
      <c r="C11" s="61">
        <f>DATE(2010,9,23)</f>
        <v>40444</v>
      </c>
      <c r="D11" s="23" t="str">
        <f ca="1">IF(OFFSET(reunions!$C$31,0,ROW()-4)="","",OFFSET(reunions!$C$31,0,ROW()-4))</f>
        <v/>
      </c>
      <c r="E11" s="23">
        <f t="shared" ca="1" si="0"/>
        <v>0</v>
      </c>
      <c r="F11" s="23">
        <f ca="1">IF(OFFSET(reunions!$C$32,0,ROW()-4)="","",OFFSET(reunions!$C$32,0,ROW()-4))</f>
        <v>0</v>
      </c>
      <c r="G11" s="23">
        <f t="shared" ca="1" si="1"/>
        <v>0</v>
      </c>
      <c r="H11" s="23" t="str">
        <f ca="1">IF(OFFSET(reunions!$C$33,0,ROW()-4)="X",2.5,"")</f>
        <v/>
      </c>
      <c r="I11" s="24" t="str">
        <f ca="1">IF(OFFSET(reunions!$C$34,0,ROW()-4)="","",OFFSET(reunions!$C$34,0,ROW()-4))</f>
        <v/>
      </c>
      <c r="J11" s="25">
        <f t="shared" ca="1" si="2"/>
        <v>0</v>
      </c>
      <c r="K11" s="66"/>
      <c r="L11" s="37">
        <f t="shared" si="3"/>
        <v>40487</v>
      </c>
      <c r="M11" s="45" t="str">
        <f t="shared" ca="1" si="4"/>
        <v xml:space="preserve"> </v>
      </c>
      <c r="N11" s="37"/>
      <c r="O11" s="42">
        <f t="shared" ca="1" si="5"/>
        <v>0</v>
      </c>
      <c r="P11" s="65"/>
      <c r="Q11" s="3"/>
      <c r="R11" s="1"/>
      <c r="S11" s="4"/>
      <c r="T11" s="65"/>
      <c r="U11" s="3"/>
      <c r="V11" s="1"/>
      <c r="W11" s="4"/>
    </row>
    <row r="12" spans="1:23" s="74" customFormat="1">
      <c r="A12" s="60">
        <v>9</v>
      </c>
      <c r="B12" s="59">
        <v>899</v>
      </c>
      <c r="C12" s="61">
        <f>DATE(2010,10,14)</f>
        <v>40465</v>
      </c>
      <c r="D12" s="23" t="str">
        <f ca="1">IF(OFFSET(reunions!$C$31,0,ROW()-4)="","",OFFSET(reunions!$C$31,0,ROW()-4))</f>
        <v/>
      </c>
      <c r="E12" s="23">
        <f t="shared" ca="1" si="0"/>
        <v>0</v>
      </c>
      <c r="F12" s="23">
        <f ca="1">IF(OFFSET(reunions!$C$32,0,ROW()-4)="","",OFFSET(reunions!$C$32,0,ROW()-4))</f>
        <v>0</v>
      </c>
      <c r="G12" s="23">
        <f t="shared" ca="1" si="1"/>
        <v>0</v>
      </c>
      <c r="H12" s="23" t="str">
        <f ca="1">IF(OFFSET(reunions!$C$33,0,ROW()-4)="X",2.5,"")</f>
        <v/>
      </c>
      <c r="I12" s="24" t="str">
        <f ca="1">IF(OFFSET(reunions!$C$34,0,ROW()-4)="","",OFFSET(reunions!$C$34,0,ROW()-4))</f>
        <v/>
      </c>
      <c r="J12" s="25">
        <f t="shared" ca="1" si="2"/>
        <v>0</v>
      </c>
      <c r="K12" s="66"/>
      <c r="L12" s="72">
        <f t="shared" si="3"/>
        <v>40517</v>
      </c>
      <c r="M12" s="71" t="str">
        <f t="shared" ca="1" si="4"/>
        <v xml:space="preserve"> </v>
      </c>
      <c r="N12" s="72"/>
      <c r="O12" s="78">
        <f t="shared" ca="1" si="5"/>
        <v>0</v>
      </c>
      <c r="P12" s="65"/>
      <c r="Q12" s="79"/>
      <c r="R12" s="68"/>
      <c r="S12" s="80"/>
      <c r="T12" s="65"/>
      <c r="U12" s="79"/>
      <c r="V12" s="68"/>
      <c r="W12" s="80"/>
    </row>
    <row r="13" spans="1:23">
      <c r="A13" s="60">
        <v>10</v>
      </c>
      <c r="B13" s="59">
        <v>900</v>
      </c>
      <c r="C13" s="61">
        <f>DATE(2010,10,28)</f>
        <v>40479</v>
      </c>
      <c r="D13" s="23" t="str">
        <f ca="1">IF(OFFSET(reunions!$C$31,0,ROW()-4)="","",OFFSET(reunions!$C$31,0,ROW()-4))</f>
        <v/>
      </c>
      <c r="E13" s="23">
        <f t="shared" ca="1" si="0"/>
        <v>0</v>
      </c>
      <c r="F13" s="23">
        <f ca="1">IF(OFFSET(reunions!$C$32,0,ROW()-4)="","",OFFSET(reunions!$C$32,0,ROW()-4))</f>
        <v>0</v>
      </c>
      <c r="G13" s="23">
        <f t="shared" ca="1" si="1"/>
        <v>0</v>
      </c>
      <c r="H13" s="23" t="str">
        <f ca="1">IF(OFFSET(reunions!$C$33,0,ROW()-4)="X",2.5,"")</f>
        <v/>
      </c>
      <c r="I13" s="24" t="str">
        <f ca="1">IF(OFFSET(reunions!$C$34,0,ROW()-4)="","",OFFSET(reunions!$C$34,0,ROW()-4))</f>
        <v/>
      </c>
      <c r="J13" s="25">
        <f t="shared" ca="1" si="2"/>
        <v>0</v>
      </c>
      <c r="K13" s="66"/>
      <c r="L13" s="37">
        <f t="shared" si="3"/>
        <v>40548</v>
      </c>
      <c r="M13" s="45" t="str">
        <f t="shared" ca="1" si="4"/>
        <v xml:space="preserve"> </v>
      </c>
      <c r="N13" s="37"/>
      <c r="O13" s="42">
        <f t="shared" ca="1" si="5"/>
        <v>0</v>
      </c>
      <c r="P13" s="65"/>
      <c r="Q13" s="3"/>
      <c r="R13" s="1"/>
      <c r="S13" s="4"/>
      <c r="T13" s="65"/>
      <c r="U13" s="3"/>
      <c r="V13" s="1"/>
      <c r="W13" s="4"/>
    </row>
    <row r="14" spans="1:23" s="74" customFormat="1">
      <c r="A14" s="60">
        <v>11</v>
      </c>
      <c r="B14" s="59">
        <v>901</v>
      </c>
      <c r="C14" s="61">
        <f>DATE(2010,11,11)</f>
        <v>40493</v>
      </c>
      <c r="D14" s="23" t="str">
        <f ca="1">IF(OFFSET(reunions!$C$31,0,ROW()-4)="","",OFFSET(reunions!$C$31,0,ROW()-4))</f>
        <v/>
      </c>
      <c r="E14" s="23">
        <f t="shared" ca="1" si="0"/>
        <v>0</v>
      </c>
      <c r="F14" s="23">
        <f ca="1">IF(OFFSET(reunions!$C$32,0,ROW()-4)="","",OFFSET(reunions!$C$32,0,ROW()-4))</f>
        <v>0</v>
      </c>
      <c r="G14" s="23">
        <f t="shared" ca="1" si="1"/>
        <v>0</v>
      </c>
      <c r="H14" s="23" t="str">
        <f ca="1">IF(OFFSET(reunions!$C$33,0,ROW()-4)="X",2.5,"")</f>
        <v/>
      </c>
      <c r="I14" s="24" t="str">
        <f ca="1">IF(OFFSET(reunions!$C$34,0,ROW()-4)="","",OFFSET(reunions!$C$34,0,ROW()-4))</f>
        <v/>
      </c>
      <c r="J14" s="25">
        <f t="shared" ca="1" si="2"/>
        <v>0</v>
      </c>
      <c r="K14" s="66"/>
      <c r="L14" s="72">
        <f t="shared" si="3"/>
        <v>40579</v>
      </c>
      <c r="M14" s="71" t="str">
        <f t="shared" ca="1" si="4"/>
        <v xml:space="preserve"> </v>
      </c>
      <c r="N14" s="72"/>
      <c r="O14" s="78">
        <f t="shared" ca="1" si="5"/>
        <v>0</v>
      </c>
      <c r="P14" s="65"/>
      <c r="Q14" s="79"/>
      <c r="R14" s="68"/>
      <c r="S14" s="80"/>
      <c r="T14" s="65"/>
      <c r="U14" s="79"/>
      <c r="V14" s="68"/>
      <c r="W14" s="80"/>
    </row>
    <row r="15" spans="1:23">
      <c r="A15" s="60">
        <v>12</v>
      </c>
      <c r="B15" s="59">
        <v>902</v>
      </c>
      <c r="C15" s="61">
        <f>DATE(2010,11,25)</f>
        <v>40507</v>
      </c>
      <c r="D15" s="23" t="str">
        <f ca="1">IF(OFFSET(reunions!$C$31,0,ROW()-4)="","",OFFSET(reunions!$C$31,0,ROW()-4))</f>
        <v/>
      </c>
      <c r="E15" s="23">
        <f t="shared" ca="1" si="0"/>
        <v>0</v>
      </c>
      <c r="F15" s="23">
        <f ca="1">IF(OFFSET(reunions!$C$32,0,ROW()-4)="","",OFFSET(reunions!$C$32,0,ROW()-4))</f>
        <v>0</v>
      </c>
      <c r="G15" s="23">
        <f t="shared" ca="1" si="1"/>
        <v>0</v>
      </c>
      <c r="H15" s="23" t="str">
        <f ca="1">IF(OFFSET(reunions!$C$33,0,ROW()-4)="X",2.5,"")</f>
        <v/>
      </c>
      <c r="I15" s="24" t="str">
        <f ca="1">IF(OFFSET(reunions!$C$34,0,ROW()-4)="","",OFFSET(reunions!$C$34,0,ROW()-4))</f>
        <v/>
      </c>
      <c r="J15" s="25">
        <f t="shared" ca="1" si="2"/>
        <v>0</v>
      </c>
      <c r="K15" s="66"/>
      <c r="L15" s="37">
        <f t="shared" si="3"/>
        <v>40607</v>
      </c>
      <c r="M15" s="45" t="str">
        <f t="shared" ca="1" si="4"/>
        <v xml:space="preserve"> </v>
      </c>
      <c r="N15" s="37"/>
      <c r="O15" s="42">
        <f t="shared" ca="1" si="5"/>
        <v>0</v>
      </c>
      <c r="P15" s="65"/>
      <c r="Q15" s="3"/>
      <c r="R15" s="1"/>
      <c r="S15" s="4"/>
      <c r="T15" s="65"/>
      <c r="U15" s="3"/>
      <c r="V15" s="1"/>
      <c r="W15" s="4"/>
    </row>
    <row r="16" spans="1:23" s="74" customFormat="1">
      <c r="A16" s="60">
        <v>13</v>
      </c>
      <c r="B16" s="59">
        <v>903</v>
      </c>
      <c r="C16" s="61">
        <f>DATE(2010,12,9)</f>
        <v>40521</v>
      </c>
      <c r="D16" s="23" t="str">
        <f ca="1">IF(OFFSET(reunions!$C$31,0,ROW()-4)="","",OFFSET(reunions!$C$31,0,ROW()-4))</f>
        <v/>
      </c>
      <c r="E16" s="23">
        <f t="shared" ca="1" si="0"/>
        <v>0</v>
      </c>
      <c r="F16" s="23">
        <f ca="1">IF(OFFSET(reunions!$C$32,0,ROW()-4)="","",OFFSET(reunions!$C$32,0,ROW()-4))</f>
        <v>0</v>
      </c>
      <c r="G16" s="23">
        <f t="shared" ca="1" si="1"/>
        <v>0</v>
      </c>
      <c r="H16" s="23" t="str">
        <f ca="1">IF(OFFSET(reunions!$C$33,0,ROW()-4)="X",2.5,"")</f>
        <v/>
      </c>
      <c r="I16" s="24" t="str">
        <f ca="1">IF(OFFSET(reunions!$C$34,0,ROW()-4)="","",OFFSET(reunions!$C$34,0,ROW()-4))</f>
        <v/>
      </c>
      <c r="J16" s="25">
        <f t="shared" ca="1" si="2"/>
        <v>0</v>
      </c>
      <c r="K16" s="66"/>
      <c r="L16" s="72">
        <f t="shared" si="3"/>
        <v>40638</v>
      </c>
      <c r="M16" s="71" t="str">
        <f t="shared" ca="1" si="4"/>
        <v xml:space="preserve"> </v>
      </c>
      <c r="N16" s="72"/>
      <c r="O16" s="78">
        <f t="shared" ca="1" si="5"/>
        <v>0</v>
      </c>
      <c r="P16" s="65"/>
      <c r="Q16" s="79"/>
      <c r="R16" s="68"/>
      <c r="S16" s="80"/>
      <c r="T16" s="65"/>
      <c r="U16" s="79"/>
      <c r="V16" s="68"/>
      <c r="W16" s="80"/>
    </row>
    <row r="17" spans="1:23">
      <c r="A17" s="60">
        <v>14</v>
      </c>
      <c r="B17" s="59">
        <v>904</v>
      </c>
      <c r="C17" s="61">
        <f>DATE(2010,12,23)</f>
        <v>40535</v>
      </c>
      <c r="D17" s="23" t="str">
        <f ca="1">IF(OFFSET(reunions!$C$31,0,ROW()-4)="","",OFFSET(reunions!$C$31,0,ROW()-4))</f>
        <v/>
      </c>
      <c r="E17" s="23">
        <f t="shared" ca="1" si="0"/>
        <v>0</v>
      </c>
      <c r="F17" s="23">
        <f ca="1">IF(OFFSET(reunions!$C$32,0,ROW()-4)="","",OFFSET(reunions!$C$32,0,ROW()-4))</f>
        <v>0</v>
      </c>
      <c r="G17" s="23">
        <f t="shared" ca="1" si="1"/>
        <v>0</v>
      </c>
      <c r="H17" s="23" t="str">
        <f ca="1">IF(OFFSET(reunions!$C$33,0,ROW()-4)="X",2.5,"")</f>
        <v/>
      </c>
      <c r="I17" s="24" t="str">
        <f ca="1">IF(OFFSET(reunions!$C$34,0,ROW()-4)="","",OFFSET(reunions!$C$34,0,ROW()-4))</f>
        <v/>
      </c>
      <c r="J17" s="25">
        <f t="shared" ca="1" si="2"/>
        <v>0</v>
      </c>
      <c r="K17" s="66"/>
      <c r="L17" s="37"/>
      <c r="M17" s="17"/>
      <c r="N17" s="37"/>
      <c r="O17" s="43"/>
      <c r="P17" s="65"/>
      <c r="Q17" s="3"/>
      <c r="R17" s="1"/>
      <c r="S17" s="4"/>
      <c r="T17" s="65"/>
      <c r="U17" s="3"/>
      <c r="V17" s="1"/>
      <c r="W17" s="4"/>
    </row>
    <row r="18" spans="1:23" s="74" customFormat="1">
      <c r="A18" s="60">
        <v>15</v>
      </c>
      <c r="B18" s="59">
        <v>905</v>
      </c>
      <c r="C18" s="61">
        <f>DATE(2011,1,13)</f>
        <v>40556</v>
      </c>
      <c r="D18" s="23" t="str">
        <f ca="1">IF(OFFSET(reunions!$C$31,0,ROW()-4)="","",OFFSET(reunions!$C$31,0,ROW()-4))</f>
        <v/>
      </c>
      <c r="E18" s="23">
        <f t="shared" ca="1" si="0"/>
        <v>0</v>
      </c>
      <c r="F18" s="23">
        <f ca="1">IF(OFFSET(reunions!$C$32,0,ROW()-4)="","",OFFSET(reunions!$C$32,0,ROW()-4))</f>
        <v>0</v>
      </c>
      <c r="G18" s="23">
        <f t="shared" ca="1" si="1"/>
        <v>0</v>
      </c>
      <c r="H18" s="23" t="str">
        <f ca="1">IF(OFFSET(reunions!$C$33,0,ROW()-4)="X",2.5,"")</f>
        <v/>
      </c>
      <c r="I18" s="24" t="str">
        <f ca="1">IF(OFFSET(reunions!$C$34,0,ROW()-4)="","",OFFSET(reunions!$C$34,0,ROW()-4))</f>
        <v/>
      </c>
      <c r="J18" s="25">
        <f t="shared" ca="1" si="2"/>
        <v>0</v>
      </c>
      <c r="K18" s="66"/>
      <c r="L18" s="72"/>
      <c r="M18" s="69"/>
      <c r="N18" s="72"/>
      <c r="O18" s="81"/>
      <c r="P18" s="65"/>
      <c r="Q18" s="79"/>
      <c r="R18" s="68"/>
      <c r="S18" s="80"/>
      <c r="T18" s="65"/>
      <c r="U18" s="79"/>
      <c r="V18" s="68"/>
      <c r="W18" s="80"/>
    </row>
    <row r="19" spans="1:23">
      <c r="A19" s="60">
        <v>16</v>
      </c>
      <c r="B19" s="59">
        <v>906</v>
      </c>
      <c r="C19" s="61">
        <f>DATE(2011,1,27)</f>
        <v>40570</v>
      </c>
      <c r="D19" s="23" t="str">
        <f ca="1">IF(OFFSET(reunions!$C$31,0,ROW()-4)="","",OFFSET(reunions!$C$31,0,ROW()-4))</f>
        <v/>
      </c>
      <c r="E19" s="23">
        <f t="shared" ca="1" si="0"/>
        <v>0</v>
      </c>
      <c r="F19" s="23">
        <f ca="1">IF(OFFSET(reunions!$C$32,0,ROW()-4)="","",OFFSET(reunions!$C$32,0,ROW()-4))</f>
        <v>0</v>
      </c>
      <c r="G19" s="23">
        <f t="shared" ca="1" si="1"/>
        <v>0</v>
      </c>
      <c r="H19" s="23" t="str">
        <f ca="1">IF(OFFSET(reunions!$C$33,0,ROW()-4)="X",2.5,"")</f>
        <v/>
      </c>
      <c r="I19" s="24" t="str">
        <f ca="1">IF(OFFSET(reunions!$C$34,0,ROW()-4)="","",OFFSET(reunions!$C$34,0,ROW()-4))</f>
        <v/>
      </c>
      <c r="J19" s="25">
        <f t="shared" ca="1" si="2"/>
        <v>0</v>
      </c>
      <c r="K19" s="66"/>
      <c r="L19" s="37"/>
      <c r="M19" s="17"/>
      <c r="N19" s="37"/>
      <c r="O19" s="43"/>
      <c r="P19" s="65"/>
      <c r="Q19" s="3"/>
      <c r="R19" s="1"/>
      <c r="S19" s="4"/>
      <c r="T19" s="65"/>
      <c r="U19" s="3"/>
      <c r="V19" s="1"/>
      <c r="W19" s="4"/>
    </row>
    <row r="20" spans="1:23" s="74" customFormat="1">
      <c r="A20" s="60">
        <v>17</v>
      </c>
      <c r="B20" s="59">
        <v>907</v>
      </c>
      <c r="C20" s="61">
        <f>DATE(2011,2,10)</f>
        <v>40584</v>
      </c>
      <c r="D20" s="23" t="str">
        <f ca="1">IF(OFFSET(reunions!$C$31,0,ROW()-4)="","",OFFSET(reunions!$C$31,0,ROW()-4))</f>
        <v/>
      </c>
      <c r="E20" s="23">
        <f t="shared" ca="1" si="0"/>
        <v>0</v>
      </c>
      <c r="F20" s="23">
        <f ca="1">IF(OFFSET(reunions!$C$32,0,ROW()-4)="","",OFFSET(reunions!$C$32,0,ROW()-4))</f>
        <v>0</v>
      </c>
      <c r="G20" s="23">
        <f t="shared" ca="1" si="1"/>
        <v>0</v>
      </c>
      <c r="H20" s="23" t="str">
        <f ca="1">IF(OFFSET(reunions!$C$33,0,ROW()-4)="X",2.5,"")</f>
        <v/>
      </c>
      <c r="I20" s="24" t="str">
        <f ca="1">IF(OFFSET(reunions!$C$34,0,ROW()-4)="","",OFFSET(reunions!$C$34,0,ROW()-4))</f>
        <v/>
      </c>
      <c r="J20" s="25">
        <f t="shared" ca="1" si="2"/>
        <v>0</v>
      </c>
      <c r="K20" s="66"/>
      <c r="L20" s="72"/>
      <c r="M20" s="69"/>
      <c r="N20" s="72"/>
      <c r="O20" s="81"/>
      <c r="P20" s="65"/>
      <c r="Q20" s="79"/>
      <c r="R20" s="68"/>
      <c r="S20" s="80"/>
      <c r="T20" s="65"/>
      <c r="U20" s="79"/>
      <c r="V20" s="68"/>
      <c r="W20" s="80"/>
    </row>
    <row r="21" spans="1:23">
      <c r="A21" s="60">
        <v>18</v>
      </c>
      <c r="B21" s="59">
        <v>908</v>
      </c>
      <c r="C21" s="61">
        <f>DATE(2011,2,24)</f>
        <v>40598</v>
      </c>
      <c r="D21" s="23" t="str">
        <f ca="1">IF(OFFSET(reunions!$C$31,0,ROW()-4)="","",OFFSET(reunions!$C$31,0,ROW()-4))</f>
        <v/>
      </c>
      <c r="E21" s="23">
        <f t="shared" ca="1" si="0"/>
        <v>0</v>
      </c>
      <c r="F21" s="23">
        <f ca="1">IF(OFFSET(reunions!$C$32,0,ROW()-4)="","",OFFSET(reunions!$C$32,0,ROW()-4))</f>
        <v>0</v>
      </c>
      <c r="G21" s="23">
        <f t="shared" ca="1" si="1"/>
        <v>0</v>
      </c>
      <c r="H21" s="23" t="str">
        <f ca="1">IF(OFFSET(reunions!$C$33,0,ROW()-4)="X",2.5,"")</f>
        <v/>
      </c>
      <c r="I21" s="24" t="str">
        <f ca="1">IF(OFFSET(reunions!$C$34,0,ROW()-4)="","",OFFSET(reunions!$C$34,0,ROW()-4))</f>
        <v/>
      </c>
      <c r="J21" s="25">
        <f t="shared" ca="1" si="2"/>
        <v>0</v>
      </c>
      <c r="K21" s="66"/>
      <c r="L21" s="37"/>
      <c r="M21" s="17"/>
      <c r="N21" s="37"/>
      <c r="O21" s="43"/>
      <c r="P21" s="65"/>
      <c r="Q21" s="3"/>
      <c r="R21" s="1"/>
      <c r="S21" s="4"/>
      <c r="T21" s="65"/>
      <c r="U21" s="3"/>
      <c r="V21" s="1"/>
      <c r="W21" s="4"/>
    </row>
    <row r="22" spans="1:23" s="74" customFormat="1">
      <c r="A22" s="60">
        <v>19</v>
      </c>
      <c r="B22" s="59">
        <v>909</v>
      </c>
      <c r="C22" s="61">
        <f>DATE(2011,3,10)</f>
        <v>40612</v>
      </c>
      <c r="D22" s="23" t="str">
        <f ca="1">IF(OFFSET(reunions!$C$31,0,ROW()-4)="","",OFFSET(reunions!$C$31,0,ROW()-4))</f>
        <v/>
      </c>
      <c r="E22" s="23">
        <f t="shared" ca="1" si="0"/>
        <v>0</v>
      </c>
      <c r="F22" s="23">
        <f ca="1">IF(OFFSET(reunions!$C$32,0,ROW()-4)="","",OFFSET(reunions!$C$32,0,ROW()-4))</f>
        <v>0</v>
      </c>
      <c r="G22" s="23">
        <f t="shared" ca="1" si="1"/>
        <v>0</v>
      </c>
      <c r="H22" s="23" t="str">
        <f ca="1">IF(OFFSET(reunions!$C$33,0,ROW()-4)="X",2.5,"")</f>
        <v/>
      </c>
      <c r="I22" s="24" t="str">
        <f ca="1">IF(OFFSET(reunions!$C$34,0,ROW()-4)="","",OFFSET(reunions!$C$34,0,ROW()-4))</f>
        <v/>
      </c>
      <c r="J22" s="25">
        <f t="shared" ca="1" si="2"/>
        <v>0</v>
      </c>
      <c r="K22" s="66"/>
      <c r="L22" s="79"/>
      <c r="M22" s="68"/>
      <c r="N22" s="72"/>
      <c r="O22" s="78"/>
      <c r="P22" s="65"/>
      <c r="Q22" s="79"/>
      <c r="R22" s="68"/>
      <c r="S22" s="80"/>
      <c r="T22" s="65"/>
      <c r="U22" s="79"/>
      <c r="V22" s="68"/>
      <c r="W22" s="80"/>
    </row>
    <row r="23" spans="1:23" ht="15.75" thickBot="1">
      <c r="A23" s="62">
        <v>20</v>
      </c>
      <c r="B23" s="63">
        <v>910</v>
      </c>
      <c r="C23" s="64">
        <f>DATE(2011,3,24)</f>
        <v>40626</v>
      </c>
      <c r="D23" s="23" t="str">
        <f ca="1">IF(OFFSET(reunions!$C$31,0,ROW()-4)="","",OFFSET(reunions!$C$31,0,ROW()-4))</f>
        <v/>
      </c>
      <c r="E23" s="28">
        <f t="shared" ca="1" si="0"/>
        <v>0</v>
      </c>
      <c r="F23" s="23">
        <f ca="1">IF(OFFSET(reunions!$C$32,0,ROW()-4)="","",OFFSET(reunions!$C$32,0,ROW()-4))</f>
        <v>0</v>
      </c>
      <c r="G23" s="28">
        <f t="shared" ca="1" si="1"/>
        <v>0</v>
      </c>
      <c r="H23" s="23" t="str">
        <f ca="1">IF(OFFSET(reunions!$C$33,0,ROW()-4)="X",2.5,"")</f>
        <v/>
      </c>
      <c r="I23" s="24" t="str">
        <f ca="1">IF(OFFSET(reunions!$C$34,0,ROW()-4)="","",OFFSET(reunions!$C$34,0,ROW()-4))</f>
        <v/>
      </c>
      <c r="J23" s="29">
        <f t="shared" ca="1" si="2"/>
        <v>0</v>
      </c>
      <c r="K23" s="66"/>
      <c r="L23" s="40"/>
      <c r="M23" s="41"/>
      <c r="N23" s="37"/>
      <c r="O23" s="44"/>
      <c r="P23" s="65"/>
      <c r="Q23" s="38"/>
      <c r="R23" s="5"/>
      <c r="S23" s="39"/>
      <c r="T23" s="65"/>
      <c r="U23" s="38"/>
      <c r="V23" s="5"/>
      <c r="W23" s="39"/>
    </row>
    <row r="24" spans="1:23" ht="15.75" thickBot="1">
      <c r="C24" t="s">
        <v>45</v>
      </c>
      <c r="D24" s="30"/>
      <c r="E24" s="20">
        <f ca="1">SUM(E4:E23)</f>
        <v>0</v>
      </c>
      <c r="F24" s="26"/>
      <c r="G24" s="20">
        <f ca="1">SUM(G4:G23)</f>
        <v>0</v>
      </c>
      <c r="H24" s="26">
        <f ca="1">SUM(H4:H23)</f>
        <v>0</v>
      </c>
      <c r="I24" s="27">
        <f ca="1">SUM(I4:I23)</f>
        <v>0</v>
      </c>
      <c r="J24" s="55">
        <f t="shared" ca="1" si="2"/>
        <v>0</v>
      </c>
      <c r="L24" s="213" t="s">
        <v>45</v>
      </c>
      <c r="M24" s="214"/>
      <c r="N24" s="215"/>
      <c r="O24" s="50">
        <f ca="1">SUM(O4:O22)</f>
        <v>0</v>
      </c>
      <c r="Q24" s="216" t="s">
        <v>45</v>
      </c>
      <c r="R24" s="217"/>
      <c r="S24" s="56">
        <f>SUM(S4:S23)</f>
        <v>0</v>
      </c>
      <c r="U24" s="216" t="s">
        <v>45</v>
      </c>
      <c r="V24" s="217"/>
      <c r="W24" s="51">
        <f>SUM(W4:W23)</f>
        <v>0</v>
      </c>
    </row>
    <row r="25" spans="1:23">
      <c r="D25" s="13"/>
      <c r="F25" s="13"/>
      <c r="H25" s="13"/>
      <c r="I25" s="13"/>
    </row>
    <row r="26" spans="1:23">
      <c r="D26" s="9" t="s">
        <v>7</v>
      </c>
      <c r="E26" s="14">
        <v>25</v>
      </c>
      <c r="F26" s="11" t="s">
        <v>16</v>
      </c>
      <c r="G26" s="14" t="s">
        <v>12</v>
      </c>
      <c r="H26" s="13" t="s">
        <v>9</v>
      </c>
      <c r="I26" s="13" t="s">
        <v>11</v>
      </c>
      <c r="Q26" s="207" t="s">
        <v>58</v>
      </c>
      <c r="R26" s="207"/>
      <c r="S26" s="207"/>
      <c r="U26" s="207" t="s">
        <v>60</v>
      </c>
      <c r="V26" s="207"/>
      <c r="W26" s="207"/>
    </row>
    <row r="27" spans="1:23" ht="15.75" thickBot="1">
      <c r="D27" s="9" t="s">
        <v>6</v>
      </c>
      <c r="E27" s="14">
        <v>10</v>
      </c>
      <c r="F27" s="11" t="s">
        <v>18</v>
      </c>
      <c r="G27" s="14" t="s">
        <v>17</v>
      </c>
      <c r="H27" s="13" t="s">
        <v>10</v>
      </c>
      <c r="I27" s="13" t="s">
        <v>10</v>
      </c>
    </row>
    <row r="28" spans="1:23" ht="15.75" thickBot="1">
      <c r="D28" s="10" t="s">
        <v>8</v>
      </c>
      <c r="E28" s="15">
        <v>25</v>
      </c>
      <c r="F28" s="12"/>
      <c r="G28" s="15"/>
      <c r="H28" s="10"/>
      <c r="I28" s="10"/>
      <c r="N28" s="205" t="s">
        <v>65</v>
      </c>
      <c r="O28" s="206"/>
      <c r="P28" s="172"/>
      <c r="Q28" s="53" t="s">
        <v>51</v>
      </c>
    </row>
    <row r="29" spans="1:23">
      <c r="P29" s="65"/>
    </row>
    <row r="30" spans="1:23">
      <c r="N30" s="170" t="s">
        <v>61</v>
      </c>
      <c r="O30" s="170"/>
      <c r="P30" s="171">
        <f ca="1">(O24+W24)-(J24+S24)</f>
        <v>0</v>
      </c>
      <c r="Q30" s="53" t="s">
        <v>66</v>
      </c>
    </row>
    <row r="31" spans="1:23">
      <c r="A31" s="16" t="s">
        <v>54</v>
      </c>
      <c r="B31" s="16">
        <f ca="1">TODAY()</f>
        <v>40257</v>
      </c>
    </row>
  </sheetData>
  <mergeCells count="11">
    <mergeCell ref="N28:O28"/>
    <mergeCell ref="Q26:S26"/>
    <mergeCell ref="U26:W26"/>
    <mergeCell ref="A1:B1"/>
    <mergeCell ref="D1:H1"/>
    <mergeCell ref="M1:O1"/>
    <mergeCell ref="Q1:S1"/>
    <mergeCell ref="U1:W1"/>
    <mergeCell ref="L24:N24"/>
    <mergeCell ref="Q24:R24"/>
    <mergeCell ref="U24:V24"/>
  </mergeCells>
  <conditionalFormatting sqref="P30">
    <cfRule type="cellIs" dxfId="7" priority="6" operator="lessThan">
      <formula>0</formula>
    </cfRule>
    <cfRule type="cellIs" dxfId="6" priority="7" operator="greaterThan">
      <formula>0</formula>
    </cfRule>
  </conditionalFormatting>
  <conditionalFormatting sqref="A4:J23">
    <cfRule type="expression" dxfId="5" priority="5">
      <formula>NOT(MOD(ROW(),2))</formula>
    </cfRule>
  </conditionalFormatting>
  <conditionalFormatting sqref="P30">
    <cfRule type="cellIs" dxfId="4" priority="3" operator="lessThan">
      <formula>0</formula>
    </cfRule>
    <cfRule type="cellIs" dxfId="3" priority="4" operator="greaterThan">
      <formula>0</formula>
    </cfRule>
  </conditionalFormatting>
  <conditionalFormatting sqref="P28">
    <cfRule type="cellIs" dxfId="2" priority="1" operator="lessThan">
      <formula>0</formula>
    </cfRule>
    <cfRule type="cellIs" dxfId="1" priority="2" operator="greater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abSelected="1" workbookViewId="0">
      <selection activeCell="A4" sqref="A4"/>
    </sheetView>
  </sheetViews>
  <sheetFormatPr baseColWidth="10" defaultRowHeight="15"/>
  <sheetData>
    <row r="1" spans="1:11">
      <c r="C1" s="209" t="s">
        <v>95</v>
      </c>
      <c r="D1" s="209"/>
      <c r="E1" s="209"/>
    </row>
    <row r="2" spans="1:11" ht="15.75" thickBot="1"/>
    <row r="3" spans="1:11" ht="15.75" thickBot="1">
      <c r="A3" s="18" t="s">
        <v>14</v>
      </c>
      <c r="B3" s="47" t="s">
        <v>56</v>
      </c>
      <c r="C3" s="47" t="s">
        <v>96</v>
      </c>
      <c r="D3" s="47" t="s">
        <v>97</v>
      </c>
      <c r="E3" s="47" t="s">
        <v>24</v>
      </c>
      <c r="F3" s="47" t="s">
        <v>39</v>
      </c>
      <c r="G3" s="47" t="s">
        <v>28</v>
      </c>
      <c r="H3" s="47" t="s">
        <v>25</v>
      </c>
      <c r="I3" s="47" t="s">
        <v>27</v>
      </c>
      <c r="J3" s="47" t="s">
        <v>29</v>
      </c>
      <c r="K3" s="184" t="s">
        <v>40</v>
      </c>
    </row>
    <row r="4" spans="1:11">
      <c r="D4">
        <f>IF(COUNTA(E4:K4)=0,0,C4/COUNTA(E4:K4))</f>
        <v>0</v>
      </c>
    </row>
  </sheetData>
  <mergeCells count="1">
    <mergeCell ref="C1:E1"/>
  </mergeCells>
  <conditionalFormatting sqref="E4:J4">
    <cfRule type="containsText" dxfId="0" priority="1" stopIfTrue="1" operator="containsText" text="X">
      <formula>NOT(ISERROR(SEARCH("X",E4)))</formula>
    </cfRule>
  </conditionalFormatting>
  <dataValidations count="1">
    <dataValidation type="list" allowBlank="1" showInputMessage="1" showErrorMessage="1" prompt="X" sqref="E4:J4 JA4:JF4 SW4:TB4 ACS4:ACX4 AMO4:AMT4 AWK4:AWP4 BGG4:BGL4 BQC4:BQH4 BZY4:CAD4 CJU4:CJZ4 CTQ4:CTV4 DDM4:DDR4 DNI4:DNN4 DXE4:DXJ4 EHA4:EHF4 EQW4:ERB4 FAS4:FAX4 FKO4:FKT4 FUK4:FUP4 GEG4:GEL4 GOC4:GOH4 GXY4:GYD4 HHU4:HHZ4 HRQ4:HRV4 IBM4:IBR4 ILI4:ILN4 IVE4:IVJ4 JFA4:JFF4 JOW4:JPB4 JYS4:JYX4 KIO4:KIT4 KSK4:KSP4 LCG4:LCL4 LMC4:LMH4 LVY4:LWD4 MFU4:MFZ4 MPQ4:MPV4 MZM4:MZR4 NJI4:NJN4 NTE4:NTJ4 ODA4:ODF4 OMW4:ONB4 OWS4:OWX4 PGO4:PGT4 PQK4:PQP4 QAG4:QAL4 QKC4:QKH4 QTY4:QUD4 RDU4:RDZ4 RNQ4:RNV4 RXM4:RXR4 SHI4:SHN4 SRE4:SRJ4 TBA4:TBF4 TKW4:TLB4 TUS4:TUX4 UEO4:UET4 UOK4:UOP4 UYG4:UYL4 VIC4:VIH4 VRY4:VSD4 WBU4:WBZ4 WLQ4:WLV4 WVM4:WVR4 E65540:J65540 JA65540:JF65540 SW65540:TB65540 ACS65540:ACX65540 AMO65540:AMT65540 AWK65540:AWP65540 BGG65540:BGL65540 BQC65540:BQH65540 BZY65540:CAD65540 CJU65540:CJZ65540 CTQ65540:CTV65540 DDM65540:DDR65540 DNI65540:DNN65540 DXE65540:DXJ65540 EHA65540:EHF65540 EQW65540:ERB65540 FAS65540:FAX65540 FKO65540:FKT65540 FUK65540:FUP65540 GEG65540:GEL65540 GOC65540:GOH65540 GXY65540:GYD65540 HHU65540:HHZ65540 HRQ65540:HRV65540 IBM65540:IBR65540 ILI65540:ILN65540 IVE65540:IVJ65540 JFA65540:JFF65540 JOW65540:JPB65540 JYS65540:JYX65540 KIO65540:KIT65540 KSK65540:KSP65540 LCG65540:LCL65540 LMC65540:LMH65540 LVY65540:LWD65540 MFU65540:MFZ65540 MPQ65540:MPV65540 MZM65540:MZR65540 NJI65540:NJN65540 NTE65540:NTJ65540 ODA65540:ODF65540 OMW65540:ONB65540 OWS65540:OWX65540 PGO65540:PGT65540 PQK65540:PQP65540 QAG65540:QAL65540 QKC65540:QKH65540 QTY65540:QUD65540 RDU65540:RDZ65540 RNQ65540:RNV65540 RXM65540:RXR65540 SHI65540:SHN65540 SRE65540:SRJ65540 TBA65540:TBF65540 TKW65540:TLB65540 TUS65540:TUX65540 UEO65540:UET65540 UOK65540:UOP65540 UYG65540:UYL65540 VIC65540:VIH65540 VRY65540:VSD65540 WBU65540:WBZ65540 WLQ65540:WLV65540 WVM65540:WVR65540 E131076:J131076 JA131076:JF131076 SW131076:TB131076 ACS131076:ACX131076 AMO131076:AMT131076 AWK131076:AWP131076 BGG131076:BGL131076 BQC131076:BQH131076 BZY131076:CAD131076 CJU131076:CJZ131076 CTQ131076:CTV131076 DDM131076:DDR131076 DNI131076:DNN131076 DXE131076:DXJ131076 EHA131076:EHF131076 EQW131076:ERB131076 FAS131076:FAX131076 FKO131076:FKT131076 FUK131076:FUP131076 GEG131076:GEL131076 GOC131076:GOH131076 GXY131076:GYD131076 HHU131076:HHZ131076 HRQ131076:HRV131076 IBM131076:IBR131076 ILI131076:ILN131076 IVE131076:IVJ131076 JFA131076:JFF131076 JOW131076:JPB131076 JYS131076:JYX131076 KIO131076:KIT131076 KSK131076:KSP131076 LCG131076:LCL131076 LMC131076:LMH131076 LVY131076:LWD131076 MFU131076:MFZ131076 MPQ131076:MPV131076 MZM131076:MZR131076 NJI131076:NJN131076 NTE131076:NTJ131076 ODA131076:ODF131076 OMW131076:ONB131076 OWS131076:OWX131076 PGO131076:PGT131076 PQK131076:PQP131076 QAG131076:QAL131076 QKC131076:QKH131076 QTY131076:QUD131076 RDU131076:RDZ131076 RNQ131076:RNV131076 RXM131076:RXR131076 SHI131076:SHN131076 SRE131076:SRJ131076 TBA131076:TBF131076 TKW131076:TLB131076 TUS131076:TUX131076 UEO131076:UET131076 UOK131076:UOP131076 UYG131076:UYL131076 VIC131076:VIH131076 VRY131076:VSD131076 WBU131076:WBZ131076 WLQ131076:WLV131076 WVM131076:WVR131076 E196612:J196612 JA196612:JF196612 SW196612:TB196612 ACS196612:ACX196612 AMO196612:AMT196612 AWK196612:AWP196612 BGG196612:BGL196612 BQC196612:BQH196612 BZY196612:CAD196612 CJU196612:CJZ196612 CTQ196612:CTV196612 DDM196612:DDR196612 DNI196612:DNN196612 DXE196612:DXJ196612 EHA196612:EHF196612 EQW196612:ERB196612 FAS196612:FAX196612 FKO196612:FKT196612 FUK196612:FUP196612 GEG196612:GEL196612 GOC196612:GOH196612 GXY196612:GYD196612 HHU196612:HHZ196612 HRQ196612:HRV196612 IBM196612:IBR196612 ILI196612:ILN196612 IVE196612:IVJ196612 JFA196612:JFF196612 JOW196612:JPB196612 JYS196612:JYX196612 KIO196612:KIT196612 KSK196612:KSP196612 LCG196612:LCL196612 LMC196612:LMH196612 LVY196612:LWD196612 MFU196612:MFZ196612 MPQ196612:MPV196612 MZM196612:MZR196612 NJI196612:NJN196612 NTE196612:NTJ196612 ODA196612:ODF196612 OMW196612:ONB196612 OWS196612:OWX196612 PGO196612:PGT196612 PQK196612:PQP196612 QAG196612:QAL196612 QKC196612:QKH196612 QTY196612:QUD196612 RDU196612:RDZ196612 RNQ196612:RNV196612 RXM196612:RXR196612 SHI196612:SHN196612 SRE196612:SRJ196612 TBA196612:TBF196612 TKW196612:TLB196612 TUS196612:TUX196612 UEO196612:UET196612 UOK196612:UOP196612 UYG196612:UYL196612 VIC196612:VIH196612 VRY196612:VSD196612 WBU196612:WBZ196612 WLQ196612:WLV196612 WVM196612:WVR196612 E262148:J262148 JA262148:JF262148 SW262148:TB262148 ACS262148:ACX262148 AMO262148:AMT262148 AWK262148:AWP262148 BGG262148:BGL262148 BQC262148:BQH262148 BZY262148:CAD262148 CJU262148:CJZ262148 CTQ262148:CTV262148 DDM262148:DDR262148 DNI262148:DNN262148 DXE262148:DXJ262148 EHA262148:EHF262148 EQW262148:ERB262148 FAS262148:FAX262148 FKO262148:FKT262148 FUK262148:FUP262148 GEG262148:GEL262148 GOC262148:GOH262148 GXY262148:GYD262148 HHU262148:HHZ262148 HRQ262148:HRV262148 IBM262148:IBR262148 ILI262148:ILN262148 IVE262148:IVJ262148 JFA262148:JFF262148 JOW262148:JPB262148 JYS262148:JYX262148 KIO262148:KIT262148 KSK262148:KSP262148 LCG262148:LCL262148 LMC262148:LMH262148 LVY262148:LWD262148 MFU262148:MFZ262148 MPQ262148:MPV262148 MZM262148:MZR262148 NJI262148:NJN262148 NTE262148:NTJ262148 ODA262148:ODF262148 OMW262148:ONB262148 OWS262148:OWX262148 PGO262148:PGT262148 PQK262148:PQP262148 QAG262148:QAL262148 QKC262148:QKH262148 QTY262148:QUD262148 RDU262148:RDZ262148 RNQ262148:RNV262148 RXM262148:RXR262148 SHI262148:SHN262148 SRE262148:SRJ262148 TBA262148:TBF262148 TKW262148:TLB262148 TUS262148:TUX262148 UEO262148:UET262148 UOK262148:UOP262148 UYG262148:UYL262148 VIC262148:VIH262148 VRY262148:VSD262148 WBU262148:WBZ262148 WLQ262148:WLV262148 WVM262148:WVR262148 E327684:J327684 JA327684:JF327684 SW327684:TB327684 ACS327684:ACX327684 AMO327684:AMT327684 AWK327684:AWP327684 BGG327684:BGL327684 BQC327684:BQH327684 BZY327684:CAD327684 CJU327684:CJZ327684 CTQ327684:CTV327684 DDM327684:DDR327684 DNI327684:DNN327684 DXE327684:DXJ327684 EHA327684:EHF327684 EQW327684:ERB327684 FAS327684:FAX327684 FKO327684:FKT327684 FUK327684:FUP327684 GEG327684:GEL327684 GOC327684:GOH327684 GXY327684:GYD327684 HHU327684:HHZ327684 HRQ327684:HRV327684 IBM327684:IBR327684 ILI327684:ILN327684 IVE327684:IVJ327684 JFA327684:JFF327684 JOW327684:JPB327684 JYS327684:JYX327684 KIO327684:KIT327684 KSK327684:KSP327684 LCG327684:LCL327684 LMC327684:LMH327684 LVY327684:LWD327684 MFU327684:MFZ327684 MPQ327684:MPV327684 MZM327684:MZR327684 NJI327684:NJN327684 NTE327684:NTJ327684 ODA327684:ODF327684 OMW327684:ONB327684 OWS327684:OWX327684 PGO327684:PGT327684 PQK327684:PQP327684 QAG327684:QAL327684 QKC327684:QKH327684 QTY327684:QUD327684 RDU327684:RDZ327684 RNQ327684:RNV327684 RXM327684:RXR327684 SHI327684:SHN327684 SRE327684:SRJ327684 TBA327684:TBF327684 TKW327684:TLB327684 TUS327684:TUX327684 UEO327684:UET327684 UOK327684:UOP327684 UYG327684:UYL327684 VIC327684:VIH327684 VRY327684:VSD327684 WBU327684:WBZ327684 WLQ327684:WLV327684 WVM327684:WVR327684 E393220:J393220 JA393220:JF393220 SW393220:TB393220 ACS393220:ACX393220 AMO393220:AMT393220 AWK393220:AWP393220 BGG393220:BGL393220 BQC393220:BQH393220 BZY393220:CAD393220 CJU393220:CJZ393220 CTQ393220:CTV393220 DDM393220:DDR393220 DNI393220:DNN393220 DXE393220:DXJ393220 EHA393220:EHF393220 EQW393220:ERB393220 FAS393220:FAX393220 FKO393220:FKT393220 FUK393220:FUP393220 GEG393220:GEL393220 GOC393220:GOH393220 GXY393220:GYD393220 HHU393220:HHZ393220 HRQ393220:HRV393220 IBM393220:IBR393220 ILI393220:ILN393220 IVE393220:IVJ393220 JFA393220:JFF393220 JOW393220:JPB393220 JYS393220:JYX393220 KIO393220:KIT393220 KSK393220:KSP393220 LCG393220:LCL393220 LMC393220:LMH393220 LVY393220:LWD393220 MFU393220:MFZ393220 MPQ393220:MPV393220 MZM393220:MZR393220 NJI393220:NJN393220 NTE393220:NTJ393220 ODA393220:ODF393220 OMW393220:ONB393220 OWS393220:OWX393220 PGO393220:PGT393220 PQK393220:PQP393220 QAG393220:QAL393220 QKC393220:QKH393220 QTY393220:QUD393220 RDU393220:RDZ393220 RNQ393220:RNV393220 RXM393220:RXR393220 SHI393220:SHN393220 SRE393220:SRJ393220 TBA393220:TBF393220 TKW393220:TLB393220 TUS393220:TUX393220 UEO393220:UET393220 UOK393220:UOP393220 UYG393220:UYL393220 VIC393220:VIH393220 VRY393220:VSD393220 WBU393220:WBZ393220 WLQ393220:WLV393220 WVM393220:WVR393220 E458756:J458756 JA458756:JF458756 SW458756:TB458756 ACS458756:ACX458756 AMO458756:AMT458756 AWK458756:AWP458756 BGG458756:BGL458756 BQC458756:BQH458756 BZY458756:CAD458756 CJU458756:CJZ458756 CTQ458756:CTV458756 DDM458756:DDR458756 DNI458756:DNN458756 DXE458756:DXJ458756 EHA458756:EHF458756 EQW458756:ERB458756 FAS458756:FAX458756 FKO458756:FKT458756 FUK458756:FUP458756 GEG458756:GEL458756 GOC458756:GOH458756 GXY458756:GYD458756 HHU458756:HHZ458756 HRQ458756:HRV458756 IBM458756:IBR458756 ILI458756:ILN458756 IVE458756:IVJ458756 JFA458756:JFF458756 JOW458756:JPB458756 JYS458756:JYX458756 KIO458756:KIT458756 KSK458756:KSP458756 LCG458756:LCL458756 LMC458756:LMH458756 LVY458756:LWD458756 MFU458756:MFZ458756 MPQ458756:MPV458756 MZM458756:MZR458756 NJI458756:NJN458756 NTE458756:NTJ458756 ODA458756:ODF458756 OMW458756:ONB458756 OWS458756:OWX458756 PGO458756:PGT458756 PQK458756:PQP458756 QAG458756:QAL458756 QKC458756:QKH458756 QTY458756:QUD458756 RDU458756:RDZ458756 RNQ458756:RNV458756 RXM458756:RXR458756 SHI458756:SHN458756 SRE458756:SRJ458756 TBA458756:TBF458756 TKW458756:TLB458756 TUS458756:TUX458756 UEO458756:UET458756 UOK458756:UOP458756 UYG458756:UYL458756 VIC458756:VIH458756 VRY458756:VSD458756 WBU458756:WBZ458756 WLQ458756:WLV458756 WVM458756:WVR458756 E524292:J524292 JA524292:JF524292 SW524292:TB524292 ACS524292:ACX524292 AMO524292:AMT524292 AWK524292:AWP524292 BGG524292:BGL524292 BQC524292:BQH524292 BZY524292:CAD524292 CJU524292:CJZ524292 CTQ524292:CTV524292 DDM524292:DDR524292 DNI524292:DNN524292 DXE524292:DXJ524292 EHA524292:EHF524292 EQW524292:ERB524292 FAS524292:FAX524292 FKO524292:FKT524292 FUK524292:FUP524292 GEG524292:GEL524292 GOC524292:GOH524292 GXY524292:GYD524292 HHU524292:HHZ524292 HRQ524292:HRV524292 IBM524292:IBR524292 ILI524292:ILN524292 IVE524292:IVJ524292 JFA524292:JFF524292 JOW524292:JPB524292 JYS524292:JYX524292 KIO524292:KIT524292 KSK524292:KSP524292 LCG524292:LCL524292 LMC524292:LMH524292 LVY524292:LWD524292 MFU524292:MFZ524292 MPQ524292:MPV524292 MZM524292:MZR524292 NJI524292:NJN524292 NTE524292:NTJ524292 ODA524292:ODF524292 OMW524292:ONB524292 OWS524292:OWX524292 PGO524292:PGT524292 PQK524292:PQP524292 QAG524292:QAL524292 QKC524292:QKH524292 QTY524292:QUD524292 RDU524292:RDZ524292 RNQ524292:RNV524292 RXM524292:RXR524292 SHI524292:SHN524292 SRE524292:SRJ524292 TBA524292:TBF524292 TKW524292:TLB524292 TUS524292:TUX524292 UEO524292:UET524292 UOK524292:UOP524292 UYG524292:UYL524292 VIC524292:VIH524292 VRY524292:VSD524292 WBU524292:WBZ524292 WLQ524292:WLV524292 WVM524292:WVR524292 E589828:J589828 JA589828:JF589828 SW589828:TB589828 ACS589828:ACX589828 AMO589828:AMT589828 AWK589828:AWP589828 BGG589828:BGL589828 BQC589828:BQH589828 BZY589828:CAD589828 CJU589828:CJZ589828 CTQ589828:CTV589828 DDM589828:DDR589828 DNI589828:DNN589828 DXE589828:DXJ589828 EHA589828:EHF589828 EQW589828:ERB589828 FAS589828:FAX589828 FKO589828:FKT589828 FUK589828:FUP589828 GEG589828:GEL589828 GOC589828:GOH589828 GXY589828:GYD589828 HHU589828:HHZ589828 HRQ589828:HRV589828 IBM589828:IBR589828 ILI589828:ILN589828 IVE589828:IVJ589828 JFA589828:JFF589828 JOW589828:JPB589828 JYS589828:JYX589828 KIO589828:KIT589828 KSK589828:KSP589828 LCG589828:LCL589828 LMC589828:LMH589828 LVY589828:LWD589828 MFU589828:MFZ589828 MPQ589828:MPV589828 MZM589828:MZR589828 NJI589828:NJN589828 NTE589828:NTJ589828 ODA589828:ODF589828 OMW589828:ONB589828 OWS589828:OWX589828 PGO589828:PGT589828 PQK589828:PQP589828 QAG589828:QAL589828 QKC589828:QKH589828 QTY589828:QUD589828 RDU589828:RDZ589828 RNQ589828:RNV589828 RXM589828:RXR589828 SHI589828:SHN589828 SRE589828:SRJ589828 TBA589828:TBF589828 TKW589828:TLB589828 TUS589828:TUX589828 UEO589828:UET589828 UOK589828:UOP589828 UYG589828:UYL589828 VIC589828:VIH589828 VRY589828:VSD589828 WBU589828:WBZ589828 WLQ589828:WLV589828 WVM589828:WVR589828 E655364:J655364 JA655364:JF655364 SW655364:TB655364 ACS655364:ACX655364 AMO655364:AMT655364 AWK655364:AWP655364 BGG655364:BGL655364 BQC655364:BQH655364 BZY655364:CAD655364 CJU655364:CJZ655364 CTQ655364:CTV655364 DDM655364:DDR655364 DNI655364:DNN655364 DXE655364:DXJ655364 EHA655364:EHF655364 EQW655364:ERB655364 FAS655364:FAX655364 FKO655364:FKT655364 FUK655364:FUP655364 GEG655364:GEL655364 GOC655364:GOH655364 GXY655364:GYD655364 HHU655364:HHZ655364 HRQ655364:HRV655364 IBM655364:IBR655364 ILI655364:ILN655364 IVE655364:IVJ655364 JFA655364:JFF655364 JOW655364:JPB655364 JYS655364:JYX655364 KIO655364:KIT655364 KSK655364:KSP655364 LCG655364:LCL655364 LMC655364:LMH655364 LVY655364:LWD655364 MFU655364:MFZ655364 MPQ655364:MPV655364 MZM655364:MZR655364 NJI655364:NJN655364 NTE655364:NTJ655364 ODA655364:ODF655364 OMW655364:ONB655364 OWS655364:OWX655364 PGO655364:PGT655364 PQK655364:PQP655364 QAG655364:QAL655364 QKC655364:QKH655364 QTY655364:QUD655364 RDU655364:RDZ655364 RNQ655364:RNV655364 RXM655364:RXR655364 SHI655364:SHN655364 SRE655364:SRJ655364 TBA655364:TBF655364 TKW655364:TLB655364 TUS655364:TUX655364 UEO655364:UET655364 UOK655364:UOP655364 UYG655364:UYL655364 VIC655364:VIH655364 VRY655364:VSD655364 WBU655364:WBZ655364 WLQ655364:WLV655364 WVM655364:WVR655364 E720900:J720900 JA720900:JF720900 SW720900:TB720900 ACS720900:ACX720900 AMO720900:AMT720900 AWK720900:AWP720900 BGG720900:BGL720900 BQC720900:BQH720900 BZY720900:CAD720900 CJU720900:CJZ720900 CTQ720900:CTV720900 DDM720900:DDR720900 DNI720900:DNN720900 DXE720900:DXJ720900 EHA720900:EHF720900 EQW720900:ERB720900 FAS720900:FAX720900 FKO720900:FKT720900 FUK720900:FUP720900 GEG720900:GEL720900 GOC720900:GOH720900 GXY720900:GYD720900 HHU720900:HHZ720900 HRQ720900:HRV720900 IBM720900:IBR720900 ILI720900:ILN720900 IVE720900:IVJ720900 JFA720900:JFF720900 JOW720900:JPB720900 JYS720900:JYX720900 KIO720900:KIT720900 KSK720900:KSP720900 LCG720900:LCL720900 LMC720900:LMH720900 LVY720900:LWD720900 MFU720900:MFZ720900 MPQ720900:MPV720900 MZM720900:MZR720900 NJI720900:NJN720900 NTE720900:NTJ720900 ODA720900:ODF720900 OMW720900:ONB720900 OWS720900:OWX720900 PGO720900:PGT720900 PQK720900:PQP720900 QAG720900:QAL720900 QKC720900:QKH720900 QTY720900:QUD720900 RDU720900:RDZ720900 RNQ720900:RNV720900 RXM720900:RXR720900 SHI720900:SHN720900 SRE720900:SRJ720900 TBA720900:TBF720900 TKW720900:TLB720900 TUS720900:TUX720900 UEO720900:UET720900 UOK720900:UOP720900 UYG720900:UYL720900 VIC720900:VIH720900 VRY720900:VSD720900 WBU720900:WBZ720900 WLQ720900:WLV720900 WVM720900:WVR720900 E786436:J786436 JA786436:JF786436 SW786436:TB786436 ACS786436:ACX786436 AMO786436:AMT786436 AWK786436:AWP786436 BGG786436:BGL786436 BQC786436:BQH786436 BZY786436:CAD786436 CJU786436:CJZ786436 CTQ786436:CTV786436 DDM786436:DDR786436 DNI786436:DNN786436 DXE786436:DXJ786436 EHA786436:EHF786436 EQW786436:ERB786436 FAS786436:FAX786436 FKO786436:FKT786436 FUK786436:FUP786436 GEG786436:GEL786436 GOC786436:GOH786436 GXY786436:GYD786436 HHU786436:HHZ786436 HRQ786436:HRV786436 IBM786436:IBR786436 ILI786436:ILN786436 IVE786436:IVJ786436 JFA786436:JFF786436 JOW786436:JPB786436 JYS786436:JYX786436 KIO786436:KIT786436 KSK786436:KSP786436 LCG786436:LCL786436 LMC786436:LMH786436 LVY786436:LWD786436 MFU786436:MFZ786436 MPQ786436:MPV786436 MZM786436:MZR786436 NJI786436:NJN786436 NTE786436:NTJ786436 ODA786436:ODF786436 OMW786436:ONB786436 OWS786436:OWX786436 PGO786436:PGT786436 PQK786436:PQP786436 QAG786436:QAL786436 QKC786436:QKH786436 QTY786436:QUD786436 RDU786436:RDZ786436 RNQ786436:RNV786436 RXM786436:RXR786436 SHI786436:SHN786436 SRE786436:SRJ786436 TBA786436:TBF786436 TKW786436:TLB786436 TUS786436:TUX786436 UEO786436:UET786436 UOK786436:UOP786436 UYG786436:UYL786436 VIC786436:VIH786436 VRY786436:VSD786436 WBU786436:WBZ786436 WLQ786436:WLV786436 WVM786436:WVR786436 E851972:J851972 JA851972:JF851972 SW851972:TB851972 ACS851972:ACX851972 AMO851972:AMT851972 AWK851972:AWP851972 BGG851972:BGL851972 BQC851972:BQH851972 BZY851972:CAD851972 CJU851972:CJZ851972 CTQ851972:CTV851972 DDM851972:DDR851972 DNI851972:DNN851972 DXE851972:DXJ851972 EHA851972:EHF851972 EQW851972:ERB851972 FAS851972:FAX851972 FKO851972:FKT851972 FUK851972:FUP851972 GEG851972:GEL851972 GOC851972:GOH851972 GXY851972:GYD851972 HHU851972:HHZ851972 HRQ851972:HRV851972 IBM851972:IBR851972 ILI851972:ILN851972 IVE851972:IVJ851972 JFA851972:JFF851972 JOW851972:JPB851972 JYS851972:JYX851972 KIO851972:KIT851972 KSK851972:KSP851972 LCG851972:LCL851972 LMC851972:LMH851972 LVY851972:LWD851972 MFU851972:MFZ851972 MPQ851972:MPV851972 MZM851972:MZR851972 NJI851972:NJN851972 NTE851972:NTJ851972 ODA851972:ODF851972 OMW851972:ONB851972 OWS851972:OWX851972 PGO851972:PGT851972 PQK851972:PQP851972 QAG851972:QAL851972 QKC851972:QKH851972 QTY851972:QUD851972 RDU851972:RDZ851972 RNQ851972:RNV851972 RXM851972:RXR851972 SHI851972:SHN851972 SRE851972:SRJ851972 TBA851972:TBF851972 TKW851972:TLB851972 TUS851972:TUX851972 UEO851972:UET851972 UOK851972:UOP851972 UYG851972:UYL851972 VIC851972:VIH851972 VRY851972:VSD851972 WBU851972:WBZ851972 WLQ851972:WLV851972 WVM851972:WVR851972 E917508:J917508 JA917508:JF917508 SW917508:TB917508 ACS917508:ACX917508 AMO917508:AMT917508 AWK917508:AWP917508 BGG917508:BGL917508 BQC917508:BQH917508 BZY917508:CAD917508 CJU917508:CJZ917508 CTQ917508:CTV917508 DDM917508:DDR917508 DNI917508:DNN917508 DXE917508:DXJ917508 EHA917508:EHF917508 EQW917508:ERB917508 FAS917508:FAX917508 FKO917508:FKT917508 FUK917508:FUP917508 GEG917508:GEL917508 GOC917508:GOH917508 GXY917508:GYD917508 HHU917508:HHZ917508 HRQ917508:HRV917508 IBM917508:IBR917508 ILI917508:ILN917508 IVE917508:IVJ917508 JFA917508:JFF917508 JOW917508:JPB917508 JYS917508:JYX917508 KIO917508:KIT917508 KSK917508:KSP917508 LCG917508:LCL917508 LMC917508:LMH917508 LVY917508:LWD917508 MFU917508:MFZ917508 MPQ917508:MPV917508 MZM917508:MZR917508 NJI917508:NJN917508 NTE917508:NTJ917508 ODA917508:ODF917508 OMW917508:ONB917508 OWS917508:OWX917508 PGO917508:PGT917508 PQK917508:PQP917508 QAG917508:QAL917508 QKC917508:QKH917508 QTY917508:QUD917508 RDU917508:RDZ917508 RNQ917508:RNV917508 RXM917508:RXR917508 SHI917508:SHN917508 SRE917508:SRJ917508 TBA917508:TBF917508 TKW917508:TLB917508 TUS917508:TUX917508 UEO917508:UET917508 UOK917508:UOP917508 UYG917508:UYL917508 VIC917508:VIH917508 VRY917508:VSD917508 WBU917508:WBZ917508 WLQ917508:WLV917508 WVM917508:WVR917508 E983044:J983044 JA983044:JF983044 SW983044:TB983044 ACS983044:ACX983044 AMO983044:AMT983044 AWK983044:AWP983044 BGG983044:BGL983044 BQC983044:BQH983044 BZY983044:CAD983044 CJU983044:CJZ983044 CTQ983044:CTV983044 DDM983044:DDR983044 DNI983044:DNN983044 DXE983044:DXJ983044 EHA983044:EHF983044 EQW983044:ERB983044 FAS983044:FAX983044 FKO983044:FKT983044 FUK983044:FUP983044 GEG983044:GEL983044 GOC983044:GOH983044 GXY983044:GYD983044 HHU983044:HHZ983044 HRQ983044:HRV983044 IBM983044:IBR983044 ILI983044:ILN983044 IVE983044:IVJ983044 JFA983044:JFF983044 JOW983044:JPB983044 JYS983044:JYX983044 KIO983044:KIT983044 KSK983044:KSP983044 LCG983044:LCL983044 LMC983044:LMH983044 LVY983044:LWD983044 MFU983044:MFZ983044 MPQ983044:MPV983044 MZM983044:MZR983044 NJI983044:NJN983044 NTE983044:NTJ983044 ODA983044:ODF983044 OMW983044:ONB983044 OWS983044:OWX983044 PGO983044:PGT983044 PQK983044:PQP983044 QAG983044:QAL983044 QKC983044:QKH983044 QTY983044:QUD983044 RDU983044:RDZ983044 RNQ983044:RNV983044 RXM983044:RXR983044 SHI983044:SHN983044 SRE983044:SRJ983044 TBA983044:TBF983044 TKW983044:TLB983044 TUS983044:TUX983044 UEO983044:UET983044 UOK983044:UOP983044 UYG983044:UYL983044 VIC983044:VIH983044 VRY983044:VSD983044 WBU983044:WBZ983044 WLQ983044:WLV983044 WVM983044:WVR983044">
      <formula1>"X"</formula1>
    </dataValidation>
  </dataValidation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B3:H4"/>
  <sheetViews>
    <sheetView workbookViewId="0">
      <selection activeCell="A8" sqref="A8"/>
    </sheetView>
  </sheetViews>
  <sheetFormatPr baseColWidth="10" defaultRowHeight="15"/>
  <sheetData>
    <row r="3" spans="2:8">
      <c r="B3" t="s">
        <v>24</v>
      </c>
      <c r="C3" t="s">
        <v>20</v>
      </c>
      <c r="D3" t="s">
        <v>39</v>
      </c>
      <c r="E3" t="s">
        <v>28</v>
      </c>
      <c r="F3" t="s">
        <v>25</v>
      </c>
      <c r="G3" t="s">
        <v>27</v>
      </c>
      <c r="H3" t="s">
        <v>29</v>
      </c>
    </row>
    <row r="4" spans="2:8">
      <c r="B4" s="182" t="e">
        <f>reunions!AA7</f>
        <v>#DIV/0!</v>
      </c>
      <c r="C4" s="182" t="e">
        <f>reunions!AA11</f>
        <v>#DIV/0!</v>
      </c>
      <c r="D4" s="182" t="e">
        <f>reunions!AA15</f>
        <v>#DIV/0!</v>
      </c>
      <c r="E4" s="182" t="e">
        <f>reunions!AA23</f>
        <v>#DIV/0!</v>
      </c>
      <c r="F4" s="182" t="e">
        <f>reunions!AA19</f>
        <v>#DIV/0!</v>
      </c>
      <c r="G4" s="182" t="e">
        <f>reunions!AA27</f>
        <v>#DIV/0!</v>
      </c>
      <c r="H4" s="182" t="e">
        <f>reunions!AA31</f>
        <v>#DIV/0!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7</vt:i4>
      </vt:variant>
    </vt:vector>
  </HeadingPairs>
  <TitlesOfParts>
    <vt:vector size="19" baseType="lpstr">
      <vt:lpstr>Explications</vt:lpstr>
      <vt:lpstr>reunions</vt:lpstr>
      <vt:lpstr>Table</vt:lpstr>
      <vt:lpstr>Benoit</vt:lpstr>
      <vt:lpstr>Bert</vt:lpstr>
      <vt:lpstr>Eric T</vt:lpstr>
      <vt:lpstr>François</vt:lpstr>
      <vt:lpstr>Fred</vt:lpstr>
      <vt:lpstr>Samuel</vt:lpstr>
      <vt:lpstr>Wissam</vt:lpstr>
      <vt:lpstr>Dépenses extra</vt:lpstr>
      <vt:lpstr>pourcentage présences</vt:lpstr>
      <vt:lpstr>Benoit!Zone_d_impression</vt:lpstr>
      <vt:lpstr>Bert!Zone_d_impression</vt:lpstr>
      <vt:lpstr>'Eric T'!Zone_d_impression</vt:lpstr>
      <vt:lpstr>François!Zone_d_impression</vt:lpstr>
      <vt:lpstr>Fred!Zone_d_impression</vt:lpstr>
      <vt:lpstr>Samuel!Zone_d_impression</vt:lpstr>
      <vt:lpstr>Wissam!Zone_d_impression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Bertrand</dc:creator>
  <cp:lastModifiedBy>SWEET</cp:lastModifiedBy>
  <cp:lastPrinted>2010-03-14T22:29:13Z</cp:lastPrinted>
  <dcterms:created xsi:type="dcterms:W3CDTF">2010-03-12T15:02:41Z</dcterms:created>
  <dcterms:modified xsi:type="dcterms:W3CDTF">2010-03-20T11:42:18Z</dcterms:modified>
</cp:coreProperties>
</file>