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Tableau Note Pdt" sheetId="3" r:id="rId1"/>
    <sheet name="ligne 1159" sheetId="4" r:id="rId2"/>
    <sheet name="Note" sheetId="5" r:id="rId3"/>
  </sheets>
  <definedNames>
    <definedName name="_xlnm.Print_Area" localSheetId="1">'ligne 1159'!$A$1:$E$11</definedName>
    <definedName name="_xlnm.Print_Area" localSheetId="0">'Tableau Note Pdt'!$A$1:$Z$76</definedName>
  </definedNames>
  <calcPr calcId="125725" iterateDelta="252"/>
</workbook>
</file>

<file path=xl/calcChain.xml><?xml version="1.0" encoding="utf-8"?>
<calcChain xmlns="http://schemas.openxmlformats.org/spreadsheetml/2006/main">
  <c r="W5" i="3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4"/>
  <c r="D3" i="4" l="1"/>
  <c r="X5" i="3"/>
  <c r="X6"/>
  <c r="X7"/>
  <c r="X8"/>
  <c r="X9"/>
  <c r="X10"/>
  <c r="X11"/>
  <c r="X12"/>
  <c r="X14"/>
  <c r="X15"/>
  <c r="X17"/>
  <c r="X18"/>
  <c r="X19"/>
  <c r="X20"/>
  <c r="X23"/>
  <c r="X24"/>
  <c r="X25"/>
  <c r="X27"/>
  <c r="X28"/>
  <c r="X30"/>
  <c r="X31"/>
  <c r="X33"/>
  <c r="X34"/>
  <c r="X35"/>
  <c r="X36"/>
  <c r="X37"/>
  <c r="X38"/>
  <c r="X41"/>
  <c r="X42"/>
  <c r="X43"/>
  <c r="X45"/>
  <c r="X47"/>
  <c r="X48"/>
  <c r="X50"/>
  <c r="X52"/>
  <c r="X53"/>
  <c r="X54"/>
  <c r="X55"/>
  <c r="X56"/>
  <c r="X57"/>
  <c r="X58"/>
  <c r="X59"/>
  <c r="X61"/>
  <c r="X64"/>
  <c r="X65"/>
  <c r="X66"/>
  <c r="X70"/>
  <c r="X71"/>
  <c r="X72"/>
  <c r="X75"/>
  <c r="X4"/>
  <c r="Z5" l="1"/>
  <c r="Z6"/>
  <c r="Y6" s="1"/>
  <c r="Z7"/>
  <c r="Y7" s="1"/>
  <c r="Z8"/>
  <c r="Z9"/>
  <c r="Y9" s="1"/>
  <c r="Z10"/>
  <c r="Z11"/>
  <c r="Y11" s="1"/>
  <c r="Z12"/>
  <c r="Y12" s="1"/>
  <c r="Z13"/>
  <c r="Z14"/>
  <c r="Y14" s="1"/>
  <c r="Z15"/>
  <c r="Y15" s="1"/>
  <c r="Z16"/>
  <c r="Z17"/>
  <c r="Y17" s="1"/>
  <c r="Z18"/>
  <c r="Y18" s="1"/>
  <c r="Z19"/>
  <c r="Y19" s="1"/>
  <c r="Z20"/>
  <c r="Y20" s="1"/>
  <c r="Z21"/>
  <c r="Z22"/>
  <c r="Z23"/>
  <c r="Y23" s="1"/>
  <c r="Z24"/>
  <c r="Z25"/>
  <c r="Y25" s="1"/>
  <c r="Z26"/>
  <c r="Z27"/>
  <c r="Y27" s="1"/>
  <c r="Z28"/>
  <c r="Y28" s="1"/>
  <c r="Z29"/>
  <c r="Z30"/>
  <c r="Y30" s="1"/>
  <c r="Z31"/>
  <c r="Z32"/>
  <c r="Z33"/>
  <c r="Z34"/>
  <c r="Z35"/>
  <c r="Y35" s="1"/>
  <c r="Z36"/>
  <c r="Y36" s="1"/>
  <c r="Z37"/>
  <c r="Y37" s="1"/>
  <c r="Z38"/>
  <c r="Y38" s="1"/>
  <c r="Z39"/>
  <c r="Z40"/>
  <c r="Z41"/>
  <c r="Y41" s="1"/>
  <c r="Z42"/>
  <c r="Y42" s="1"/>
  <c r="Z43"/>
  <c r="Z44"/>
  <c r="Z45"/>
  <c r="Z46"/>
  <c r="Z47"/>
  <c r="Y47" s="1"/>
  <c r="Z48"/>
  <c r="Y48" s="1"/>
  <c r="Z49"/>
  <c r="Z50"/>
  <c r="Y50" s="1"/>
  <c r="Z51"/>
  <c r="Z52"/>
  <c r="Y52" s="1"/>
  <c r="Z53"/>
  <c r="Y53" s="1"/>
  <c r="Z54"/>
  <c r="Y54" s="1"/>
  <c r="Z55"/>
  <c r="Y55" s="1"/>
  <c r="Z56"/>
  <c r="Y56" s="1"/>
  <c r="Y57"/>
  <c r="Z57"/>
  <c r="Z58"/>
  <c r="Y58" s="1"/>
  <c r="Z59"/>
  <c r="Y59" s="1"/>
  <c r="Z60"/>
  <c r="Z61"/>
  <c r="Y61" s="1"/>
  <c r="Z62"/>
  <c r="Z63"/>
  <c r="Z64"/>
  <c r="Y64" s="1"/>
  <c r="Z65"/>
  <c r="Y65" s="1"/>
  <c r="Z66"/>
  <c r="Y66" s="1"/>
  <c r="Z67"/>
  <c r="Z68"/>
  <c r="Z69"/>
  <c r="Z70"/>
  <c r="Z71"/>
  <c r="Y71" s="1"/>
  <c r="Z72"/>
  <c r="Y72" s="1"/>
  <c r="Z73"/>
  <c r="Z74"/>
  <c r="Z75"/>
  <c r="Y75" s="1"/>
  <c r="Z4"/>
  <c r="Y4" s="1"/>
  <c r="Y5" l="1"/>
  <c r="Y33"/>
  <c r="Y31"/>
  <c r="Y70"/>
  <c r="Y24"/>
  <c r="Y34"/>
  <c r="Z76"/>
  <c r="Y10"/>
  <c r="Y45"/>
  <c r="Y43"/>
  <c r="Y8"/>
  <c r="I76" l="1"/>
  <c r="J76"/>
  <c r="O68" l="1"/>
  <c r="P68" s="1"/>
  <c r="O67"/>
  <c r="P67" s="1"/>
  <c r="S67" s="1"/>
  <c r="U67" s="1"/>
  <c r="X67" s="1"/>
  <c r="Y67" s="1"/>
  <c r="O63"/>
  <c r="P63" s="1"/>
  <c r="S63" s="1"/>
  <c r="U63" s="1"/>
  <c r="X63" s="1"/>
  <c r="Y63" s="1"/>
  <c r="O51"/>
  <c r="P51" s="1"/>
  <c r="O43"/>
  <c r="P43" s="1"/>
  <c r="O39"/>
  <c r="P39" s="1"/>
  <c r="S39" s="1"/>
  <c r="U39" s="1"/>
  <c r="X39" s="1"/>
  <c r="Y39" s="1"/>
  <c r="O31"/>
  <c r="P31" s="1"/>
  <c r="S31" s="1"/>
  <c r="K76"/>
  <c r="O5"/>
  <c r="P5" s="1"/>
  <c r="C3" i="4"/>
  <c r="B3"/>
  <c r="C6"/>
  <c r="C10"/>
  <c r="B6"/>
  <c r="B8"/>
  <c r="B10"/>
  <c r="Q5" i="3" l="1"/>
  <c r="S5"/>
  <c r="V51"/>
  <c r="S51"/>
  <c r="U51" s="1"/>
  <c r="X51" s="1"/>
  <c r="Y51" s="1"/>
  <c r="R43"/>
  <c r="S43"/>
  <c r="L76"/>
  <c r="R68"/>
  <c r="S68"/>
  <c r="U68" s="1"/>
  <c r="X68" s="1"/>
  <c r="Y68" s="1"/>
  <c r="O8"/>
  <c r="P8" s="1"/>
  <c r="S8" s="1"/>
  <c r="P18"/>
  <c r="S18" s="1"/>
  <c r="O18"/>
  <c r="O28"/>
  <c r="P28" s="1"/>
  <c r="S28" s="1"/>
  <c r="O36"/>
  <c r="P36" s="1"/>
  <c r="S36" s="1"/>
  <c r="Q39"/>
  <c r="R39"/>
  <c r="V39"/>
  <c r="P50"/>
  <c r="S50" s="1"/>
  <c r="O50"/>
  <c r="O74"/>
  <c r="P74" s="1"/>
  <c r="S74" s="1"/>
  <c r="U74" s="1"/>
  <c r="X74" s="1"/>
  <c r="Y74" s="1"/>
  <c r="P17"/>
  <c r="S17" s="1"/>
  <c r="O17"/>
  <c r="O4"/>
  <c r="O15"/>
  <c r="P15"/>
  <c r="S15" s="1"/>
  <c r="O22"/>
  <c r="P22" s="1"/>
  <c r="S22" s="1"/>
  <c r="U22" s="1"/>
  <c r="X22" s="1"/>
  <c r="Y22" s="1"/>
  <c r="O33"/>
  <c r="P33" s="1"/>
  <c r="S33" s="1"/>
  <c r="O40"/>
  <c r="P40" s="1"/>
  <c r="S40" s="1"/>
  <c r="U40" s="1"/>
  <c r="X40" s="1"/>
  <c r="Y40" s="1"/>
  <c r="O47"/>
  <c r="P47" s="1"/>
  <c r="S47" s="1"/>
  <c r="O61"/>
  <c r="P61" s="1"/>
  <c r="S61" s="1"/>
  <c r="V67"/>
  <c r="Q67"/>
  <c r="R67"/>
  <c r="O71"/>
  <c r="P71" s="1"/>
  <c r="S71" s="1"/>
  <c r="O25"/>
  <c r="P25"/>
  <c r="S25" s="1"/>
  <c r="O46"/>
  <c r="P46" s="1"/>
  <c r="S46" s="1"/>
  <c r="U46" s="1"/>
  <c r="X46" s="1"/>
  <c r="Y46" s="1"/>
  <c r="O53"/>
  <c r="P53" s="1"/>
  <c r="S53" s="1"/>
  <c r="O56"/>
  <c r="P56" s="1"/>
  <c r="S56" s="1"/>
  <c r="O10"/>
  <c r="P10" s="1"/>
  <c r="S10" s="1"/>
  <c r="O13"/>
  <c r="P13" s="1"/>
  <c r="S13" s="1"/>
  <c r="U13" s="1"/>
  <c r="O24"/>
  <c r="P24" s="1"/>
  <c r="S24" s="1"/>
  <c r="R31"/>
  <c r="V31"/>
  <c r="Q31"/>
  <c r="P35"/>
  <c r="S35" s="1"/>
  <c r="O35"/>
  <c r="O42"/>
  <c r="P42"/>
  <c r="S42" s="1"/>
  <c r="O45"/>
  <c r="P45" s="1"/>
  <c r="S45" s="1"/>
  <c r="O49"/>
  <c r="P49" s="1"/>
  <c r="S49" s="1"/>
  <c r="U49" s="1"/>
  <c r="X49" s="1"/>
  <c r="Y49" s="1"/>
  <c r="P59"/>
  <c r="S59" s="1"/>
  <c r="O59"/>
  <c r="O69"/>
  <c r="P69" s="1"/>
  <c r="S69" s="1"/>
  <c r="U69" s="1"/>
  <c r="X69" s="1"/>
  <c r="Y69" s="1"/>
  <c r="O73"/>
  <c r="P73" s="1"/>
  <c r="S73" s="1"/>
  <c r="U73" s="1"/>
  <c r="X73" s="1"/>
  <c r="Y73" s="1"/>
  <c r="O16"/>
  <c r="P16" s="1"/>
  <c r="S16" s="1"/>
  <c r="U16" s="1"/>
  <c r="X16" s="1"/>
  <c r="Y16" s="1"/>
  <c r="P23"/>
  <c r="S23" s="1"/>
  <c r="O23"/>
  <c r="O30"/>
  <c r="P30" s="1"/>
  <c r="S30" s="1"/>
  <c r="O34"/>
  <c r="P34" s="1"/>
  <c r="S34" s="1"/>
  <c r="O41"/>
  <c r="P41" s="1"/>
  <c r="S41" s="1"/>
  <c r="O44"/>
  <c r="P44" s="1"/>
  <c r="S44" s="1"/>
  <c r="U44" s="1"/>
  <c r="X44" s="1"/>
  <c r="Y44" s="1"/>
  <c r="P52"/>
  <c r="S52" s="1"/>
  <c r="O52"/>
  <c r="O58"/>
  <c r="P58" s="1"/>
  <c r="S58" s="1"/>
  <c r="P62"/>
  <c r="S62" s="1"/>
  <c r="U62" s="1"/>
  <c r="X62" s="1"/>
  <c r="Y62" s="1"/>
  <c r="O62"/>
  <c r="O65"/>
  <c r="P65"/>
  <c r="S65" s="1"/>
  <c r="P72"/>
  <c r="S72" s="1"/>
  <c r="O72"/>
  <c r="O9"/>
  <c r="P9"/>
  <c r="S9" s="1"/>
  <c r="P6"/>
  <c r="S6" s="1"/>
  <c r="O6"/>
  <c r="P19"/>
  <c r="S19" s="1"/>
  <c r="O19"/>
  <c r="P26"/>
  <c r="S26" s="1"/>
  <c r="U26" s="1"/>
  <c r="X26" s="1"/>
  <c r="Y26" s="1"/>
  <c r="O26"/>
  <c r="O37"/>
  <c r="P37" s="1"/>
  <c r="S37" s="1"/>
  <c r="O54"/>
  <c r="P54"/>
  <c r="S54" s="1"/>
  <c r="R63"/>
  <c r="Q43"/>
  <c r="Q68"/>
  <c r="P12"/>
  <c r="S12" s="1"/>
  <c r="O12"/>
  <c r="O14"/>
  <c r="P14" s="1"/>
  <c r="S14" s="1"/>
  <c r="O21"/>
  <c r="P21" s="1"/>
  <c r="S21" s="1"/>
  <c r="U21" s="1"/>
  <c r="X21" s="1"/>
  <c r="Y21" s="1"/>
  <c r="P48"/>
  <c r="S48" s="1"/>
  <c r="O48"/>
  <c r="O60"/>
  <c r="P60" s="1"/>
  <c r="S60" s="1"/>
  <c r="U60" s="1"/>
  <c r="X60" s="1"/>
  <c r="Y60" s="1"/>
  <c r="M76"/>
  <c r="V5"/>
  <c r="R51"/>
  <c r="Q63"/>
  <c r="V43"/>
  <c r="P7"/>
  <c r="S7" s="1"/>
  <c r="O7"/>
  <c r="O32"/>
  <c r="P32" s="1"/>
  <c r="S32" s="1"/>
  <c r="U32" s="1"/>
  <c r="X32" s="1"/>
  <c r="Y32" s="1"/>
  <c r="O55"/>
  <c r="P55" s="1"/>
  <c r="S55" s="1"/>
  <c r="O64"/>
  <c r="P64" s="1"/>
  <c r="S64" s="1"/>
  <c r="O75"/>
  <c r="P75" s="1"/>
  <c r="S75" s="1"/>
  <c r="R5"/>
  <c r="Q51"/>
  <c r="V63"/>
  <c r="V68"/>
  <c r="O20"/>
  <c r="P20" s="1"/>
  <c r="S20" s="1"/>
  <c r="P27"/>
  <c r="S27" s="1"/>
  <c r="O27"/>
  <c r="O38"/>
  <c r="P38"/>
  <c r="S38" s="1"/>
  <c r="P66"/>
  <c r="S66" s="1"/>
  <c r="O66"/>
  <c r="P11"/>
  <c r="S11" s="1"/>
  <c r="O11"/>
  <c r="O29"/>
  <c r="P29" s="1"/>
  <c r="S29" s="1"/>
  <c r="U29" s="1"/>
  <c r="X29" s="1"/>
  <c r="Y29" s="1"/>
  <c r="O57"/>
  <c r="P57" s="1"/>
  <c r="S57" s="1"/>
  <c r="O70"/>
  <c r="P70" s="1"/>
  <c r="S70" s="1"/>
  <c r="P4"/>
  <c r="S4" s="1"/>
  <c r="C76"/>
  <c r="D75"/>
  <c r="E75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6"/>
  <c r="E66" s="1"/>
  <c r="D65"/>
  <c r="E65" s="1"/>
  <c r="D64"/>
  <c r="E64" s="1"/>
  <c r="D63"/>
  <c r="E63" s="1"/>
  <c r="D62"/>
  <c r="E62" s="1"/>
  <c r="D61"/>
  <c r="E61" s="1"/>
  <c r="D60"/>
  <c r="E60" s="1"/>
  <c r="D59"/>
  <c r="E59" s="1"/>
  <c r="D58"/>
  <c r="E58" s="1"/>
  <c r="D57"/>
  <c r="E57" s="1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8"/>
  <c r="E48" s="1"/>
  <c r="D47"/>
  <c r="E47" s="1"/>
  <c r="D46"/>
  <c r="E46" s="1"/>
  <c r="D45"/>
  <c r="E45" s="1"/>
  <c r="D44"/>
  <c r="E44" s="1"/>
  <c r="D43"/>
  <c r="E43" s="1"/>
  <c r="D42"/>
  <c r="E42" s="1"/>
  <c r="D41"/>
  <c r="E41" s="1"/>
  <c r="D40"/>
  <c r="E40" s="1"/>
  <c r="D39"/>
  <c r="E39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30"/>
  <c r="E30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E14" s="1"/>
  <c r="D13"/>
  <c r="E13" s="1"/>
  <c r="D12"/>
  <c r="E12" s="1"/>
  <c r="D11"/>
  <c r="E11" s="1"/>
  <c r="D10"/>
  <c r="E10" s="1"/>
  <c r="D9"/>
  <c r="E9" s="1"/>
  <c r="D8"/>
  <c r="E8" s="1"/>
  <c r="D7"/>
  <c r="E7" s="1"/>
  <c r="D6"/>
  <c r="E6" s="1"/>
  <c r="D5"/>
  <c r="E5" s="1"/>
  <c r="D4"/>
  <c r="E4" s="1"/>
  <c r="U76" l="1"/>
  <c r="X13"/>
  <c r="S76"/>
  <c r="Q32"/>
  <c r="V32"/>
  <c r="R32"/>
  <c r="Q14"/>
  <c r="V14"/>
  <c r="R14"/>
  <c r="R73"/>
  <c r="V73"/>
  <c r="Q73"/>
  <c r="R10"/>
  <c r="Q10"/>
  <c r="V10"/>
  <c r="Q46"/>
  <c r="V46"/>
  <c r="R46"/>
  <c r="R37"/>
  <c r="V37"/>
  <c r="Q37"/>
  <c r="R45"/>
  <c r="V45"/>
  <c r="Q45"/>
  <c r="R53"/>
  <c r="V53"/>
  <c r="Q53"/>
  <c r="R33"/>
  <c r="V33"/>
  <c r="Q33"/>
  <c r="Q28"/>
  <c r="V28"/>
  <c r="R28"/>
  <c r="Q44"/>
  <c r="R44"/>
  <c r="V44"/>
  <c r="Q40"/>
  <c r="V40"/>
  <c r="R40"/>
  <c r="Q8"/>
  <c r="V8"/>
  <c r="R8"/>
  <c r="R34"/>
  <c r="Q34"/>
  <c r="V34"/>
  <c r="Q24"/>
  <c r="V24"/>
  <c r="R24"/>
  <c r="R4"/>
  <c r="V4"/>
  <c r="Q4"/>
  <c r="P76"/>
  <c r="R57"/>
  <c r="V57"/>
  <c r="Q57"/>
  <c r="Q38"/>
  <c r="V38"/>
  <c r="R38"/>
  <c r="Q20"/>
  <c r="V20"/>
  <c r="R20"/>
  <c r="R9"/>
  <c r="V9"/>
  <c r="Q9"/>
  <c r="R65"/>
  <c r="V65"/>
  <c r="Q65"/>
  <c r="R61"/>
  <c r="V61"/>
  <c r="Q61"/>
  <c r="V22"/>
  <c r="R22"/>
  <c r="Q22"/>
  <c r="V74"/>
  <c r="Q74"/>
  <c r="R74"/>
  <c r="O76"/>
  <c r="Q70"/>
  <c r="V70"/>
  <c r="R70"/>
  <c r="R29"/>
  <c r="V29"/>
  <c r="Q29"/>
  <c r="V66"/>
  <c r="Q66"/>
  <c r="R66"/>
  <c r="V27"/>
  <c r="R27"/>
  <c r="Q27"/>
  <c r="Q64"/>
  <c r="V64"/>
  <c r="R64"/>
  <c r="Q60"/>
  <c r="V60"/>
  <c r="R60"/>
  <c r="R21"/>
  <c r="V21"/>
  <c r="Q21"/>
  <c r="Q12"/>
  <c r="V12"/>
  <c r="R12"/>
  <c r="R26"/>
  <c r="Q26"/>
  <c r="V26"/>
  <c r="V6"/>
  <c r="R6"/>
  <c r="Q6"/>
  <c r="Q72"/>
  <c r="V72"/>
  <c r="R72"/>
  <c r="R62"/>
  <c r="Q62"/>
  <c r="V62"/>
  <c r="Q52"/>
  <c r="R52"/>
  <c r="V52"/>
  <c r="R41"/>
  <c r="V41"/>
  <c r="Q41"/>
  <c r="Q30"/>
  <c r="V30"/>
  <c r="R30"/>
  <c r="Q16"/>
  <c r="V16"/>
  <c r="R16"/>
  <c r="R69"/>
  <c r="V69"/>
  <c r="Q69"/>
  <c r="R49"/>
  <c r="V49"/>
  <c r="Q49"/>
  <c r="R25"/>
  <c r="V25"/>
  <c r="Q25"/>
  <c r="R17"/>
  <c r="Q17"/>
  <c r="V17"/>
  <c r="Q50"/>
  <c r="V50"/>
  <c r="R50"/>
  <c r="Q75"/>
  <c r="V75"/>
  <c r="R75"/>
  <c r="Q55"/>
  <c r="V55"/>
  <c r="R55"/>
  <c r="Q7"/>
  <c r="V7"/>
  <c r="R7"/>
  <c r="V54"/>
  <c r="Q54"/>
  <c r="R54"/>
  <c r="V42"/>
  <c r="Q42"/>
  <c r="R42"/>
  <c r="R13"/>
  <c r="V13"/>
  <c r="Q13"/>
  <c r="Q56"/>
  <c r="V56"/>
  <c r="R56"/>
  <c r="R47"/>
  <c r="Q47"/>
  <c r="V47"/>
  <c r="R15"/>
  <c r="Q15"/>
  <c r="V15"/>
  <c r="Q36"/>
  <c r="V36"/>
  <c r="R36"/>
  <c r="V18"/>
  <c r="R18"/>
  <c r="Q18"/>
  <c r="V11"/>
  <c r="R11"/>
  <c r="Q11"/>
  <c r="Q48"/>
  <c r="V48"/>
  <c r="R48"/>
  <c r="R19"/>
  <c r="V19"/>
  <c r="Q19"/>
  <c r="R58"/>
  <c r="Q58"/>
  <c r="V58"/>
  <c r="Q23"/>
  <c r="V23"/>
  <c r="R23"/>
  <c r="V59"/>
  <c r="R59"/>
  <c r="Q59"/>
  <c r="V35"/>
  <c r="R35"/>
  <c r="Q35"/>
  <c r="R71"/>
  <c r="Q71"/>
  <c r="V71"/>
  <c r="E76"/>
  <c r="D76"/>
  <c r="V76" l="1"/>
  <c r="Y13"/>
  <c r="Y76" s="1"/>
  <c r="D10" i="4" s="1"/>
  <c r="D6" s="1"/>
  <c r="X76" i="3"/>
  <c r="Q76"/>
  <c r="R76"/>
</calcChain>
</file>

<file path=xl/sharedStrings.xml><?xml version="1.0" encoding="utf-8"?>
<sst xmlns="http://schemas.openxmlformats.org/spreadsheetml/2006/main" count="339" uniqueCount="151">
  <si>
    <t>COMMUNES</t>
  </si>
  <si>
    <t>ETABLISSEMENT</t>
  </si>
  <si>
    <t>ANTIBES</t>
  </si>
  <si>
    <t>BERTONE</t>
  </si>
  <si>
    <t>FERSEN</t>
  </si>
  <si>
    <t>LA FONTONNE</t>
  </si>
  <si>
    <t>SIDNEY BECHET</t>
  </si>
  <si>
    <t>ROUSTAN</t>
  </si>
  <si>
    <t>BEAULIEU</t>
  </si>
  <si>
    <t>JEAN COCTEAU</t>
  </si>
  <si>
    <t>BEAUSOLEIL</t>
  </si>
  <si>
    <t>BELLEVUE</t>
  </si>
  <si>
    <t>BIOT</t>
  </si>
  <si>
    <t>L'EGANAUDE</t>
  </si>
  <si>
    <t>BREIL SUR ROYA</t>
  </si>
  <si>
    <t>L'EAU VIVE</t>
  </si>
  <si>
    <t>CAGNES SUR MER</t>
  </si>
  <si>
    <t>LES BREGUIERES</t>
  </si>
  <si>
    <t>A.MALRAUX</t>
  </si>
  <si>
    <t>JULES VERNE</t>
  </si>
  <si>
    <t>CANNES</t>
  </si>
  <si>
    <t>CAPRON</t>
  </si>
  <si>
    <t>LES MURIERS</t>
  </si>
  <si>
    <t>GERARD PHILIPE</t>
  </si>
  <si>
    <t>LES VALLERGUES</t>
  </si>
  <si>
    <t>CARROS</t>
  </si>
  <si>
    <t>PAUL LANGEVIN</t>
  </si>
  <si>
    <t>CONTES</t>
  </si>
  <si>
    <t>ROGER CARLES</t>
  </si>
  <si>
    <t>GRASSE</t>
  </si>
  <si>
    <t>CANTEPERDRIX</t>
  </si>
  <si>
    <t>CARNOT</t>
  </si>
  <si>
    <t>LES JASMINS</t>
  </si>
  <si>
    <t>ST HILAIRE</t>
  </si>
  <si>
    <t>L'ESCARENE</t>
  </si>
  <si>
    <t>F.RABELAIS</t>
  </si>
  <si>
    <t xml:space="preserve">LA COLLE </t>
  </si>
  <si>
    <t>YVES KLEIN</t>
  </si>
  <si>
    <t>LA TRINITE</t>
  </si>
  <si>
    <t>LA BOURGADE</t>
  </si>
  <si>
    <t>LE CANNET</t>
  </si>
  <si>
    <t>PIERRE BONNARD</t>
  </si>
  <si>
    <t>EMILE ROUX</t>
  </si>
  <si>
    <t xml:space="preserve">LE ROURET </t>
  </si>
  <si>
    <t>LE PRE DES ROURES</t>
  </si>
  <si>
    <t>MANDELIEU</t>
  </si>
  <si>
    <t>A.CAMUS</t>
  </si>
  <si>
    <t>LES MIMOSAS</t>
  </si>
  <si>
    <t>MENTON</t>
  </si>
  <si>
    <t>A.MAUROIS</t>
  </si>
  <si>
    <t>G.VENTO</t>
  </si>
  <si>
    <t>MOUANS SARTOUX</t>
  </si>
  <si>
    <t>LA CHENAIE</t>
  </si>
  <si>
    <t>MOUGINS</t>
  </si>
  <si>
    <t>LES CAMPELIERES</t>
  </si>
  <si>
    <t>NICE</t>
  </si>
  <si>
    <t>L'ARCHET</t>
  </si>
  <si>
    <t>LOUIS NUCERA</t>
  </si>
  <si>
    <t>DAUDET</t>
  </si>
  <si>
    <t>JULES ROMAINS</t>
  </si>
  <si>
    <t>RAOUL DUFY</t>
  </si>
  <si>
    <t xml:space="preserve">NICE </t>
  </si>
  <si>
    <t>VICTOR DURUY</t>
  </si>
  <si>
    <t>J.H FABRE</t>
  </si>
  <si>
    <t>ROLAND GARROS</t>
  </si>
  <si>
    <t>JEAN GIONO</t>
  </si>
  <si>
    <t>MAURICE JAUBERT</t>
  </si>
  <si>
    <t>HENRI MATISSE</t>
  </si>
  <si>
    <t>FREDERIC MISTRAL</t>
  </si>
  <si>
    <t>PARC IMPERIAL COLL</t>
  </si>
  <si>
    <t>PORT LYMPIA</t>
  </si>
  <si>
    <t>ANTOINE RISSO</t>
  </si>
  <si>
    <t>JEAN ROSTAND</t>
  </si>
  <si>
    <t>SEGURANE</t>
  </si>
  <si>
    <t>VALERI</t>
  </si>
  <si>
    <t>PEYMEINADE</t>
  </si>
  <si>
    <t>PAUL ARENE</t>
  </si>
  <si>
    <t>PUGET THENIERS</t>
  </si>
  <si>
    <t>A.BLANQUI</t>
  </si>
  <si>
    <t>ROQUEBILLIERE</t>
  </si>
  <si>
    <t>JEAN SALINES</t>
  </si>
  <si>
    <t>ROQUEFORT LES PINS</t>
  </si>
  <si>
    <t>CESAR</t>
  </si>
  <si>
    <t>ST ETIENNE/TINEE</t>
  </si>
  <si>
    <t>JEAN FRANCO</t>
  </si>
  <si>
    <t>ST JEANNET</t>
  </si>
  <si>
    <t>LES BAOUS</t>
  </si>
  <si>
    <t>ST LAURENT/VAR</t>
  </si>
  <si>
    <t>JOSEPH PAGNOL</t>
  </si>
  <si>
    <t>ST EXUPERY</t>
  </si>
  <si>
    <t>ST MARTIN/VAR</t>
  </si>
  <si>
    <t>LUDOVIC BREA</t>
  </si>
  <si>
    <t>ST SAUVEUR/TINEE</t>
  </si>
  <si>
    <t>ST BLAISE</t>
  </si>
  <si>
    <t>ST VALLIER DE THIEY</t>
  </si>
  <si>
    <t>SIMON WIESENTHAL</t>
  </si>
  <si>
    <t>SOSPEL</t>
  </si>
  <si>
    <t>JEAN MEDECIN</t>
  </si>
  <si>
    <t xml:space="preserve">TENDE </t>
  </si>
  <si>
    <t>J.B RUSCA</t>
  </si>
  <si>
    <t>TOURRETTE LEVENS</t>
  </si>
  <si>
    <t>RENE CASSIN</t>
  </si>
  <si>
    <t xml:space="preserve">VALBONNE </t>
  </si>
  <si>
    <t>COLLEGE CIV</t>
  </si>
  <si>
    <t>VALBONNE</t>
  </si>
  <si>
    <t>NIKI DE ST PHALLE</t>
  </si>
  <si>
    <t>VALLAURIS</t>
  </si>
  <si>
    <t>PABLO PICASSO</t>
  </si>
  <si>
    <t xml:space="preserve">VENCE </t>
  </si>
  <si>
    <t>LA SINE</t>
  </si>
  <si>
    <t>VILLENEUVE LOUBET</t>
  </si>
  <si>
    <t>ROMEE DE VILLENEUVE</t>
  </si>
  <si>
    <t>TOTAL</t>
  </si>
  <si>
    <t xml:space="preserve">Financement collège 
</t>
  </si>
  <si>
    <t>Financement Département</t>
  </si>
  <si>
    <t>INTERNATIONAL VERNIER</t>
  </si>
  <si>
    <t>Montant des reserves pour 2 mois de fonctionnement</t>
  </si>
  <si>
    <t>Montant des réserves disponibles au dessus de 2 mois</t>
  </si>
  <si>
    <t>Titre</t>
  </si>
  <si>
    <t>Prélèvement</t>
  </si>
  <si>
    <t>RS</t>
  </si>
  <si>
    <t>Financement college</t>
  </si>
  <si>
    <t>LIGNE 1159</t>
  </si>
  <si>
    <t>DIF déduite de la téléphonie</t>
  </si>
  <si>
    <t>Dotations complémentraires</t>
  </si>
  <si>
    <t>Prépa pro</t>
  </si>
  <si>
    <t>Sport haut pays</t>
  </si>
  <si>
    <t>Ecole freinet</t>
  </si>
  <si>
    <t xml:space="preserve">SOLDE hyp 1 </t>
  </si>
  <si>
    <t xml:space="preserve">SOLDE hyp 2 </t>
  </si>
  <si>
    <t xml:space="preserve">SOLDE hyp 4 </t>
  </si>
  <si>
    <t>SOLDE hyp 5 retenue pour 2016</t>
  </si>
  <si>
    <t>DIF 2017</t>
  </si>
  <si>
    <t xml:space="preserve"> Fiancement college 
HYPO RETENUE Montant des réserves disponibles au dessus de 2 mois -prévision prélèvement sept/dec 8 000 € et limiter à 30000 €</t>
  </si>
  <si>
    <t xml:space="preserve">Montant des réserves disponibles au dessus de 2 mois -prévision prélèvement sept/dec (20%) </t>
  </si>
  <si>
    <t>Montant des réserves disponibles au dessus de 2 mois -prévision prélèvement sept/dec (20%) limitant à 30000</t>
  </si>
  <si>
    <t>Montant des réserves disponibles au dessus de 2 mois -prévision prélèvement sept/dec 
18 000 €</t>
  </si>
  <si>
    <t>SOLDE hyp 3 retenue 2017</t>
  </si>
  <si>
    <t xml:space="preserve"> Montant des réserves disponibles au dessus de 2 mois -prévision prélèvement sept/dec 
12 000 €</t>
  </si>
  <si>
    <t>7000 € de prélèvements supp</t>
  </si>
  <si>
    <t>45 000 € de prélèvements supp</t>
  </si>
  <si>
    <t>9 000 € de prélèvements supp</t>
  </si>
  <si>
    <t>24 000 € de prélèvements supp</t>
  </si>
  <si>
    <t>Commentaires</t>
  </si>
  <si>
    <t>Montants arrondis</t>
  </si>
  <si>
    <t>Classe relais</t>
  </si>
  <si>
    <t>BUDGET 2017 service general</t>
  </si>
  <si>
    <t>Réserve au 19/07/2017</t>
  </si>
  <si>
    <t xml:space="preserve">SOLDE Fonds disponibles  SG
</t>
  </si>
  <si>
    <t>Fonds disponibles
en mois
au 19/07/2017</t>
  </si>
  <si>
    <t>DIF 2018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</si>
</sst>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_-* #,##0.00\ _F_-;\-* #,##0.00\ _F_-;_-* &quot;-&quot;??\ _F_-;_-@_-"/>
    <numFmt numFmtId="166" formatCode="_-* #,##0.00\ [$€-40C]_-;\-* #,##0.00\ [$€-40C]_-;_-* &quot;-&quot;??\ [$€-40C]_-;_-@_-"/>
    <numFmt numFmtId="168" formatCode="#,##0.00\ &quot;€&quot;"/>
  </numFmts>
  <fonts count="1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  <font>
      <sz val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11" fillId="0" borderId="0"/>
    <xf numFmtId="165" fontId="7" fillId="0" borderId="0" applyFont="0" applyFill="0" applyBorder="0" applyAlignment="0" applyProtection="0"/>
  </cellStyleXfs>
  <cellXfs count="61">
    <xf numFmtId="0" fontId="0" fillId="0" borderId="0" xfId="0"/>
    <xf numFmtId="164" fontId="1" fillId="2" borderId="1" xfId="0" applyNumberFormat="1" applyFont="1" applyFill="1" applyBorder="1"/>
    <xf numFmtId="0" fontId="2" fillId="0" borderId="0" xfId="0" applyFont="1"/>
    <xf numFmtId="164" fontId="3" fillId="2" borderId="1" xfId="0" applyNumberFormat="1" applyFont="1" applyFill="1" applyBorder="1"/>
    <xf numFmtId="164" fontId="1" fillId="2" borderId="0" xfId="0" applyNumberFormat="1" applyFont="1" applyFill="1"/>
    <xf numFmtId="0" fontId="2" fillId="0" borderId="0" xfId="0" applyFont="1" applyAlignment="1">
      <alignment wrapText="1"/>
    </xf>
    <xf numFmtId="44" fontId="1" fillId="2" borderId="1" xfId="0" applyNumberFormat="1" applyFont="1" applyFill="1" applyBorder="1"/>
    <xf numFmtId="44" fontId="1" fillId="2" borderId="0" xfId="0" applyNumberFormat="1" applyFont="1" applyFill="1"/>
    <xf numFmtId="44" fontId="3" fillId="2" borderId="1" xfId="0" applyNumberFormat="1" applyFont="1" applyFill="1" applyBorder="1" applyAlignment="1">
      <alignment horizontal="center" vertical="center" wrapText="1"/>
    </xf>
    <xf numFmtId="44" fontId="3" fillId="2" borderId="1" xfId="0" applyNumberFormat="1" applyFont="1" applyFill="1" applyBorder="1"/>
    <xf numFmtId="44" fontId="2" fillId="0" borderId="1" xfId="1" applyFont="1" applyBorder="1"/>
    <xf numFmtId="164" fontId="1" fillId="2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 wrapText="1"/>
    </xf>
    <xf numFmtId="44" fontId="1" fillId="2" borderId="1" xfId="0" applyNumberFormat="1" applyFont="1" applyFill="1" applyBorder="1" applyAlignment="1">
      <alignment vertical="center"/>
    </xf>
    <xf numFmtId="166" fontId="2" fillId="0" borderId="1" xfId="0" applyNumberFormat="1" applyFont="1" applyBorder="1"/>
    <xf numFmtId="44" fontId="2" fillId="0" borderId="1" xfId="0" applyNumberFormat="1" applyFont="1" applyBorder="1"/>
    <xf numFmtId="44" fontId="2" fillId="5" borderId="1" xfId="0" applyNumberFormat="1" applyFont="1" applyFill="1" applyBorder="1"/>
    <xf numFmtId="44" fontId="0" fillId="0" borderId="0" xfId="1" applyFont="1"/>
    <xf numFmtId="44" fontId="0" fillId="0" borderId="1" xfId="1" applyFont="1" applyBorder="1"/>
    <xf numFmtId="0" fontId="0" fillId="0" borderId="1" xfId="0" applyBorder="1"/>
    <xf numFmtId="0" fontId="0" fillId="5" borderId="1" xfId="0" applyFill="1" applyBorder="1"/>
    <xf numFmtId="0" fontId="0" fillId="0" borderId="1" xfId="0" applyFill="1" applyBorder="1"/>
    <xf numFmtId="164" fontId="0" fillId="5" borderId="1" xfId="1" applyNumberFormat="1" applyFont="1" applyFill="1" applyBorder="1"/>
    <xf numFmtId="164" fontId="0" fillId="0" borderId="1" xfId="1" applyNumberFormat="1" applyFont="1" applyBorder="1"/>
    <xf numFmtId="164" fontId="0" fillId="2" borderId="1" xfId="1" applyNumberFormat="1" applyFont="1" applyFill="1" applyBorder="1"/>
    <xf numFmtId="164" fontId="3" fillId="7" borderId="1" xfId="0" applyNumberFormat="1" applyFont="1" applyFill="1" applyBorder="1" applyAlignment="1">
      <alignment horizontal="center" vertical="center" wrapText="1"/>
    </xf>
    <xf numFmtId="44" fontId="2" fillId="10" borderId="1" xfId="0" applyNumberFormat="1" applyFont="1" applyFill="1" applyBorder="1"/>
    <xf numFmtId="44" fontId="3" fillId="3" borderId="1" xfId="0" applyNumberFormat="1" applyFont="1" applyFill="1" applyBorder="1" applyAlignment="1">
      <alignment horizontal="center" vertical="center" wrapText="1"/>
    </xf>
    <xf numFmtId="0" fontId="5" fillId="7" borderId="1" xfId="1" applyNumberFormat="1" applyFont="1" applyFill="1" applyBorder="1" applyAlignment="1">
      <alignment horizontal="center" vertical="center"/>
    </xf>
    <xf numFmtId="44" fontId="2" fillId="5" borderId="1" xfId="0" applyNumberFormat="1" applyFont="1" applyFill="1" applyBorder="1" applyAlignment="1">
      <alignment wrapText="1"/>
    </xf>
    <xf numFmtId="0" fontId="5" fillId="7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3" fillId="8" borderId="1" xfId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0" fontId="3" fillId="8" borderId="1" xfId="1" applyNumberFormat="1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0" fontId="5" fillId="7" borderId="3" xfId="1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0" fontId="5" fillId="7" borderId="1" xfId="1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44" fontId="3" fillId="3" borderId="3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164" fontId="3" fillId="4" borderId="3" xfId="0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44" fontId="3" fillId="2" borderId="1" xfId="0" applyNumberFormat="1" applyFont="1" applyFill="1" applyBorder="1"/>
    <xf numFmtId="44" fontId="2" fillId="0" borderId="1" xfId="0" applyNumberFormat="1" applyFont="1" applyBorder="1"/>
    <xf numFmtId="168" fontId="11" fillId="0" borderId="2" xfId="3" applyNumberFormat="1" applyFont="1" applyBorder="1"/>
    <xf numFmtId="168" fontId="7" fillId="0" borderId="2" xfId="3" applyNumberFormat="1" applyFont="1" applyBorder="1"/>
    <xf numFmtId="165" fontId="11" fillId="0" borderId="2" xfId="3" applyFont="1" applyBorder="1"/>
    <xf numFmtId="165" fontId="7" fillId="0" borderId="2" xfId="3" applyFont="1" applyBorder="1"/>
    <xf numFmtId="165" fontId="8" fillId="0" borderId="2" xfId="3" applyFont="1" applyBorder="1"/>
    <xf numFmtId="168" fontId="9" fillId="0" borderId="2" xfId="3" applyNumberFormat="1" applyFont="1" applyBorder="1"/>
    <xf numFmtId="168" fontId="10" fillId="2" borderId="2" xfId="3" applyNumberFormat="1" applyFont="1" applyFill="1" applyBorder="1"/>
    <xf numFmtId="168" fontId="11" fillId="2" borderId="2" xfId="3" applyNumberFormat="1" applyFont="1" applyFill="1" applyBorder="1"/>
    <xf numFmtId="168" fontId="10" fillId="0" borderId="2" xfId="3" applyNumberFormat="1" applyFont="1" applyBorder="1"/>
    <xf numFmtId="168" fontId="11" fillId="0" borderId="2" xfId="3" applyNumberFormat="1" applyFont="1" applyBorder="1" applyAlignment="1">
      <alignment horizontal="right"/>
    </xf>
    <xf numFmtId="168" fontId="3" fillId="2" borderId="1" xfId="0" applyNumberFormat="1" applyFont="1" applyFill="1" applyBorder="1"/>
    <xf numFmtId="168" fontId="3" fillId="10" borderId="1" xfId="0" applyNumberFormat="1" applyFont="1" applyFill="1" applyBorder="1"/>
  </cellXfs>
  <cellStyles count="4">
    <cellStyle name="Milliers 2" xfId="3"/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76"/>
  <sheetViews>
    <sheetView tabSelected="1" topLeftCell="O1" zoomScale="77" zoomScaleNormal="77" workbookViewId="0">
      <selection activeCell="AC14" sqref="AC14"/>
    </sheetView>
  </sheetViews>
  <sheetFormatPr baseColWidth="10" defaultRowHeight="15.75" outlineLevelCol="2"/>
  <cols>
    <col min="1" max="1" width="23.5703125" style="4" customWidth="1"/>
    <col min="2" max="2" width="24" style="4" customWidth="1"/>
    <col min="3" max="3" width="18.28515625" style="7" hidden="1" customWidth="1"/>
    <col min="4" max="5" width="20.85546875" style="7" hidden="1" customWidth="1"/>
    <col min="6" max="6" width="14.42578125" style="2" customWidth="1" outlineLevel="1"/>
    <col min="7" max="8" width="17.42578125" style="2" customWidth="1" outlineLevel="1"/>
    <col min="9" max="9" width="17.28515625" style="2" customWidth="1" outlineLevel="1"/>
    <col min="10" max="10" width="16.5703125" style="2" customWidth="1" outlineLevel="1"/>
    <col min="11" max="11" width="7.42578125" style="2" customWidth="1" outlineLevel="1"/>
    <col min="12" max="12" width="18.140625" style="2" customWidth="1" outlineLevel="1"/>
    <col min="13" max="13" width="17.85546875" style="2" customWidth="1" outlineLevel="2"/>
    <col min="14" max="14" width="14.5703125" style="2" customWidth="1" outlineLevel="2"/>
    <col min="15" max="15" width="20.28515625" style="2" customWidth="1" outlineLevel="2"/>
    <col min="16" max="16" width="16.85546875" style="2" customWidth="1" outlineLevel="2"/>
    <col min="17" max="17" width="17.140625" style="2" customWidth="1" outlineLevel="2"/>
    <col min="18" max="18" width="14.5703125" style="2" customWidth="1" outlineLevel="2"/>
    <col min="19" max="20" width="14.5703125" style="2" customWidth="1" outlineLevel="1"/>
    <col min="21" max="21" width="16.140625" style="2" customWidth="1" outlineLevel="1"/>
    <col min="22" max="23" width="14.5703125" style="2" customWidth="1" outlineLevel="1"/>
    <col min="24" max="24" width="17" style="2" customWidth="1"/>
    <col min="25" max="25" width="18.7109375" style="2" customWidth="1"/>
    <col min="26" max="26" width="17" style="2" customWidth="1"/>
    <col min="27" max="16384" width="11.42578125" style="2"/>
  </cols>
  <sheetData>
    <row r="1" spans="1:26" ht="28.5" customHeight="1">
      <c r="A1" s="40"/>
      <c r="B1" s="41"/>
      <c r="D1" s="42"/>
      <c r="E1" s="42"/>
      <c r="F1" s="43">
        <v>2017</v>
      </c>
      <c r="G1" s="43"/>
      <c r="H1" s="43"/>
      <c r="I1" s="36">
        <v>2017</v>
      </c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ht="65.25" customHeight="1">
      <c r="A2" s="39" t="s">
        <v>0</v>
      </c>
      <c r="B2" s="39" t="s">
        <v>1</v>
      </c>
      <c r="C2" s="6"/>
      <c r="D2" s="27"/>
      <c r="E2" s="27"/>
      <c r="F2" s="37" t="s">
        <v>121</v>
      </c>
      <c r="G2" s="37" t="s">
        <v>114</v>
      </c>
      <c r="H2" s="37" t="s">
        <v>132</v>
      </c>
      <c r="I2" s="32" t="s">
        <v>146</v>
      </c>
      <c r="J2" s="32" t="s">
        <v>147</v>
      </c>
      <c r="K2" s="32" t="s">
        <v>118</v>
      </c>
      <c r="L2" s="32" t="s">
        <v>119</v>
      </c>
      <c r="M2" s="33" t="s">
        <v>148</v>
      </c>
      <c r="N2" s="34" t="s">
        <v>149</v>
      </c>
      <c r="O2" s="35" t="s">
        <v>116</v>
      </c>
      <c r="P2" s="35" t="s">
        <v>117</v>
      </c>
      <c r="Q2" s="28" t="s">
        <v>128</v>
      </c>
      <c r="R2" s="28" t="s">
        <v>129</v>
      </c>
      <c r="S2" s="38" t="s">
        <v>137</v>
      </c>
      <c r="T2" s="38"/>
      <c r="U2" s="38"/>
      <c r="V2" s="28" t="s">
        <v>130</v>
      </c>
      <c r="W2" s="30" t="s">
        <v>131</v>
      </c>
      <c r="X2" s="37" t="s">
        <v>121</v>
      </c>
      <c r="Y2" s="37" t="s">
        <v>114</v>
      </c>
      <c r="Z2" s="37" t="s">
        <v>150</v>
      </c>
    </row>
    <row r="3" spans="1:26" s="5" customFormat="1" ht="236.25">
      <c r="A3" s="39"/>
      <c r="B3" s="39"/>
      <c r="C3" s="8" t="s">
        <v>113</v>
      </c>
      <c r="D3" s="8" t="s">
        <v>113</v>
      </c>
      <c r="E3" s="8" t="s">
        <v>114</v>
      </c>
      <c r="F3" s="37"/>
      <c r="G3" s="37"/>
      <c r="H3" s="37"/>
      <c r="I3" s="32"/>
      <c r="J3" s="32"/>
      <c r="K3" s="32"/>
      <c r="L3" s="32"/>
      <c r="M3" s="33"/>
      <c r="N3" s="34"/>
      <c r="O3" s="35"/>
      <c r="P3" s="35"/>
      <c r="Q3" s="25" t="s">
        <v>134</v>
      </c>
      <c r="R3" s="25" t="s">
        <v>136</v>
      </c>
      <c r="S3" s="25" t="s">
        <v>138</v>
      </c>
      <c r="T3" s="25" t="s">
        <v>143</v>
      </c>
      <c r="U3" s="25" t="s">
        <v>144</v>
      </c>
      <c r="V3" s="25" t="s">
        <v>135</v>
      </c>
      <c r="W3" s="25" t="s">
        <v>133</v>
      </c>
      <c r="X3" s="37"/>
      <c r="Y3" s="37"/>
      <c r="Z3" s="37"/>
    </row>
    <row r="4" spans="1:26">
      <c r="A4" s="1" t="s">
        <v>2</v>
      </c>
      <c r="B4" s="1" t="s">
        <v>3</v>
      </c>
      <c r="C4" s="6">
        <v>0</v>
      </c>
      <c r="D4" s="6">
        <f>ROUND(C4,0)</f>
        <v>0</v>
      </c>
      <c r="E4" s="6" t="e">
        <f>#REF!-D4</f>
        <v>#REF!</v>
      </c>
      <c r="F4" s="48">
        <v>0</v>
      </c>
      <c r="G4" s="48">
        <v>198734</v>
      </c>
      <c r="H4" s="48">
        <v>198734</v>
      </c>
      <c r="I4" s="49">
        <v>399839.16</v>
      </c>
      <c r="J4" s="49">
        <v>108747.75</v>
      </c>
      <c r="K4" s="49"/>
      <c r="L4" s="49">
        <v>25210.45</v>
      </c>
      <c r="M4" s="49">
        <v>83537.3</v>
      </c>
      <c r="N4" s="51">
        <v>2.5071271158132689</v>
      </c>
      <c r="O4" s="14">
        <f>IF(N4&gt;2,(M4/N4)*2,0)</f>
        <v>66639.859999999986</v>
      </c>
      <c r="P4" s="10">
        <f>IF(N4&gt;2,M4-O4,0)</f>
        <v>16897.440000000017</v>
      </c>
      <c r="Q4" s="15">
        <f>P4-(P4*20%)</f>
        <v>13517.952000000014</v>
      </c>
      <c r="R4" s="15" t="str">
        <f>IF((P4-18000)&gt;0,P4-18000,"-")</f>
        <v>-</v>
      </c>
      <c r="S4" s="16">
        <f>IF((P4-12000)&gt;0,P4-12000,"-")</f>
        <v>4897.4400000000169</v>
      </c>
      <c r="T4" s="16"/>
      <c r="U4" s="16"/>
      <c r="V4" s="15">
        <f>IF(P4-(P4*20%)&gt;30000,30000,P4-(P4*20%))</f>
        <v>13517.952000000014</v>
      </c>
      <c r="W4" s="15">
        <f>IF(P4-(P4-8000)&gt;30000,30000,P4-8000)</f>
        <v>8897.4400000000169</v>
      </c>
      <c r="X4" s="15">
        <f>U4</f>
        <v>0</v>
      </c>
      <c r="Y4" s="15">
        <f t="shared" ref="Y4:Y68" si="0">Z4-X4</f>
        <v>198734</v>
      </c>
      <c r="Z4" s="15">
        <f>H4</f>
        <v>198734</v>
      </c>
    </row>
    <row r="5" spans="1:26">
      <c r="A5" s="1" t="s">
        <v>2</v>
      </c>
      <c r="B5" s="1" t="s">
        <v>4</v>
      </c>
      <c r="C5" s="6">
        <v>0</v>
      </c>
      <c r="D5" s="6">
        <f t="shared" ref="D5:D68" si="1">ROUND(C5,0)</f>
        <v>0</v>
      </c>
      <c r="E5" s="6" t="e">
        <f>#REF!-D5</f>
        <v>#REF!</v>
      </c>
      <c r="F5" s="48">
        <v>0</v>
      </c>
      <c r="G5" s="48">
        <v>88889</v>
      </c>
      <c r="H5" s="48">
        <v>88889</v>
      </c>
      <c r="I5" s="49">
        <v>235304.68</v>
      </c>
      <c r="J5" s="49">
        <v>80387.460000000006</v>
      </c>
      <c r="K5" s="49"/>
      <c r="L5" s="49">
        <v>28500</v>
      </c>
      <c r="M5" s="49">
        <v>51887.460000000006</v>
      </c>
      <c r="N5" s="51">
        <v>2.6461416747002229</v>
      </c>
      <c r="O5" s="14">
        <f t="shared" ref="O5:O68" si="2">IF(N5&gt;2,(M5/N5)*2,0)</f>
        <v>39217.44666666667</v>
      </c>
      <c r="P5" s="10">
        <f t="shared" ref="P5:P68" si="3">IF(N5&gt;2,M5-O5,0)</f>
        <v>12670.013333333336</v>
      </c>
      <c r="Q5" s="15">
        <f t="shared" ref="Q5:Q68" si="4">P5-(P5*20%)</f>
        <v>10136.010666666669</v>
      </c>
      <c r="R5" s="15" t="str">
        <f t="shared" ref="R5:R68" si="5">IF((P5-18000)&gt;0,P5-18000,"-")</f>
        <v>-</v>
      </c>
      <c r="S5" s="16">
        <f t="shared" ref="S5:S68" si="6">IF((P5-12000)&gt;0,P5-12000,"-")</f>
        <v>670.01333333333605</v>
      </c>
      <c r="T5" s="16"/>
      <c r="U5" s="16"/>
      <c r="V5" s="15">
        <f t="shared" ref="V5:V68" si="7">IF(P5-(P5*20%)&gt;30000,30000,P5-(P5*20%))</f>
        <v>10136.010666666669</v>
      </c>
      <c r="W5" s="48">
        <f t="shared" ref="W5:W68" si="8">IF(P5-(P5-8000)&gt;30000,30000,P5-8000)</f>
        <v>4670.013333333336</v>
      </c>
      <c r="X5" s="15">
        <f t="shared" ref="X5:X68" si="9">U5</f>
        <v>0</v>
      </c>
      <c r="Y5" s="15">
        <f t="shared" si="0"/>
        <v>88889</v>
      </c>
      <c r="Z5" s="15">
        <f t="shared" ref="Z5:Z68" si="10">H5</f>
        <v>88889</v>
      </c>
    </row>
    <row r="6" spans="1:26">
      <c r="A6" s="1" t="s">
        <v>2</v>
      </c>
      <c r="B6" s="1" t="s">
        <v>5</v>
      </c>
      <c r="C6" s="6">
        <v>0</v>
      </c>
      <c r="D6" s="6">
        <f t="shared" si="1"/>
        <v>0</v>
      </c>
      <c r="E6" s="6" t="e">
        <f>#REF!-D6</f>
        <v>#REF!</v>
      </c>
      <c r="F6" s="48">
        <v>0</v>
      </c>
      <c r="G6" s="48">
        <v>121819</v>
      </c>
      <c r="H6" s="48">
        <v>121819</v>
      </c>
      <c r="I6" s="49">
        <v>124021.09</v>
      </c>
      <c r="J6" s="50">
        <v>38758.74</v>
      </c>
      <c r="K6" s="49"/>
      <c r="L6" s="49">
        <v>21500</v>
      </c>
      <c r="M6" s="49">
        <v>17258.739999999998</v>
      </c>
      <c r="N6" s="51">
        <v>1.6699166246644017</v>
      </c>
      <c r="O6" s="14">
        <f t="shared" si="2"/>
        <v>0</v>
      </c>
      <c r="P6" s="10">
        <f t="shared" si="3"/>
        <v>0</v>
      </c>
      <c r="Q6" s="15">
        <f t="shared" si="4"/>
        <v>0</v>
      </c>
      <c r="R6" s="15" t="str">
        <f t="shared" si="5"/>
        <v>-</v>
      </c>
      <c r="S6" s="16" t="str">
        <f t="shared" si="6"/>
        <v>-</v>
      </c>
      <c r="T6" s="16"/>
      <c r="U6" s="16"/>
      <c r="V6" s="15">
        <f t="shared" si="7"/>
        <v>0</v>
      </c>
      <c r="W6" s="48">
        <f t="shared" si="8"/>
        <v>-8000</v>
      </c>
      <c r="X6" s="15">
        <f t="shared" si="9"/>
        <v>0</v>
      </c>
      <c r="Y6" s="15">
        <f t="shared" si="0"/>
        <v>121819</v>
      </c>
      <c r="Z6" s="15">
        <f t="shared" si="10"/>
        <v>121819</v>
      </c>
    </row>
    <row r="7" spans="1:26">
      <c r="A7" s="1" t="s">
        <v>2</v>
      </c>
      <c r="B7" s="1" t="s">
        <v>6</v>
      </c>
      <c r="C7" s="6">
        <v>0</v>
      </c>
      <c r="D7" s="6">
        <f t="shared" si="1"/>
        <v>0</v>
      </c>
      <c r="E7" s="6" t="e">
        <f>#REF!-D7</f>
        <v>#REF!</v>
      </c>
      <c r="F7" s="48">
        <v>0</v>
      </c>
      <c r="G7" s="48">
        <v>116454</v>
      </c>
      <c r="H7" s="48">
        <v>116454</v>
      </c>
      <c r="I7" s="49">
        <v>204961.33</v>
      </c>
      <c r="J7" s="50">
        <v>14816.51</v>
      </c>
      <c r="K7" s="49"/>
      <c r="L7" s="49"/>
      <c r="M7" s="49">
        <v>14816.51</v>
      </c>
      <c r="N7" s="51">
        <v>0.86747153719191816</v>
      </c>
      <c r="O7" s="14">
        <f t="shared" si="2"/>
        <v>0</v>
      </c>
      <c r="P7" s="10">
        <f t="shared" si="3"/>
        <v>0</v>
      </c>
      <c r="Q7" s="15">
        <f t="shared" si="4"/>
        <v>0</v>
      </c>
      <c r="R7" s="15" t="str">
        <f t="shared" si="5"/>
        <v>-</v>
      </c>
      <c r="S7" s="16" t="str">
        <f t="shared" si="6"/>
        <v>-</v>
      </c>
      <c r="T7" s="16"/>
      <c r="U7" s="16"/>
      <c r="V7" s="15">
        <f t="shared" si="7"/>
        <v>0</v>
      </c>
      <c r="W7" s="48">
        <f t="shared" si="8"/>
        <v>-8000</v>
      </c>
      <c r="X7" s="15">
        <f t="shared" si="9"/>
        <v>0</v>
      </c>
      <c r="Y7" s="15">
        <f t="shared" si="0"/>
        <v>116454</v>
      </c>
      <c r="Z7" s="15">
        <f t="shared" si="10"/>
        <v>116454</v>
      </c>
    </row>
    <row r="8" spans="1:26">
      <c r="A8" s="1" t="s">
        <v>2</v>
      </c>
      <c r="B8" s="1" t="s">
        <v>7</v>
      </c>
      <c r="C8" s="6">
        <v>0</v>
      </c>
      <c r="D8" s="6">
        <f t="shared" si="1"/>
        <v>0</v>
      </c>
      <c r="E8" s="6" t="e">
        <f>#REF!-D8</f>
        <v>#REF!</v>
      </c>
      <c r="F8" s="48">
        <v>0</v>
      </c>
      <c r="G8" s="48">
        <v>101385</v>
      </c>
      <c r="H8" s="48">
        <v>101385</v>
      </c>
      <c r="I8" s="49">
        <v>197979.82</v>
      </c>
      <c r="J8" s="49">
        <v>62510.2</v>
      </c>
      <c r="K8" s="49"/>
      <c r="L8" s="49">
        <v>15000</v>
      </c>
      <c r="M8" s="49">
        <v>47510.2</v>
      </c>
      <c r="N8" s="51">
        <v>2.8796995572579061</v>
      </c>
      <c r="O8" s="14">
        <f t="shared" si="2"/>
        <v>32996.636666666665</v>
      </c>
      <c r="P8" s="10">
        <f t="shared" si="3"/>
        <v>14513.563333333332</v>
      </c>
      <c r="Q8" s="15">
        <f t="shared" si="4"/>
        <v>11610.850666666665</v>
      </c>
      <c r="R8" s="15" t="str">
        <f t="shared" si="5"/>
        <v>-</v>
      </c>
      <c r="S8" s="16">
        <f t="shared" si="6"/>
        <v>2513.5633333333317</v>
      </c>
      <c r="T8" s="16"/>
      <c r="U8" s="16"/>
      <c r="V8" s="15">
        <f t="shared" si="7"/>
        <v>11610.850666666665</v>
      </c>
      <c r="W8" s="48">
        <f t="shared" si="8"/>
        <v>6513.5633333333317</v>
      </c>
      <c r="X8" s="15">
        <f t="shared" si="9"/>
        <v>0</v>
      </c>
      <c r="Y8" s="15">
        <f t="shared" si="0"/>
        <v>101385</v>
      </c>
      <c r="Z8" s="15">
        <f t="shared" si="10"/>
        <v>101385</v>
      </c>
    </row>
    <row r="9" spans="1:26">
      <c r="A9" s="1" t="s">
        <v>8</v>
      </c>
      <c r="B9" s="1" t="s">
        <v>9</v>
      </c>
      <c r="C9" s="6">
        <v>0</v>
      </c>
      <c r="D9" s="6">
        <f t="shared" si="1"/>
        <v>0</v>
      </c>
      <c r="E9" s="6" t="e">
        <f>#REF!-D9</f>
        <v>#REF!</v>
      </c>
      <c r="F9" s="48">
        <v>0</v>
      </c>
      <c r="G9" s="48">
        <v>101493</v>
      </c>
      <c r="H9" s="48">
        <v>101493</v>
      </c>
      <c r="I9" s="49">
        <v>211062.76</v>
      </c>
      <c r="J9" s="49">
        <v>20118.22</v>
      </c>
      <c r="K9" s="49"/>
      <c r="L9" s="49">
        <v>1996</v>
      </c>
      <c r="M9" s="49">
        <v>18122.22</v>
      </c>
      <c r="N9" s="51">
        <v>1.0303411174950996</v>
      </c>
      <c r="O9" s="14">
        <f t="shared" si="2"/>
        <v>0</v>
      </c>
      <c r="P9" s="10">
        <f t="shared" si="3"/>
        <v>0</v>
      </c>
      <c r="Q9" s="15">
        <f t="shared" si="4"/>
        <v>0</v>
      </c>
      <c r="R9" s="15" t="str">
        <f t="shared" si="5"/>
        <v>-</v>
      </c>
      <c r="S9" s="16" t="str">
        <f t="shared" si="6"/>
        <v>-</v>
      </c>
      <c r="T9" s="16"/>
      <c r="U9" s="16"/>
      <c r="V9" s="15">
        <f t="shared" si="7"/>
        <v>0</v>
      </c>
      <c r="W9" s="48">
        <f t="shared" si="8"/>
        <v>-8000</v>
      </c>
      <c r="X9" s="15">
        <f t="shared" si="9"/>
        <v>0</v>
      </c>
      <c r="Y9" s="15">
        <f t="shared" si="0"/>
        <v>101493</v>
      </c>
      <c r="Z9" s="15">
        <f t="shared" si="10"/>
        <v>101493</v>
      </c>
    </row>
    <row r="10" spans="1:26">
      <c r="A10" s="1" t="s">
        <v>10</v>
      </c>
      <c r="B10" s="1" t="s">
        <v>11</v>
      </c>
      <c r="C10" s="6">
        <v>0</v>
      </c>
      <c r="D10" s="6">
        <f t="shared" si="1"/>
        <v>0</v>
      </c>
      <c r="E10" s="6" t="e">
        <f>#REF!-D10</f>
        <v>#REF!</v>
      </c>
      <c r="F10" s="48">
        <v>0</v>
      </c>
      <c r="G10" s="48">
        <v>96869</v>
      </c>
      <c r="H10" s="48">
        <v>96869</v>
      </c>
      <c r="I10" s="49">
        <v>250774.62</v>
      </c>
      <c r="J10" s="49">
        <v>73451.95</v>
      </c>
      <c r="K10" s="49"/>
      <c r="L10" s="49">
        <v>880</v>
      </c>
      <c r="M10" s="49">
        <v>72571.95</v>
      </c>
      <c r="N10" s="51">
        <v>3.4726935285556406</v>
      </c>
      <c r="O10" s="14">
        <f t="shared" si="2"/>
        <v>41795.770000000004</v>
      </c>
      <c r="P10" s="10">
        <f t="shared" si="3"/>
        <v>30776.179999999993</v>
      </c>
      <c r="Q10" s="15">
        <f t="shared" si="4"/>
        <v>24620.943999999996</v>
      </c>
      <c r="R10" s="15">
        <f t="shared" si="5"/>
        <v>12776.179999999993</v>
      </c>
      <c r="S10" s="16">
        <f t="shared" si="6"/>
        <v>18776.179999999993</v>
      </c>
      <c r="T10" s="16"/>
      <c r="U10" s="16"/>
      <c r="V10" s="15">
        <f t="shared" si="7"/>
        <v>24620.943999999996</v>
      </c>
      <c r="W10" s="48">
        <f t="shared" si="8"/>
        <v>22776.179999999993</v>
      </c>
      <c r="X10" s="15">
        <f t="shared" si="9"/>
        <v>0</v>
      </c>
      <c r="Y10" s="15">
        <f t="shared" si="0"/>
        <v>96869</v>
      </c>
      <c r="Z10" s="15">
        <f t="shared" si="10"/>
        <v>96869</v>
      </c>
    </row>
    <row r="11" spans="1:26">
      <c r="A11" s="1" t="s">
        <v>12</v>
      </c>
      <c r="B11" s="1" t="s">
        <v>13</v>
      </c>
      <c r="C11" s="6">
        <v>0</v>
      </c>
      <c r="D11" s="6">
        <f t="shared" si="1"/>
        <v>0</v>
      </c>
      <c r="E11" s="6" t="e">
        <f>#REF!-D11</f>
        <v>#REF!</v>
      </c>
      <c r="F11" s="48">
        <v>0</v>
      </c>
      <c r="G11" s="48">
        <v>173112</v>
      </c>
      <c r="H11" s="48">
        <v>173112</v>
      </c>
      <c r="I11" s="49">
        <v>339841.85</v>
      </c>
      <c r="J11" s="49">
        <v>73526.600000000006</v>
      </c>
      <c r="K11" s="49"/>
      <c r="L11" s="49">
        <v>34480</v>
      </c>
      <c r="M11" s="49">
        <v>39046.600000000006</v>
      </c>
      <c r="N11" s="51">
        <v>1.3787566187036708</v>
      </c>
      <c r="O11" s="14">
        <f t="shared" si="2"/>
        <v>0</v>
      </c>
      <c r="P11" s="10">
        <f t="shared" si="3"/>
        <v>0</v>
      </c>
      <c r="Q11" s="15">
        <f t="shared" si="4"/>
        <v>0</v>
      </c>
      <c r="R11" s="15" t="str">
        <f t="shared" si="5"/>
        <v>-</v>
      </c>
      <c r="S11" s="16" t="str">
        <f t="shared" si="6"/>
        <v>-</v>
      </c>
      <c r="T11" s="16"/>
      <c r="U11" s="16"/>
      <c r="V11" s="15">
        <f t="shared" si="7"/>
        <v>0</v>
      </c>
      <c r="W11" s="48">
        <f t="shared" si="8"/>
        <v>-8000</v>
      </c>
      <c r="X11" s="15">
        <f t="shared" si="9"/>
        <v>0</v>
      </c>
      <c r="Y11" s="15">
        <f t="shared" si="0"/>
        <v>173112</v>
      </c>
      <c r="Z11" s="15">
        <f t="shared" si="10"/>
        <v>173112</v>
      </c>
    </row>
    <row r="12" spans="1:26">
      <c r="A12" s="1" t="s">
        <v>14</v>
      </c>
      <c r="B12" s="1" t="s">
        <v>15</v>
      </c>
      <c r="C12" s="6">
        <v>0</v>
      </c>
      <c r="D12" s="6">
        <f t="shared" si="1"/>
        <v>0</v>
      </c>
      <c r="E12" s="6" t="e">
        <f>#REF!-D12</f>
        <v>#REF!</v>
      </c>
      <c r="F12" s="48">
        <v>0</v>
      </c>
      <c r="G12" s="48">
        <v>107897</v>
      </c>
      <c r="H12" s="48">
        <v>107897</v>
      </c>
      <c r="I12" s="49">
        <v>209987.8</v>
      </c>
      <c r="J12" s="49">
        <v>58835.43</v>
      </c>
      <c r="K12" s="49"/>
      <c r="L12" s="49">
        <v>30180.739999999998</v>
      </c>
      <c r="M12" s="49">
        <v>28654.690000000002</v>
      </c>
      <c r="N12" s="51">
        <v>1.6375059884431382</v>
      </c>
      <c r="O12" s="14">
        <f t="shared" si="2"/>
        <v>0</v>
      </c>
      <c r="P12" s="10">
        <f t="shared" si="3"/>
        <v>0</v>
      </c>
      <c r="Q12" s="15">
        <f t="shared" si="4"/>
        <v>0</v>
      </c>
      <c r="R12" s="15" t="str">
        <f t="shared" si="5"/>
        <v>-</v>
      </c>
      <c r="S12" s="16" t="str">
        <f t="shared" si="6"/>
        <v>-</v>
      </c>
      <c r="T12" s="16"/>
      <c r="U12" s="16"/>
      <c r="V12" s="15">
        <f t="shared" si="7"/>
        <v>0</v>
      </c>
      <c r="W12" s="48">
        <f t="shared" si="8"/>
        <v>-8000</v>
      </c>
      <c r="X12" s="15">
        <f t="shared" si="9"/>
        <v>0</v>
      </c>
      <c r="Y12" s="15">
        <f t="shared" si="0"/>
        <v>107897</v>
      </c>
      <c r="Z12" s="15">
        <f t="shared" si="10"/>
        <v>107897</v>
      </c>
    </row>
    <row r="13" spans="1:26">
      <c r="A13" s="1" t="s">
        <v>16</v>
      </c>
      <c r="B13" s="1" t="s">
        <v>17</v>
      </c>
      <c r="C13" s="6">
        <v>0</v>
      </c>
      <c r="D13" s="6">
        <f t="shared" si="1"/>
        <v>0</v>
      </c>
      <c r="E13" s="6" t="e">
        <f>#REF!-D13</f>
        <v>#REF!</v>
      </c>
      <c r="F13" s="48">
        <v>10994</v>
      </c>
      <c r="G13" s="48">
        <v>140300</v>
      </c>
      <c r="H13" s="48">
        <v>151294</v>
      </c>
      <c r="I13" s="49">
        <v>307069.14</v>
      </c>
      <c r="J13" s="49">
        <v>102120.75</v>
      </c>
      <c r="K13" s="49"/>
      <c r="L13" s="49">
        <v>35545.599999999999</v>
      </c>
      <c r="M13" s="49">
        <v>66575.149999999994</v>
      </c>
      <c r="N13" s="51">
        <v>2.6017000601232669</v>
      </c>
      <c r="O13" s="14">
        <f t="shared" si="2"/>
        <v>51178.19</v>
      </c>
      <c r="P13" s="10">
        <f t="shared" si="3"/>
        <v>15396.959999999992</v>
      </c>
      <c r="Q13" s="15">
        <f t="shared" si="4"/>
        <v>12317.567999999994</v>
      </c>
      <c r="R13" s="15" t="str">
        <f t="shared" si="5"/>
        <v>-</v>
      </c>
      <c r="S13" s="16">
        <f t="shared" si="6"/>
        <v>3396.9599999999919</v>
      </c>
      <c r="T13" s="16"/>
      <c r="U13" s="16">
        <f>ROUND(S13,0)</f>
        <v>3397</v>
      </c>
      <c r="V13" s="15">
        <f t="shared" si="7"/>
        <v>12317.567999999994</v>
      </c>
      <c r="W13" s="48">
        <f t="shared" si="8"/>
        <v>7396.9599999999919</v>
      </c>
      <c r="X13" s="15">
        <f t="shared" si="9"/>
        <v>3397</v>
      </c>
      <c r="Y13" s="15">
        <f t="shared" si="0"/>
        <v>147897</v>
      </c>
      <c r="Z13" s="15">
        <f t="shared" si="10"/>
        <v>151294</v>
      </c>
    </row>
    <row r="14" spans="1:26">
      <c r="A14" s="1" t="s">
        <v>16</v>
      </c>
      <c r="B14" s="1" t="s">
        <v>18</v>
      </c>
      <c r="C14" s="6">
        <v>0</v>
      </c>
      <c r="D14" s="6">
        <f t="shared" si="1"/>
        <v>0</v>
      </c>
      <c r="E14" s="6" t="e">
        <f>#REF!-D14</f>
        <v>#REF!</v>
      </c>
      <c r="F14" s="48">
        <v>0</v>
      </c>
      <c r="G14" s="48">
        <v>131013</v>
      </c>
      <c r="H14" s="48">
        <v>131013</v>
      </c>
      <c r="I14" s="49">
        <v>313978.42</v>
      </c>
      <c r="J14" s="50">
        <v>91001.24</v>
      </c>
      <c r="K14" s="49"/>
      <c r="L14" s="49">
        <v>22644.29</v>
      </c>
      <c r="M14" s="49">
        <v>68356.950000000012</v>
      </c>
      <c r="N14" s="51">
        <v>2.6125470661327621</v>
      </c>
      <c r="O14" s="14">
        <f t="shared" si="2"/>
        <v>52329.736666666664</v>
      </c>
      <c r="P14" s="10">
        <f t="shared" si="3"/>
        <v>16027.213333333348</v>
      </c>
      <c r="Q14" s="15">
        <f t="shared" si="4"/>
        <v>12821.770666666678</v>
      </c>
      <c r="R14" s="15" t="str">
        <f t="shared" si="5"/>
        <v>-</v>
      </c>
      <c r="S14" s="16">
        <f t="shared" si="6"/>
        <v>4027.2133333333477</v>
      </c>
      <c r="T14" s="16"/>
      <c r="U14" s="16"/>
      <c r="V14" s="15">
        <f t="shared" si="7"/>
        <v>12821.770666666678</v>
      </c>
      <c r="W14" s="48">
        <f t="shared" si="8"/>
        <v>8027.2133333333477</v>
      </c>
      <c r="X14" s="15">
        <f t="shared" si="9"/>
        <v>0</v>
      </c>
      <c r="Y14" s="15">
        <f t="shared" si="0"/>
        <v>131013</v>
      </c>
      <c r="Z14" s="15">
        <f t="shared" si="10"/>
        <v>131013</v>
      </c>
    </row>
    <row r="15" spans="1:26">
      <c r="A15" s="1" t="s">
        <v>16</v>
      </c>
      <c r="B15" s="1" t="s">
        <v>19</v>
      </c>
      <c r="C15" s="6">
        <v>20375.198666666671</v>
      </c>
      <c r="D15" s="6">
        <f t="shared" si="1"/>
        <v>20375</v>
      </c>
      <c r="E15" s="6" t="e">
        <f>#REF!-D15</f>
        <v>#REF!</v>
      </c>
      <c r="F15" s="48">
        <v>0</v>
      </c>
      <c r="G15" s="48">
        <v>159204</v>
      </c>
      <c r="H15" s="48">
        <v>159204</v>
      </c>
      <c r="I15" s="49">
        <v>320008.59000000003</v>
      </c>
      <c r="J15" s="50">
        <v>63465.25</v>
      </c>
      <c r="K15" s="49"/>
      <c r="L15" s="49">
        <v>15900</v>
      </c>
      <c r="M15" s="49">
        <v>47565.25</v>
      </c>
      <c r="N15" s="51">
        <v>1.7836489951722858</v>
      </c>
      <c r="O15" s="14">
        <f t="shared" si="2"/>
        <v>0</v>
      </c>
      <c r="P15" s="10">
        <f t="shared" si="3"/>
        <v>0</v>
      </c>
      <c r="Q15" s="15">
        <f t="shared" si="4"/>
        <v>0</v>
      </c>
      <c r="R15" s="15" t="str">
        <f t="shared" si="5"/>
        <v>-</v>
      </c>
      <c r="S15" s="16" t="str">
        <f t="shared" si="6"/>
        <v>-</v>
      </c>
      <c r="T15" s="16"/>
      <c r="U15" s="16"/>
      <c r="V15" s="15">
        <f t="shared" si="7"/>
        <v>0</v>
      </c>
      <c r="W15" s="48">
        <f t="shared" si="8"/>
        <v>-8000</v>
      </c>
      <c r="X15" s="15">
        <f t="shared" si="9"/>
        <v>0</v>
      </c>
      <c r="Y15" s="15">
        <f t="shared" si="0"/>
        <v>159204</v>
      </c>
      <c r="Z15" s="15">
        <f t="shared" si="10"/>
        <v>159204</v>
      </c>
    </row>
    <row r="16" spans="1:26" ht="47.25">
      <c r="A16" s="1" t="s">
        <v>20</v>
      </c>
      <c r="B16" s="1" t="s">
        <v>21</v>
      </c>
      <c r="C16" s="6">
        <v>15380.091999999993</v>
      </c>
      <c r="D16" s="6">
        <f t="shared" si="1"/>
        <v>15380</v>
      </c>
      <c r="E16" s="6" t="e">
        <f>#REF!-D16</f>
        <v>#REF!</v>
      </c>
      <c r="F16" s="48">
        <v>29854</v>
      </c>
      <c r="G16" s="48">
        <v>133328</v>
      </c>
      <c r="H16" s="48">
        <v>163182</v>
      </c>
      <c r="I16" s="49">
        <v>230098.25</v>
      </c>
      <c r="J16" s="49">
        <v>123880.8</v>
      </c>
      <c r="K16" s="49"/>
      <c r="L16" s="49">
        <v>29854</v>
      </c>
      <c r="M16" s="49">
        <v>94026.8</v>
      </c>
      <c r="N16" s="51">
        <v>4.9036513750104573</v>
      </c>
      <c r="O16" s="14">
        <f t="shared" si="2"/>
        <v>38349.708333333336</v>
      </c>
      <c r="P16" s="10">
        <f t="shared" si="3"/>
        <v>55677.091666666667</v>
      </c>
      <c r="Q16" s="15">
        <f t="shared" si="4"/>
        <v>44541.673333333332</v>
      </c>
      <c r="R16" s="15">
        <f t="shared" si="5"/>
        <v>37677.091666666667</v>
      </c>
      <c r="S16" s="26">
        <f t="shared" si="6"/>
        <v>43677.091666666667</v>
      </c>
      <c r="T16" s="29" t="s">
        <v>139</v>
      </c>
      <c r="U16" s="16">
        <f t="shared" ref="U16:U74" si="11">ROUND(S16,0)</f>
        <v>43677</v>
      </c>
      <c r="V16" s="15">
        <f t="shared" si="7"/>
        <v>30000</v>
      </c>
      <c r="W16" s="48">
        <f t="shared" si="8"/>
        <v>47677.091666666667</v>
      </c>
      <c r="X16" s="15">
        <f t="shared" si="9"/>
        <v>43677</v>
      </c>
      <c r="Y16" s="15">
        <f t="shared" si="0"/>
        <v>119505</v>
      </c>
      <c r="Z16" s="15">
        <f t="shared" si="10"/>
        <v>163182</v>
      </c>
    </row>
    <row r="17" spans="1:26">
      <c r="A17" s="1" t="s">
        <v>20</v>
      </c>
      <c r="B17" s="1" t="s">
        <v>22</v>
      </c>
      <c r="C17" s="6">
        <v>0</v>
      </c>
      <c r="D17" s="6">
        <f t="shared" si="1"/>
        <v>0</v>
      </c>
      <c r="E17" s="6" t="e">
        <f>#REF!-D17</f>
        <v>#REF!</v>
      </c>
      <c r="F17" s="48">
        <v>0</v>
      </c>
      <c r="G17" s="48">
        <v>187611</v>
      </c>
      <c r="H17" s="48">
        <v>187611</v>
      </c>
      <c r="I17" s="49">
        <v>340281.63</v>
      </c>
      <c r="J17" s="49">
        <v>63763.15</v>
      </c>
      <c r="K17" s="49"/>
      <c r="L17" s="49">
        <v>18310</v>
      </c>
      <c r="M17" s="49">
        <v>45453.15</v>
      </c>
      <c r="N17" s="51">
        <v>1.602901102830617</v>
      </c>
      <c r="O17" s="14">
        <f t="shared" si="2"/>
        <v>0</v>
      </c>
      <c r="P17" s="10">
        <f t="shared" si="3"/>
        <v>0</v>
      </c>
      <c r="Q17" s="15">
        <f t="shared" si="4"/>
        <v>0</v>
      </c>
      <c r="R17" s="15" t="str">
        <f t="shared" si="5"/>
        <v>-</v>
      </c>
      <c r="S17" s="16" t="str">
        <f t="shared" si="6"/>
        <v>-</v>
      </c>
      <c r="T17" s="16"/>
      <c r="U17" s="16"/>
      <c r="V17" s="15">
        <f t="shared" si="7"/>
        <v>0</v>
      </c>
      <c r="W17" s="48">
        <f t="shared" si="8"/>
        <v>-8000</v>
      </c>
      <c r="X17" s="15">
        <f t="shared" si="9"/>
        <v>0</v>
      </c>
      <c r="Y17" s="15">
        <f t="shared" si="0"/>
        <v>187611</v>
      </c>
      <c r="Z17" s="15">
        <f t="shared" si="10"/>
        <v>187611</v>
      </c>
    </row>
    <row r="18" spans="1:26">
      <c r="A18" s="1" t="s">
        <v>20</v>
      </c>
      <c r="B18" s="1" t="s">
        <v>23</v>
      </c>
      <c r="C18" s="6">
        <v>0</v>
      </c>
      <c r="D18" s="6">
        <f t="shared" si="1"/>
        <v>0</v>
      </c>
      <c r="E18" s="6" t="e">
        <f>#REF!-D18</f>
        <v>#REF!</v>
      </c>
      <c r="F18" s="48">
        <v>0</v>
      </c>
      <c r="G18" s="48">
        <v>130483</v>
      </c>
      <c r="H18" s="48">
        <v>130483</v>
      </c>
      <c r="I18" s="49">
        <v>347126.66</v>
      </c>
      <c r="J18" s="49">
        <v>64627.63</v>
      </c>
      <c r="K18" s="49"/>
      <c r="L18" s="49">
        <v>9277</v>
      </c>
      <c r="M18" s="49">
        <v>55350.63</v>
      </c>
      <c r="N18" s="51">
        <v>1.9134443894341047</v>
      </c>
      <c r="O18" s="14">
        <f t="shared" si="2"/>
        <v>0</v>
      </c>
      <c r="P18" s="10">
        <f t="shared" si="3"/>
        <v>0</v>
      </c>
      <c r="Q18" s="15">
        <f t="shared" si="4"/>
        <v>0</v>
      </c>
      <c r="R18" s="15" t="str">
        <f t="shared" si="5"/>
        <v>-</v>
      </c>
      <c r="S18" s="16" t="str">
        <f t="shared" si="6"/>
        <v>-</v>
      </c>
      <c r="T18" s="16"/>
      <c r="U18" s="16"/>
      <c r="V18" s="15">
        <f t="shared" si="7"/>
        <v>0</v>
      </c>
      <c r="W18" s="48">
        <f t="shared" si="8"/>
        <v>-8000</v>
      </c>
      <c r="X18" s="15">
        <f t="shared" si="9"/>
        <v>0</v>
      </c>
      <c r="Y18" s="15">
        <f t="shared" si="0"/>
        <v>130483</v>
      </c>
      <c r="Z18" s="15">
        <f t="shared" si="10"/>
        <v>130483</v>
      </c>
    </row>
    <row r="19" spans="1:26">
      <c r="A19" s="1" t="s">
        <v>20</v>
      </c>
      <c r="B19" s="1" t="s">
        <v>24</v>
      </c>
      <c r="C19" s="6">
        <v>0</v>
      </c>
      <c r="D19" s="6">
        <f t="shared" si="1"/>
        <v>0</v>
      </c>
      <c r="E19" s="6" t="e">
        <f>#REF!-D19</f>
        <v>#REF!</v>
      </c>
      <c r="F19" s="48">
        <v>0</v>
      </c>
      <c r="G19" s="48">
        <v>157022</v>
      </c>
      <c r="H19" s="48">
        <v>157022</v>
      </c>
      <c r="I19" s="49">
        <v>330651.33</v>
      </c>
      <c r="J19" s="49">
        <v>86893.59</v>
      </c>
      <c r="K19" s="49"/>
      <c r="L19" s="49">
        <v>38000</v>
      </c>
      <c r="M19" s="49">
        <v>48893.59</v>
      </c>
      <c r="N19" s="51">
        <v>1.7744464539126454</v>
      </c>
      <c r="O19" s="14">
        <f t="shared" si="2"/>
        <v>0</v>
      </c>
      <c r="P19" s="10">
        <f t="shared" si="3"/>
        <v>0</v>
      </c>
      <c r="Q19" s="15">
        <f t="shared" si="4"/>
        <v>0</v>
      </c>
      <c r="R19" s="15" t="str">
        <f t="shared" si="5"/>
        <v>-</v>
      </c>
      <c r="S19" s="16" t="str">
        <f t="shared" si="6"/>
        <v>-</v>
      </c>
      <c r="T19" s="16"/>
      <c r="U19" s="16"/>
      <c r="V19" s="15">
        <f t="shared" si="7"/>
        <v>0</v>
      </c>
      <c r="W19" s="48">
        <f t="shared" si="8"/>
        <v>-8000</v>
      </c>
      <c r="X19" s="15">
        <f t="shared" si="9"/>
        <v>0</v>
      </c>
      <c r="Y19" s="15">
        <f t="shared" si="0"/>
        <v>157022</v>
      </c>
      <c r="Z19" s="15">
        <f t="shared" si="10"/>
        <v>157022</v>
      </c>
    </row>
    <row r="20" spans="1:26">
      <c r="A20" s="1" t="s">
        <v>25</v>
      </c>
      <c r="B20" s="1" t="s">
        <v>26</v>
      </c>
      <c r="C20" s="6">
        <v>0</v>
      </c>
      <c r="D20" s="6">
        <f t="shared" si="1"/>
        <v>0</v>
      </c>
      <c r="E20" s="6" t="e">
        <f>#REF!-D20</f>
        <v>#REF!</v>
      </c>
      <c r="F20" s="48">
        <v>0</v>
      </c>
      <c r="G20" s="48">
        <v>189188</v>
      </c>
      <c r="H20" s="48">
        <v>189188</v>
      </c>
      <c r="I20" s="49">
        <v>341296.73</v>
      </c>
      <c r="J20" s="50">
        <v>91401.88</v>
      </c>
      <c r="K20" s="49"/>
      <c r="L20" s="49">
        <v>10846.52</v>
      </c>
      <c r="M20" s="49">
        <v>80555.360000000001</v>
      </c>
      <c r="N20" s="51">
        <v>2.8323281034658612</v>
      </c>
      <c r="O20" s="14">
        <f t="shared" si="2"/>
        <v>56882.78833333333</v>
      </c>
      <c r="P20" s="10">
        <f t="shared" si="3"/>
        <v>23672.57166666667</v>
      </c>
      <c r="Q20" s="15">
        <f t="shared" si="4"/>
        <v>18938.057333333338</v>
      </c>
      <c r="R20" s="15">
        <f t="shared" si="5"/>
        <v>5672.5716666666704</v>
      </c>
      <c r="S20" s="16">
        <f t="shared" si="6"/>
        <v>11672.57166666667</v>
      </c>
      <c r="T20" s="16"/>
      <c r="U20" s="16"/>
      <c r="V20" s="15">
        <f t="shared" si="7"/>
        <v>18938.057333333338</v>
      </c>
      <c r="W20" s="48">
        <f t="shared" si="8"/>
        <v>15672.57166666667</v>
      </c>
      <c r="X20" s="15">
        <f t="shared" si="9"/>
        <v>0</v>
      </c>
      <c r="Y20" s="15">
        <f t="shared" si="0"/>
        <v>189188</v>
      </c>
      <c r="Z20" s="15">
        <f t="shared" si="10"/>
        <v>189188</v>
      </c>
    </row>
    <row r="21" spans="1:26" ht="47.25">
      <c r="A21" s="1" t="s">
        <v>27</v>
      </c>
      <c r="B21" s="1" t="s">
        <v>28</v>
      </c>
      <c r="C21" s="6">
        <v>256.44133333333303</v>
      </c>
      <c r="D21" s="6">
        <f t="shared" si="1"/>
        <v>256</v>
      </c>
      <c r="E21" s="6" t="e">
        <f>#REF!-D21</f>
        <v>#REF!</v>
      </c>
      <c r="F21" s="48">
        <v>29350</v>
      </c>
      <c r="G21" s="48">
        <v>108879</v>
      </c>
      <c r="H21" s="48">
        <v>138229</v>
      </c>
      <c r="I21" s="49">
        <v>281438.56</v>
      </c>
      <c r="J21" s="50">
        <v>130822.47</v>
      </c>
      <c r="K21" s="49"/>
      <c r="L21" s="49">
        <v>61299</v>
      </c>
      <c r="M21" s="49">
        <v>69523.47</v>
      </c>
      <c r="N21" s="51">
        <v>2.9643473161602305</v>
      </c>
      <c r="O21" s="14">
        <f t="shared" si="2"/>
        <v>46906.426666666666</v>
      </c>
      <c r="P21" s="10">
        <f t="shared" si="3"/>
        <v>22617.043333333335</v>
      </c>
      <c r="Q21" s="15">
        <f t="shared" si="4"/>
        <v>18093.634666666669</v>
      </c>
      <c r="R21" s="15">
        <f t="shared" si="5"/>
        <v>4617.0433333333349</v>
      </c>
      <c r="S21" s="26">
        <f t="shared" si="6"/>
        <v>10617.043333333335</v>
      </c>
      <c r="T21" s="29" t="s">
        <v>140</v>
      </c>
      <c r="U21" s="16">
        <f t="shared" si="11"/>
        <v>10617</v>
      </c>
      <c r="V21" s="15">
        <f t="shared" si="7"/>
        <v>18093.634666666669</v>
      </c>
      <c r="W21" s="48">
        <f t="shared" si="8"/>
        <v>14617.043333333335</v>
      </c>
      <c r="X21" s="15">
        <f t="shared" si="9"/>
        <v>10617</v>
      </c>
      <c r="Y21" s="15">
        <f t="shared" si="0"/>
        <v>127612</v>
      </c>
      <c r="Z21" s="15">
        <f t="shared" si="10"/>
        <v>138229</v>
      </c>
    </row>
    <row r="22" spans="1:26">
      <c r="A22" s="1" t="s">
        <v>29</v>
      </c>
      <c r="B22" s="1" t="s">
        <v>30</v>
      </c>
      <c r="C22" s="6">
        <v>0</v>
      </c>
      <c r="D22" s="6">
        <f t="shared" si="1"/>
        <v>0</v>
      </c>
      <c r="E22" s="6" t="e">
        <f>#REF!-D22</f>
        <v>#REF!</v>
      </c>
      <c r="F22" s="48">
        <v>11417</v>
      </c>
      <c r="G22" s="48">
        <v>182224</v>
      </c>
      <c r="H22" s="48">
        <v>193641</v>
      </c>
      <c r="I22" s="49">
        <v>367849.89</v>
      </c>
      <c r="J22" s="50">
        <v>99410.79</v>
      </c>
      <c r="K22" s="49"/>
      <c r="L22" s="49">
        <v>41417</v>
      </c>
      <c r="M22" s="49">
        <v>57993.789999999994</v>
      </c>
      <c r="N22" s="51">
        <v>1.8918735574448586</v>
      </c>
      <c r="O22" s="14">
        <f t="shared" si="2"/>
        <v>0</v>
      </c>
      <c r="P22" s="10">
        <f t="shared" si="3"/>
        <v>0</v>
      </c>
      <c r="Q22" s="15">
        <f t="shared" si="4"/>
        <v>0</v>
      </c>
      <c r="R22" s="15" t="str">
        <f t="shared" si="5"/>
        <v>-</v>
      </c>
      <c r="S22" s="16" t="str">
        <f t="shared" si="6"/>
        <v>-</v>
      </c>
      <c r="T22" s="16"/>
      <c r="U22" s="16" t="e">
        <f t="shared" si="11"/>
        <v>#VALUE!</v>
      </c>
      <c r="V22" s="15">
        <f t="shared" si="7"/>
        <v>0</v>
      </c>
      <c r="W22" s="48">
        <f t="shared" si="8"/>
        <v>-8000</v>
      </c>
      <c r="X22" s="15" t="e">
        <f t="shared" si="9"/>
        <v>#VALUE!</v>
      </c>
      <c r="Y22" s="15" t="e">
        <f t="shared" si="0"/>
        <v>#VALUE!</v>
      </c>
      <c r="Z22" s="15">
        <f t="shared" si="10"/>
        <v>193641</v>
      </c>
    </row>
    <row r="23" spans="1:26">
      <c r="A23" s="1" t="s">
        <v>29</v>
      </c>
      <c r="B23" s="1" t="s">
        <v>31</v>
      </c>
      <c r="C23" s="6">
        <v>0</v>
      </c>
      <c r="D23" s="6">
        <f t="shared" si="1"/>
        <v>0</v>
      </c>
      <c r="E23" s="6" t="e">
        <f>#REF!-D23</f>
        <v>#REF!</v>
      </c>
      <c r="F23" s="48">
        <v>0</v>
      </c>
      <c r="G23" s="48">
        <v>85982</v>
      </c>
      <c r="H23" s="48">
        <v>85982</v>
      </c>
      <c r="I23" s="49">
        <v>199328.48</v>
      </c>
      <c r="J23" s="50">
        <v>37300.29</v>
      </c>
      <c r="K23" s="49"/>
      <c r="L23" s="49">
        <v>10027.31</v>
      </c>
      <c r="M23" s="49">
        <v>27272.980000000003</v>
      </c>
      <c r="N23" s="51">
        <v>1.6418916152874894</v>
      </c>
      <c r="O23" s="14">
        <f t="shared" si="2"/>
        <v>0</v>
      </c>
      <c r="P23" s="10">
        <f t="shared" si="3"/>
        <v>0</v>
      </c>
      <c r="Q23" s="15">
        <f t="shared" si="4"/>
        <v>0</v>
      </c>
      <c r="R23" s="15" t="str">
        <f t="shared" si="5"/>
        <v>-</v>
      </c>
      <c r="S23" s="16" t="str">
        <f t="shared" si="6"/>
        <v>-</v>
      </c>
      <c r="T23" s="16"/>
      <c r="U23" s="16"/>
      <c r="V23" s="15">
        <f t="shared" si="7"/>
        <v>0</v>
      </c>
      <c r="W23" s="48">
        <f t="shared" si="8"/>
        <v>-8000</v>
      </c>
      <c r="X23" s="15">
        <f t="shared" si="9"/>
        <v>0</v>
      </c>
      <c r="Y23" s="15">
        <f t="shared" si="0"/>
        <v>85982</v>
      </c>
      <c r="Z23" s="15">
        <f t="shared" si="10"/>
        <v>85982</v>
      </c>
    </row>
    <row r="24" spans="1:26">
      <c r="A24" s="1" t="s">
        <v>29</v>
      </c>
      <c r="B24" s="1" t="s">
        <v>32</v>
      </c>
      <c r="C24" s="6">
        <v>10525.449333333323</v>
      </c>
      <c r="D24" s="6">
        <f t="shared" si="1"/>
        <v>10525</v>
      </c>
      <c r="E24" s="6" t="e">
        <f>#REF!-D24</f>
        <v>#REF!</v>
      </c>
      <c r="F24" s="48">
        <v>0</v>
      </c>
      <c r="G24" s="48">
        <v>163203</v>
      </c>
      <c r="H24" s="48">
        <v>163203</v>
      </c>
      <c r="I24" s="49">
        <v>301796.65999999997</v>
      </c>
      <c r="J24" s="50">
        <v>104499.44</v>
      </c>
      <c r="K24" s="49"/>
      <c r="L24" s="49">
        <v>60000</v>
      </c>
      <c r="M24" s="49">
        <v>44499.44</v>
      </c>
      <c r="N24" s="51">
        <v>1.7693810130304293</v>
      </c>
      <c r="O24" s="14">
        <f t="shared" si="2"/>
        <v>0</v>
      </c>
      <c r="P24" s="10">
        <f t="shared" si="3"/>
        <v>0</v>
      </c>
      <c r="Q24" s="15">
        <f t="shared" si="4"/>
        <v>0</v>
      </c>
      <c r="R24" s="15" t="str">
        <f t="shared" si="5"/>
        <v>-</v>
      </c>
      <c r="S24" s="16" t="str">
        <f t="shared" si="6"/>
        <v>-</v>
      </c>
      <c r="T24" s="16"/>
      <c r="U24" s="16"/>
      <c r="V24" s="15">
        <f t="shared" si="7"/>
        <v>0</v>
      </c>
      <c r="W24" s="48">
        <f t="shared" si="8"/>
        <v>-8000</v>
      </c>
      <c r="X24" s="15">
        <f t="shared" si="9"/>
        <v>0</v>
      </c>
      <c r="Y24" s="15">
        <f t="shared" si="0"/>
        <v>163203</v>
      </c>
      <c r="Z24" s="15">
        <f t="shared" si="10"/>
        <v>163203</v>
      </c>
    </row>
    <row r="25" spans="1:26">
      <c r="A25" s="1" t="s">
        <v>29</v>
      </c>
      <c r="B25" s="1" t="s">
        <v>33</v>
      </c>
      <c r="C25" s="6">
        <v>0</v>
      </c>
      <c r="D25" s="6">
        <f t="shared" si="1"/>
        <v>0</v>
      </c>
      <c r="E25" s="6" t="e">
        <f>#REF!-D25</f>
        <v>#REF!</v>
      </c>
      <c r="F25" s="48">
        <v>0</v>
      </c>
      <c r="G25" s="48">
        <v>161093</v>
      </c>
      <c r="H25" s="48">
        <v>161093</v>
      </c>
      <c r="I25" s="49">
        <v>323417.28000000003</v>
      </c>
      <c r="J25" s="50">
        <v>76563.850000000006</v>
      </c>
      <c r="K25" s="49"/>
      <c r="L25" s="49">
        <v>32350.18</v>
      </c>
      <c r="M25" s="49">
        <v>44213.670000000006</v>
      </c>
      <c r="N25" s="51">
        <v>1.6404937917973954</v>
      </c>
      <c r="O25" s="14">
        <f t="shared" si="2"/>
        <v>0</v>
      </c>
      <c r="P25" s="10">
        <f t="shared" si="3"/>
        <v>0</v>
      </c>
      <c r="Q25" s="15">
        <f t="shared" si="4"/>
        <v>0</v>
      </c>
      <c r="R25" s="15" t="str">
        <f t="shared" si="5"/>
        <v>-</v>
      </c>
      <c r="S25" s="16" t="str">
        <f t="shared" si="6"/>
        <v>-</v>
      </c>
      <c r="T25" s="16"/>
      <c r="U25" s="16"/>
      <c r="V25" s="15">
        <f t="shared" si="7"/>
        <v>0</v>
      </c>
      <c r="W25" s="48">
        <f t="shared" si="8"/>
        <v>-8000</v>
      </c>
      <c r="X25" s="15">
        <f t="shared" si="9"/>
        <v>0</v>
      </c>
      <c r="Y25" s="15">
        <f t="shared" si="0"/>
        <v>161093</v>
      </c>
      <c r="Z25" s="15">
        <f t="shared" si="10"/>
        <v>161093</v>
      </c>
    </row>
    <row r="26" spans="1:26">
      <c r="A26" s="1" t="s">
        <v>34</v>
      </c>
      <c r="B26" s="1" t="s">
        <v>35</v>
      </c>
      <c r="C26" s="6">
        <v>0</v>
      </c>
      <c r="D26" s="6">
        <f t="shared" si="1"/>
        <v>0</v>
      </c>
      <c r="E26" s="6" t="e">
        <f>#REF!-D26</f>
        <v>#REF!</v>
      </c>
      <c r="F26" s="48">
        <v>1971</v>
      </c>
      <c r="G26" s="48">
        <v>140923</v>
      </c>
      <c r="H26" s="48">
        <v>142894</v>
      </c>
      <c r="I26" s="49">
        <v>235576.16</v>
      </c>
      <c r="J26" s="49">
        <v>100488.38</v>
      </c>
      <c r="K26" s="49"/>
      <c r="L26" s="49">
        <v>35497.96</v>
      </c>
      <c r="M26" s="50">
        <v>64990.420000000006</v>
      </c>
      <c r="N26" s="52">
        <v>3.3105431381511607</v>
      </c>
      <c r="O26" s="14">
        <f t="shared" si="2"/>
        <v>39262.693333333336</v>
      </c>
      <c r="P26" s="10">
        <f t="shared" si="3"/>
        <v>25727.726666666669</v>
      </c>
      <c r="Q26" s="15">
        <f t="shared" si="4"/>
        <v>20582.181333333334</v>
      </c>
      <c r="R26" s="15">
        <f t="shared" si="5"/>
        <v>7727.7266666666692</v>
      </c>
      <c r="S26" s="16">
        <f t="shared" si="6"/>
        <v>13727.726666666669</v>
      </c>
      <c r="T26" s="16"/>
      <c r="U26" s="16">
        <f t="shared" si="11"/>
        <v>13728</v>
      </c>
      <c r="V26" s="15">
        <f t="shared" si="7"/>
        <v>20582.181333333334</v>
      </c>
      <c r="W26" s="48">
        <f t="shared" si="8"/>
        <v>17727.726666666669</v>
      </c>
      <c r="X26" s="15">
        <f t="shared" si="9"/>
        <v>13728</v>
      </c>
      <c r="Y26" s="15">
        <f t="shared" si="0"/>
        <v>129166</v>
      </c>
      <c r="Z26" s="15">
        <f t="shared" si="10"/>
        <v>142894</v>
      </c>
    </row>
    <row r="27" spans="1:26">
      <c r="A27" s="1" t="s">
        <v>36</v>
      </c>
      <c r="B27" s="1" t="s">
        <v>37</v>
      </c>
      <c r="C27" s="6">
        <v>0</v>
      </c>
      <c r="D27" s="6">
        <f t="shared" si="1"/>
        <v>0</v>
      </c>
      <c r="E27" s="6" t="e">
        <f>#REF!-D27</f>
        <v>#REF!</v>
      </c>
      <c r="F27" s="48">
        <v>0</v>
      </c>
      <c r="G27" s="48">
        <v>145064</v>
      </c>
      <c r="H27" s="48">
        <v>145064</v>
      </c>
      <c r="I27" s="49">
        <v>314607.2</v>
      </c>
      <c r="J27" s="49">
        <v>44492.99</v>
      </c>
      <c r="K27" s="49"/>
      <c r="L27" s="49"/>
      <c r="M27" s="49">
        <v>44492.99</v>
      </c>
      <c r="N27" s="51">
        <v>1.6970872885299508</v>
      </c>
      <c r="O27" s="14">
        <f t="shared" si="2"/>
        <v>0</v>
      </c>
      <c r="P27" s="10">
        <f t="shared" si="3"/>
        <v>0</v>
      </c>
      <c r="Q27" s="15">
        <f t="shared" si="4"/>
        <v>0</v>
      </c>
      <c r="R27" s="15" t="str">
        <f t="shared" si="5"/>
        <v>-</v>
      </c>
      <c r="S27" s="16" t="str">
        <f t="shared" si="6"/>
        <v>-</v>
      </c>
      <c r="T27" s="16"/>
      <c r="U27" s="16"/>
      <c r="V27" s="15">
        <f t="shared" si="7"/>
        <v>0</v>
      </c>
      <c r="W27" s="48">
        <f t="shared" si="8"/>
        <v>-8000</v>
      </c>
      <c r="X27" s="15">
        <f t="shared" si="9"/>
        <v>0</v>
      </c>
      <c r="Y27" s="15">
        <f t="shared" si="0"/>
        <v>145064</v>
      </c>
      <c r="Z27" s="15">
        <f t="shared" si="10"/>
        <v>145064</v>
      </c>
    </row>
    <row r="28" spans="1:26">
      <c r="A28" s="1" t="s">
        <v>38</v>
      </c>
      <c r="B28" s="1" t="s">
        <v>39</v>
      </c>
      <c r="C28" s="6">
        <v>0</v>
      </c>
      <c r="D28" s="6">
        <f t="shared" si="1"/>
        <v>0</v>
      </c>
      <c r="E28" s="6" t="e">
        <f>#REF!-D28</f>
        <v>#REF!</v>
      </c>
      <c r="F28" s="48">
        <v>0</v>
      </c>
      <c r="G28" s="48">
        <v>135087</v>
      </c>
      <c r="H28" s="48">
        <v>135087</v>
      </c>
      <c r="I28" s="49">
        <v>244589.42</v>
      </c>
      <c r="J28" s="49">
        <v>47666.23</v>
      </c>
      <c r="K28" s="49"/>
      <c r="L28" s="49"/>
      <c r="M28" s="49">
        <v>47666.23</v>
      </c>
      <c r="N28" s="51">
        <v>2.3385915874856731</v>
      </c>
      <c r="O28" s="14">
        <f t="shared" si="2"/>
        <v>40764.903333333335</v>
      </c>
      <c r="P28" s="10">
        <f t="shared" si="3"/>
        <v>6901.3266666666677</v>
      </c>
      <c r="Q28" s="15">
        <f t="shared" si="4"/>
        <v>5521.061333333334</v>
      </c>
      <c r="R28" s="15" t="str">
        <f t="shared" si="5"/>
        <v>-</v>
      </c>
      <c r="S28" s="16" t="str">
        <f t="shared" si="6"/>
        <v>-</v>
      </c>
      <c r="T28" s="16"/>
      <c r="U28" s="16"/>
      <c r="V28" s="15">
        <f t="shared" si="7"/>
        <v>5521.061333333334</v>
      </c>
      <c r="W28" s="48">
        <f t="shared" si="8"/>
        <v>-1098.6733333333323</v>
      </c>
      <c r="X28" s="15">
        <f t="shared" si="9"/>
        <v>0</v>
      </c>
      <c r="Y28" s="15">
        <f t="shared" si="0"/>
        <v>135087</v>
      </c>
      <c r="Z28" s="15">
        <f t="shared" si="10"/>
        <v>135087</v>
      </c>
    </row>
    <row r="29" spans="1:26">
      <c r="A29" s="1" t="s">
        <v>40</v>
      </c>
      <c r="B29" s="1" t="s">
        <v>41</v>
      </c>
      <c r="C29" s="6">
        <v>23462.378666666664</v>
      </c>
      <c r="D29" s="6">
        <f t="shared" si="1"/>
        <v>23462</v>
      </c>
      <c r="E29" s="6" t="e">
        <f>#REF!-D29</f>
        <v>#REF!</v>
      </c>
      <c r="F29" s="48">
        <v>19566</v>
      </c>
      <c r="G29" s="48">
        <v>137151</v>
      </c>
      <c r="H29" s="48">
        <v>156717</v>
      </c>
      <c r="I29" s="49">
        <v>282563.15999999997</v>
      </c>
      <c r="J29" s="49">
        <v>107765.39</v>
      </c>
      <c r="K29" s="49"/>
      <c r="L29" s="49">
        <v>45062</v>
      </c>
      <c r="M29" s="49">
        <v>62703.39</v>
      </c>
      <c r="N29" s="51">
        <v>2.6629114708371753</v>
      </c>
      <c r="O29" s="14">
        <f t="shared" si="2"/>
        <v>47093.859999999993</v>
      </c>
      <c r="P29" s="10">
        <f t="shared" si="3"/>
        <v>15609.530000000006</v>
      </c>
      <c r="Q29" s="15">
        <f t="shared" si="4"/>
        <v>12487.624000000005</v>
      </c>
      <c r="R29" s="15" t="str">
        <f t="shared" si="5"/>
        <v>-</v>
      </c>
      <c r="S29" s="16">
        <f t="shared" si="6"/>
        <v>3609.5300000000061</v>
      </c>
      <c r="T29" s="16"/>
      <c r="U29" s="16">
        <f t="shared" si="11"/>
        <v>3610</v>
      </c>
      <c r="V29" s="15">
        <f t="shared" si="7"/>
        <v>12487.624000000005</v>
      </c>
      <c r="W29" s="48">
        <f t="shared" si="8"/>
        <v>7609.5300000000061</v>
      </c>
      <c r="X29" s="15">
        <f t="shared" si="9"/>
        <v>3610</v>
      </c>
      <c r="Y29" s="15">
        <f t="shared" si="0"/>
        <v>153107</v>
      </c>
      <c r="Z29" s="15">
        <f t="shared" si="10"/>
        <v>156717</v>
      </c>
    </row>
    <row r="30" spans="1:26">
      <c r="A30" s="1" t="s">
        <v>40</v>
      </c>
      <c r="B30" s="1" t="s">
        <v>42</v>
      </c>
      <c r="C30" s="6">
        <v>0</v>
      </c>
      <c r="D30" s="6">
        <f t="shared" si="1"/>
        <v>0</v>
      </c>
      <c r="E30" s="6" t="e">
        <f>#REF!-D30</f>
        <v>#REF!</v>
      </c>
      <c r="F30" s="48">
        <v>0</v>
      </c>
      <c r="G30" s="48">
        <v>111084</v>
      </c>
      <c r="H30" s="48">
        <v>111084</v>
      </c>
      <c r="I30" s="49">
        <v>255760.85</v>
      </c>
      <c r="J30" s="49">
        <v>53212.95</v>
      </c>
      <c r="K30" s="49"/>
      <c r="L30" s="49">
        <v>9000</v>
      </c>
      <c r="M30" s="49">
        <v>44212.95</v>
      </c>
      <c r="N30" s="51">
        <v>2.0744199121953182</v>
      </c>
      <c r="O30" s="14">
        <f t="shared" si="2"/>
        <v>42626.808333333334</v>
      </c>
      <c r="P30" s="10">
        <f t="shared" si="3"/>
        <v>1586.1416666666628</v>
      </c>
      <c r="Q30" s="15">
        <f t="shared" si="4"/>
        <v>1268.9133333333302</v>
      </c>
      <c r="R30" s="15" t="str">
        <f t="shared" si="5"/>
        <v>-</v>
      </c>
      <c r="S30" s="16" t="str">
        <f t="shared" si="6"/>
        <v>-</v>
      </c>
      <c r="T30" s="16"/>
      <c r="U30" s="16"/>
      <c r="V30" s="15">
        <f t="shared" si="7"/>
        <v>1268.9133333333302</v>
      </c>
      <c r="W30" s="48">
        <f t="shared" si="8"/>
        <v>-6413.8583333333372</v>
      </c>
      <c r="X30" s="15">
        <f t="shared" si="9"/>
        <v>0</v>
      </c>
      <c r="Y30" s="15">
        <f t="shared" si="0"/>
        <v>111084</v>
      </c>
      <c r="Z30" s="15">
        <f t="shared" si="10"/>
        <v>111084</v>
      </c>
    </row>
    <row r="31" spans="1:26">
      <c r="A31" s="1" t="s">
        <v>43</v>
      </c>
      <c r="B31" s="1" t="s">
        <v>44</v>
      </c>
      <c r="C31" s="6">
        <v>0</v>
      </c>
      <c r="D31" s="6">
        <f t="shared" si="1"/>
        <v>0</v>
      </c>
      <c r="E31" s="6" t="e">
        <f>#REF!-D31</f>
        <v>#REF!</v>
      </c>
      <c r="F31" s="48">
        <v>0</v>
      </c>
      <c r="G31" s="48">
        <v>192343</v>
      </c>
      <c r="H31" s="48">
        <v>192343</v>
      </c>
      <c r="I31" s="49">
        <v>333502.46000000002</v>
      </c>
      <c r="J31" s="49">
        <v>106151.58</v>
      </c>
      <c r="K31" s="49"/>
      <c r="L31" s="49">
        <v>21060.799999999999</v>
      </c>
      <c r="M31" s="49">
        <v>85090.78</v>
      </c>
      <c r="N31" s="51">
        <v>3.0617146272324343</v>
      </c>
      <c r="O31" s="14">
        <f t="shared" si="2"/>
        <v>55583.743333333339</v>
      </c>
      <c r="P31" s="10">
        <f t="shared" si="3"/>
        <v>29507.03666666666</v>
      </c>
      <c r="Q31" s="15">
        <f t="shared" si="4"/>
        <v>23605.629333333327</v>
      </c>
      <c r="R31" s="15">
        <f t="shared" si="5"/>
        <v>11507.03666666666</v>
      </c>
      <c r="S31" s="16">
        <f t="shared" si="6"/>
        <v>17507.03666666666</v>
      </c>
      <c r="T31" s="16"/>
      <c r="U31" s="16"/>
      <c r="V31" s="15">
        <f t="shared" si="7"/>
        <v>23605.629333333327</v>
      </c>
      <c r="W31" s="48">
        <f t="shared" si="8"/>
        <v>21507.03666666666</v>
      </c>
      <c r="X31" s="15">
        <f t="shared" si="9"/>
        <v>0</v>
      </c>
      <c r="Y31" s="15">
        <f t="shared" si="0"/>
        <v>192343</v>
      </c>
      <c r="Z31" s="15">
        <f t="shared" si="10"/>
        <v>192343</v>
      </c>
    </row>
    <row r="32" spans="1:26">
      <c r="A32" s="1" t="s">
        <v>45</v>
      </c>
      <c r="B32" s="1" t="s">
        <v>46</v>
      </c>
      <c r="C32" s="6">
        <v>0</v>
      </c>
      <c r="D32" s="6">
        <f t="shared" si="1"/>
        <v>0</v>
      </c>
      <c r="E32" s="6" t="e">
        <f>#REF!-D32</f>
        <v>#REF!</v>
      </c>
      <c r="F32" s="48">
        <v>11799</v>
      </c>
      <c r="G32" s="48">
        <v>158028</v>
      </c>
      <c r="H32" s="48">
        <v>169827</v>
      </c>
      <c r="I32" s="49">
        <v>292408.40999999997</v>
      </c>
      <c r="J32" s="49">
        <v>107347.57</v>
      </c>
      <c r="K32" s="49"/>
      <c r="L32" s="49">
        <v>33889</v>
      </c>
      <c r="M32" s="49">
        <v>73458.570000000007</v>
      </c>
      <c r="N32" s="51">
        <v>3.0146288884098791</v>
      </c>
      <c r="O32" s="14">
        <f t="shared" si="2"/>
        <v>48734.734999999993</v>
      </c>
      <c r="P32" s="10">
        <f t="shared" si="3"/>
        <v>24723.835000000014</v>
      </c>
      <c r="Q32" s="15">
        <f t="shared" si="4"/>
        <v>19779.06800000001</v>
      </c>
      <c r="R32" s="15">
        <f t="shared" si="5"/>
        <v>6723.8350000000137</v>
      </c>
      <c r="S32" s="16">
        <f t="shared" si="6"/>
        <v>12723.835000000014</v>
      </c>
      <c r="T32" s="16"/>
      <c r="U32" s="16">
        <f t="shared" si="11"/>
        <v>12724</v>
      </c>
      <c r="V32" s="15">
        <f t="shared" si="7"/>
        <v>19779.06800000001</v>
      </c>
      <c r="W32" s="48">
        <f t="shared" si="8"/>
        <v>16723.835000000014</v>
      </c>
      <c r="X32" s="15">
        <f t="shared" si="9"/>
        <v>12724</v>
      </c>
      <c r="Y32" s="15">
        <f t="shared" si="0"/>
        <v>157103</v>
      </c>
      <c r="Z32" s="15">
        <f t="shared" si="10"/>
        <v>169827</v>
      </c>
    </row>
    <row r="33" spans="1:26">
      <c r="A33" s="1" t="s">
        <v>45</v>
      </c>
      <c r="B33" s="1" t="s">
        <v>47</v>
      </c>
      <c r="C33" s="6">
        <v>24086.517333333333</v>
      </c>
      <c r="D33" s="6">
        <f t="shared" si="1"/>
        <v>24087</v>
      </c>
      <c r="E33" s="6" t="e">
        <f>#REF!-D33</f>
        <v>#REF!</v>
      </c>
      <c r="F33" s="48">
        <v>0</v>
      </c>
      <c r="G33" s="48">
        <v>176485</v>
      </c>
      <c r="H33" s="48">
        <v>176485</v>
      </c>
      <c r="I33" s="49">
        <v>358504.95</v>
      </c>
      <c r="J33" s="49">
        <v>106205.3</v>
      </c>
      <c r="K33" s="49"/>
      <c r="L33" s="49">
        <v>22000</v>
      </c>
      <c r="M33" s="49">
        <v>84205.3</v>
      </c>
      <c r="N33" s="51">
        <v>2.8185485305014617</v>
      </c>
      <c r="O33" s="14">
        <f t="shared" si="2"/>
        <v>59750.825000000004</v>
      </c>
      <c r="P33" s="10">
        <f t="shared" si="3"/>
        <v>24454.474999999999</v>
      </c>
      <c r="Q33" s="15">
        <f t="shared" si="4"/>
        <v>19563.579999999998</v>
      </c>
      <c r="R33" s="15">
        <f t="shared" si="5"/>
        <v>6454.4749999999985</v>
      </c>
      <c r="S33" s="16">
        <f t="shared" si="6"/>
        <v>12454.474999999999</v>
      </c>
      <c r="T33" s="16"/>
      <c r="U33" s="16"/>
      <c r="V33" s="15">
        <f t="shared" si="7"/>
        <v>19563.579999999998</v>
      </c>
      <c r="W33" s="48">
        <f t="shared" si="8"/>
        <v>16454.474999999999</v>
      </c>
      <c r="X33" s="15">
        <f t="shared" si="9"/>
        <v>0</v>
      </c>
      <c r="Y33" s="15">
        <f t="shared" si="0"/>
        <v>176485</v>
      </c>
      <c r="Z33" s="15">
        <f t="shared" si="10"/>
        <v>176485</v>
      </c>
    </row>
    <row r="34" spans="1:26">
      <c r="A34" s="1" t="s">
        <v>48</v>
      </c>
      <c r="B34" s="1" t="s">
        <v>49</v>
      </c>
      <c r="C34" s="6">
        <v>0</v>
      </c>
      <c r="D34" s="6">
        <f t="shared" si="1"/>
        <v>0</v>
      </c>
      <c r="E34" s="6" t="e">
        <f>#REF!-D34</f>
        <v>#REF!</v>
      </c>
      <c r="F34" s="48">
        <v>0</v>
      </c>
      <c r="G34" s="48">
        <v>164075</v>
      </c>
      <c r="H34" s="48">
        <v>164075</v>
      </c>
      <c r="I34" s="49">
        <v>265038.84000000003</v>
      </c>
      <c r="J34" s="49">
        <v>89512.55</v>
      </c>
      <c r="K34" s="49"/>
      <c r="L34" s="49">
        <v>35694.33</v>
      </c>
      <c r="M34" s="50">
        <v>53818.22</v>
      </c>
      <c r="N34" s="53">
        <v>2.4366943350642494</v>
      </c>
      <c r="O34" s="14">
        <f t="shared" si="2"/>
        <v>44173.14</v>
      </c>
      <c r="P34" s="10">
        <f t="shared" si="3"/>
        <v>9645.0800000000017</v>
      </c>
      <c r="Q34" s="15">
        <f t="shared" si="4"/>
        <v>7716.0640000000012</v>
      </c>
      <c r="R34" s="15" t="str">
        <f t="shared" si="5"/>
        <v>-</v>
      </c>
      <c r="S34" s="16" t="str">
        <f t="shared" si="6"/>
        <v>-</v>
      </c>
      <c r="T34" s="16"/>
      <c r="U34" s="16"/>
      <c r="V34" s="15">
        <f t="shared" si="7"/>
        <v>7716.0640000000012</v>
      </c>
      <c r="W34" s="48">
        <f t="shared" si="8"/>
        <v>1645.0800000000017</v>
      </c>
      <c r="X34" s="15">
        <f t="shared" si="9"/>
        <v>0</v>
      </c>
      <c r="Y34" s="15">
        <f t="shared" si="0"/>
        <v>164075</v>
      </c>
      <c r="Z34" s="15">
        <f t="shared" si="10"/>
        <v>164075</v>
      </c>
    </row>
    <row r="35" spans="1:26">
      <c r="A35" s="1" t="s">
        <v>48</v>
      </c>
      <c r="B35" s="1" t="s">
        <v>50</v>
      </c>
      <c r="C35" s="6">
        <v>5021.7053333333342</v>
      </c>
      <c r="D35" s="6">
        <f t="shared" si="1"/>
        <v>5022</v>
      </c>
      <c r="E35" s="6" t="e">
        <f>#REF!-D35</f>
        <v>#REF!</v>
      </c>
      <c r="F35" s="48">
        <v>0</v>
      </c>
      <c r="G35" s="48">
        <v>191791</v>
      </c>
      <c r="H35" s="48">
        <v>191791</v>
      </c>
      <c r="I35" s="49">
        <v>395905</v>
      </c>
      <c r="J35" s="50">
        <v>82015.11</v>
      </c>
      <c r="K35" s="49"/>
      <c r="L35" s="49">
        <v>38500</v>
      </c>
      <c r="M35" s="49">
        <v>43515.11</v>
      </c>
      <c r="N35" s="51">
        <v>1.3189561132089769</v>
      </c>
      <c r="O35" s="14">
        <f t="shared" si="2"/>
        <v>0</v>
      </c>
      <c r="P35" s="10">
        <f t="shared" si="3"/>
        <v>0</v>
      </c>
      <c r="Q35" s="15">
        <f t="shared" si="4"/>
        <v>0</v>
      </c>
      <c r="R35" s="15" t="str">
        <f t="shared" si="5"/>
        <v>-</v>
      </c>
      <c r="S35" s="16" t="str">
        <f t="shared" si="6"/>
        <v>-</v>
      </c>
      <c r="T35" s="16"/>
      <c r="U35" s="16"/>
      <c r="V35" s="15">
        <f t="shared" si="7"/>
        <v>0</v>
      </c>
      <c r="W35" s="48">
        <f t="shared" si="8"/>
        <v>-8000</v>
      </c>
      <c r="X35" s="15">
        <f t="shared" si="9"/>
        <v>0</v>
      </c>
      <c r="Y35" s="15">
        <f t="shared" si="0"/>
        <v>191791</v>
      </c>
      <c r="Z35" s="15">
        <f t="shared" si="10"/>
        <v>191791</v>
      </c>
    </row>
    <row r="36" spans="1:26">
      <c r="A36" s="12" t="s">
        <v>51</v>
      </c>
      <c r="B36" s="11" t="s">
        <v>52</v>
      </c>
      <c r="C36" s="13">
        <v>0</v>
      </c>
      <c r="D36" s="13">
        <f t="shared" si="1"/>
        <v>0</v>
      </c>
      <c r="E36" s="13" t="e">
        <f>#REF!-D36</f>
        <v>#REF!</v>
      </c>
      <c r="F36" s="48">
        <v>0</v>
      </c>
      <c r="G36" s="48">
        <v>168436</v>
      </c>
      <c r="H36" s="48">
        <v>168436</v>
      </c>
      <c r="I36" s="49">
        <v>259537.18</v>
      </c>
      <c r="J36" s="49">
        <v>44818.14</v>
      </c>
      <c r="K36" s="49"/>
      <c r="L36" s="49"/>
      <c r="M36" s="49">
        <v>44818.14</v>
      </c>
      <c r="N36" s="51">
        <v>2.0722182463414298</v>
      </c>
      <c r="O36" s="14">
        <f t="shared" si="2"/>
        <v>43256.196666666663</v>
      </c>
      <c r="P36" s="10">
        <f t="shared" si="3"/>
        <v>1561.9433333333363</v>
      </c>
      <c r="Q36" s="15">
        <f t="shared" si="4"/>
        <v>1249.5546666666692</v>
      </c>
      <c r="R36" s="15" t="str">
        <f t="shared" si="5"/>
        <v>-</v>
      </c>
      <c r="S36" s="16" t="str">
        <f t="shared" si="6"/>
        <v>-</v>
      </c>
      <c r="T36" s="16"/>
      <c r="U36" s="16"/>
      <c r="V36" s="15">
        <f t="shared" si="7"/>
        <v>1249.5546666666692</v>
      </c>
      <c r="W36" s="48">
        <f t="shared" si="8"/>
        <v>-6438.0566666666637</v>
      </c>
      <c r="X36" s="15">
        <f t="shared" si="9"/>
        <v>0</v>
      </c>
      <c r="Y36" s="15">
        <f t="shared" si="0"/>
        <v>168436</v>
      </c>
      <c r="Z36" s="15">
        <f t="shared" si="10"/>
        <v>168436</v>
      </c>
    </row>
    <row r="37" spans="1:26">
      <c r="A37" s="1" t="s">
        <v>53</v>
      </c>
      <c r="B37" s="1" t="s">
        <v>54</v>
      </c>
      <c r="C37" s="6">
        <v>0</v>
      </c>
      <c r="D37" s="6">
        <f t="shared" si="1"/>
        <v>0</v>
      </c>
      <c r="E37" s="6" t="e">
        <f>#REF!-D37</f>
        <v>#REF!</v>
      </c>
      <c r="F37" s="48">
        <v>0</v>
      </c>
      <c r="G37" s="48">
        <v>179223</v>
      </c>
      <c r="H37" s="48">
        <v>179223</v>
      </c>
      <c r="I37" s="49">
        <v>336912</v>
      </c>
      <c r="J37" s="49">
        <v>100631.05</v>
      </c>
      <c r="K37" s="49"/>
      <c r="L37" s="49">
        <v>11782.25</v>
      </c>
      <c r="M37" s="49">
        <v>88848.8</v>
      </c>
      <c r="N37" s="51">
        <v>3.1645818492662769</v>
      </c>
      <c r="O37" s="14">
        <f t="shared" si="2"/>
        <v>56152.000000000007</v>
      </c>
      <c r="P37" s="10">
        <f t="shared" si="3"/>
        <v>32696.799999999996</v>
      </c>
      <c r="Q37" s="15">
        <f t="shared" si="4"/>
        <v>26157.439999999995</v>
      </c>
      <c r="R37" s="15">
        <f t="shared" si="5"/>
        <v>14696.799999999996</v>
      </c>
      <c r="S37" s="16">
        <f t="shared" si="6"/>
        <v>20696.799999999996</v>
      </c>
      <c r="T37" s="16"/>
      <c r="U37" s="16"/>
      <c r="V37" s="15">
        <f t="shared" si="7"/>
        <v>26157.439999999995</v>
      </c>
      <c r="W37" s="48">
        <f t="shared" si="8"/>
        <v>24696.799999999996</v>
      </c>
      <c r="X37" s="15">
        <f t="shared" si="9"/>
        <v>0</v>
      </c>
      <c r="Y37" s="15">
        <f t="shared" si="0"/>
        <v>179223</v>
      </c>
      <c r="Z37" s="15">
        <f t="shared" si="10"/>
        <v>179223</v>
      </c>
    </row>
    <row r="38" spans="1:26">
      <c r="A38" s="1" t="s">
        <v>55</v>
      </c>
      <c r="B38" s="1" t="s">
        <v>56</v>
      </c>
      <c r="C38" s="6">
        <v>29564.615999999998</v>
      </c>
      <c r="D38" s="6">
        <f t="shared" si="1"/>
        <v>29565</v>
      </c>
      <c r="E38" s="6" t="e">
        <f>#REF!-D38</f>
        <v>#REF!</v>
      </c>
      <c r="F38" s="48">
        <v>0</v>
      </c>
      <c r="G38" s="48">
        <v>153884</v>
      </c>
      <c r="H38" s="48">
        <v>153884</v>
      </c>
      <c r="I38" s="49">
        <v>287769.99</v>
      </c>
      <c r="J38" s="54">
        <v>130343.89</v>
      </c>
      <c r="K38" s="49"/>
      <c r="L38" s="49">
        <v>90964.5</v>
      </c>
      <c r="M38" s="49">
        <v>39379.39</v>
      </c>
      <c r="N38" s="51">
        <v>1.6421193884741077</v>
      </c>
      <c r="O38" s="14">
        <f t="shared" si="2"/>
        <v>0</v>
      </c>
      <c r="P38" s="10">
        <f t="shared" si="3"/>
        <v>0</v>
      </c>
      <c r="Q38" s="15">
        <f t="shared" si="4"/>
        <v>0</v>
      </c>
      <c r="R38" s="15" t="str">
        <f t="shared" si="5"/>
        <v>-</v>
      </c>
      <c r="S38" s="16" t="str">
        <f t="shared" si="6"/>
        <v>-</v>
      </c>
      <c r="T38" s="16"/>
      <c r="U38" s="16"/>
      <c r="V38" s="15">
        <f t="shared" si="7"/>
        <v>0</v>
      </c>
      <c r="W38" s="48">
        <f t="shared" si="8"/>
        <v>-8000</v>
      </c>
      <c r="X38" s="15">
        <f t="shared" si="9"/>
        <v>0</v>
      </c>
      <c r="Y38" s="15">
        <f t="shared" si="0"/>
        <v>153884</v>
      </c>
      <c r="Z38" s="15">
        <f t="shared" si="10"/>
        <v>153884</v>
      </c>
    </row>
    <row r="39" spans="1:26">
      <c r="A39" s="1" t="s">
        <v>55</v>
      </c>
      <c r="B39" s="1" t="s">
        <v>57</v>
      </c>
      <c r="C39" s="6">
        <v>2513.410666666663</v>
      </c>
      <c r="D39" s="6">
        <f t="shared" si="1"/>
        <v>2513</v>
      </c>
      <c r="E39" s="6" t="e">
        <f>#REF!-D39</f>
        <v>#REF!</v>
      </c>
      <c r="F39" s="48">
        <v>5680</v>
      </c>
      <c r="G39" s="48">
        <v>193106</v>
      </c>
      <c r="H39" s="48">
        <v>198786</v>
      </c>
      <c r="I39" s="49">
        <v>273700.93</v>
      </c>
      <c r="J39" s="49">
        <v>83489.95</v>
      </c>
      <c r="K39" s="49"/>
      <c r="L39" s="49">
        <v>18461</v>
      </c>
      <c r="M39" s="49">
        <v>65028.95</v>
      </c>
      <c r="N39" s="51">
        <v>2.8510951716532347</v>
      </c>
      <c r="O39" s="14">
        <f t="shared" si="2"/>
        <v>45616.821666666663</v>
      </c>
      <c r="P39" s="10">
        <f t="shared" si="3"/>
        <v>19412.128333333334</v>
      </c>
      <c r="Q39" s="15">
        <f t="shared" si="4"/>
        <v>15529.702666666668</v>
      </c>
      <c r="R39" s="15">
        <f t="shared" si="5"/>
        <v>1412.128333333334</v>
      </c>
      <c r="S39" s="16">
        <f t="shared" si="6"/>
        <v>7412.128333333334</v>
      </c>
      <c r="T39" s="16"/>
      <c r="U39" s="16">
        <f t="shared" si="11"/>
        <v>7412</v>
      </c>
      <c r="V39" s="15">
        <f t="shared" si="7"/>
        <v>15529.702666666668</v>
      </c>
      <c r="W39" s="48">
        <f t="shared" si="8"/>
        <v>11412.128333333334</v>
      </c>
      <c r="X39" s="15">
        <f t="shared" si="9"/>
        <v>7412</v>
      </c>
      <c r="Y39" s="15">
        <f t="shared" si="0"/>
        <v>191374</v>
      </c>
      <c r="Z39" s="15">
        <f t="shared" si="10"/>
        <v>198786</v>
      </c>
    </row>
    <row r="40" spans="1:26">
      <c r="A40" s="1" t="s">
        <v>55</v>
      </c>
      <c r="B40" s="1" t="s">
        <v>58</v>
      </c>
      <c r="C40" s="6">
        <v>0</v>
      </c>
      <c r="D40" s="6">
        <f t="shared" si="1"/>
        <v>0</v>
      </c>
      <c r="E40" s="6" t="e">
        <f>#REF!-D40</f>
        <v>#REF!</v>
      </c>
      <c r="F40" s="48">
        <v>7971</v>
      </c>
      <c r="G40" s="48">
        <v>139895</v>
      </c>
      <c r="H40" s="48">
        <v>147866</v>
      </c>
      <c r="I40" s="49">
        <v>312131.07</v>
      </c>
      <c r="J40" s="49">
        <v>85865.78</v>
      </c>
      <c r="K40" s="49"/>
      <c r="L40" s="49">
        <v>27971</v>
      </c>
      <c r="M40" s="49">
        <v>57894.78</v>
      </c>
      <c r="N40" s="51">
        <v>2.2257872630238316</v>
      </c>
      <c r="O40" s="14">
        <f t="shared" si="2"/>
        <v>52021.845000000001</v>
      </c>
      <c r="P40" s="10">
        <f t="shared" si="3"/>
        <v>5872.9349999999977</v>
      </c>
      <c r="Q40" s="15">
        <f t="shared" si="4"/>
        <v>4698.3479999999981</v>
      </c>
      <c r="R40" s="15" t="str">
        <f t="shared" si="5"/>
        <v>-</v>
      </c>
      <c r="S40" s="16" t="str">
        <f t="shared" si="6"/>
        <v>-</v>
      </c>
      <c r="T40" s="16"/>
      <c r="U40" s="16" t="e">
        <f t="shared" si="11"/>
        <v>#VALUE!</v>
      </c>
      <c r="V40" s="15">
        <f t="shared" si="7"/>
        <v>4698.3479999999981</v>
      </c>
      <c r="W40" s="48">
        <f t="shared" si="8"/>
        <v>-2127.0650000000023</v>
      </c>
      <c r="X40" s="15" t="e">
        <f t="shared" si="9"/>
        <v>#VALUE!</v>
      </c>
      <c r="Y40" s="15" t="e">
        <f t="shared" si="0"/>
        <v>#VALUE!</v>
      </c>
      <c r="Z40" s="15">
        <f t="shared" si="10"/>
        <v>147866</v>
      </c>
    </row>
    <row r="41" spans="1:26">
      <c r="A41" s="1" t="s">
        <v>55</v>
      </c>
      <c r="B41" s="1" t="s">
        <v>59</v>
      </c>
      <c r="C41" s="6">
        <v>0</v>
      </c>
      <c r="D41" s="6">
        <f t="shared" si="1"/>
        <v>0</v>
      </c>
      <c r="E41" s="6" t="e">
        <f>#REF!-D41</f>
        <v>#REF!</v>
      </c>
      <c r="F41" s="48">
        <v>0</v>
      </c>
      <c r="G41" s="48">
        <v>151530</v>
      </c>
      <c r="H41" s="48">
        <v>151530</v>
      </c>
      <c r="I41" s="49">
        <v>207584.45</v>
      </c>
      <c r="J41" s="50">
        <v>59153.59</v>
      </c>
      <c r="K41" s="49"/>
      <c r="L41" s="49">
        <v>27500</v>
      </c>
      <c r="M41" s="49">
        <v>31653.589999999997</v>
      </c>
      <c r="N41" s="51">
        <v>1.829824343779122</v>
      </c>
      <c r="O41" s="14">
        <f t="shared" si="2"/>
        <v>0</v>
      </c>
      <c r="P41" s="10">
        <f t="shared" si="3"/>
        <v>0</v>
      </c>
      <c r="Q41" s="15">
        <f t="shared" si="4"/>
        <v>0</v>
      </c>
      <c r="R41" s="15" t="str">
        <f t="shared" si="5"/>
        <v>-</v>
      </c>
      <c r="S41" s="16" t="str">
        <f t="shared" si="6"/>
        <v>-</v>
      </c>
      <c r="T41" s="16"/>
      <c r="U41" s="16"/>
      <c r="V41" s="15">
        <f t="shared" si="7"/>
        <v>0</v>
      </c>
      <c r="W41" s="48">
        <f t="shared" si="8"/>
        <v>-8000</v>
      </c>
      <c r="X41" s="15">
        <f t="shared" si="9"/>
        <v>0</v>
      </c>
      <c r="Y41" s="15">
        <f t="shared" si="0"/>
        <v>151530</v>
      </c>
      <c r="Z41" s="15">
        <f t="shared" si="10"/>
        <v>151530</v>
      </c>
    </row>
    <row r="42" spans="1:26">
      <c r="A42" s="1" t="s">
        <v>55</v>
      </c>
      <c r="B42" s="1" t="s">
        <v>60</v>
      </c>
      <c r="C42" s="6">
        <v>0</v>
      </c>
      <c r="D42" s="6">
        <f t="shared" si="1"/>
        <v>0</v>
      </c>
      <c r="E42" s="6" t="e">
        <f>#REF!-D42</f>
        <v>#REF!</v>
      </c>
      <c r="F42" s="48">
        <v>0</v>
      </c>
      <c r="G42" s="48">
        <v>187590</v>
      </c>
      <c r="H42" s="48">
        <v>187590</v>
      </c>
      <c r="I42" s="49">
        <v>383460.12</v>
      </c>
      <c r="J42" s="49">
        <v>54383.18</v>
      </c>
      <c r="K42" s="49"/>
      <c r="L42" s="49">
        <v>4000</v>
      </c>
      <c r="M42" s="49">
        <v>50383.18</v>
      </c>
      <c r="N42" s="51">
        <v>1.5766911041492397</v>
      </c>
      <c r="O42" s="14">
        <f t="shared" si="2"/>
        <v>0</v>
      </c>
      <c r="P42" s="10">
        <f t="shared" si="3"/>
        <v>0</v>
      </c>
      <c r="Q42" s="15">
        <f t="shared" si="4"/>
        <v>0</v>
      </c>
      <c r="R42" s="15" t="str">
        <f t="shared" si="5"/>
        <v>-</v>
      </c>
      <c r="S42" s="16" t="str">
        <f t="shared" si="6"/>
        <v>-</v>
      </c>
      <c r="T42" s="16"/>
      <c r="U42" s="16"/>
      <c r="V42" s="15">
        <f t="shared" si="7"/>
        <v>0</v>
      </c>
      <c r="W42" s="48">
        <f t="shared" si="8"/>
        <v>-8000</v>
      </c>
      <c r="X42" s="15">
        <f t="shared" si="9"/>
        <v>0</v>
      </c>
      <c r="Y42" s="15">
        <f t="shared" si="0"/>
        <v>187590</v>
      </c>
      <c r="Z42" s="15">
        <f t="shared" si="10"/>
        <v>187590</v>
      </c>
    </row>
    <row r="43" spans="1:26">
      <c r="A43" s="1" t="s">
        <v>61</v>
      </c>
      <c r="B43" s="1" t="s">
        <v>62</v>
      </c>
      <c r="C43" s="6">
        <v>0</v>
      </c>
      <c r="D43" s="6">
        <f t="shared" si="1"/>
        <v>0</v>
      </c>
      <c r="E43" s="6" t="e">
        <f>#REF!-D43</f>
        <v>#REF!</v>
      </c>
      <c r="F43" s="48">
        <v>0</v>
      </c>
      <c r="G43" s="48">
        <v>128380</v>
      </c>
      <c r="H43" s="48">
        <v>128380</v>
      </c>
      <c r="I43" s="49">
        <v>220797.01</v>
      </c>
      <c r="J43" s="49">
        <v>78056.06</v>
      </c>
      <c r="K43" s="49"/>
      <c r="L43" s="49">
        <v>24000</v>
      </c>
      <c r="M43" s="49">
        <v>54056.06</v>
      </c>
      <c r="N43" s="51">
        <v>2.9378691314705754</v>
      </c>
      <c r="O43" s="14">
        <f t="shared" si="2"/>
        <v>36799.501666666671</v>
      </c>
      <c r="P43" s="10">
        <f t="shared" si="3"/>
        <v>17256.558333333327</v>
      </c>
      <c r="Q43" s="15">
        <f t="shared" si="4"/>
        <v>13805.246666666662</v>
      </c>
      <c r="R43" s="15" t="str">
        <f t="shared" si="5"/>
        <v>-</v>
      </c>
      <c r="S43" s="16">
        <f t="shared" si="6"/>
        <v>5256.558333333327</v>
      </c>
      <c r="T43" s="16"/>
      <c r="U43" s="16"/>
      <c r="V43" s="15">
        <f t="shared" si="7"/>
        <v>13805.246666666662</v>
      </c>
      <c r="W43" s="48">
        <f t="shared" si="8"/>
        <v>9256.558333333327</v>
      </c>
      <c r="X43" s="15">
        <f t="shared" si="9"/>
        <v>0</v>
      </c>
      <c r="Y43" s="15">
        <f t="shared" si="0"/>
        <v>128380</v>
      </c>
      <c r="Z43" s="15">
        <f t="shared" si="10"/>
        <v>128380</v>
      </c>
    </row>
    <row r="44" spans="1:26">
      <c r="A44" s="1" t="s">
        <v>61</v>
      </c>
      <c r="B44" s="1" t="s">
        <v>63</v>
      </c>
      <c r="C44" s="6">
        <v>0</v>
      </c>
      <c r="D44" s="6">
        <f t="shared" si="1"/>
        <v>0</v>
      </c>
      <c r="E44" s="6" t="e">
        <f>#REF!-D44</f>
        <v>#REF!</v>
      </c>
      <c r="F44" s="48">
        <v>25386</v>
      </c>
      <c r="G44" s="48">
        <v>168917</v>
      </c>
      <c r="H44" s="48">
        <v>194303</v>
      </c>
      <c r="I44" s="49">
        <v>376495.15</v>
      </c>
      <c r="J44" s="50">
        <v>139235.9</v>
      </c>
      <c r="K44" s="49"/>
      <c r="L44" s="49">
        <v>66644.26999999999</v>
      </c>
      <c r="M44" s="49">
        <v>72591.63</v>
      </c>
      <c r="N44" s="51">
        <v>2.3137072549274538</v>
      </c>
      <c r="O44" s="14">
        <f t="shared" si="2"/>
        <v>62749.191666666673</v>
      </c>
      <c r="P44" s="10">
        <f t="shared" si="3"/>
        <v>9842.4383333333317</v>
      </c>
      <c r="Q44" s="15">
        <f t="shared" si="4"/>
        <v>7873.9506666666657</v>
      </c>
      <c r="R44" s="15" t="str">
        <f t="shared" si="5"/>
        <v>-</v>
      </c>
      <c r="S44" s="16" t="str">
        <f t="shared" si="6"/>
        <v>-</v>
      </c>
      <c r="T44" s="16"/>
      <c r="U44" s="16" t="e">
        <f t="shared" si="11"/>
        <v>#VALUE!</v>
      </c>
      <c r="V44" s="15">
        <f t="shared" si="7"/>
        <v>7873.9506666666657</v>
      </c>
      <c r="W44" s="48">
        <f t="shared" si="8"/>
        <v>1842.4383333333317</v>
      </c>
      <c r="X44" s="15" t="e">
        <f t="shared" si="9"/>
        <v>#VALUE!</v>
      </c>
      <c r="Y44" s="15" t="e">
        <f t="shared" si="0"/>
        <v>#VALUE!</v>
      </c>
      <c r="Z44" s="15">
        <f t="shared" si="10"/>
        <v>194303</v>
      </c>
    </row>
    <row r="45" spans="1:26">
      <c r="A45" s="1" t="s">
        <v>61</v>
      </c>
      <c r="B45" s="1" t="s">
        <v>64</v>
      </c>
      <c r="C45" s="6">
        <v>0</v>
      </c>
      <c r="D45" s="6">
        <f t="shared" si="1"/>
        <v>0</v>
      </c>
      <c r="E45" s="6" t="e">
        <f>#REF!-D45</f>
        <v>#REF!</v>
      </c>
      <c r="F45" s="48">
        <v>0</v>
      </c>
      <c r="G45" s="48">
        <v>158991</v>
      </c>
      <c r="H45" s="48">
        <v>158991</v>
      </c>
      <c r="I45" s="49">
        <v>279560.51</v>
      </c>
      <c r="J45" s="49">
        <v>89815.7</v>
      </c>
      <c r="K45" s="49"/>
      <c r="L45" s="49">
        <v>31000</v>
      </c>
      <c r="M45" s="49">
        <v>58815.7</v>
      </c>
      <c r="N45" s="51">
        <v>2.524635543124456</v>
      </c>
      <c r="O45" s="14">
        <f t="shared" si="2"/>
        <v>46593.418333333335</v>
      </c>
      <c r="P45" s="10">
        <f t="shared" si="3"/>
        <v>12222.281666666662</v>
      </c>
      <c r="Q45" s="15">
        <f t="shared" si="4"/>
        <v>9777.8253333333305</v>
      </c>
      <c r="R45" s="15" t="str">
        <f t="shared" si="5"/>
        <v>-</v>
      </c>
      <c r="S45" s="16">
        <f t="shared" si="6"/>
        <v>222.2816666666622</v>
      </c>
      <c r="T45" s="16"/>
      <c r="U45" s="16"/>
      <c r="V45" s="15">
        <f t="shared" si="7"/>
        <v>9777.8253333333305</v>
      </c>
      <c r="W45" s="48">
        <f t="shared" si="8"/>
        <v>4222.2816666666622</v>
      </c>
      <c r="X45" s="15">
        <f t="shared" si="9"/>
        <v>0</v>
      </c>
      <c r="Y45" s="15">
        <f t="shared" si="0"/>
        <v>158991</v>
      </c>
      <c r="Z45" s="15">
        <f t="shared" si="10"/>
        <v>158991</v>
      </c>
    </row>
    <row r="46" spans="1:26">
      <c r="A46" s="1" t="s">
        <v>61</v>
      </c>
      <c r="B46" s="1" t="s">
        <v>65</v>
      </c>
      <c r="C46" s="6">
        <v>0</v>
      </c>
      <c r="D46" s="6">
        <f t="shared" si="1"/>
        <v>0</v>
      </c>
      <c r="E46" s="6" t="e">
        <f>#REF!-D46</f>
        <v>#REF!</v>
      </c>
      <c r="F46" s="48">
        <v>5002</v>
      </c>
      <c r="G46" s="48">
        <v>122152</v>
      </c>
      <c r="H46" s="48">
        <v>127154</v>
      </c>
      <c r="I46" s="49">
        <v>192199.52</v>
      </c>
      <c r="J46" s="49">
        <v>54784.1</v>
      </c>
      <c r="K46" s="49"/>
      <c r="L46" s="49">
        <v>37050.380000000005</v>
      </c>
      <c r="M46" s="49">
        <v>17733.719999999994</v>
      </c>
      <c r="N46" s="51">
        <v>1.1072069274678726</v>
      </c>
      <c r="O46" s="14">
        <f t="shared" si="2"/>
        <v>0</v>
      </c>
      <c r="P46" s="10">
        <f t="shared" si="3"/>
        <v>0</v>
      </c>
      <c r="Q46" s="15">
        <f t="shared" si="4"/>
        <v>0</v>
      </c>
      <c r="R46" s="15" t="str">
        <f t="shared" si="5"/>
        <v>-</v>
      </c>
      <c r="S46" s="16" t="str">
        <f t="shared" si="6"/>
        <v>-</v>
      </c>
      <c r="T46" s="16"/>
      <c r="U46" s="16" t="e">
        <f t="shared" si="11"/>
        <v>#VALUE!</v>
      </c>
      <c r="V46" s="15">
        <f t="shared" si="7"/>
        <v>0</v>
      </c>
      <c r="W46" s="48">
        <f t="shared" si="8"/>
        <v>-8000</v>
      </c>
      <c r="X46" s="15" t="e">
        <f t="shared" si="9"/>
        <v>#VALUE!</v>
      </c>
      <c r="Y46" s="15" t="e">
        <f t="shared" si="0"/>
        <v>#VALUE!</v>
      </c>
      <c r="Z46" s="15">
        <f t="shared" si="10"/>
        <v>127154</v>
      </c>
    </row>
    <row r="47" spans="1:26">
      <c r="A47" s="1" t="s">
        <v>55</v>
      </c>
      <c r="B47" s="1" t="s">
        <v>66</v>
      </c>
      <c r="C47" s="6">
        <v>19076.813333333332</v>
      </c>
      <c r="D47" s="6">
        <f t="shared" si="1"/>
        <v>19077</v>
      </c>
      <c r="E47" s="6" t="e">
        <f>#REF!-D47</f>
        <v>#REF!</v>
      </c>
      <c r="F47" s="48">
        <v>0</v>
      </c>
      <c r="G47" s="48">
        <v>212036</v>
      </c>
      <c r="H47" s="48">
        <v>212036</v>
      </c>
      <c r="I47" s="49">
        <v>290244.95</v>
      </c>
      <c r="J47" s="49">
        <v>119919.51</v>
      </c>
      <c r="K47" s="49"/>
      <c r="L47" s="50">
        <v>51500</v>
      </c>
      <c r="M47" s="49">
        <v>68419.509999999995</v>
      </c>
      <c r="N47" s="51">
        <v>2.8287628087930554</v>
      </c>
      <c r="O47" s="14">
        <f t="shared" si="2"/>
        <v>48374.158333333333</v>
      </c>
      <c r="P47" s="10">
        <f t="shared" si="3"/>
        <v>20045.351666666662</v>
      </c>
      <c r="Q47" s="15">
        <f t="shared" si="4"/>
        <v>16036.281333333329</v>
      </c>
      <c r="R47" s="15">
        <f t="shared" si="5"/>
        <v>2045.3516666666619</v>
      </c>
      <c r="S47" s="16">
        <f t="shared" si="6"/>
        <v>8045.3516666666619</v>
      </c>
      <c r="T47" s="16"/>
      <c r="U47" s="16"/>
      <c r="V47" s="15">
        <f t="shared" si="7"/>
        <v>16036.281333333329</v>
      </c>
      <c r="W47" s="48">
        <f t="shared" si="8"/>
        <v>12045.351666666662</v>
      </c>
      <c r="X47" s="15">
        <f t="shared" si="9"/>
        <v>0</v>
      </c>
      <c r="Y47" s="15">
        <f t="shared" si="0"/>
        <v>212036</v>
      </c>
      <c r="Z47" s="15">
        <f t="shared" si="10"/>
        <v>212036</v>
      </c>
    </row>
    <row r="48" spans="1:26">
      <c r="A48" s="1" t="s">
        <v>61</v>
      </c>
      <c r="B48" s="1" t="s">
        <v>67</v>
      </c>
      <c r="C48" s="6">
        <v>0</v>
      </c>
      <c r="D48" s="6">
        <f t="shared" si="1"/>
        <v>0</v>
      </c>
      <c r="E48" s="6" t="e">
        <f>#REF!-D48</f>
        <v>#REF!</v>
      </c>
      <c r="F48" s="48">
        <v>0</v>
      </c>
      <c r="G48" s="48">
        <v>150313</v>
      </c>
      <c r="H48" s="48">
        <v>150313</v>
      </c>
      <c r="I48" s="49">
        <v>349287.37</v>
      </c>
      <c r="J48" s="49">
        <v>69399.23</v>
      </c>
      <c r="K48" s="49"/>
      <c r="L48" s="49">
        <v>43544</v>
      </c>
      <c r="M48" s="49">
        <v>25855.229999999996</v>
      </c>
      <c r="N48" s="51">
        <v>0.88827362981948055</v>
      </c>
      <c r="O48" s="14">
        <f t="shared" si="2"/>
        <v>0</v>
      </c>
      <c r="P48" s="10">
        <f t="shared" si="3"/>
        <v>0</v>
      </c>
      <c r="Q48" s="15">
        <f t="shared" si="4"/>
        <v>0</v>
      </c>
      <c r="R48" s="15" t="str">
        <f t="shared" si="5"/>
        <v>-</v>
      </c>
      <c r="S48" s="16" t="str">
        <f t="shared" si="6"/>
        <v>-</v>
      </c>
      <c r="T48" s="16"/>
      <c r="U48" s="16"/>
      <c r="V48" s="15">
        <f t="shared" si="7"/>
        <v>0</v>
      </c>
      <c r="W48" s="48">
        <f t="shared" si="8"/>
        <v>-8000</v>
      </c>
      <c r="X48" s="15">
        <f t="shared" si="9"/>
        <v>0</v>
      </c>
      <c r="Y48" s="15">
        <f t="shared" si="0"/>
        <v>150313</v>
      </c>
      <c r="Z48" s="15">
        <f t="shared" si="10"/>
        <v>150313</v>
      </c>
    </row>
    <row r="49" spans="1:26">
      <c r="A49" s="1" t="s">
        <v>55</v>
      </c>
      <c r="B49" s="1" t="s">
        <v>68</v>
      </c>
      <c r="C49" s="6">
        <v>0</v>
      </c>
      <c r="D49" s="6">
        <f t="shared" si="1"/>
        <v>0</v>
      </c>
      <c r="E49" s="6" t="e">
        <f>#REF!-D49</f>
        <v>#REF!</v>
      </c>
      <c r="F49" s="48">
        <v>2574</v>
      </c>
      <c r="G49" s="48">
        <v>181853</v>
      </c>
      <c r="H49" s="48">
        <v>184427</v>
      </c>
      <c r="I49" s="49">
        <v>327331.84999999998</v>
      </c>
      <c r="J49" s="50">
        <v>123962.35</v>
      </c>
      <c r="K49" s="49"/>
      <c r="L49" s="49">
        <v>7683</v>
      </c>
      <c r="M49" s="49">
        <v>116279.35</v>
      </c>
      <c r="N49" s="51">
        <v>4.2628060789073841</v>
      </c>
      <c r="O49" s="14">
        <f t="shared" si="2"/>
        <v>54555.308333333334</v>
      </c>
      <c r="P49" s="10">
        <f t="shared" si="3"/>
        <v>61724.041666666672</v>
      </c>
      <c r="Q49" s="15">
        <f t="shared" si="4"/>
        <v>49379.233333333337</v>
      </c>
      <c r="R49" s="15">
        <f t="shared" si="5"/>
        <v>43724.041666666672</v>
      </c>
      <c r="S49" s="16">
        <f t="shared" si="6"/>
        <v>49724.041666666672</v>
      </c>
      <c r="T49" s="16"/>
      <c r="U49" s="16">
        <f t="shared" si="11"/>
        <v>49724</v>
      </c>
      <c r="V49" s="15">
        <f t="shared" si="7"/>
        <v>30000</v>
      </c>
      <c r="W49" s="48">
        <f t="shared" si="8"/>
        <v>53724.041666666672</v>
      </c>
      <c r="X49" s="15">
        <f t="shared" si="9"/>
        <v>49724</v>
      </c>
      <c r="Y49" s="15">
        <f t="shared" si="0"/>
        <v>134703</v>
      </c>
      <c r="Z49" s="15">
        <f t="shared" si="10"/>
        <v>184427</v>
      </c>
    </row>
    <row r="50" spans="1:26" ht="31.5">
      <c r="A50" s="11" t="s">
        <v>55</v>
      </c>
      <c r="B50" s="12" t="s">
        <v>69</v>
      </c>
      <c r="C50" s="13">
        <v>0</v>
      </c>
      <c r="D50" s="13">
        <f t="shared" si="1"/>
        <v>0</v>
      </c>
      <c r="E50" s="13" t="e">
        <f>#REF!-D50</f>
        <v>#REF!</v>
      </c>
      <c r="F50" s="48">
        <v>0</v>
      </c>
      <c r="G50" s="48">
        <v>247012</v>
      </c>
      <c r="H50" s="48">
        <v>247012</v>
      </c>
      <c r="I50" s="49">
        <v>332190.09999999998</v>
      </c>
      <c r="J50" s="55">
        <v>62889.42</v>
      </c>
      <c r="K50" s="49"/>
      <c r="L50" s="49">
        <v>6500</v>
      </c>
      <c r="M50" s="49">
        <v>56389.42</v>
      </c>
      <c r="N50" s="51">
        <v>2.0370054375491624</v>
      </c>
      <c r="O50" s="14">
        <f t="shared" si="2"/>
        <v>55365.016666666663</v>
      </c>
      <c r="P50" s="10">
        <f t="shared" si="3"/>
        <v>1024.4033333333355</v>
      </c>
      <c r="Q50" s="15">
        <f t="shared" si="4"/>
        <v>819.52266666666833</v>
      </c>
      <c r="R50" s="15" t="str">
        <f t="shared" si="5"/>
        <v>-</v>
      </c>
      <c r="S50" s="16" t="str">
        <f t="shared" si="6"/>
        <v>-</v>
      </c>
      <c r="T50" s="16"/>
      <c r="U50" s="16"/>
      <c r="V50" s="15">
        <f t="shared" si="7"/>
        <v>819.52266666666833</v>
      </c>
      <c r="W50" s="48">
        <f t="shared" si="8"/>
        <v>-6975.5966666666645</v>
      </c>
      <c r="X50" s="15">
        <f t="shared" si="9"/>
        <v>0</v>
      </c>
      <c r="Y50" s="15">
        <f t="shared" si="0"/>
        <v>247012</v>
      </c>
      <c r="Z50" s="15">
        <f t="shared" si="10"/>
        <v>247012</v>
      </c>
    </row>
    <row r="51" spans="1:26">
      <c r="A51" s="1" t="s">
        <v>55</v>
      </c>
      <c r="B51" s="1" t="s">
        <v>70</v>
      </c>
      <c r="C51" s="6">
        <v>5258.4373333333406</v>
      </c>
      <c r="D51" s="6">
        <f t="shared" si="1"/>
        <v>5258</v>
      </c>
      <c r="E51" s="6" t="e">
        <f>#REF!-D51</f>
        <v>#REF!</v>
      </c>
      <c r="F51" s="48">
        <v>12317</v>
      </c>
      <c r="G51" s="48">
        <v>206259</v>
      </c>
      <c r="H51" s="48">
        <v>218576</v>
      </c>
      <c r="I51" s="49">
        <v>432987.8</v>
      </c>
      <c r="J51" s="50">
        <v>131704.03</v>
      </c>
      <c r="K51" s="56"/>
      <c r="L51" s="49">
        <v>43447.56</v>
      </c>
      <c r="M51" s="49">
        <v>88256.47</v>
      </c>
      <c r="N51" s="51">
        <v>2.4459757064748708</v>
      </c>
      <c r="O51" s="14">
        <f t="shared" si="2"/>
        <v>72164.633333333331</v>
      </c>
      <c r="P51" s="10">
        <f t="shared" si="3"/>
        <v>16091.83666666667</v>
      </c>
      <c r="Q51" s="15">
        <f t="shared" si="4"/>
        <v>12873.469333333336</v>
      </c>
      <c r="R51" s="15" t="str">
        <f t="shared" si="5"/>
        <v>-</v>
      </c>
      <c r="S51" s="16">
        <f t="shared" si="6"/>
        <v>4091.8366666666698</v>
      </c>
      <c r="T51" s="16"/>
      <c r="U51" s="16">
        <f t="shared" si="11"/>
        <v>4092</v>
      </c>
      <c r="V51" s="15">
        <f t="shared" si="7"/>
        <v>12873.469333333336</v>
      </c>
      <c r="W51" s="48">
        <f t="shared" si="8"/>
        <v>8091.8366666666698</v>
      </c>
      <c r="X51" s="15">
        <f t="shared" si="9"/>
        <v>4092</v>
      </c>
      <c r="Y51" s="15">
        <f t="shared" si="0"/>
        <v>214484</v>
      </c>
      <c r="Z51" s="15">
        <f t="shared" si="10"/>
        <v>218576</v>
      </c>
    </row>
    <row r="52" spans="1:26">
      <c r="A52" s="1" t="s">
        <v>61</v>
      </c>
      <c r="B52" s="1" t="s">
        <v>71</v>
      </c>
      <c r="C52" s="6">
        <v>7076.8013333333338</v>
      </c>
      <c r="D52" s="6">
        <f t="shared" si="1"/>
        <v>7077</v>
      </c>
      <c r="E52" s="6" t="e">
        <f>#REF!-D52</f>
        <v>#REF!</v>
      </c>
      <c r="F52" s="48">
        <v>0</v>
      </c>
      <c r="G52" s="48">
        <v>114442</v>
      </c>
      <c r="H52" s="48">
        <v>114442</v>
      </c>
      <c r="I52" s="49">
        <v>214684.66</v>
      </c>
      <c r="J52" s="57">
        <v>76292.38</v>
      </c>
      <c r="K52" s="49"/>
      <c r="L52" s="49">
        <v>40508.910000000003</v>
      </c>
      <c r="M52" s="49">
        <v>35783.47</v>
      </c>
      <c r="N52" s="51">
        <v>2.0001505463874318</v>
      </c>
      <c r="O52" s="14">
        <f t="shared" si="2"/>
        <v>35780.776666666665</v>
      </c>
      <c r="P52" s="10">
        <f t="shared" si="3"/>
        <v>2.6933333333363407</v>
      </c>
      <c r="Q52" s="15">
        <f t="shared" si="4"/>
        <v>2.1546666666690726</v>
      </c>
      <c r="R52" s="15" t="str">
        <f t="shared" si="5"/>
        <v>-</v>
      </c>
      <c r="S52" s="16" t="str">
        <f t="shared" si="6"/>
        <v>-</v>
      </c>
      <c r="T52" s="16"/>
      <c r="U52" s="16"/>
      <c r="V52" s="15">
        <f t="shared" si="7"/>
        <v>2.1546666666690726</v>
      </c>
      <c r="W52" s="48">
        <f t="shared" si="8"/>
        <v>-7997.3066666666637</v>
      </c>
      <c r="X52" s="15">
        <f t="shared" si="9"/>
        <v>0</v>
      </c>
      <c r="Y52" s="15">
        <f t="shared" si="0"/>
        <v>114442</v>
      </c>
      <c r="Z52" s="15">
        <f t="shared" si="10"/>
        <v>114442</v>
      </c>
    </row>
    <row r="53" spans="1:26">
      <c r="A53" s="1" t="s">
        <v>55</v>
      </c>
      <c r="B53" s="1" t="s">
        <v>72</v>
      </c>
      <c r="C53" s="6">
        <v>0</v>
      </c>
      <c r="D53" s="6">
        <f t="shared" si="1"/>
        <v>0</v>
      </c>
      <c r="E53" s="6" t="e">
        <f>#REF!-D53</f>
        <v>#REF!</v>
      </c>
      <c r="F53" s="48">
        <v>0</v>
      </c>
      <c r="G53" s="48">
        <v>104049</v>
      </c>
      <c r="H53" s="48">
        <v>104049</v>
      </c>
      <c r="I53" s="49">
        <v>241619.95</v>
      </c>
      <c r="J53" s="50">
        <v>70102.22</v>
      </c>
      <c r="K53" s="49"/>
      <c r="L53" s="49">
        <v>5312</v>
      </c>
      <c r="M53" s="49">
        <v>64790.22</v>
      </c>
      <c r="N53" s="51">
        <v>3.2177915772269632</v>
      </c>
      <c r="O53" s="14">
        <f t="shared" si="2"/>
        <v>40269.991666666669</v>
      </c>
      <c r="P53" s="10">
        <f t="shared" si="3"/>
        <v>24520.228333333333</v>
      </c>
      <c r="Q53" s="15">
        <f t="shared" si="4"/>
        <v>19616.182666666668</v>
      </c>
      <c r="R53" s="15">
        <f t="shared" si="5"/>
        <v>6520.2283333333326</v>
      </c>
      <c r="S53" s="16">
        <f t="shared" si="6"/>
        <v>12520.228333333333</v>
      </c>
      <c r="T53" s="16"/>
      <c r="U53" s="16"/>
      <c r="V53" s="15">
        <f t="shared" si="7"/>
        <v>19616.182666666668</v>
      </c>
      <c r="W53" s="48">
        <f t="shared" si="8"/>
        <v>16520.228333333333</v>
      </c>
      <c r="X53" s="15">
        <f t="shared" si="9"/>
        <v>0</v>
      </c>
      <c r="Y53" s="15">
        <f t="shared" si="0"/>
        <v>104049</v>
      </c>
      <c r="Z53" s="15">
        <f t="shared" si="10"/>
        <v>104049</v>
      </c>
    </row>
    <row r="54" spans="1:26">
      <c r="A54" s="1" t="s">
        <v>61</v>
      </c>
      <c r="B54" s="1" t="s">
        <v>73</v>
      </c>
      <c r="C54" s="6">
        <v>0</v>
      </c>
      <c r="D54" s="6">
        <f t="shared" si="1"/>
        <v>0</v>
      </c>
      <c r="E54" s="6" t="e">
        <f>#REF!-D54</f>
        <v>#REF!</v>
      </c>
      <c r="F54" s="48">
        <v>0</v>
      </c>
      <c r="G54" s="48">
        <v>97699</v>
      </c>
      <c r="H54" s="48">
        <v>97699</v>
      </c>
      <c r="I54" s="49">
        <v>220559.38</v>
      </c>
      <c r="J54" s="49">
        <v>31127.88</v>
      </c>
      <c r="K54" s="49"/>
      <c r="L54" s="49">
        <v>13492.96</v>
      </c>
      <c r="M54" s="49">
        <v>17634.920000000002</v>
      </c>
      <c r="N54" s="51">
        <v>0.95946515627673601</v>
      </c>
      <c r="O54" s="14">
        <f t="shared" si="2"/>
        <v>0</v>
      </c>
      <c r="P54" s="10">
        <f t="shared" si="3"/>
        <v>0</v>
      </c>
      <c r="Q54" s="15">
        <f t="shared" si="4"/>
        <v>0</v>
      </c>
      <c r="R54" s="15" t="str">
        <f t="shared" si="5"/>
        <v>-</v>
      </c>
      <c r="S54" s="16" t="str">
        <f t="shared" si="6"/>
        <v>-</v>
      </c>
      <c r="T54" s="16"/>
      <c r="U54" s="16"/>
      <c r="V54" s="15">
        <f t="shared" si="7"/>
        <v>0</v>
      </c>
      <c r="W54" s="48">
        <f t="shared" si="8"/>
        <v>-8000</v>
      </c>
      <c r="X54" s="15">
        <f t="shared" si="9"/>
        <v>0</v>
      </c>
      <c r="Y54" s="15">
        <f t="shared" si="0"/>
        <v>97699</v>
      </c>
      <c r="Z54" s="15">
        <f t="shared" si="10"/>
        <v>97699</v>
      </c>
    </row>
    <row r="55" spans="1:26">
      <c r="A55" s="1" t="s">
        <v>61</v>
      </c>
      <c r="B55" s="1" t="s">
        <v>74</v>
      </c>
      <c r="C55" s="6">
        <v>0</v>
      </c>
      <c r="D55" s="6">
        <f t="shared" si="1"/>
        <v>0</v>
      </c>
      <c r="E55" s="6" t="e">
        <f>#REF!-D55</f>
        <v>#REF!</v>
      </c>
      <c r="F55" s="48">
        <v>0</v>
      </c>
      <c r="G55" s="48">
        <v>194850</v>
      </c>
      <c r="H55" s="48">
        <v>194850</v>
      </c>
      <c r="I55" s="49">
        <v>370970.74</v>
      </c>
      <c r="J55" s="50">
        <v>74758.740000000005</v>
      </c>
      <c r="K55" s="49"/>
      <c r="L55" s="49">
        <v>11000</v>
      </c>
      <c r="M55" s="49">
        <v>63758.740000000005</v>
      </c>
      <c r="N55" s="51">
        <v>2.0624399649417096</v>
      </c>
      <c r="O55" s="14">
        <f t="shared" si="2"/>
        <v>61828.456666666665</v>
      </c>
      <c r="P55" s="10">
        <f t="shared" si="3"/>
        <v>1930.2833333333401</v>
      </c>
      <c r="Q55" s="15">
        <f t="shared" si="4"/>
        <v>1544.2266666666721</v>
      </c>
      <c r="R55" s="15" t="str">
        <f t="shared" si="5"/>
        <v>-</v>
      </c>
      <c r="S55" s="16" t="str">
        <f t="shared" si="6"/>
        <v>-</v>
      </c>
      <c r="T55" s="16"/>
      <c r="U55" s="16"/>
      <c r="V55" s="15">
        <f t="shared" si="7"/>
        <v>1544.2266666666721</v>
      </c>
      <c r="W55" s="48">
        <f t="shared" si="8"/>
        <v>-6069.7166666666599</v>
      </c>
      <c r="X55" s="15">
        <f t="shared" si="9"/>
        <v>0</v>
      </c>
      <c r="Y55" s="15">
        <f t="shared" si="0"/>
        <v>194850</v>
      </c>
      <c r="Z55" s="15">
        <f t="shared" si="10"/>
        <v>194850</v>
      </c>
    </row>
    <row r="56" spans="1:26" ht="31.5">
      <c r="A56" s="11" t="s">
        <v>61</v>
      </c>
      <c r="B56" s="12" t="s">
        <v>115</v>
      </c>
      <c r="C56" s="13">
        <v>0</v>
      </c>
      <c r="D56" s="13">
        <f t="shared" si="1"/>
        <v>0</v>
      </c>
      <c r="E56" s="13" t="e">
        <f>#REF!-D56</f>
        <v>#REF!</v>
      </c>
      <c r="F56" s="48">
        <v>0</v>
      </c>
      <c r="G56" s="48">
        <v>116435</v>
      </c>
      <c r="H56" s="48">
        <v>116435</v>
      </c>
      <c r="I56" s="49">
        <v>269988.57</v>
      </c>
      <c r="J56" s="49">
        <v>54103.74</v>
      </c>
      <c r="K56" s="49"/>
      <c r="L56" s="50">
        <v>8000</v>
      </c>
      <c r="M56" s="49">
        <v>46103.74</v>
      </c>
      <c r="N56" s="51">
        <v>2.049141858116438</v>
      </c>
      <c r="O56" s="14">
        <f t="shared" si="2"/>
        <v>44998.095000000001</v>
      </c>
      <c r="P56" s="10">
        <f t="shared" si="3"/>
        <v>1105.6449999999968</v>
      </c>
      <c r="Q56" s="15">
        <f t="shared" si="4"/>
        <v>884.51599999999746</v>
      </c>
      <c r="R56" s="15" t="str">
        <f t="shared" si="5"/>
        <v>-</v>
      </c>
      <c r="S56" s="16" t="str">
        <f t="shared" si="6"/>
        <v>-</v>
      </c>
      <c r="T56" s="16"/>
      <c r="U56" s="16"/>
      <c r="V56" s="15">
        <f t="shared" si="7"/>
        <v>884.51599999999746</v>
      </c>
      <c r="W56" s="48">
        <f t="shared" si="8"/>
        <v>-6894.3550000000032</v>
      </c>
      <c r="X56" s="15">
        <f t="shared" si="9"/>
        <v>0</v>
      </c>
      <c r="Y56" s="15">
        <f t="shared" si="0"/>
        <v>116435</v>
      </c>
      <c r="Z56" s="15">
        <f t="shared" si="10"/>
        <v>116435</v>
      </c>
    </row>
    <row r="57" spans="1:26">
      <c r="A57" s="1" t="s">
        <v>75</v>
      </c>
      <c r="B57" s="1" t="s">
        <v>76</v>
      </c>
      <c r="C57" s="6">
        <v>4909.7880000000005</v>
      </c>
      <c r="D57" s="6">
        <f t="shared" si="1"/>
        <v>4910</v>
      </c>
      <c r="E57" s="6" t="e">
        <f>#REF!-D57</f>
        <v>#REF!</v>
      </c>
      <c r="F57" s="48">
        <v>0</v>
      </c>
      <c r="G57" s="48">
        <v>131382</v>
      </c>
      <c r="H57" s="48">
        <v>131382</v>
      </c>
      <c r="I57" s="49">
        <v>280229.07</v>
      </c>
      <c r="J57" s="49">
        <v>92129.01</v>
      </c>
      <c r="K57" s="49"/>
      <c r="L57" s="49">
        <v>19941.16</v>
      </c>
      <c r="M57" s="49">
        <v>72187.849999999991</v>
      </c>
      <c r="N57" s="51">
        <v>3.0912360377172856</v>
      </c>
      <c r="O57" s="14">
        <f t="shared" si="2"/>
        <v>46704.845000000001</v>
      </c>
      <c r="P57" s="10">
        <f t="shared" si="3"/>
        <v>25483.00499999999</v>
      </c>
      <c r="Q57" s="15">
        <f t="shared" si="4"/>
        <v>20386.403999999991</v>
      </c>
      <c r="R57" s="15">
        <f t="shared" si="5"/>
        <v>7483.0049999999901</v>
      </c>
      <c r="S57" s="16">
        <f t="shared" si="6"/>
        <v>13483.00499999999</v>
      </c>
      <c r="T57" s="16"/>
      <c r="U57" s="16"/>
      <c r="V57" s="15">
        <f t="shared" si="7"/>
        <v>20386.403999999991</v>
      </c>
      <c r="W57" s="48">
        <f t="shared" si="8"/>
        <v>17483.00499999999</v>
      </c>
      <c r="X57" s="15">
        <f t="shared" si="9"/>
        <v>0</v>
      </c>
      <c r="Y57" s="15">
        <f t="shared" si="0"/>
        <v>131382</v>
      </c>
      <c r="Z57" s="15">
        <f t="shared" si="10"/>
        <v>131382</v>
      </c>
    </row>
    <row r="58" spans="1:26">
      <c r="A58" s="1" t="s">
        <v>77</v>
      </c>
      <c r="B58" s="1" t="s">
        <v>78</v>
      </c>
      <c r="C58" s="6">
        <v>1264.2866666666669</v>
      </c>
      <c r="D58" s="6">
        <f t="shared" si="1"/>
        <v>1264</v>
      </c>
      <c r="E58" s="6" t="e">
        <f>#REF!-D58</f>
        <v>#REF!</v>
      </c>
      <c r="F58" s="48">
        <v>0</v>
      </c>
      <c r="G58" s="48">
        <v>140204</v>
      </c>
      <c r="H58" s="48">
        <v>140204</v>
      </c>
      <c r="I58" s="49">
        <v>236468.28</v>
      </c>
      <c r="J58" s="50">
        <v>68949.490000000005</v>
      </c>
      <c r="K58" s="49"/>
      <c r="L58" s="49">
        <v>26800</v>
      </c>
      <c r="M58" s="49">
        <v>42149.490000000005</v>
      </c>
      <c r="N58" s="51">
        <v>2.1389502219917196</v>
      </c>
      <c r="O58" s="14">
        <f t="shared" si="2"/>
        <v>39411.379999999997</v>
      </c>
      <c r="P58" s="10">
        <f t="shared" si="3"/>
        <v>2738.1100000000079</v>
      </c>
      <c r="Q58" s="15">
        <f t="shared" si="4"/>
        <v>2190.4880000000062</v>
      </c>
      <c r="R58" s="15" t="str">
        <f t="shared" si="5"/>
        <v>-</v>
      </c>
      <c r="S58" s="16" t="str">
        <f t="shared" si="6"/>
        <v>-</v>
      </c>
      <c r="T58" s="16"/>
      <c r="U58" s="16"/>
      <c r="V58" s="15">
        <f t="shared" si="7"/>
        <v>2190.4880000000062</v>
      </c>
      <c r="W58" s="48">
        <f t="shared" si="8"/>
        <v>-5261.8899999999921</v>
      </c>
      <c r="X58" s="15">
        <f t="shared" si="9"/>
        <v>0</v>
      </c>
      <c r="Y58" s="15">
        <f t="shared" si="0"/>
        <v>140204</v>
      </c>
      <c r="Z58" s="15">
        <f t="shared" si="10"/>
        <v>140204</v>
      </c>
    </row>
    <row r="59" spans="1:26">
      <c r="A59" s="1" t="s">
        <v>79</v>
      </c>
      <c r="B59" s="1" t="s">
        <v>80</v>
      </c>
      <c r="C59" s="6">
        <v>2096.0933333333292</v>
      </c>
      <c r="D59" s="6">
        <f t="shared" si="1"/>
        <v>2096</v>
      </c>
      <c r="E59" s="6" t="e">
        <f>#REF!-D59</f>
        <v>#REF!</v>
      </c>
      <c r="F59" s="48">
        <v>0</v>
      </c>
      <c r="G59" s="48">
        <v>175277</v>
      </c>
      <c r="H59" s="48">
        <v>175277</v>
      </c>
      <c r="I59" s="49">
        <v>294173.43</v>
      </c>
      <c r="J59" s="49">
        <v>40654.01</v>
      </c>
      <c r="K59" s="49"/>
      <c r="L59" s="49">
        <v>10815</v>
      </c>
      <c r="M59" s="49">
        <v>29839.010000000002</v>
      </c>
      <c r="N59" s="51">
        <v>1.2172007512711125</v>
      </c>
      <c r="O59" s="14">
        <f t="shared" si="2"/>
        <v>0</v>
      </c>
      <c r="P59" s="10">
        <f t="shared" si="3"/>
        <v>0</v>
      </c>
      <c r="Q59" s="15">
        <f t="shared" si="4"/>
        <v>0</v>
      </c>
      <c r="R59" s="15" t="str">
        <f t="shared" si="5"/>
        <v>-</v>
      </c>
      <c r="S59" s="16" t="str">
        <f t="shared" si="6"/>
        <v>-</v>
      </c>
      <c r="T59" s="16"/>
      <c r="U59" s="16"/>
      <c r="V59" s="15">
        <f t="shared" si="7"/>
        <v>0</v>
      </c>
      <c r="W59" s="48">
        <f t="shared" si="8"/>
        <v>-8000</v>
      </c>
      <c r="X59" s="15">
        <f t="shared" si="9"/>
        <v>0</v>
      </c>
      <c r="Y59" s="15">
        <f t="shared" si="0"/>
        <v>175277</v>
      </c>
      <c r="Z59" s="15">
        <f t="shared" si="10"/>
        <v>175277</v>
      </c>
    </row>
    <row r="60" spans="1:26" ht="47.25">
      <c r="A60" s="12" t="s">
        <v>81</v>
      </c>
      <c r="B60" s="11" t="s">
        <v>82</v>
      </c>
      <c r="C60" s="13">
        <v>8455.3479999999981</v>
      </c>
      <c r="D60" s="13">
        <f t="shared" si="1"/>
        <v>8455</v>
      </c>
      <c r="E60" s="13" t="e">
        <f>#REF!-D60</f>
        <v>#REF!</v>
      </c>
      <c r="F60" s="48">
        <v>29361</v>
      </c>
      <c r="G60" s="48">
        <v>153761</v>
      </c>
      <c r="H60" s="48">
        <v>183122</v>
      </c>
      <c r="I60" s="49">
        <v>395488.46</v>
      </c>
      <c r="J60" s="50">
        <v>138884.13</v>
      </c>
      <c r="K60" s="49"/>
      <c r="L60" s="49">
        <v>99931.199999999997</v>
      </c>
      <c r="M60" s="49">
        <v>38952.930000000008</v>
      </c>
      <c r="N60" s="51">
        <v>1.1819185824031377</v>
      </c>
      <c r="O60" s="14">
        <f t="shared" si="2"/>
        <v>0</v>
      </c>
      <c r="P60" s="10">
        <f t="shared" si="3"/>
        <v>0</v>
      </c>
      <c r="Q60" s="15">
        <f t="shared" si="4"/>
        <v>0</v>
      </c>
      <c r="R60" s="15" t="str">
        <f t="shared" si="5"/>
        <v>-</v>
      </c>
      <c r="S60" s="26" t="str">
        <f>IF((P60-12000)&gt;0,P60-12000,"-")</f>
        <v>-</v>
      </c>
      <c r="T60" s="29" t="s">
        <v>141</v>
      </c>
      <c r="U60" s="16" t="e">
        <f t="shared" si="11"/>
        <v>#VALUE!</v>
      </c>
      <c r="V60" s="15">
        <f t="shared" si="7"/>
        <v>0</v>
      </c>
      <c r="W60" s="48">
        <f t="shared" si="8"/>
        <v>-8000</v>
      </c>
      <c r="X60" s="15" t="e">
        <f t="shared" si="9"/>
        <v>#VALUE!</v>
      </c>
      <c r="Y60" s="15" t="e">
        <f t="shared" si="0"/>
        <v>#VALUE!</v>
      </c>
      <c r="Z60" s="15">
        <f t="shared" si="10"/>
        <v>183122</v>
      </c>
    </row>
    <row r="61" spans="1:26">
      <c r="A61" s="1" t="s">
        <v>83</v>
      </c>
      <c r="B61" s="1" t="s">
        <v>84</v>
      </c>
      <c r="C61" s="6">
        <v>0</v>
      </c>
      <c r="D61" s="6">
        <f t="shared" si="1"/>
        <v>0</v>
      </c>
      <c r="E61" s="6" t="e">
        <f>#REF!-D61</f>
        <v>#REF!</v>
      </c>
      <c r="F61" s="48">
        <v>0</v>
      </c>
      <c r="G61" s="48">
        <v>141184</v>
      </c>
      <c r="H61" s="48">
        <v>141184</v>
      </c>
      <c r="I61" s="49">
        <v>278926.28999999998</v>
      </c>
      <c r="J61" s="54">
        <v>95771.14</v>
      </c>
      <c r="K61" s="49"/>
      <c r="L61" s="49">
        <v>19501.29</v>
      </c>
      <c r="M61" s="49">
        <v>76269.850000000006</v>
      </c>
      <c r="N61" s="51">
        <v>3.2812905517081239</v>
      </c>
      <c r="O61" s="14">
        <f t="shared" si="2"/>
        <v>46487.714999999997</v>
      </c>
      <c r="P61" s="10">
        <f t="shared" si="3"/>
        <v>29782.135000000009</v>
      </c>
      <c r="Q61" s="15">
        <f t="shared" si="4"/>
        <v>23825.708000000006</v>
      </c>
      <c r="R61" s="15">
        <f t="shared" si="5"/>
        <v>11782.135000000009</v>
      </c>
      <c r="S61" s="16">
        <f t="shared" si="6"/>
        <v>17782.135000000009</v>
      </c>
      <c r="T61" s="16"/>
      <c r="U61" s="16"/>
      <c r="V61" s="15">
        <f t="shared" si="7"/>
        <v>23825.708000000006</v>
      </c>
      <c r="W61" s="48">
        <f t="shared" si="8"/>
        <v>21782.135000000009</v>
      </c>
      <c r="X61" s="15">
        <f t="shared" si="9"/>
        <v>0</v>
      </c>
      <c r="Y61" s="15">
        <f t="shared" si="0"/>
        <v>141184</v>
      </c>
      <c r="Z61" s="15">
        <f t="shared" si="10"/>
        <v>141184</v>
      </c>
    </row>
    <row r="62" spans="1:26">
      <c r="A62" s="1" t="s">
        <v>85</v>
      </c>
      <c r="B62" s="1" t="s">
        <v>86</v>
      </c>
      <c r="C62" s="6">
        <v>0</v>
      </c>
      <c r="D62" s="6">
        <f t="shared" si="1"/>
        <v>0</v>
      </c>
      <c r="E62" s="6" t="e">
        <f>#REF!-D62</f>
        <v>#REF!</v>
      </c>
      <c r="F62" s="48">
        <v>3170</v>
      </c>
      <c r="G62" s="48">
        <v>169475</v>
      </c>
      <c r="H62" s="48">
        <v>172645</v>
      </c>
      <c r="I62" s="49">
        <v>362272.29</v>
      </c>
      <c r="J62" s="49">
        <v>118805.69</v>
      </c>
      <c r="K62" s="49"/>
      <c r="L62" s="49">
        <v>25620</v>
      </c>
      <c r="M62" s="49">
        <v>93185.69</v>
      </c>
      <c r="N62" s="51">
        <v>3.0867066316333496</v>
      </c>
      <c r="O62" s="14">
        <f t="shared" si="2"/>
        <v>60378.715000000004</v>
      </c>
      <c r="P62" s="10">
        <f t="shared" si="3"/>
        <v>32806.974999999999</v>
      </c>
      <c r="Q62" s="15">
        <f t="shared" si="4"/>
        <v>26245.579999999998</v>
      </c>
      <c r="R62" s="15">
        <f t="shared" si="5"/>
        <v>14806.974999999999</v>
      </c>
      <c r="S62" s="16">
        <f t="shared" si="6"/>
        <v>20806.974999999999</v>
      </c>
      <c r="T62" s="16"/>
      <c r="U62" s="16">
        <f t="shared" si="11"/>
        <v>20807</v>
      </c>
      <c r="V62" s="15">
        <f t="shared" si="7"/>
        <v>26245.579999999998</v>
      </c>
      <c r="W62" s="48">
        <f t="shared" si="8"/>
        <v>24806.974999999999</v>
      </c>
      <c r="X62" s="15">
        <f t="shared" si="9"/>
        <v>20807</v>
      </c>
      <c r="Y62" s="15">
        <f t="shared" si="0"/>
        <v>151838</v>
      </c>
      <c r="Z62" s="15">
        <f t="shared" si="10"/>
        <v>172645</v>
      </c>
    </row>
    <row r="63" spans="1:26">
      <c r="A63" s="1" t="s">
        <v>87</v>
      </c>
      <c r="B63" s="1" t="s">
        <v>88</v>
      </c>
      <c r="C63" s="6">
        <v>6718.1746666666759</v>
      </c>
      <c r="D63" s="6">
        <f t="shared" si="1"/>
        <v>6718</v>
      </c>
      <c r="E63" s="6" t="e">
        <f>#REF!-D63</f>
        <v>#REF!</v>
      </c>
      <c r="F63" s="48">
        <v>3266</v>
      </c>
      <c r="G63" s="48">
        <v>171587</v>
      </c>
      <c r="H63" s="48">
        <v>174853</v>
      </c>
      <c r="I63" s="49">
        <v>329630.09000000003</v>
      </c>
      <c r="J63" s="50">
        <v>127638.57</v>
      </c>
      <c r="K63" s="49"/>
      <c r="L63" s="49">
        <v>32634</v>
      </c>
      <c r="M63" s="49">
        <v>95004.57</v>
      </c>
      <c r="N63" s="51">
        <v>3.4585885044657179</v>
      </c>
      <c r="O63" s="14">
        <f t="shared" si="2"/>
        <v>54938.348333333335</v>
      </c>
      <c r="P63" s="10">
        <f t="shared" si="3"/>
        <v>40066.221666666672</v>
      </c>
      <c r="Q63" s="15">
        <f t="shared" si="4"/>
        <v>32052.977333333336</v>
      </c>
      <c r="R63" s="15">
        <f t="shared" si="5"/>
        <v>22066.221666666672</v>
      </c>
      <c r="S63" s="16">
        <f t="shared" si="6"/>
        <v>28066.221666666672</v>
      </c>
      <c r="T63" s="16"/>
      <c r="U63" s="16">
        <f t="shared" si="11"/>
        <v>28066</v>
      </c>
      <c r="V63" s="15">
        <f t="shared" si="7"/>
        <v>30000</v>
      </c>
      <c r="W63" s="48">
        <f t="shared" si="8"/>
        <v>32066.221666666672</v>
      </c>
      <c r="X63" s="15">
        <f t="shared" si="9"/>
        <v>28066</v>
      </c>
      <c r="Y63" s="15">
        <f t="shared" si="0"/>
        <v>146787</v>
      </c>
      <c r="Z63" s="15">
        <f t="shared" si="10"/>
        <v>174853</v>
      </c>
    </row>
    <row r="64" spans="1:26">
      <c r="A64" s="1" t="s">
        <v>87</v>
      </c>
      <c r="B64" s="1" t="s">
        <v>89</v>
      </c>
      <c r="C64" s="6">
        <v>0</v>
      </c>
      <c r="D64" s="6">
        <f t="shared" si="1"/>
        <v>0</v>
      </c>
      <c r="E64" s="6" t="e">
        <f>#REF!-D64</f>
        <v>#REF!</v>
      </c>
      <c r="F64" s="48">
        <v>0</v>
      </c>
      <c r="G64" s="48">
        <v>154637</v>
      </c>
      <c r="H64" s="48">
        <v>154637</v>
      </c>
      <c r="I64" s="49">
        <v>301896.21000000002</v>
      </c>
      <c r="J64" s="50">
        <v>68227.039999999994</v>
      </c>
      <c r="K64" s="58"/>
      <c r="L64" s="49"/>
      <c r="M64" s="49">
        <v>68227.039999999994</v>
      </c>
      <c r="N64" s="51">
        <v>2.7119402393292713</v>
      </c>
      <c r="O64" s="14">
        <f t="shared" si="2"/>
        <v>50316.034999999996</v>
      </c>
      <c r="P64" s="10">
        <f t="shared" si="3"/>
        <v>17911.004999999997</v>
      </c>
      <c r="Q64" s="15">
        <f t="shared" si="4"/>
        <v>14328.803999999998</v>
      </c>
      <c r="R64" s="15" t="str">
        <f t="shared" si="5"/>
        <v>-</v>
      </c>
      <c r="S64" s="16">
        <f t="shared" si="6"/>
        <v>5911.0049999999974</v>
      </c>
      <c r="T64" s="16"/>
      <c r="U64" s="16"/>
      <c r="V64" s="15">
        <f t="shared" si="7"/>
        <v>14328.803999999998</v>
      </c>
      <c r="W64" s="48">
        <f t="shared" si="8"/>
        <v>9911.0049999999974</v>
      </c>
      <c r="X64" s="15">
        <f t="shared" si="9"/>
        <v>0</v>
      </c>
      <c r="Y64" s="15">
        <f t="shared" si="0"/>
        <v>154637</v>
      </c>
      <c r="Z64" s="15">
        <f t="shared" si="10"/>
        <v>154637</v>
      </c>
    </row>
    <row r="65" spans="1:26">
      <c r="A65" s="1" t="s">
        <v>90</v>
      </c>
      <c r="B65" s="1" t="s">
        <v>91</v>
      </c>
      <c r="C65" s="6">
        <v>0</v>
      </c>
      <c r="D65" s="6">
        <f t="shared" si="1"/>
        <v>0</v>
      </c>
      <c r="E65" s="6" t="e">
        <f>#REF!-D65</f>
        <v>#REF!</v>
      </c>
      <c r="F65" s="48">
        <v>0</v>
      </c>
      <c r="G65" s="48">
        <v>124700</v>
      </c>
      <c r="H65" s="48">
        <v>124700</v>
      </c>
      <c r="I65" s="49">
        <v>236668.17</v>
      </c>
      <c r="J65" s="49">
        <v>77663.8</v>
      </c>
      <c r="K65" s="49"/>
      <c r="L65" s="49">
        <v>9100</v>
      </c>
      <c r="M65" s="49">
        <v>68563.8</v>
      </c>
      <c r="N65" s="51">
        <v>3.4764522833805658</v>
      </c>
      <c r="O65" s="14">
        <f t="shared" si="2"/>
        <v>39444.695000000007</v>
      </c>
      <c r="P65" s="10">
        <f t="shared" si="3"/>
        <v>29119.104999999996</v>
      </c>
      <c r="Q65" s="15">
        <f t="shared" si="4"/>
        <v>23295.283999999996</v>
      </c>
      <c r="R65" s="15">
        <f t="shared" si="5"/>
        <v>11119.104999999996</v>
      </c>
      <c r="S65" s="16">
        <f t="shared" si="6"/>
        <v>17119.104999999996</v>
      </c>
      <c r="T65" s="16"/>
      <c r="U65" s="16"/>
      <c r="V65" s="15">
        <f t="shared" si="7"/>
        <v>23295.283999999996</v>
      </c>
      <c r="W65" s="48">
        <f t="shared" si="8"/>
        <v>21119.104999999996</v>
      </c>
      <c r="X65" s="15">
        <f t="shared" si="9"/>
        <v>0</v>
      </c>
      <c r="Y65" s="15">
        <f t="shared" si="0"/>
        <v>124700</v>
      </c>
      <c r="Z65" s="15">
        <f t="shared" si="10"/>
        <v>124700</v>
      </c>
    </row>
    <row r="66" spans="1:26">
      <c r="A66" s="12" t="s">
        <v>92</v>
      </c>
      <c r="B66" s="11" t="s">
        <v>93</v>
      </c>
      <c r="C66" s="13">
        <v>0</v>
      </c>
      <c r="D66" s="13">
        <f t="shared" si="1"/>
        <v>0</v>
      </c>
      <c r="E66" s="13" t="e">
        <f>#REF!-D66</f>
        <v>#REF!</v>
      </c>
      <c r="F66" s="48">
        <v>0</v>
      </c>
      <c r="G66" s="48">
        <v>103050</v>
      </c>
      <c r="H66" s="48">
        <v>103050</v>
      </c>
      <c r="I66" s="49">
        <v>257119.54</v>
      </c>
      <c r="J66" s="50">
        <v>39687</v>
      </c>
      <c r="K66" s="49"/>
      <c r="L66" s="49">
        <v>14149.76</v>
      </c>
      <c r="M66" s="49">
        <v>25537.239999999998</v>
      </c>
      <c r="N66" s="51">
        <v>1.1918459406080144</v>
      </c>
      <c r="O66" s="14">
        <f t="shared" si="2"/>
        <v>0</v>
      </c>
      <c r="P66" s="10">
        <f t="shared" si="3"/>
        <v>0</v>
      </c>
      <c r="Q66" s="15">
        <f t="shared" si="4"/>
        <v>0</v>
      </c>
      <c r="R66" s="15" t="str">
        <f t="shared" si="5"/>
        <v>-</v>
      </c>
      <c r="S66" s="16" t="str">
        <f t="shared" si="6"/>
        <v>-</v>
      </c>
      <c r="T66" s="16"/>
      <c r="U66" s="16"/>
      <c r="V66" s="15">
        <f t="shared" si="7"/>
        <v>0</v>
      </c>
      <c r="W66" s="48">
        <f t="shared" si="8"/>
        <v>-8000</v>
      </c>
      <c r="X66" s="15">
        <f t="shared" si="9"/>
        <v>0</v>
      </c>
      <c r="Y66" s="15">
        <f t="shared" si="0"/>
        <v>103050</v>
      </c>
      <c r="Z66" s="15">
        <f t="shared" si="10"/>
        <v>103050</v>
      </c>
    </row>
    <row r="67" spans="1:26" ht="31.5">
      <c r="A67" s="12" t="s">
        <v>94</v>
      </c>
      <c r="B67" s="11" t="s">
        <v>95</v>
      </c>
      <c r="C67" s="13">
        <v>22181.374666666681</v>
      </c>
      <c r="D67" s="13">
        <f t="shared" si="1"/>
        <v>22181</v>
      </c>
      <c r="E67" s="13" t="e">
        <f>#REF!-D67</f>
        <v>#REF!</v>
      </c>
      <c r="F67" s="48">
        <v>3858</v>
      </c>
      <c r="G67" s="48">
        <v>155326</v>
      </c>
      <c r="H67" s="48">
        <v>159184</v>
      </c>
      <c r="I67" s="49">
        <v>301001.45</v>
      </c>
      <c r="J67" s="54">
        <v>125162.26</v>
      </c>
      <c r="K67" s="49"/>
      <c r="L67" s="49">
        <v>11129.75</v>
      </c>
      <c r="M67" s="49">
        <v>114032.51</v>
      </c>
      <c r="N67" s="51">
        <v>4.5461246781369322</v>
      </c>
      <c r="O67" s="14">
        <f t="shared" si="2"/>
        <v>50166.908333333333</v>
      </c>
      <c r="P67" s="10">
        <f t="shared" si="3"/>
        <v>63865.601666666662</v>
      </c>
      <c r="Q67" s="15">
        <f t="shared" si="4"/>
        <v>51092.48133333333</v>
      </c>
      <c r="R67" s="15">
        <f t="shared" si="5"/>
        <v>45865.601666666662</v>
      </c>
      <c r="S67" s="16">
        <f t="shared" si="6"/>
        <v>51865.601666666662</v>
      </c>
      <c r="T67" s="16"/>
      <c r="U67" s="16">
        <f t="shared" si="11"/>
        <v>51866</v>
      </c>
      <c r="V67" s="15">
        <f t="shared" si="7"/>
        <v>30000</v>
      </c>
      <c r="W67" s="48">
        <f t="shared" si="8"/>
        <v>55865.601666666662</v>
      </c>
      <c r="X67" s="15">
        <f t="shared" si="9"/>
        <v>51866</v>
      </c>
      <c r="Y67" s="15">
        <f t="shared" si="0"/>
        <v>107318</v>
      </c>
      <c r="Z67" s="15">
        <f t="shared" si="10"/>
        <v>159184</v>
      </c>
    </row>
    <row r="68" spans="1:26">
      <c r="A68" s="1" t="s">
        <v>96</v>
      </c>
      <c r="B68" s="1" t="s">
        <v>97</v>
      </c>
      <c r="C68" s="6">
        <v>0</v>
      </c>
      <c r="D68" s="6">
        <f t="shared" si="1"/>
        <v>0</v>
      </c>
      <c r="E68" s="6" t="e">
        <f>#REF!-D68</f>
        <v>#REF!</v>
      </c>
      <c r="F68" s="48">
        <v>12322</v>
      </c>
      <c r="G68" s="48">
        <v>108698</v>
      </c>
      <c r="H68" s="48">
        <v>121020</v>
      </c>
      <c r="I68" s="49">
        <v>191267.95</v>
      </c>
      <c r="J68" s="49">
        <v>86341.43</v>
      </c>
      <c r="K68" s="49"/>
      <c r="L68" s="49">
        <v>29241.43</v>
      </c>
      <c r="M68" s="49">
        <v>57099.999999999993</v>
      </c>
      <c r="N68" s="51">
        <v>3.582408866723358</v>
      </c>
      <c r="O68" s="14">
        <f t="shared" si="2"/>
        <v>31877.991666666669</v>
      </c>
      <c r="P68" s="10">
        <f t="shared" si="3"/>
        <v>25222.008333333324</v>
      </c>
      <c r="Q68" s="15">
        <f t="shared" si="4"/>
        <v>20177.606666666659</v>
      </c>
      <c r="R68" s="15">
        <f t="shared" si="5"/>
        <v>7222.0083333333241</v>
      </c>
      <c r="S68" s="16">
        <f t="shared" si="6"/>
        <v>13222.008333333324</v>
      </c>
      <c r="T68" s="16"/>
      <c r="U68" s="16">
        <f t="shared" si="11"/>
        <v>13222</v>
      </c>
      <c r="V68" s="15">
        <f t="shared" si="7"/>
        <v>20177.606666666659</v>
      </c>
      <c r="W68" s="48">
        <f t="shared" si="8"/>
        <v>17222.008333333324</v>
      </c>
      <c r="X68" s="15">
        <f t="shared" si="9"/>
        <v>13222</v>
      </c>
      <c r="Y68" s="15">
        <f t="shared" si="0"/>
        <v>107798</v>
      </c>
      <c r="Z68" s="15">
        <f t="shared" si="10"/>
        <v>121020</v>
      </c>
    </row>
    <row r="69" spans="1:26" ht="47.25">
      <c r="A69" s="1" t="s">
        <v>98</v>
      </c>
      <c r="B69" s="1" t="s">
        <v>99</v>
      </c>
      <c r="C69" s="6">
        <v>0</v>
      </c>
      <c r="D69" s="6">
        <f t="shared" ref="D69:D75" si="12">ROUND(C69,0)</f>
        <v>0</v>
      </c>
      <c r="E69" s="6" t="e">
        <f>#REF!-D69</f>
        <v>#REF!</v>
      </c>
      <c r="F69" s="48">
        <v>29575</v>
      </c>
      <c r="G69" s="48">
        <v>190674</v>
      </c>
      <c r="H69" s="48">
        <v>220249</v>
      </c>
      <c r="I69" s="49">
        <v>334781.34999999998</v>
      </c>
      <c r="J69" s="54">
        <v>91438.7</v>
      </c>
      <c r="K69" s="49"/>
      <c r="L69" s="49">
        <v>45475</v>
      </c>
      <c r="M69" s="49">
        <v>45963.7</v>
      </c>
      <c r="N69" s="51">
        <v>1.6475362202822827</v>
      </c>
      <c r="O69" s="14">
        <f t="shared" ref="O69:O75" si="13">IF(N69&gt;2,(M69/N69)*2,0)</f>
        <v>0</v>
      </c>
      <c r="P69" s="10">
        <f t="shared" ref="P69:P75" si="14">IF(N69&gt;2,M69-O69,0)</f>
        <v>0</v>
      </c>
      <c r="Q69" s="15">
        <f t="shared" ref="Q69:Q75" si="15">P69-(P69*20%)</f>
        <v>0</v>
      </c>
      <c r="R69" s="15" t="str">
        <f t="shared" ref="R69:R75" si="16">IF((P69-18000)&gt;0,P69-18000,"-")</f>
        <v>-</v>
      </c>
      <c r="S69" s="26" t="str">
        <f t="shared" ref="S69:S75" si="17">IF((P69-12000)&gt;0,P69-12000,"-")</f>
        <v>-</v>
      </c>
      <c r="T69" s="29" t="s">
        <v>142</v>
      </c>
      <c r="U69" s="16" t="e">
        <f t="shared" si="11"/>
        <v>#VALUE!</v>
      </c>
      <c r="V69" s="15">
        <f t="shared" ref="V69:V75" si="18">IF(P69-(P69*20%)&gt;30000,30000,P69-(P69*20%))</f>
        <v>0</v>
      </c>
      <c r="W69" s="48">
        <f t="shared" ref="W69:W76" si="19">IF(P69-(P69-8000)&gt;30000,30000,P69-8000)</f>
        <v>-8000</v>
      </c>
      <c r="X69" s="15" t="e">
        <f t="shared" ref="X69:X75" si="20">U69</f>
        <v>#VALUE!</v>
      </c>
      <c r="Y69" s="15" t="e">
        <f t="shared" ref="Y69:Y75" si="21">Z69-X69</f>
        <v>#VALUE!</v>
      </c>
      <c r="Z69" s="15">
        <f t="shared" ref="Z69:Z75" si="22">H69</f>
        <v>220249</v>
      </c>
    </row>
    <row r="70" spans="1:26">
      <c r="A70" s="1" t="s">
        <v>100</v>
      </c>
      <c r="B70" s="1" t="s">
        <v>101</v>
      </c>
      <c r="C70" s="6">
        <v>0</v>
      </c>
      <c r="D70" s="6">
        <f t="shared" si="12"/>
        <v>0</v>
      </c>
      <c r="E70" s="6" t="e">
        <f>#REF!-D70</f>
        <v>#REF!</v>
      </c>
      <c r="F70" s="48">
        <v>0</v>
      </c>
      <c r="G70" s="48">
        <v>179274</v>
      </c>
      <c r="H70" s="48">
        <v>179274</v>
      </c>
      <c r="I70" s="49">
        <v>312506.8</v>
      </c>
      <c r="J70" s="49">
        <v>108748.68</v>
      </c>
      <c r="K70" s="49"/>
      <c r="L70" s="49">
        <v>8720</v>
      </c>
      <c r="M70" s="49">
        <v>100028.68</v>
      </c>
      <c r="N70" s="51">
        <v>3.8410177314541638</v>
      </c>
      <c r="O70" s="14">
        <f t="shared" si="13"/>
        <v>52084.46666666666</v>
      </c>
      <c r="P70" s="10">
        <f t="shared" si="14"/>
        <v>47944.213333333333</v>
      </c>
      <c r="Q70" s="15">
        <f t="shared" si="15"/>
        <v>38355.370666666669</v>
      </c>
      <c r="R70" s="15">
        <f t="shared" si="16"/>
        <v>29944.213333333333</v>
      </c>
      <c r="S70" s="16">
        <f t="shared" si="17"/>
        <v>35944.213333333333</v>
      </c>
      <c r="T70" s="16"/>
      <c r="U70" s="16"/>
      <c r="V70" s="15">
        <f t="shared" si="18"/>
        <v>30000</v>
      </c>
      <c r="W70" s="48">
        <f t="shared" si="19"/>
        <v>39944.213333333333</v>
      </c>
      <c r="X70" s="15">
        <f t="shared" si="20"/>
        <v>0</v>
      </c>
      <c r="Y70" s="15">
        <f t="shared" si="21"/>
        <v>179274</v>
      </c>
      <c r="Z70" s="15">
        <f t="shared" si="22"/>
        <v>179274</v>
      </c>
    </row>
    <row r="71" spans="1:26">
      <c r="A71" s="1" t="s">
        <v>102</v>
      </c>
      <c r="B71" s="1" t="s">
        <v>103</v>
      </c>
      <c r="C71" s="6">
        <v>429.90133333333068</v>
      </c>
      <c r="D71" s="6">
        <f t="shared" si="12"/>
        <v>430</v>
      </c>
      <c r="E71" s="6" t="e">
        <f>#REF!-D71</f>
        <v>#REF!</v>
      </c>
      <c r="F71" s="48">
        <v>0</v>
      </c>
      <c r="G71" s="48">
        <v>134255</v>
      </c>
      <c r="H71" s="48">
        <v>134255</v>
      </c>
      <c r="I71" s="49">
        <v>214382.37</v>
      </c>
      <c r="J71" s="50">
        <v>42062.64</v>
      </c>
      <c r="K71" s="49"/>
      <c r="L71" s="49"/>
      <c r="M71" s="49">
        <v>42062.64</v>
      </c>
      <c r="N71" s="51">
        <v>2.3544458436577598</v>
      </c>
      <c r="O71" s="14">
        <f t="shared" si="13"/>
        <v>35730.394999999997</v>
      </c>
      <c r="P71" s="10">
        <f t="shared" si="14"/>
        <v>6332.2450000000026</v>
      </c>
      <c r="Q71" s="15">
        <f t="shared" si="15"/>
        <v>5065.7960000000021</v>
      </c>
      <c r="R71" s="15" t="str">
        <f t="shared" si="16"/>
        <v>-</v>
      </c>
      <c r="S71" s="16" t="str">
        <f t="shared" si="17"/>
        <v>-</v>
      </c>
      <c r="T71" s="16"/>
      <c r="U71" s="16"/>
      <c r="V71" s="15">
        <f t="shared" si="18"/>
        <v>5065.7960000000021</v>
      </c>
      <c r="W71" s="48">
        <f t="shared" si="19"/>
        <v>-1667.7549999999974</v>
      </c>
      <c r="X71" s="15">
        <f t="shared" si="20"/>
        <v>0</v>
      </c>
      <c r="Y71" s="15">
        <f t="shared" si="21"/>
        <v>134255</v>
      </c>
      <c r="Z71" s="15">
        <f t="shared" si="22"/>
        <v>134255</v>
      </c>
    </row>
    <row r="72" spans="1:26">
      <c r="A72" s="1" t="s">
        <v>104</v>
      </c>
      <c r="B72" s="1" t="s">
        <v>105</v>
      </c>
      <c r="C72" s="6">
        <v>0</v>
      </c>
      <c r="D72" s="6">
        <f t="shared" si="12"/>
        <v>0</v>
      </c>
      <c r="E72" s="6" t="e">
        <f>#REF!-D72</f>
        <v>#REF!</v>
      </c>
      <c r="F72" s="48">
        <v>0</v>
      </c>
      <c r="G72" s="48">
        <v>186306</v>
      </c>
      <c r="H72" s="48">
        <v>186306</v>
      </c>
      <c r="I72" s="49">
        <v>377904.67</v>
      </c>
      <c r="J72" s="49">
        <v>53704.15</v>
      </c>
      <c r="K72" s="49"/>
      <c r="L72" s="49">
        <v>23000</v>
      </c>
      <c r="M72" s="49">
        <v>30704.15</v>
      </c>
      <c r="N72" s="51">
        <v>0.97498080666745945</v>
      </c>
      <c r="O72" s="14">
        <f t="shared" si="13"/>
        <v>0</v>
      </c>
      <c r="P72" s="10">
        <f t="shared" si="14"/>
        <v>0</v>
      </c>
      <c r="Q72" s="15">
        <f t="shared" si="15"/>
        <v>0</v>
      </c>
      <c r="R72" s="15" t="str">
        <f t="shared" si="16"/>
        <v>-</v>
      </c>
      <c r="S72" s="16" t="str">
        <f t="shared" si="17"/>
        <v>-</v>
      </c>
      <c r="T72" s="16"/>
      <c r="U72" s="16"/>
      <c r="V72" s="15">
        <f t="shared" si="18"/>
        <v>0</v>
      </c>
      <c r="W72" s="48">
        <f t="shared" si="19"/>
        <v>-8000</v>
      </c>
      <c r="X72" s="15">
        <f t="shared" si="20"/>
        <v>0</v>
      </c>
      <c r="Y72" s="15">
        <f t="shared" si="21"/>
        <v>186306</v>
      </c>
      <c r="Z72" s="15">
        <f t="shared" si="22"/>
        <v>186306</v>
      </c>
    </row>
    <row r="73" spans="1:26">
      <c r="A73" s="1" t="s">
        <v>106</v>
      </c>
      <c r="B73" s="1" t="s">
        <v>107</v>
      </c>
      <c r="C73" s="6">
        <v>31295.957333333343</v>
      </c>
      <c r="D73" s="6">
        <f t="shared" si="12"/>
        <v>31296</v>
      </c>
      <c r="E73" s="6" t="e">
        <f>#REF!-D73</f>
        <v>#REF!</v>
      </c>
      <c r="F73" s="48">
        <v>11844</v>
      </c>
      <c r="G73" s="48">
        <v>157012</v>
      </c>
      <c r="H73" s="48">
        <v>168856</v>
      </c>
      <c r="I73" s="49">
        <v>300561.58</v>
      </c>
      <c r="J73" s="49">
        <v>82715</v>
      </c>
      <c r="K73" s="49"/>
      <c r="L73" s="49">
        <v>44982.65</v>
      </c>
      <c r="M73" s="49">
        <v>37732.35</v>
      </c>
      <c r="N73" s="51">
        <v>1.5064739811389067</v>
      </c>
      <c r="O73" s="14">
        <f t="shared" si="13"/>
        <v>0</v>
      </c>
      <c r="P73" s="10">
        <f t="shared" si="14"/>
        <v>0</v>
      </c>
      <c r="Q73" s="15">
        <f t="shared" si="15"/>
        <v>0</v>
      </c>
      <c r="R73" s="15" t="str">
        <f t="shared" si="16"/>
        <v>-</v>
      </c>
      <c r="S73" s="16" t="str">
        <f t="shared" si="17"/>
        <v>-</v>
      </c>
      <c r="T73" s="16"/>
      <c r="U73" s="16" t="e">
        <f t="shared" si="11"/>
        <v>#VALUE!</v>
      </c>
      <c r="V73" s="15">
        <f t="shared" si="18"/>
        <v>0</v>
      </c>
      <c r="W73" s="48">
        <f t="shared" si="19"/>
        <v>-8000</v>
      </c>
      <c r="X73" s="15" t="e">
        <f t="shared" si="20"/>
        <v>#VALUE!</v>
      </c>
      <c r="Y73" s="15" t="e">
        <f t="shared" si="21"/>
        <v>#VALUE!</v>
      </c>
      <c r="Z73" s="15">
        <f t="shared" si="22"/>
        <v>168856</v>
      </c>
    </row>
    <row r="74" spans="1:26">
      <c r="A74" s="1" t="s">
        <v>108</v>
      </c>
      <c r="B74" s="1" t="s">
        <v>109</v>
      </c>
      <c r="C74" s="6">
        <v>12225.989333333331</v>
      </c>
      <c r="D74" s="6">
        <f t="shared" si="12"/>
        <v>12226</v>
      </c>
      <c r="E74" s="6" t="e">
        <f>#REF!-D74</f>
        <v>#REF!</v>
      </c>
      <c r="F74" s="48">
        <v>10518</v>
      </c>
      <c r="G74" s="48">
        <v>157650</v>
      </c>
      <c r="H74" s="48">
        <v>168168</v>
      </c>
      <c r="I74" s="49">
        <v>421093.26</v>
      </c>
      <c r="J74" s="49">
        <v>91837.96</v>
      </c>
      <c r="K74" s="49"/>
      <c r="L74" s="49">
        <v>15518</v>
      </c>
      <c r="M74" s="49">
        <v>76319.960000000006</v>
      </c>
      <c r="N74" s="51">
        <v>2.1749089975935498</v>
      </c>
      <c r="O74" s="14">
        <f t="shared" si="13"/>
        <v>70182.210000000006</v>
      </c>
      <c r="P74" s="10">
        <f t="shared" si="14"/>
        <v>6137.75</v>
      </c>
      <c r="Q74" s="15">
        <f t="shared" si="15"/>
        <v>4910.2</v>
      </c>
      <c r="R74" s="15" t="str">
        <f t="shared" si="16"/>
        <v>-</v>
      </c>
      <c r="S74" s="16" t="str">
        <f t="shared" si="17"/>
        <v>-</v>
      </c>
      <c r="T74" s="16"/>
      <c r="U74" s="16" t="e">
        <f t="shared" si="11"/>
        <v>#VALUE!</v>
      </c>
      <c r="V74" s="15">
        <f t="shared" si="18"/>
        <v>4910.2</v>
      </c>
      <c r="W74" s="48">
        <f t="shared" si="19"/>
        <v>-1862.25</v>
      </c>
      <c r="X74" s="15" t="e">
        <f t="shared" si="20"/>
        <v>#VALUE!</v>
      </c>
      <c r="Y74" s="15" t="e">
        <f t="shared" si="21"/>
        <v>#VALUE!</v>
      </c>
      <c r="Z74" s="15">
        <f t="shared" si="22"/>
        <v>168168</v>
      </c>
    </row>
    <row r="75" spans="1:26" ht="31.5">
      <c r="A75" s="12" t="s">
        <v>110</v>
      </c>
      <c r="B75" s="12" t="s">
        <v>111</v>
      </c>
      <c r="C75" s="13">
        <v>6938.9133333333302</v>
      </c>
      <c r="D75" s="13">
        <f t="shared" si="12"/>
        <v>6939</v>
      </c>
      <c r="E75" s="13" t="e">
        <f>#REF!-D75</f>
        <v>#REF!</v>
      </c>
      <c r="F75" s="48">
        <v>0</v>
      </c>
      <c r="G75" s="48">
        <v>136214</v>
      </c>
      <c r="H75" s="48">
        <v>136214</v>
      </c>
      <c r="I75" s="49">
        <v>237173</v>
      </c>
      <c r="J75" s="49">
        <v>74567.39</v>
      </c>
      <c r="K75" s="49"/>
      <c r="L75" s="49"/>
      <c r="M75" s="49">
        <v>74567.39</v>
      </c>
      <c r="N75" s="51">
        <v>3.7728100584805189</v>
      </c>
      <c r="O75" s="14">
        <f t="shared" si="13"/>
        <v>39528.833333333328</v>
      </c>
      <c r="P75" s="10">
        <f t="shared" si="14"/>
        <v>35038.556666666671</v>
      </c>
      <c r="Q75" s="15">
        <f t="shared" si="15"/>
        <v>28030.845333333338</v>
      </c>
      <c r="R75" s="15">
        <f t="shared" si="16"/>
        <v>17038.556666666671</v>
      </c>
      <c r="S75" s="16">
        <f t="shared" si="17"/>
        <v>23038.556666666671</v>
      </c>
      <c r="T75" s="16"/>
      <c r="U75" s="16"/>
      <c r="V75" s="15">
        <f t="shared" si="18"/>
        <v>28030.845333333338</v>
      </c>
      <c r="W75" s="48">
        <f t="shared" si="19"/>
        <v>27038.556666666671</v>
      </c>
      <c r="X75" s="15">
        <f t="shared" si="20"/>
        <v>0</v>
      </c>
      <c r="Y75" s="15">
        <f t="shared" si="21"/>
        <v>136214</v>
      </c>
      <c r="Z75" s="15">
        <f t="shared" si="22"/>
        <v>136214</v>
      </c>
    </row>
    <row r="76" spans="1:26">
      <c r="A76" s="3" t="s">
        <v>112</v>
      </c>
      <c r="B76" s="3"/>
      <c r="C76" s="9">
        <f>SUM(C4:C75)</f>
        <v>259113.68800000002</v>
      </c>
      <c r="D76" s="9">
        <f>SUM(D4:D75)</f>
        <v>259112</v>
      </c>
      <c r="E76" s="9" t="e">
        <f>SUM(E4:E75)</f>
        <v>#REF!</v>
      </c>
      <c r="F76" s="47">
        <v>277795</v>
      </c>
      <c r="G76" s="47">
        <v>10835931</v>
      </c>
      <c r="H76" s="47">
        <v>11113726</v>
      </c>
      <c r="I76" s="60">
        <f t="shared" ref="I76:W76" si="23">SUM(I4:I75)</f>
        <v>21000128.740000002</v>
      </c>
      <c r="J76" s="59">
        <f t="shared" si="23"/>
        <v>5871586.9699999988</v>
      </c>
      <c r="K76" s="59">
        <f t="shared" si="23"/>
        <v>0</v>
      </c>
      <c r="L76" s="59">
        <f t="shared" si="23"/>
        <v>1790843.2499999998</v>
      </c>
      <c r="M76" s="59">
        <f t="shared" si="23"/>
        <v>4080743.7200000016</v>
      </c>
      <c r="N76" s="9"/>
      <c r="O76" s="47">
        <f t="shared" si="23"/>
        <v>2178065.2216666671</v>
      </c>
      <c r="P76" s="9">
        <f t="shared" si="23"/>
        <v>934159.72833333339</v>
      </c>
      <c r="Q76" s="9">
        <f t="shared" si="23"/>
        <v>747327.78266666667</v>
      </c>
      <c r="R76" s="9">
        <f t="shared" si="23"/>
        <v>328882.33166666667</v>
      </c>
      <c r="S76" s="9">
        <f t="shared" si="23"/>
        <v>495478.73333333328</v>
      </c>
      <c r="T76" s="9"/>
      <c r="U76" s="9" t="e">
        <f>SUM(U4:U75)</f>
        <v>#VALUE!</v>
      </c>
      <c r="V76" s="9">
        <f>SUM(V4:V75)</f>
        <v>681906.04666666663</v>
      </c>
      <c r="W76" s="48">
        <f t="shared" si="19"/>
        <v>926159.72833333339</v>
      </c>
      <c r="X76" s="9" t="e">
        <f t="shared" ref="X76" si="24">SUM(X4:X75)</f>
        <v>#VALUE!</v>
      </c>
      <c r="Y76" s="9" t="e">
        <f t="shared" ref="Y76" si="25">SUM(Y4:Y75)</f>
        <v>#VALUE!</v>
      </c>
      <c r="Z76" s="9">
        <f t="shared" ref="Z76" si="26">SUM(Z4:Z75)</f>
        <v>11113726</v>
      </c>
    </row>
  </sheetData>
  <mergeCells count="21">
    <mergeCell ref="I1:Z1"/>
    <mergeCell ref="X2:X3"/>
    <mergeCell ref="S2:U2"/>
    <mergeCell ref="A2:A3"/>
    <mergeCell ref="B2:B3"/>
    <mergeCell ref="Y2:Y3"/>
    <mergeCell ref="Z2:Z3"/>
    <mergeCell ref="A1:B1"/>
    <mergeCell ref="D1:E1"/>
    <mergeCell ref="P2:P3"/>
    <mergeCell ref="F1:H1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45" orientation="landscape" r:id="rId1"/>
  <headerFooter>
    <oddHeader>&amp;C&amp;"-,Gras"&amp;18Dotations initiales de fonctionnement 2016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24"/>
  <sheetViews>
    <sheetView view="pageBreakPreview" zoomScale="60" zoomScaleNormal="100" workbookViewId="0">
      <selection activeCell="A64" sqref="A64"/>
    </sheetView>
  </sheetViews>
  <sheetFormatPr baseColWidth="10" defaultRowHeight="15"/>
  <cols>
    <col min="1" max="1" width="26.7109375" bestFit="1" customWidth="1"/>
    <col min="2" max="2" width="15.42578125" style="17" bestFit="1" customWidth="1"/>
    <col min="3" max="3" width="13.42578125" bestFit="1" customWidth="1"/>
    <col min="4" max="4" width="14.42578125" customWidth="1"/>
  </cols>
  <sheetData>
    <row r="1" spans="1:6">
      <c r="A1" s="44" t="s">
        <v>122</v>
      </c>
      <c r="B1" s="44"/>
      <c r="C1" s="44"/>
      <c r="D1" s="44"/>
      <c r="E1" s="44"/>
      <c r="F1" s="44"/>
    </row>
    <row r="2" spans="1:6">
      <c r="A2" s="19"/>
      <c r="B2" s="20">
        <v>2015</v>
      </c>
      <c r="C2" s="20">
        <v>2016</v>
      </c>
      <c r="D2" s="20">
        <v>2017</v>
      </c>
    </row>
    <row r="3" spans="1:6">
      <c r="A3" s="19" t="s">
        <v>122</v>
      </c>
      <c r="B3" s="22">
        <f>SUM(B4:B10)</f>
        <v>11000000</v>
      </c>
      <c r="C3" s="22">
        <f>SUM(C4:C10)</f>
        <v>11080000</v>
      </c>
      <c r="D3" s="22">
        <f>C3</f>
        <v>11080000</v>
      </c>
    </row>
    <row r="4" spans="1:6">
      <c r="A4" s="19" t="s">
        <v>126</v>
      </c>
      <c r="B4" s="23">
        <v>50000</v>
      </c>
      <c r="C4" s="24">
        <v>50000</v>
      </c>
      <c r="D4" s="24">
        <v>50000</v>
      </c>
    </row>
    <row r="5" spans="1:6">
      <c r="A5" s="19" t="s">
        <v>127</v>
      </c>
      <c r="B5" s="23">
        <v>57000</v>
      </c>
      <c r="C5" s="24">
        <v>57000</v>
      </c>
      <c r="D5" s="24">
        <v>57000</v>
      </c>
    </row>
    <row r="6" spans="1:6">
      <c r="A6" s="19" t="s">
        <v>124</v>
      </c>
      <c r="B6" s="23">
        <f>250000-B7</f>
        <v>194000</v>
      </c>
      <c r="C6" s="24">
        <f>313420</f>
        <v>313420</v>
      </c>
      <c r="D6" s="24" t="e">
        <f>D3-D4-D5-D7-D8-D10-D9</f>
        <v>#VALUE!</v>
      </c>
    </row>
    <row r="7" spans="1:6">
      <c r="A7" s="19" t="s">
        <v>125</v>
      </c>
      <c r="B7" s="23">
        <v>56000</v>
      </c>
      <c r="C7" s="24">
        <v>56000</v>
      </c>
      <c r="D7" s="24">
        <v>53000</v>
      </c>
    </row>
    <row r="8" spans="1:6">
      <c r="A8" s="18" t="s">
        <v>120</v>
      </c>
      <c r="B8" s="23">
        <f>148000/2</f>
        <v>74000</v>
      </c>
      <c r="C8" s="24">
        <v>140000</v>
      </c>
      <c r="D8" s="24">
        <v>140000</v>
      </c>
    </row>
    <row r="9" spans="1:6">
      <c r="A9" s="18" t="s">
        <v>145</v>
      </c>
      <c r="B9" s="23">
        <v>0</v>
      </c>
      <c r="C9" s="24">
        <v>0</v>
      </c>
      <c r="D9" s="24">
        <v>30000</v>
      </c>
    </row>
    <row r="10" spans="1:6">
      <c r="A10" s="21" t="s">
        <v>123</v>
      </c>
      <c r="B10" s="23">
        <f>11033000-464000</f>
        <v>10569000</v>
      </c>
      <c r="C10" s="24">
        <f>10863580-400000</f>
        <v>10463580</v>
      </c>
      <c r="D10" s="24" t="e">
        <f>'Tableau Note Pdt'!Y76-400000</f>
        <v>#VALUE!</v>
      </c>
    </row>
    <row r="11" spans="1:6">
      <c r="B11" s="18"/>
      <c r="C11" s="19"/>
    </row>
    <row r="12" spans="1:6">
      <c r="C12" s="17"/>
    </row>
    <row r="14" spans="1:6">
      <c r="B14"/>
    </row>
    <row r="15" spans="1:6">
      <c r="B15"/>
    </row>
    <row r="16" spans="1:6">
      <c r="B16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5"/>
  <sheetViews>
    <sheetView view="pageBreakPreview" zoomScale="60" zoomScaleNormal="100" workbookViewId="0">
      <selection activeCell="G18" sqref="G18"/>
    </sheetView>
  </sheetViews>
  <sheetFormatPr baseColWidth="10" defaultRowHeight="15.75"/>
  <cols>
    <col min="1" max="1" width="28.5703125" style="4" customWidth="1"/>
    <col min="2" max="2" width="30.5703125" style="4" customWidth="1"/>
    <col min="3" max="3" width="17" style="2" customWidth="1" collapsed="1"/>
    <col min="4" max="4" width="18.7109375" style="2" customWidth="1"/>
    <col min="5" max="5" width="17" style="2" customWidth="1"/>
  </cols>
  <sheetData>
    <row r="1" spans="1:5" s="31" customFormat="1" ht="15" customHeight="1">
      <c r="A1" s="39" t="s">
        <v>0</v>
      </c>
      <c r="B1" s="39" t="s">
        <v>1</v>
      </c>
      <c r="C1" s="37" t="s">
        <v>121</v>
      </c>
      <c r="D1" s="45" t="s">
        <v>114</v>
      </c>
      <c r="E1" s="37" t="s">
        <v>132</v>
      </c>
    </row>
    <row r="2" spans="1:5" s="31" customFormat="1" ht="32.25" customHeight="1">
      <c r="A2" s="39"/>
      <c r="B2" s="39"/>
      <c r="C2" s="37"/>
      <c r="D2" s="46"/>
      <c r="E2" s="37"/>
    </row>
    <row r="3" spans="1:5">
      <c r="A3" s="1" t="s">
        <v>2</v>
      </c>
      <c r="B3" s="1" t="s">
        <v>3</v>
      </c>
      <c r="C3" s="15">
        <v>0</v>
      </c>
      <c r="D3" s="15">
        <v>198734</v>
      </c>
      <c r="E3" s="15">
        <v>198734</v>
      </c>
    </row>
    <row r="4" spans="1:5">
      <c r="A4" s="1" t="s">
        <v>2</v>
      </c>
      <c r="B4" s="1" t="s">
        <v>4</v>
      </c>
      <c r="C4" s="15">
        <v>0</v>
      </c>
      <c r="D4" s="15">
        <v>88889</v>
      </c>
      <c r="E4" s="15">
        <v>88889</v>
      </c>
    </row>
    <row r="5" spans="1:5">
      <c r="A5" s="1" t="s">
        <v>2</v>
      </c>
      <c r="B5" s="1" t="s">
        <v>5</v>
      </c>
      <c r="C5" s="15">
        <v>0</v>
      </c>
      <c r="D5" s="15">
        <v>121819</v>
      </c>
      <c r="E5" s="15">
        <v>121819</v>
      </c>
    </row>
    <row r="6" spans="1:5">
      <c r="A6" s="1" t="s">
        <v>2</v>
      </c>
      <c r="B6" s="1" t="s">
        <v>6</v>
      </c>
      <c r="C6" s="15">
        <v>0</v>
      </c>
      <c r="D6" s="15">
        <v>116454</v>
      </c>
      <c r="E6" s="15">
        <v>116454</v>
      </c>
    </row>
    <row r="7" spans="1:5">
      <c r="A7" s="1" t="s">
        <v>2</v>
      </c>
      <c r="B7" s="1" t="s">
        <v>7</v>
      </c>
      <c r="C7" s="15">
        <v>0</v>
      </c>
      <c r="D7" s="15">
        <v>101385</v>
      </c>
      <c r="E7" s="15">
        <v>101385</v>
      </c>
    </row>
    <row r="8" spans="1:5">
      <c r="A8" s="1" t="s">
        <v>8</v>
      </c>
      <c r="B8" s="1" t="s">
        <v>9</v>
      </c>
      <c r="C8" s="15">
        <v>0</v>
      </c>
      <c r="D8" s="15">
        <v>101493</v>
      </c>
      <c r="E8" s="15">
        <v>101493</v>
      </c>
    </row>
    <row r="9" spans="1:5">
      <c r="A9" s="1" t="s">
        <v>10</v>
      </c>
      <c r="B9" s="1" t="s">
        <v>11</v>
      </c>
      <c r="C9" s="15">
        <v>0</v>
      </c>
      <c r="D9" s="15">
        <v>96869</v>
      </c>
      <c r="E9" s="15">
        <v>96869</v>
      </c>
    </row>
    <row r="10" spans="1:5">
      <c r="A10" s="1" t="s">
        <v>12</v>
      </c>
      <c r="B10" s="1" t="s">
        <v>13</v>
      </c>
      <c r="C10" s="15">
        <v>0</v>
      </c>
      <c r="D10" s="15">
        <v>173112</v>
      </c>
      <c r="E10" s="15">
        <v>173112</v>
      </c>
    </row>
    <row r="11" spans="1:5">
      <c r="A11" s="1" t="s">
        <v>14</v>
      </c>
      <c r="B11" s="1" t="s">
        <v>15</v>
      </c>
      <c r="C11" s="15">
        <v>0</v>
      </c>
      <c r="D11" s="15">
        <v>107897</v>
      </c>
      <c r="E11" s="15">
        <v>107897</v>
      </c>
    </row>
    <row r="12" spans="1:5">
      <c r="A12" s="1" t="s">
        <v>16</v>
      </c>
      <c r="B12" s="1" t="s">
        <v>17</v>
      </c>
      <c r="C12" s="15">
        <v>10994</v>
      </c>
      <c r="D12" s="15">
        <v>140300</v>
      </c>
      <c r="E12" s="15">
        <v>151294</v>
      </c>
    </row>
    <row r="13" spans="1:5">
      <c r="A13" s="1" t="s">
        <v>16</v>
      </c>
      <c r="B13" s="1" t="s">
        <v>18</v>
      </c>
      <c r="C13" s="15">
        <v>0</v>
      </c>
      <c r="D13" s="15">
        <v>131013</v>
      </c>
      <c r="E13" s="15">
        <v>131013</v>
      </c>
    </row>
    <row r="14" spans="1:5">
      <c r="A14" s="1" t="s">
        <v>16</v>
      </c>
      <c r="B14" s="1" t="s">
        <v>19</v>
      </c>
      <c r="C14" s="15">
        <v>0</v>
      </c>
      <c r="D14" s="15">
        <v>159204</v>
      </c>
      <c r="E14" s="15">
        <v>159204</v>
      </c>
    </row>
    <row r="15" spans="1:5">
      <c r="A15" s="1" t="s">
        <v>20</v>
      </c>
      <c r="B15" s="1" t="s">
        <v>21</v>
      </c>
      <c r="C15" s="15">
        <v>29854</v>
      </c>
      <c r="D15" s="15">
        <v>133328</v>
      </c>
      <c r="E15" s="15">
        <v>163182</v>
      </c>
    </row>
    <row r="16" spans="1:5">
      <c r="A16" s="1" t="s">
        <v>20</v>
      </c>
      <c r="B16" s="1" t="s">
        <v>22</v>
      </c>
      <c r="C16" s="15">
        <v>0</v>
      </c>
      <c r="D16" s="15">
        <v>187611</v>
      </c>
      <c r="E16" s="15">
        <v>187611</v>
      </c>
    </row>
    <row r="17" spans="1:5">
      <c r="A17" s="1" t="s">
        <v>20</v>
      </c>
      <c r="B17" s="1" t="s">
        <v>23</v>
      </c>
      <c r="C17" s="15">
        <v>0</v>
      </c>
      <c r="D17" s="15">
        <v>130483</v>
      </c>
      <c r="E17" s="15">
        <v>130483</v>
      </c>
    </row>
    <row r="18" spans="1:5">
      <c r="A18" s="1" t="s">
        <v>20</v>
      </c>
      <c r="B18" s="1" t="s">
        <v>24</v>
      </c>
      <c r="C18" s="15">
        <v>0</v>
      </c>
      <c r="D18" s="15">
        <v>157022</v>
      </c>
      <c r="E18" s="15">
        <v>157022</v>
      </c>
    </row>
    <row r="19" spans="1:5">
      <c r="A19" s="1" t="s">
        <v>25</v>
      </c>
      <c r="B19" s="1" t="s">
        <v>26</v>
      </c>
      <c r="C19" s="15">
        <v>0</v>
      </c>
      <c r="D19" s="15">
        <v>189188</v>
      </c>
      <c r="E19" s="15">
        <v>189188</v>
      </c>
    </row>
    <row r="20" spans="1:5">
      <c r="A20" s="1" t="s">
        <v>27</v>
      </c>
      <c r="B20" s="1" t="s">
        <v>28</v>
      </c>
      <c r="C20" s="15">
        <v>29350</v>
      </c>
      <c r="D20" s="15">
        <v>108879</v>
      </c>
      <c r="E20" s="15">
        <v>138229</v>
      </c>
    </row>
    <row r="21" spans="1:5">
      <c r="A21" s="1" t="s">
        <v>29</v>
      </c>
      <c r="B21" s="1" t="s">
        <v>30</v>
      </c>
      <c r="C21" s="15">
        <v>11417</v>
      </c>
      <c r="D21" s="15">
        <v>182224</v>
      </c>
      <c r="E21" s="15">
        <v>193641</v>
      </c>
    </row>
    <row r="22" spans="1:5">
      <c r="A22" s="1" t="s">
        <v>29</v>
      </c>
      <c r="B22" s="1" t="s">
        <v>31</v>
      </c>
      <c r="C22" s="15">
        <v>0</v>
      </c>
      <c r="D22" s="15">
        <v>85982</v>
      </c>
      <c r="E22" s="15">
        <v>85982</v>
      </c>
    </row>
    <row r="23" spans="1:5">
      <c r="A23" s="1" t="s">
        <v>29</v>
      </c>
      <c r="B23" s="1" t="s">
        <v>32</v>
      </c>
      <c r="C23" s="15">
        <v>0</v>
      </c>
      <c r="D23" s="15">
        <v>163203</v>
      </c>
      <c r="E23" s="15">
        <v>163203</v>
      </c>
    </row>
    <row r="24" spans="1:5">
      <c r="A24" s="1" t="s">
        <v>29</v>
      </c>
      <c r="B24" s="1" t="s">
        <v>33</v>
      </c>
      <c r="C24" s="15">
        <v>0</v>
      </c>
      <c r="D24" s="15">
        <v>161093</v>
      </c>
      <c r="E24" s="15">
        <v>161093</v>
      </c>
    </row>
    <row r="25" spans="1:5">
      <c r="A25" s="1" t="s">
        <v>34</v>
      </c>
      <c r="B25" s="1" t="s">
        <v>35</v>
      </c>
      <c r="C25" s="15">
        <v>1971</v>
      </c>
      <c r="D25" s="15">
        <v>140923</v>
      </c>
      <c r="E25" s="15">
        <v>142894</v>
      </c>
    </row>
    <row r="26" spans="1:5">
      <c r="A26" s="1" t="s">
        <v>36</v>
      </c>
      <c r="B26" s="1" t="s">
        <v>37</v>
      </c>
      <c r="C26" s="15">
        <v>0</v>
      </c>
      <c r="D26" s="15">
        <v>145064</v>
      </c>
      <c r="E26" s="15">
        <v>145064</v>
      </c>
    </row>
    <row r="27" spans="1:5">
      <c r="A27" s="1" t="s">
        <v>38</v>
      </c>
      <c r="B27" s="1" t="s">
        <v>39</v>
      </c>
      <c r="C27" s="15">
        <v>0</v>
      </c>
      <c r="D27" s="15">
        <v>135087</v>
      </c>
      <c r="E27" s="15">
        <v>135087</v>
      </c>
    </row>
    <row r="28" spans="1:5">
      <c r="A28" s="1" t="s">
        <v>40</v>
      </c>
      <c r="B28" s="1" t="s">
        <v>41</v>
      </c>
      <c r="C28" s="15">
        <v>19566</v>
      </c>
      <c r="D28" s="15">
        <v>137151</v>
      </c>
      <c r="E28" s="15">
        <v>156717</v>
      </c>
    </row>
    <row r="29" spans="1:5">
      <c r="A29" s="1" t="s">
        <v>40</v>
      </c>
      <c r="B29" s="1" t="s">
        <v>42</v>
      </c>
      <c r="C29" s="15">
        <v>0</v>
      </c>
      <c r="D29" s="15">
        <v>111084</v>
      </c>
      <c r="E29" s="15">
        <v>111084</v>
      </c>
    </row>
    <row r="30" spans="1:5">
      <c r="A30" s="1" t="s">
        <v>43</v>
      </c>
      <c r="B30" s="1" t="s">
        <v>44</v>
      </c>
      <c r="C30" s="15">
        <v>0</v>
      </c>
      <c r="D30" s="15">
        <v>192343</v>
      </c>
      <c r="E30" s="15">
        <v>192343</v>
      </c>
    </row>
    <row r="31" spans="1:5">
      <c r="A31" s="1" t="s">
        <v>45</v>
      </c>
      <c r="B31" s="1" t="s">
        <v>46</v>
      </c>
      <c r="C31" s="15">
        <v>11799</v>
      </c>
      <c r="D31" s="15">
        <v>158028</v>
      </c>
      <c r="E31" s="15">
        <v>169827</v>
      </c>
    </row>
    <row r="32" spans="1:5">
      <c r="A32" s="1" t="s">
        <v>45</v>
      </c>
      <c r="B32" s="1" t="s">
        <v>47</v>
      </c>
      <c r="C32" s="15">
        <v>0</v>
      </c>
      <c r="D32" s="15">
        <v>176485</v>
      </c>
      <c r="E32" s="15">
        <v>176485</v>
      </c>
    </row>
    <row r="33" spans="1:5">
      <c r="A33" s="1" t="s">
        <v>48</v>
      </c>
      <c r="B33" s="1" t="s">
        <v>49</v>
      </c>
      <c r="C33" s="15">
        <v>0</v>
      </c>
      <c r="D33" s="15">
        <v>164075</v>
      </c>
      <c r="E33" s="15">
        <v>164075</v>
      </c>
    </row>
    <row r="34" spans="1:5">
      <c r="A34" s="1" t="s">
        <v>48</v>
      </c>
      <c r="B34" s="1" t="s">
        <v>50</v>
      </c>
      <c r="C34" s="15">
        <v>0</v>
      </c>
      <c r="D34" s="15">
        <v>191791</v>
      </c>
      <c r="E34" s="15">
        <v>191791</v>
      </c>
    </row>
    <row r="35" spans="1:5">
      <c r="A35" s="12" t="s">
        <v>51</v>
      </c>
      <c r="B35" s="11" t="s">
        <v>52</v>
      </c>
      <c r="C35" s="15">
        <v>0</v>
      </c>
      <c r="D35" s="15">
        <v>168436</v>
      </c>
      <c r="E35" s="15">
        <v>168436</v>
      </c>
    </row>
    <row r="36" spans="1:5">
      <c r="A36" s="1" t="s">
        <v>53</v>
      </c>
      <c r="B36" s="1" t="s">
        <v>54</v>
      </c>
      <c r="C36" s="15">
        <v>0</v>
      </c>
      <c r="D36" s="15">
        <v>179223</v>
      </c>
      <c r="E36" s="15">
        <v>179223</v>
      </c>
    </row>
    <row r="37" spans="1:5">
      <c r="A37" s="1" t="s">
        <v>55</v>
      </c>
      <c r="B37" s="1" t="s">
        <v>56</v>
      </c>
      <c r="C37" s="15">
        <v>0</v>
      </c>
      <c r="D37" s="15">
        <v>153884</v>
      </c>
      <c r="E37" s="15">
        <v>153884</v>
      </c>
    </row>
    <row r="38" spans="1:5">
      <c r="A38" s="1" t="s">
        <v>55</v>
      </c>
      <c r="B38" s="1" t="s">
        <v>57</v>
      </c>
      <c r="C38" s="15">
        <v>5680</v>
      </c>
      <c r="D38" s="15">
        <v>193106</v>
      </c>
      <c r="E38" s="15">
        <v>198786</v>
      </c>
    </row>
    <row r="39" spans="1:5">
      <c r="A39" s="1" t="s">
        <v>55</v>
      </c>
      <c r="B39" s="1" t="s">
        <v>58</v>
      </c>
      <c r="C39" s="15">
        <v>7971</v>
      </c>
      <c r="D39" s="15">
        <v>139895</v>
      </c>
      <c r="E39" s="15">
        <v>147866</v>
      </c>
    </row>
    <row r="40" spans="1:5">
      <c r="A40" s="1" t="s">
        <v>55</v>
      </c>
      <c r="B40" s="1" t="s">
        <v>59</v>
      </c>
      <c r="C40" s="15">
        <v>0</v>
      </c>
      <c r="D40" s="15">
        <v>151530</v>
      </c>
      <c r="E40" s="15">
        <v>151530</v>
      </c>
    </row>
    <row r="41" spans="1:5">
      <c r="A41" s="1" t="s">
        <v>55</v>
      </c>
      <c r="B41" s="1" t="s">
        <v>60</v>
      </c>
      <c r="C41" s="15">
        <v>0</v>
      </c>
      <c r="D41" s="15">
        <v>187590</v>
      </c>
      <c r="E41" s="15">
        <v>187590</v>
      </c>
    </row>
    <row r="42" spans="1:5">
      <c r="A42" s="1" t="s">
        <v>61</v>
      </c>
      <c r="B42" s="1" t="s">
        <v>62</v>
      </c>
      <c r="C42" s="15">
        <v>0</v>
      </c>
      <c r="D42" s="15">
        <v>128380</v>
      </c>
      <c r="E42" s="15">
        <v>128380</v>
      </c>
    </row>
    <row r="43" spans="1:5">
      <c r="A43" s="1" t="s">
        <v>61</v>
      </c>
      <c r="B43" s="1" t="s">
        <v>63</v>
      </c>
      <c r="C43" s="15">
        <v>25386</v>
      </c>
      <c r="D43" s="15">
        <v>168917</v>
      </c>
      <c r="E43" s="15">
        <v>194303</v>
      </c>
    </row>
    <row r="44" spans="1:5">
      <c r="A44" s="1" t="s">
        <v>61</v>
      </c>
      <c r="B44" s="1" t="s">
        <v>64</v>
      </c>
      <c r="C44" s="15">
        <v>0</v>
      </c>
      <c r="D44" s="15">
        <v>158991</v>
      </c>
      <c r="E44" s="15">
        <v>158991</v>
      </c>
    </row>
    <row r="45" spans="1:5">
      <c r="A45" s="1" t="s">
        <v>61</v>
      </c>
      <c r="B45" s="1" t="s">
        <v>65</v>
      </c>
      <c r="C45" s="15">
        <v>5002</v>
      </c>
      <c r="D45" s="15">
        <v>122152</v>
      </c>
      <c r="E45" s="15">
        <v>127154</v>
      </c>
    </row>
    <row r="46" spans="1:5">
      <c r="A46" s="1" t="s">
        <v>55</v>
      </c>
      <c r="B46" s="1" t="s">
        <v>66</v>
      </c>
      <c r="C46" s="15">
        <v>0</v>
      </c>
      <c r="D46" s="15">
        <v>212036</v>
      </c>
      <c r="E46" s="15">
        <v>212036</v>
      </c>
    </row>
    <row r="47" spans="1:5">
      <c r="A47" s="1" t="s">
        <v>61</v>
      </c>
      <c r="B47" s="1" t="s">
        <v>67</v>
      </c>
      <c r="C47" s="15">
        <v>0</v>
      </c>
      <c r="D47" s="15">
        <v>150313</v>
      </c>
      <c r="E47" s="15">
        <v>150313</v>
      </c>
    </row>
    <row r="48" spans="1:5">
      <c r="A48" s="1" t="s">
        <v>55</v>
      </c>
      <c r="B48" s="1" t="s">
        <v>68</v>
      </c>
      <c r="C48" s="15">
        <v>2574</v>
      </c>
      <c r="D48" s="15">
        <v>181853</v>
      </c>
      <c r="E48" s="15">
        <v>184427</v>
      </c>
    </row>
    <row r="49" spans="1:5">
      <c r="A49" s="11" t="s">
        <v>55</v>
      </c>
      <c r="B49" s="12" t="s">
        <v>69</v>
      </c>
      <c r="C49" s="15">
        <v>0</v>
      </c>
      <c r="D49" s="15">
        <v>247012</v>
      </c>
      <c r="E49" s="15">
        <v>247012</v>
      </c>
    </row>
    <row r="50" spans="1:5">
      <c r="A50" s="1" t="s">
        <v>55</v>
      </c>
      <c r="B50" s="1" t="s">
        <v>70</v>
      </c>
      <c r="C50" s="15">
        <v>12317</v>
      </c>
      <c r="D50" s="15">
        <v>206259</v>
      </c>
      <c r="E50" s="15">
        <v>218576</v>
      </c>
    </row>
    <row r="51" spans="1:5">
      <c r="A51" s="1" t="s">
        <v>61</v>
      </c>
      <c r="B51" s="1" t="s">
        <v>71</v>
      </c>
      <c r="C51" s="15">
        <v>0</v>
      </c>
      <c r="D51" s="15">
        <v>114442</v>
      </c>
      <c r="E51" s="15">
        <v>114442</v>
      </c>
    </row>
    <row r="52" spans="1:5">
      <c r="A52" s="1" t="s">
        <v>55</v>
      </c>
      <c r="B52" s="1" t="s">
        <v>72</v>
      </c>
      <c r="C52" s="15">
        <v>0</v>
      </c>
      <c r="D52" s="15">
        <v>104049</v>
      </c>
      <c r="E52" s="15">
        <v>104049</v>
      </c>
    </row>
    <row r="53" spans="1:5">
      <c r="A53" s="1" t="s">
        <v>61</v>
      </c>
      <c r="B53" s="1" t="s">
        <v>73</v>
      </c>
      <c r="C53" s="15">
        <v>0</v>
      </c>
      <c r="D53" s="15">
        <v>97699</v>
      </c>
      <c r="E53" s="15">
        <v>97699</v>
      </c>
    </row>
    <row r="54" spans="1:5">
      <c r="A54" s="1" t="s">
        <v>61</v>
      </c>
      <c r="B54" s="1" t="s">
        <v>74</v>
      </c>
      <c r="C54" s="15">
        <v>0</v>
      </c>
      <c r="D54" s="15">
        <v>194850</v>
      </c>
      <c r="E54" s="15">
        <v>194850</v>
      </c>
    </row>
    <row r="55" spans="1:5">
      <c r="A55" s="11" t="s">
        <v>61</v>
      </c>
      <c r="B55" s="12" t="s">
        <v>115</v>
      </c>
      <c r="C55" s="15">
        <v>0</v>
      </c>
      <c r="D55" s="15">
        <v>116435</v>
      </c>
      <c r="E55" s="15">
        <v>116435</v>
      </c>
    </row>
    <row r="56" spans="1:5">
      <c r="A56" s="1" t="s">
        <v>75</v>
      </c>
      <c r="B56" s="1" t="s">
        <v>76</v>
      </c>
      <c r="C56" s="15">
        <v>0</v>
      </c>
      <c r="D56" s="15">
        <v>131382</v>
      </c>
      <c r="E56" s="15">
        <v>131382</v>
      </c>
    </row>
    <row r="57" spans="1:5">
      <c r="A57" s="1" t="s">
        <v>77</v>
      </c>
      <c r="B57" s="1" t="s">
        <v>78</v>
      </c>
      <c r="C57" s="15">
        <v>0</v>
      </c>
      <c r="D57" s="15">
        <v>140204</v>
      </c>
      <c r="E57" s="15">
        <v>140204</v>
      </c>
    </row>
    <row r="58" spans="1:5">
      <c r="A58" s="1" t="s">
        <v>79</v>
      </c>
      <c r="B58" s="1" t="s">
        <v>80</v>
      </c>
      <c r="C58" s="15">
        <v>0</v>
      </c>
      <c r="D58" s="15">
        <v>175277</v>
      </c>
      <c r="E58" s="15">
        <v>175277</v>
      </c>
    </row>
    <row r="59" spans="1:5">
      <c r="A59" s="12" t="s">
        <v>81</v>
      </c>
      <c r="B59" s="11" t="s">
        <v>82</v>
      </c>
      <c r="C59" s="15">
        <v>29361</v>
      </c>
      <c r="D59" s="15">
        <v>153761</v>
      </c>
      <c r="E59" s="15">
        <v>183122</v>
      </c>
    </row>
    <row r="60" spans="1:5">
      <c r="A60" s="1" t="s">
        <v>83</v>
      </c>
      <c r="B60" s="1" t="s">
        <v>84</v>
      </c>
      <c r="C60" s="15">
        <v>0</v>
      </c>
      <c r="D60" s="15">
        <v>141184</v>
      </c>
      <c r="E60" s="15">
        <v>141184</v>
      </c>
    </row>
    <row r="61" spans="1:5">
      <c r="A61" s="1" t="s">
        <v>85</v>
      </c>
      <c r="B61" s="1" t="s">
        <v>86</v>
      </c>
      <c r="C61" s="15">
        <v>3170</v>
      </c>
      <c r="D61" s="15">
        <v>169475</v>
      </c>
      <c r="E61" s="15">
        <v>172645</v>
      </c>
    </row>
    <row r="62" spans="1:5">
      <c r="A62" s="1" t="s">
        <v>87</v>
      </c>
      <c r="B62" s="1" t="s">
        <v>88</v>
      </c>
      <c r="C62" s="15">
        <v>3266</v>
      </c>
      <c r="D62" s="15">
        <v>171587</v>
      </c>
      <c r="E62" s="15">
        <v>174853</v>
      </c>
    </row>
    <row r="63" spans="1:5">
      <c r="A63" s="1" t="s">
        <v>87</v>
      </c>
      <c r="B63" s="1" t="s">
        <v>89</v>
      </c>
      <c r="C63" s="15">
        <v>0</v>
      </c>
      <c r="D63" s="15">
        <v>154637</v>
      </c>
      <c r="E63" s="15">
        <v>154637</v>
      </c>
    </row>
    <row r="64" spans="1:5">
      <c r="A64" s="1" t="s">
        <v>90</v>
      </c>
      <c r="B64" s="1" t="s">
        <v>91</v>
      </c>
      <c r="C64" s="15">
        <v>0</v>
      </c>
      <c r="D64" s="15">
        <v>124700</v>
      </c>
      <c r="E64" s="15">
        <v>124700</v>
      </c>
    </row>
    <row r="65" spans="1:5">
      <c r="A65" s="12" t="s">
        <v>92</v>
      </c>
      <c r="B65" s="11" t="s">
        <v>93</v>
      </c>
      <c r="C65" s="15">
        <v>0</v>
      </c>
      <c r="D65" s="15">
        <v>103050</v>
      </c>
      <c r="E65" s="15">
        <v>103050</v>
      </c>
    </row>
    <row r="66" spans="1:5">
      <c r="A66" s="12" t="s">
        <v>94</v>
      </c>
      <c r="B66" s="11" t="s">
        <v>95</v>
      </c>
      <c r="C66" s="15">
        <v>3858</v>
      </c>
      <c r="D66" s="15">
        <v>155326</v>
      </c>
      <c r="E66" s="15">
        <v>159184</v>
      </c>
    </row>
    <row r="67" spans="1:5">
      <c r="A67" s="1" t="s">
        <v>96</v>
      </c>
      <c r="B67" s="1" t="s">
        <v>97</v>
      </c>
      <c r="C67" s="15">
        <v>12322</v>
      </c>
      <c r="D67" s="15">
        <v>108698</v>
      </c>
      <c r="E67" s="15">
        <v>121020</v>
      </c>
    </row>
    <row r="68" spans="1:5">
      <c r="A68" s="1" t="s">
        <v>98</v>
      </c>
      <c r="B68" s="1" t="s">
        <v>99</v>
      </c>
      <c r="C68" s="15">
        <v>29575</v>
      </c>
      <c r="D68" s="15">
        <v>190674</v>
      </c>
      <c r="E68" s="15">
        <v>220249</v>
      </c>
    </row>
    <row r="69" spans="1:5">
      <c r="A69" s="1" t="s">
        <v>100</v>
      </c>
      <c r="B69" s="1" t="s">
        <v>101</v>
      </c>
      <c r="C69" s="15">
        <v>0</v>
      </c>
      <c r="D69" s="15">
        <v>179274</v>
      </c>
      <c r="E69" s="15">
        <v>179274</v>
      </c>
    </row>
    <row r="70" spans="1:5">
      <c r="A70" s="1" t="s">
        <v>102</v>
      </c>
      <c r="B70" s="1" t="s">
        <v>103</v>
      </c>
      <c r="C70" s="15">
        <v>0</v>
      </c>
      <c r="D70" s="15">
        <v>134255</v>
      </c>
      <c r="E70" s="15">
        <v>134255</v>
      </c>
    </row>
    <row r="71" spans="1:5">
      <c r="A71" s="1" t="s">
        <v>104</v>
      </c>
      <c r="B71" s="1" t="s">
        <v>105</v>
      </c>
      <c r="C71" s="15">
        <v>0</v>
      </c>
      <c r="D71" s="15">
        <v>186306</v>
      </c>
      <c r="E71" s="15">
        <v>186306</v>
      </c>
    </row>
    <row r="72" spans="1:5">
      <c r="A72" s="1" t="s">
        <v>106</v>
      </c>
      <c r="B72" s="1" t="s">
        <v>107</v>
      </c>
      <c r="C72" s="15">
        <v>11844</v>
      </c>
      <c r="D72" s="15">
        <v>157012</v>
      </c>
      <c r="E72" s="15">
        <v>168856</v>
      </c>
    </row>
    <row r="73" spans="1:5">
      <c r="A73" s="1" t="s">
        <v>108</v>
      </c>
      <c r="B73" s="1" t="s">
        <v>109</v>
      </c>
      <c r="C73" s="15">
        <v>10518</v>
      </c>
      <c r="D73" s="15">
        <v>157650</v>
      </c>
      <c r="E73" s="15">
        <v>168168</v>
      </c>
    </row>
    <row r="74" spans="1:5">
      <c r="A74" s="12" t="s">
        <v>110</v>
      </c>
      <c r="B74" s="12" t="s">
        <v>111</v>
      </c>
      <c r="C74" s="15">
        <v>0</v>
      </c>
      <c r="D74" s="15">
        <v>136214</v>
      </c>
      <c r="E74" s="15">
        <v>136214</v>
      </c>
    </row>
    <row r="75" spans="1:5">
      <c r="A75" s="3" t="s">
        <v>112</v>
      </c>
      <c r="B75" s="3"/>
      <c r="C75" s="9">
        <v>277795</v>
      </c>
      <c r="D75" s="9">
        <v>10835931</v>
      </c>
      <c r="E75" s="9">
        <v>11113726</v>
      </c>
    </row>
  </sheetData>
  <mergeCells count="5">
    <mergeCell ref="A1:A2"/>
    <mergeCell ref="B1:B2"/>
    <mergeCell ref="C1:C2"/>
    <mergeCell ref="D1:D2"/>
    <mergeCell ref="E1:E2"/>
  </mergeCells>
  <pageMargins left="1.7322834645669292" right="0.62992125984251968" top="0.74803149606299213" bottom="0.74803149606299213" header="0.19685039370078741" footer="0.31496062992125984"/>
  <pageSetup paperSize="9" scale="63" orientation="portrait" r:id="rId1"/>
  <headerFooter>
    <oddHeader>&amp;C&amp;"-,Gras"&amp;14DOTATIONS INTIALES DE FONCTIONNEMENT 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Note Pdt</vt:lpstr>
      <vt:lpstr>ligne 1159</vt:lpstr>
      <vt:lpstr>Note</vt:lpstr>
      <vt:lpstr>'ligne 1159'!Zone_d_impression</vt:lpstr>
      <vt:lpstr>'Tableau Note Pdt'!Zone_d_impression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2017-07-19T08:16:36Z</dcterms:modified>
</cp:coreProperties>
</file>