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-2652" yWindow="156" windowWidth="18492" windowHeight="11640" firstSheet="2" activeTab="5"/>
  </bookViews>
  <sheets>
    <sheet name="Tableau Note Pdt" sheetId="3" r:id="rId1"/>
    <sheet name="ligne 1159" sheetId="4" r:id="rId2"/>
    <sheet name="Note" sheetId="5" r:id="rId3"/>
    <sheet name="HYPO_5 bis" sheetId="7" r:id="rId4"/>
    <sheet name="HYPO_4" sheetId="8" r:id="rId5"/>
    <sheet name="HYPO_3" sheetId="9" r:id="rId6"/>
    <sheet name="HYPO_2" sheetId="11" r:id="rId7"/>
  </sheets>
  <definedNames>
    <definedName name="_xlnm.Print_Area" localSheetId="5">HYPO_3!$A$1:$AD$76</definedName>
    <definedName name="_xlnm.Print_Area" localSheetId="4">HYPO_4!$A$1:$AD$76</definedName>
    <definedName name="_xlnm.Print_Area" localSheetId="3">'HYPO_5 bis'!$A$1:$AD$76</definedName>
    <definedName name="_xlnm.Print_Area" localSheetId="1">'ligne 1159'!$A$1:$E$11</definedName>
    <definedName name="_xlnm.Print_Area" localSheetId="0">'Tableau Note Pdt'!$A$2:$AC$76</definedName>
  </definedNames>
  <calcPr calcId="125725"/>
</workbook>
</file>

<file path=xl/calcChain.xml><?xml version="1.0" encoding="utf-8"?>
<calcChain xmlns="http://schemas.openxmlformats.org/spreadsheetml/2006/main">
  <c r="AB5" i="11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8"/>
  <c r="AB69"/>
  <c r="AB70"/>
  <c r="AB71"/>
  <c r="AB72"/>
  <c r="AB73"/>
  <c r="AB74"/>
  <c r="AB75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2"/>
  <c r="Z53"/>
  <c r="Z54"/>
  <c r="Z55"/>
  <c r="Z56"/>
  <c r="Z57"/>
  <c r="Z58"/>
  <c r="Z59"/>
  <c r="Z60"/>
  <c r="Z61"/>
  <c r="Z62"/>
  <c r="Z63"/>
  <c r="Z64"/>
  <c r="Z65"/>
  <c r="Z66"/>
  <c r="Z67"/>
  <c r="Z76" s="1"/>
  <c r="Z68"/>
  <c r="Z69"/>
  <c r="Z70"/>
  <c r="Z71"/>
  <c r="Z72"/>
  <c r="Z73"/>
  <c r="Z74"/>
  <c r="Z75"/>
  <c r="Z4"/>
  <c r="V76"/>
  <c r="V5"/>
  <c r="V6"/>
  <c r="V7"/>
  <c r="V8"/>
  <c r="V9"/>
  <c r="V10"/>
  <c r="V11"/>
  <c r="V12"/>
  <c r="V13"/>
  <c r="V14"/>
  <c r="V16"/>
  <c r="V18"/>
  <c r="V19"/>
  <c r="V20"/>
  <c r="V21"/>
  <c r="V23"/>
  <c r="V24"/>
  <c r="V26"/>
  <c r="V27"/>
  <c r="V28"/>
  <c r="V29"/>
  <c r="V30"/>
  <c r="V31"/>
  <c r="V32"/>
  <c r="V33"/>
  <c r="V34"/>
  <c r="V35"/>
  <c r="V37"/>
  <c r="V38"/>
  <c r="V39"/>
  <c r="V40"/>
  <c r="V41"/>
  <c r="V42"/>
  <c r="V43"/>
  <c r="V44"/>
  <c r="V46"/>
  <c r="V47"/>
  <c r="V48"/>
  <c r="V49"/>
  <c r="V52"/>
  <c r="V54"/>
  <c r="V55"/>
  <c r="V56"/>
  <c r="V57"/>
  <c r="V58"/>
  <c r="V59"/>
  <c r="V61"/>
  <c r="V62"/>
  <c r="V63"/>
  <c r="V64"/>
  <c r="V66"/>
  <c r="V68"/>
  <c r="V69"/>
  <c r="V70"/>
  <c r="V73"/>
  <c r="V74"/>
  <c r="V75"/>
  <c r="V4"/>
  <c r="W76" i="9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8"/>
  <c r="AB69"/>
  <c r="AB70"/>
  <c r="AB71"/>
  <c r="AB72"/>
  <c r="AB73"/>
  <c r="AB74"/>
  <c r="AB75"/>
  <c r="W6"/>
  <c r="W7"/>
  <c r="W8"/>
  <c r="W9"/>
  <c r="W10"/>
  <c r="W11"/>
  <c r="W13"/>
  <c r="W14"/>
  <c r="W16"/>
  <c r="W18"/>
  <c r="W20"/>
  <c r="W21"/>
  <c r="W26"/>
  <c r="W27"/>
  <c r="W30"/>
  <c r="W31"/>
  <c r="W32"/>
  <c r="W33"/>
  <c r="W35"/>
  <c r="W38"/>
  <c r="W41"/>
  <c r="W42"/>
  <c r="W43"/>
  <c r="W46"/>
  <c r="W48"/>
  <c r="W52"/>
  <c r="W54"/>
  <c r="W55"/>
  <c r="W56"/>
  <c r="W58"/>
  <c r="W59"/>
  <c r="W61"/>
  <c r="W62"/>
  <c r="W63"/>
  <c r="W64"/>
  <c r="W68"/>
  <c r="W70"/>
  <c r="W74"/>
  <c r="AB5" i="8"/>
  <c r="AB6"/>
  <c r="AB76" s="1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4"/>
  <c r="X8"/>
  <c r="X76"/>
  <c r="X6"/>
  <c r="X7"/>
  <c r="X9"/>
  <c r="X10"/>
  <c r="X11"/>
  <c r="X13"/>
  <c r="X14"/>
  <c r="X16"/>
  <c r="X18"/>
  <c r="X20"/>
  <c r="X21"/>
  <c r="X26"/>
  <c r="X27"/>
  <c r="X30"/>
  <c r="X31"/>
  <c r="X32"/>
  <c r="X33"/>
  <c r="X35"/>
  <c r="X38"/>
  <c r="X41"/>
  <c r="X42"/>
  <c r="X43"/>
  <c r="X46"/>
  <c r="X48"/>
  <c r="X52"/>
  <c r="X54"/>
  <c r="X55"/>
  <c r="X56"/>
  <c r="X58"/>
  <c r="X59"/>
  <c r="X61"/>
  <c r="X62"/>
  <c r="X63"/>
  <c r="X64"/>
  <c r="X68"/>
  <c r="X70"/>
  <c r="X74"/>
  <c r="AB76" i="7"/>
  <c r="Y76"/>
  <c r="Y16"/>
  <c r="Y18"/>
  <c r="Y19"/>
  <c r="Y20"/>
  <c r="Y21"/>
  <c r="Y23"/>
  <c r="Y24"/>
  <c r="Y25"/>
  <c r="Y26"/>
  <c r="Y27"/>
  <c r="Y28"/>
  <c r="AB28" s="1"/>
  <c r="AC28" s="1"/>
  <c r="Y29"/>
  <c r="Y30"/>
  <c r="Y31"/>
  <c r="Y32"/>
  <c r="Y33"/>
  <c r="Y34"/>
  <c r="Y35"/>
  <c r="AB36"/>
  <c r="AC36" s="1"/>
  <c r="Y37"/>
  <c r="Y38"/>
  <c r="Y39"/>
  <c r="Y40"/>
  <c r="Y41"/>
  <c r="Y42"/>
  <c r="Y43"/>
  <c r="Y44"/>
  <c r="AB44" s="1"/>
  <c r="Y46"/>
  <c r="AB46" s="1"/>
  <c r="AC46" s="1"/>
  <c r="Y47"/>
  <c r="Y48"/>
  <c r="Y49"/>
  <c r="Y52"/>
  <c r="AB52" s="1"/>
  <c r="AC52" s="1"/>
  <c r="Y54"/>
  <c r="AB54" s="1"/>
  <c r="AC54" s="1"/>
  <c r="Y55"/>
  <c r="Y56"/>
  <c r="Y57"/>
  <c r="Y58"/>
  <c r="Y59"/>
  <c r="AB60"/>
  <c r="AC60" s="1"/>
  <c r="Y61"/>
  <c r="Y62"/>
  <c r="AB62" s="1"/>
  <c r="Y63"/>
  <c r="Y64"/>
  <c r="Z64" s="1"/>
  <c r="Y66"/>
  <c r="Y68"/>
  <c r="Y69"/>
  <c r="Y70"/>
  <c r="AB70" s="1"/>
  <c r="Y73"/>
  <c r="AB73" s="1"/>
  <c r="AC73" s="1"/>
  <c r="Y74"/>
  <c r="Y75"/>
  <c r="Y5"/>
  <c r="AB5" s="1"/>
  <c r="AC5" s="1"/>
  <c r="Y6"/>
  <c r="AB6" s="1"/>
  <c r="AC6" s="1"/>
  <c r="Y7"/>
  <c r="AB7" s="1"/>
  <c r="AC7" s="1"/>
  <c r="Y8"/>
  <c r="Y9"/>
  <c r="Y10"/>
  <c r="Y11"/>
  <c r="Y12"/>
  <c r="Y13"/>
  <c r="Z13" s="1"/>
  <c r="Y14"/>
  <c r="Z14" s="1"/>
  <c r="AB11"/>
  <c r="AC11" s="1"/>
  <c r="AB14"/>
  <c r="AB15"/>
  <c r="AC15" s="1"/>
  <c r="AB18"/>
  <c r="AC18" s="1"/>
  <c r="AB19"/>
  <c r="AB22"/>
  <c r="AC22" s="1"/>
  <c r="AB23"/>
  <c r="AC23" s="1"/>
  <c r="AB26"/>
  <c r="AB27"/>
  <c r="AB30"/>
  <c r="AB31"/>
  <c r="AB34"/>
  <c r="AB35"/>
  <c r="AC35" s="1"/>
  <c r="AB38"/>
  <c r="AC38" s="1"/>
  <c r="AB39"/>
  <c r="AC39" s="1"/>
  <c r="AB42"/>
  <c r="AC42" s="1"/>
  <c r="AB43"/>
  <c r="AB47"/>
  <c r="AB50"/>
  <c r="AC50" s="1"/>
  <c r="AB51"/>
  <c r="AC51" s="1"/>
  <c r="AB55"/>
  <c r="AB58"/>
  <c r="AB59"/>
  <c r="AC59" s="1"/>
  <c r="AB63"/>
  <c r="AB66"/>
  <c r="AC66" s="1"/>
  <c r="Z67"/>
  <c r="AA67" s="1"/>
  <c r="AB71"/>
  <c r="AC71" s="1"/>
  <c r="AB74"/>
  <c r="AB75"/>
  <c r="Y4"/>
  <c r="AD76"/>
  <c r="AB8"/>
  <c r="AB9"/>
  <c r="AB12"/>
  <c r="AB13"/>
  <c r="AB16"/>
  <c r="AB17"/>
  <c r="AB20"/>
  <c r="AB21"/>
  <c r="AB24"/>
  <c r="AB25"/>
  <c r="AB29"/>
  <c r="AB32"/>
  <c r="AB33"/>
  <c r="AB37"/>
  <c r="AB40"/>
  <c r="AB41"/>
  <c r="AB45"/>
  <c r="AB48"/>
  <c r="AB49"/>
  <c r="AB53"/>
  <c r="AB56"/>
  <c r="AB57"/>
  <c r="AB61"/>
  <c r="AB64"/>
  <c r="AB65"/>
  <c r="AC67"/>
  <c r="AB68"/>
  <c r="AB69"/>
  <c r="AB72"/>
  <c r="AB4"/>
  <c r="Z5"/>
  <c r="Z6"/>
  <c r="Z8"/>
  <c r="Z9"/>
  <c r="Z10"/>
  <c r="Z12"/>
  <c r="Z16"/>
  <c r="Z17"/>
  <c r="Z18"/>
  <c r="Z20"/>
  <c r="Z21"/>
  <c r="Z22"/>
  <c r="Z24"/>
  <c r="Z25"/>
  <c r="Z26"/>
  <c r="Z28"/>
  <c r="Z29"/>
  <c r="Z30"/>
  <c r="Z32"/>
  <c r="Z33"/>
  <c r="Z34"/>
  <c r="Z36"/>
  <c r="Z37"/>
  <c r="Z38"/>
  <c r="Z40"/>
  <c r="Z41"/>
  <c r="Z42"/>
  <c r="Z44"/>
  <c r="Z45"/>
  <c r="Z46"/>
  <c r="Z48"/>
  <c r="Z49"/>
  <c r="Z50"/>
  <c r="Z52"/>
  <c r="Z53"/>
  <c r="Z54"/>
  <c r="Z56"/>
  <c r="Z57"/>
  <c r="Z58"/>
  <c r="Z60"/>
  <c r="Z61"/>
  <c r="Z62"/>
  <c r="Z65"/>
  <c r="Z66"/>
  <c r="Z68"/>
  <c r="Z69"/>
  <c r="Z70"/>
  <c r="Z72"/>
  <c r="Z73"/>
  <c r="Z74"/>
  <c r="Z4"/>
  <c r="X5"/>
  <c r="X6"/>
  <c r="X7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45"/>
  <c r="X46"/>
  <c r="X47"/>
  <c r="X48"/>
  <c r="X49"/>
  <c r="X50"/>
  <c r="X51"/>
  <c r="X52"/>
  <c r="X53"/>
  <c r="X54"/>
  <c r="X55"/>
  <c r="X56"/>
  <c r="X57"/>
  <c r="X58"/>
  <c r="X59"/>
  <c r="X60"/>
  <c r="X61"/>
  <c r="X62"/>
  <c r="X63"/>
  <c r="X64"/>
  <c r="X65"/>
  <c r="X66"/>
  <c r="X67"/>
  <c r="X68"/>
  <c r="X69"/>
  <c r="X70"/>
  <c r="X71"/>
  <c r="X72"/>
  <c r="X73"/>
  <c r="X74"/>
  <c r="X75"/>
  <c r="X76"/>
  <c r="X4"/>
  <c r="W5" i="8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4"/>
  <c r="V5" i="9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3"/>
  <c r="V74"/>
  <c r="V75"/>
  <c r="V76"/>
  <c r="V4"/>
  <c r="O15" i="11"/>
  <c r="N15"/>
  <c r="U76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5"/>
  <c r="U66"/>
  <c r="U67"/>
  <c r="U68"/>
  <c r="U69"/>
  <c r="U70"/>
  <c r="U71"/>
  <c r="U72"/>
  <c r="U73"/>
  <c r="U74"/>
  <c r="U75"/>
  <c r="U4"/>
  <c r="AC24" i="9"/>
  <c r="Z28"/>
  <c r="AA28" s="1"/>
  <c r="AC36"/>
  <c r="Z48"/>
  <c r="AA48" s="1"/>
  <c r="AC52"/>
  <c r="Z56"/>
  <c r="AA56" s="1"/>
  <c r="Z60"/>
  <c r="AA60" s="1"/>
  <c r="Q76" i="7"/>
  <c r="P76"/>
  <c r="AB4" i="11"/>
  <c r="Q76"/>
  <c r="P76"/>
  <c r="J76"/>
  <c r="I76"/>
  <c r="C76"/>
  <c r="S75"/>
  <c r="W75" s="1"/>
  <c r="R75"/>
  <c r="P75"/>
  <c r="Q75" s="1"/>
  <c r="Y75" s="1"/>
  <c r="O75"/>
  <c r="N75"/>
  <c r="L75"/>
  <c r="M75" s="1"/>
  <c r="T75" s="1"/>
  <c r="E75"/>
  <c r="D75"/>
  <c r="S74"/>
  <c r="W74" s="1"/>
  <c r="R74"/>
  <c r="Q74"/>
  <c r="Y74" s="1"/>
  <c r="P74"/>
  <c r="O74"/>
  <c r="N74"/>
  <c r="M74"/>
  <c r="T74" s="1"/>
  <c r="L74"/>
  <c r="E74"/>
  <c r="D74"/>
  <c r="W73"/>
  <c r="S73"/>
  <c r="X73" s="1"/>
  <c r="R73"/>
  <c r="Q73"/>
  <c r="Y73" s="1"/>
  <c r="P73"/>
  <c r="N73"/>
  <c r="O73" s="1"/>
  <c r="M73"/>
  <c r="T73" s="1"/>
  <c r="L73"/>
  <c r="D73"/>
  <c r="E73" s="1"/>
  <c r="S72"/>
  <c r="X72" s="1"/>
  <c r="R72"/>
  <c r="Q72"/>
  <c r="Y72" s="1"/>
  <c r="P72"/>
  <c r="O72"/>
  <c r="N72"/>
  <c r="M72"/>
  <c r="T72" s="1"/>
  <c r="L72"/>
  <c r="E72"/>
  <c r="D72"/>
  <c r="Y71"/>
  <c r="S71"/>
  <c r="W71" s="1"/>
  <c r="R71"/>
  <c r="Q71"/>
  <c r="P71"/>
  <c r="O71"/>
  <c r="N71"/>
  <c r="L71"/>
  <c r="M71" s="1"/>
  <c r="T71" s="1"/>
  <c r="E71"/>
  <c r="D71"/>
  <c r="S70"/>
  <c r="W70" s="1"/>
  <c r="R70"/>
  <c r="Q70"/>
  <c r="Y70" s="1"/>
  <c r="P70"/>
  <c r="O70"/>
  <c r="N70"/>
  <c r="M70"/>
  <c r="T70" s="1"/>
  <c r="L70"/>
  <c r="E70"/>
  <c r="D70"/>
  <c r="W69"/>
  <c r="S69"/>
  <c r="X69" s="1"/>
  <c r="R69"/>
  <c r="Q69"/>
  <c r="Y69" s="1"/>
  <c r="P69"/>
  <c r="N69"/>
  <c r="O69" s="1"/>
  <c r="M69"/>
  <c r="T69" s="1"/>
  <c r="L69"/>
  <c r="D69"/>
  <c r="E69" s="1"/>
  <c r="S68"/>
  <c r="X68" s="1"/>
  <c r="R68"/>
  <c r="Q68"/>
  <c r="Y68" s="1"/>
  <c r="P68"/>
  <c r="O68"/>
  <c r="N68"/>
  <c r="M68"/>
  <c r="T68" s="1"/>
  <c r="L68"/>
  <c r="E68"/>
  <c r="D68"/>
  <c r="R67"/>
  <c r="S67" s="1"/>
  <c r="W67" s="1"/>
  <c r="Q67"/>
  <c r="P67"/>
  <c r="N67"/>
  <c r="O67" s="1"/>
  <c r="M67"/>
  <c r="T67" s="1"/>
  <c r="L67"/>
  <c r="D67"/>
  <c r="E67" s="1"/>
  <c r="S66"/>
  <c r="X66" s="1"/>
  <c r="R66"/>
  <c r="Q66"/>
  <c r="Y66" s="1"/>
  <c r="P66"/>
  <c r="O66"/>
  <c r="N66"/>
  <c r="M66"/>
  <c r="T66" s="1"/>
  <c r="L66"/>
  <c r="E66"/>
  <c r="D66"/>
  <c r="Y65"/>
  <c r="S65"/>
  <c r="W65" s="1"/>
  <c r="R65"/>
  <c r="Q65"/>
  <c r="P65"/>
  <c r="O65"/>
  <c r="N65"/>
  <c r="L65"/>
  <c r="M65" s="1"/>
  <c r="T65" s="1"/>
  <c r="E65"/>
  <c r="D65"/>
  <c r="S64"/>
  <c r="W64" s="1"/>
  <c r="R64"/>
  <c r="Q64"/>
  <c r="Y64" s="1"/>
  <c r="P64"/>
  <c r="O64"/>
  <c r="N64"/>
  <c r="M64"/>
  <c r="T64" s="1"/>
  <c r="L64"/>
  <c r="E64"/>
  <c r="D64"/>
  <c r="R63"/>
  <c r="S63" s="1"/>
  <c r="Q63"/>
  <c r="Y63" s="1"/>
  <c r="P63"/>
  <c r="N63"/>
  <c r="O63" s="1"/>
  <c r="M63"/>
  <c r="T63" s="1"/>
  <c r="L63"/>
  <c r="D63"/>
  <c r="E63" s="1"/>
  <c r="S62"/>
  <c r="X62" s="1"/>
  <c r="R62"/>
  <c r="Q62"/>
  <c r="Y62" s="1"/>
  <c r="P62"/>
  <c r="O62"/>
  <c r="N62"/>
  <c r="M62"/>
  <c r="T62" s="1"/>
  <c r="L62"/>
  <c r="E62"/>
  <c r="D62"/>
  <c r="S61"/>
  <c r="W61" s="1"/>
  <c r="R61"/>
  <c r="P61"/>
  <c r="Q61" s="1"/>
  <c r="Y61" s="1"/>
  <c r="O61"/>
  <c r="N61"/>
  <c r="L61"/>
  <c r="M61" s="1"/>
  <c r="T61" s="1"/>
  <c r="E61"/>
  <c r="D61"/>
  <c r="S60"/>
  <c r="W60" s="1"/>
  <c r="R60"/>
  <c r="Q60"/>
  <c r="Y60" s="1"/>
  <c r="P60"/>
  <c r="O60"/>
  <c r="N60"/>
  <c r="M60"/>
  <c r="T60" s="1"/>
  <c r="L60"/>
  <c r="E60"/>
  <c r="D60"/>
  <c r="W59"/>
  <c r="S59"/>
  <c r="X59" s="1"/>
  <c r="R59"/>
  <c r="Q59"/>
  <c r="Y59" s="1"/>
  <c r="P59"/>
  <c r="O59"/>
  <c r="N59"/>
  <c r="M59"/>
  <c r="T59" s="1"/>
  <c r="L59"/>
  <c r="D59"/>
  <c r="E59" s="1"/>
  <c r="S58"/>
  <c r="X58" s="1"/>
  <c r="R58"/>
  <c r="Q58"/>
  <c r="Y58" s="1"/>
  <c r="P58"/>
  <c r="O58"/>
  <c r="N58"/>
  <c r="M58"/>
  <c r="T58" s="1"/>
  <c r="L58"/>
  <c r="D58"/>
  <c r="E58" s="1"/>
  <c r="S57"/>
  <c r="W57" s="1"/>
  <c r="R57"/>
  <c r="P57"/>
  <c r="Q57" s="1"/>
  <c r="Y57" s="1"/>
  <c r="O57"/>
  <c r="N57"/>
  <c r="L57"/>
  <c r="M57" s="1"/>
  <c r="T57" s="1"/>
  <c r="E57"/>
  <c r="D57"/>
  <c r="S56"/>
  <c r="W56" s="1"/>
  <c r="R56"/>
  <c r="Q56"/>
  <c r="Y56" s="1"/>
  <c r="P56"/>
  <c r="O56"/>
  <c r="N56"/>
  <c r="M56"/>
  <c r="T56" s="1"/>
  <c r="L56"/>
  <c r="E56"/>
  <c r="D56"/>
  <c r="R55"/>
  <c r="S55" s="1"/>
  <c r="Q55"/>
  <c r="Y55" s="1"/>
  <c r="P55"/>
  <c r="N55"/>
  <c r="O55" s="1"/>
  <c r="M55"/>
  <c r="T55" s="1"/>
  <c r="L55"/>
  <c r="D55"/>
  <c r="E55" s="1"/>
  <c r="S54"/>
  <c r="X54" s="1"/>
  <c r="R54"/>
  <c r="Q54"/>
  <c r="Y54" s="1"/>
  <c r="P54"/>
  <c r="O54"/>
  <c r="N54"/>
  <c r="M54"/>
  <c r="T54" s="1"/>
  <c r="L54"/>
  <c r="E54"/>
  <c r="D54"/>
  <c r="Y53"/>
  <c r="S53"/>
  <c r="W53" s="1"/>
  <c r="R53"/>
  <c r="Q53"/>
  <c r="P53"/>
  <c r="O53"/>
  <c r="N53"/>
  <c r="L53"/>
  <c r="M53" s="1"/>
  <c r="T53" s="1"/>
  <c r="E53"/>
  <c r="D53"/>
  <c r="S52"/>
  <c r="W52" s="1"/>
  <c r="R52"/>
  <c r="Q52"/>
  <c r="Y52" s="1"/>
  <c r="P52"/>
  <c r="O52"/>
  <c r="N52"/>
  <c r="M52"/>
  <c r="T52" s="1"/>
  <c r="L52"/>
  <c r="E52"/>
  <c r="D52"/>
  <c r="W51"/>
  <c r="S51"/>
  <c r="X51" s="1"/>
  <c r="R51"/>
  <c r="Q51"/>
  <c r="Y51" s="1"/>
  <c r="P51"/>
  <c r="O51"/>
  <c r="N51"/>
  <c r="M51"/>
  <c r="T51" s="1"/>
  <c r="L51"/>
  <c r="D51"/>
  <c r="E51" s="1"/>
  <c r="S50"/>
  <c r="X50" s="1"/>
  <c r="R50"/>
  <c r="Q50"/>
  <c r="Y50" s="1"/>
  <c r="P50"/>
  <c r="O50"/>
  <c r="N50"/>
  <c r="M50"/>
  <c r="T50" s="1"/>
  <c r="L50"/>
  <c r="D50"/>
  <c r="E50" s="1"/>
  <c r="S49"/>
  <c r="W49" s="1"/>
  <c r="R49"/>
  <c r="P49"/>
  <c r="Q49" s="1"/>
  <c r="Y49" s="1"/>
  <c r="O49"/>
  <c r="N49"/>
  <c r="L49"/>
  <c r="M49" s="1"/>
  <c r="T49" s="1"/>
  <c r="E49"/>
  <c r="D49"/>
  <c r="S48"/>
  <c r="W48" s="1"/>
  <c r="R48"/>
  <c r="Q48"/>
  <c r="Y48" s="1"/>
  <c r="P48"/>
  <c r="O48"/>
  <c r="N48"/>
  <c r="M48"/>
  <c r="T48" s="1"/>
  <c r="L48"/>
  <c r="E48"/>
  <c r="D48"/>
  <c r="R47"/>
  <c r="S47" s="1"/>
  <c r="Q47"/>
  <c r="Y47" s="1"/>
  <c r="P47"/>
  <c r="N47"/>
  <c r="O47" s="1"/>
  <c r="M47"/>
  <c r="T47" s="1"/>
  <c r="L47"/>
  <c r="D47"/>
  <c r="E47" s="1"/>
  <c r="S46"/>
  <c r="X46" s="1"/>
  <c r="R46"/>
  <c r="Q46"/>
  <c r="Y46" s="1"/>
  <c r="P46"/>
  <c r="O46"/>
  <c r="N46"/>
  <c r="M46"/>
  <c r="T46" s="1"/>
  <c r="L46"/>
  <c r="D46"/>
  <c r="E46" s="1"/>
  <c r="S45"/>
  <c r="W45" s="1"/>
  <c r="R45"/>
  <c r="P45"/>
  <c r="Q45" s="1"/>
  <c r="Y45" s="1"/>
  <c r="O45"/>
  <c r="N45"/>
  <c r="L45"/>
  <c r="M45" s="1"/>
  <c r="T45" s="1"/>
  <c r="E45"/>
  <c r="D45"/>
  <c r="S44"/>
  <c r="W44" s="1"/>
  <c r="R44"/>
  <c r="P44"/>
  <c r="Q44" s="1"/>
  <c r="Y44" s="1"/>
  <c r="O44"/>
  <c r="N44"/>
  <c r="L44"/>
  <c r="M44" s="1"/>
  <c r="T44" s="1"/>
  <c r="E44"/>
  <c r="D44"/>
  <c r="R43"/>
  <c r="S43" s="1"/>
  <c r="Q43"/>
  <c r="Y43" s="1"/>
  <c r="P43"/>
  <c r="N43"/>
  <c r="O43" s="1"/>
  <c r="M43"/>
  <c r="T43" s="1"/>
  <c r="L43"/>
  <c r="D43"/>
  <c r="E43" s="1"/>
  <c r="S42"/>
  <c r="X42" s="1"/>
  <c r="R42"/>
  <c r="Q42"/>
  <c r="Y42" s="1"/>
  <c r="P42"/>
  <c r="O42"/>
  <c r="N42"/>
  <c r="M42"/>
  <c r="T42" s="1"/>
  <c r="L42"/>
  <c r="E42"/>
  <c r="D42"/>
  <c r="Y41"/>
  <c r="T41"/>
  <c r="S41"/>
  <c r="W41" s="1"/>
  <c r="R41"/>
  <c r="Q41"/>
  <c r="P41"/>
  <c r="O41"/>
  <c r="N41"/>
  <c r="M41"/>
  <c r="L41"/>
  <c r="E41"/>
  <c r="D41"/>
  <c r="S40"/>
  <c r="W40" s="1"/>
  <c r="R40"/>
  <c r="Q40"/>
  <c r="Y40" s="1"/>
  <c r="P40"/>
  <c r="O40"/>
  <c r="N40"/>
  <c r="M40"/>
  <c r="T40" s="1"/>
  <c r="L40"/>
  <c r="E40"/>
  <c r="D40"/>
  <c r="W39"/>
  <c r="S39"/>
  <c r="X39" s="1"/>
  <c r="R39"/>
  <c r="Q39"/>
  <c r="Y39" s="1"/>
  <c r="P39"/>
  <c r="N39"/>
  <c r="O39" s="1"/>
  <c r="M39"/>
  <c r="T39" s="1"/>
  <c r="L39"/>
  <c r="D39"/>
  <c r="E39" s="1"/>
  <c r="S38"/>
  <c r="X38" s="1"/>
  <c r="R38"/>
  <c r="Q38"/>
  <c r="Y38" s="1"/>
  <c r="P38"/>
  <c r="O38"/>
  <c r="N38"/>
  <c r="M38"/>
  <c r="T38" s="1"/>
  <c r="L38"/>
  <c r="D38"/>
  <c r="E38" s="1"/>
  <c r="S37"/>
  <c r="W37" s="1"/>
  <c r="R37"/>
  <c r="P37"/>
  <c r="Q37" s="1"/>
  <c r="Y37" s="1"/>
  <c r="O37"/>
  <c r="N37"/>
  <c r="L37"/>
  <c r="M37" s="1"/>
  <c r="T37" s="1"/>
  <c r="E37"/>
  <c r="D37"/>
  <c r="S36"/>
  <c r="W36" s="1"/>
  <c r="R36"/>
  <c r="Q36"/>
  <c r="Y36" s="1"/>
  <c r="P36"/>
  <c r="O36"/>
  <c r="N36"/>
  <c r="L36"/>
  <c r="M36" s="1"/>
  <c r="T36" s="1"/>
  <c r="E36"/>
  <c r="D36"/>
  <c r="W35"/>
  <c r="S35"/>
  <c r="X35" s="1"/>
  <c r="R35"/>
  <c r="Q35"/>
  <c r="Y35" s="1"/>
  <c r="P35"/>
  <c r="O35"/>
  <c r="N35"/>
  <c r="M35"/>
  <c r="T35" s="1"/>
  <c r="L35"/>
  <c r="D35"/>
  <c r="E35" s="1"/>
  <c r="R34"/>
  <c r="S34" s="1"/>
  <c r="Q34"/>
  <c r="Y34" s="1"/>
  <c r="P34"/>
  <c r="N34"/>
  <c r="O34" s="1"/>
  <c r="M34"/>
  <c r="T34" s="1"/>
  <c r="L34"/>
  <c r="D34"/>
  <c r="E34" s="1"/>
  <c r="S33"/>
  <c r="W33" s="1"/>
  <c r="R33"/>
  <c r="P33"/>
  <c r="Q33" s="1"/>
  <c r="Y33" s="1"/>
  <c r="O33"/>
  <c r="N33"/>
  <c r="L33"/>
  <c r="M33" s="1"/>
  <c r="T33" s="1"/>
  <c r="E33"/>
  <c r="D33"/>
  <c r="S32"/>
  <c r="W32" s="1"/>
  <c r="R32"/>
  <c r="Q32"/>
  <c r="Y32" s="1"/>
  <c r="P32"/>
  <c r="O32"/>
  <c r="N32"/>
  <c r="M32"/>
  <c r="T32" s="1"/>
  <c r="L32"/>
  <c r="E32"/>
  <c r="D32"/>
  <c r="R31"/>
  <c r="S31" s="1"/>
  <c r="Q31"/>
  <c r="Y31" s="1"/>
  <c r="P31"/>
  <c r="N31"/>
  <c r="O31" s="1"/>
  <c r="M31"/>
  <c r="T31" s="1"/>
  <c r="L31"/>
  <c r="D31"/>
  <c r="E31" s="1"/>
  <c r="S30"/>
  <c r="X30" s="1"/>
  <c r="R30"/>
  <c r="Q30"/>
  <c r="Y30" s="1"/>
  <c r="P30"/>
  <c r="O30"/>
  <c r="N30"/>
  <c r="M30"/>
  <c r="T30" s="1"/>
  <c r="L30"/>
  <c r="E30"/>
  <c r="D30"/>
  <c r="S29"/>
  <c r="W29" s="1"/>
  <c r="R29"/>
  <c r="P29"/>
  <c r="Q29" s="1"/>
  <c r="Y29" s="1"/>
  <c r="O29"/>
  <c r="N29"/>
  <c r="L29"/>
  <c r="M29" s="1"/>
  <c r="T29" s="1"/>
  <c r="E29"/>
  <c r="D29"/>
  <c r="S28"/>
  <c r="W28" s="1"/>
  <c r="R28"/>
  <c r="Q28"/>
  <c r="Y28" s="1"/>
  <c r="P28"/>
  <c r="O28"/>
  <c r="N28"/>
  <c r="M28"/>
  <c r="T28" s="1"/>
  <c r="L28"/>
  <c r="E28"/>
  <c r="D28"/>
  <c r="R27"/>
  <c r="S27" s="1"/>
  <c r="Q27"/>
  <c r="Y27" s="1"/>
  <c r="P27"/>
  <c r="N27"/>
  <c r="O27" s="1"/>
  <c r="M27"/>
  <c r="T27" s="1"/>
  <c r="L27"/>
  <c r="D27"/>
  <c r="E27" s="1"/>
  <c r="S26"/>
  <c r="X26" s="1"/>
  <c r="R26"/>
  <c r="Q26"/>
  <c r="Y26" s="1"/>
  <c r="P26"/>
  <c r="O26"/>
  <c r="N26"/>
  <c r="M26"/>
  <c r="T26" s="1"/>
  <c r="L26"/>
  <c r="E26"/>
  <c r="D26"/>
  <c r="S25"/>
  <c r="W25" s="1"/>
  <c r="R25"/>
  <c r="P25"/>
  <c r="Q25" s="1"/>
  <c r="Y25" s="1"/>
  <c r="O25"/>
  <c r="N25"/>
  <c r="L25"/>
  <c r="M25" s="1"/>
  <c r="T25" s="1"/>
  <c r="E25"/>
  <c r="D25"/>
  <c r="S24"/>
  <c r="W24" s="1"/>
  <c r="R24"/>
  <c r="P24"/>
  <c r="Q24" s="1"/>
  <c r="Y24" s="1"/>
  <c r="O24"/>
  <c r="N24"/>
  <c r="L24"/>
  <c r="M24" s="1"/>
  <c r="T24" s="1"/>
  <c r="E24"/>
  <c r="D24"/>
  <c r="W23"/>
  <c r="S23"/>
  <c r="X23" s="1"/>
  <c r="R23"/>
  <c r="Q23"/>
  <c r="Y23" s="1"/>
  <c r="P23"/>
  <c r="N23"/>
  <c r="O23" s="1"/>
  <c r="M23"/>
  <c r="T23" s="1"/>
  <c r="L23"/>
  <c r="D23"/>
  <c r="E23" s="1"/>
  <c r="S22"/>
  <c r="X22" s="1"/>
  <c r="R22"/>
  <c r="Q22"/>
  <c r="Y22" s="1"/>
  <c r="P22"/>
  <c r="O22"/>
  <c r="N22"/>
  <c r="M22"/>
  <c r="T22" s="1"/>
  <c r="L22"/>
  <c r="D22"/>
  <c r="E22" s="1"/>
  <c r="S21"/>
  <c r="W21" s="1"/>
  <c r="R21"/>
  <c r="P21"/>
  <c r="Q21" s="1"/>
  <c r="Y21" s="1"/>
  <c r="O21"/>
  <c r="N21"/>
  <c r="L21"/>
  <c r="M21" s="1"/>
  <c r="T21" s="1"/>
  <c r="E21"/>
  <c r="D21"/>
  <c r="S20"/>
  <c r="W20" s="1"/>
  <c r="R20"/>
  <c r="Q20"/>
  <c r="Y20" s="1"/>
  <c r="P20"/>
  <c r="O20"/>
  <c r="N20"/>
  <c r="M20"/>
  <c r="T20" s="1"/>
  <c r="L20"/>
  <c r="E20"/>
  <c r="D20"/>
  <c r="R19"/>
  <c r="S19" s="1"/>
  <c r="Q19"/>
  <c r="Y19" s="1"/>
  <c r="P19"/>
  <c r="N19"/>
  <c r="O19" s="1"/>
  <c r="M19"/>
  <c r="T19" s="1"/>
  <c r="L19"/>
  <c r="D19"/>
  <c r="E19" s="1"/>
  <c r="S18"/>
  <c r="X18" s="1"/>
  <c r="R18"/>
  <c r="Q18"/>
  <c r="Y18" s="1"/>
  <c r="P18"/>
  <c r="O18"/>
  <c r="N18"/>
  <c r="M18"/>
  <c r="T18" s="1"/>
  <c r="L18"/>
  <c r="E18"/>
  <c r="D18"/>
  <c r="Y17"/>
  <c r="S17"/>
  <c r="W17" s="1"/>
  <c r="R17"/>
  <c r="Q17"/>
  <c r="P17"/>
  <c r="O17"/>
  <c r="N17"/>
  <c r="L17"/>
  <c r="M17" s="1"/>
  <c r="T17" s="1"/>
  <c r="E17"/>
  <c r="D17"/>
  <c r="S16"/>
  <c r="W16" s="1"/>
  <c r="R16"/>
  <c r="Q16"/>
  <c r="Y16" s="1"/>
  <c r="P16"/>
  <c r="O16"/>
  <c r="N16"/>
  <c r="M16"/>
  <c r="T16" s="1"/>
  <c r="L16"/>
  <c r="E16"/>
  <c r="D16"/>
  <c r="W15"/>
  <c r="S15"/>
  <c r="X15" s="1"/>
  <c r="R15"/>
  <c r="Q15"/>
  <c r="Y15" s="1"/>
  <c r="P15"/>
  <c r="M15"/>
  <c r="T15" s="1"/>
  <c r="L15"/>
  <c r="D15"/>
  <c r="E15" s="1"/>
  <c r="S14"/>
  <c r="X14" s="1"/>
  <c r="R14"/>
  <c r="Q14"/>
  <c r="Y14" s="1"/>
  <c r="P14"/>
  <c r="O14"/>
  <c r="N14"/>
  <c r="M14"/>
  <c r="T14" s="1"/>
  <c r="L14"/>
  <c r="E14"/>
  <c r="D14"/>
  <c r="S13"/>
  <c r="W13" s="1"/>
  <c r="R13"/>
  <c r="P13"/>
  <c r="Q13" s="1"/>
  <c r="Y13" s="1"/>
  <c r="O13"/>
  <c r="N13"/>
  <c r="L13"/>
  <c r="M13" s="1"/>
  <c r="T13" s="1"/>
  <c r="E13"/>
  <c r="D13"/>
  <c r="S12"/>
  <c r="W12" s="1"/>
  <c r="R12"/>
  <c r="Q12"/>
  <c r="Y12" s="1"/>
  <c r="P12"/>
  <c r="O12"/>
  <c r="N12"/>
  <c r="M12"/>
  <c r="T12" s="1"/>
  <c r="L12"/>
  <c r="E12"/>
  <c r="D12"/>
  <c r="W11"/>
  <c r="S11"/>
  <c r="X11" s="1"/>
  <c r="R11"/>
  <c r="Q11"/>
  <c r="Y11" s="1"/>
  <c r="P11"/>
  <c r="O11"/>
  <c r="N11"/>
  <c r="M11"/>
  <c r="T11" s="1"/>
  <c r="L11"/>
  <c r="D11"/>
  <c r="E11" s="1"/>
  <c r="S10"/>
  <c r="X10" s="1"/>
  <c r="R10"/>
  <c r="Q10"/>
  <c r="Y10" s="1"/>
  <c r="P10"/>
  <c r="O10"/>
  <c r="N10"/>
  <c r="M10"/>
  <c r="T10" s="1"/>
  <c r="L10"/>
  <c r="E10"/>
  <c r="D10"/>
  <c r="Y9"/>
  <c r="T9"/>
  <c r="S9"/>
  <c r="W9" s="1"/>
  <c r="R9"/>
  <c r="Q9"/>
  <c r="P9"/>
  <c r="O9"/>
  <c r="N9"/>
  <c r="M9"/>
  <c r="L9"/>
  <c r="E9"/>
  <c r="D9"/>
  <c r="S8"/>
  <c r="W8" s="1"/>
  <c r="R8"/>
  <c r="Q8"/>
  <c r="Y8" s="1"/>
  <c r="P8"/>
  <c r="O8"/>
  <c r="N8"/>
  <c r="M8"/>
  <c r="T8" s="1"/>
  <c r="L8"/>
  <c r="E8"/>
  <c r="D8"/>
  <c r="W7"/>
  <c r="S7"/>
  <c r="X7" s="1"/>
  <c r="R7"/>
  <c r="Q7"/>
  <c r="Y7" s="1"/>
  <c r="P7"/>
  <c r="O7"/>
  <c r="N7"/>
  <c r="M7"/>
  <c r="T7" s="1"/>
  <c r="L7"/>
  <c r="D7"/>
  <c r="E7" s="1"/>
  <c r="S6"/>
  <c r="X6" s="1"/>
  <c r="R6"/>
  <c r="Q6"/>
  <c r="Y6" s="1"/>
  <c r="P6"/>
  <c r="O6"/>
  <c r="N6"/>
  <c r="M6"/>
  <c r="T6" s="1"/>
  <c r="L6"/>
  <c r="D6"/>
  <c r="E6" s="1"/>
  <c r="S5"/>
  <c r="W5" s="1"/>
  <c r="R5"/>
  <c r="P5"/>
  <c r="Q5" s="1"/>
  <c r="Y5" s="1"/>
  <c r="O5"/>
  <c r="N5"/>
  <c r="L5"/>
  <c r="M5" s="1"/>
  <c r="T5" s="1"/>
  <c r="E5"/>
  <c r="D5"/>
  <c r="S4"/>
  <c r="W4" s="1"/>
  <c r="R4"/>
  <c r="R76" s="1"/>
  <c r="P4"/>
  <c r="Q4" s="1"/>
  <c r="Y4" s="1"/>
  <c r="O4"/>
  <c r="N4"/>
  <c r="N76" s="1"/>
  <c r="L4"/>
  <c r="L76" s="1"/>
  <c r="E4"/>
  <c r="E76" s="1"/>
  <c r="D4"/>
  <c r="D76" s="1"/>
  <c r="AC9" i="9"/>
  <c r="AC17"/>
  <c r="AC38"/>
  <c r="AC45"/>
  <c r="Z50"/>
  <c r="AA50" s="1"/>
  <c r="Z51"/>
  <c r="AA51" s="1"/>
  <c r="AC53"/>
  <c r="Z54"/>
  <c r="AA54" s="1"/>
  <c r="Z65"/>
  <c r="AA65" s="1"/>
  <c r="Z69"/>
  <c r="AA69" s="1"/>
  <c r="AC71"/>
  <c r="AC73"/>
  <c r="AC6"/>
  <c r="Z7"/>
  <c r="AA7" s="1"/>
  <c r="AB4"/>
  <c r="Q76"/>
  <c r="P76"/>
  <c r="J76"/>
  <c r="I76"/>
  <c r="C76"/>
  <c r="S75"/>
  <c r="R75"/>
  <c r="P75"/>
  <c r="Q75" s="1"/>
  <c r="Y75" s="1"/>
  <c r="O75"/>
  <c r="U75" s="1"/>
  <c r="N75"/>
  <c r="L75"/>
  <c r="M75" s="1"/>
  <c r="T75" s="1"/>
  <c r="E75"/>
  <c r="D75"/>
  <c r="R74"/>
  <c r="S74" s="1"/>
  <c r="Q74"/>
  <c r="Y74" s="1"/>
  <c r="P74"/>
  <c r="N74"/>
  <c r="O74" s="1"/>
  <c r="U74" s="1"/>
  <c r="M74"/>
  <c r="T74" s="1"/>
  <c r="L74"/>
  <c r="D74"/>
  <c r="E74" s="1"/>
  <c r="Z73"/>
  <c r="AA73" s="1"/>
  <c r="U73"/>
  <c r="S73"/>
  <c r="X73" s="1"/>
  <c r="R73"/>
  <c r="P73"/>
  <c r="Q73" s="1"/>
  <c r="Y73" s="1"/>
  <c r="O73"/>
  <c r="N73"/>
  <c r="L73"/>
  <c r="M73" s="1"/>
  <c r="T73" s="1"/>
  <c r="E73"/>
  <c r="D73"/>
  <c r="AC72"/>
  <c r="Z72"/>
  <c r="AA72" s="1"/>
  <c r="S72"/>
  <c r="X72" s="1"/>
  <c r="R72"/>
  <c r="Q72"/>
  <c r="Y72" s="1"/>
  <c r="P72"/>
  <c r="O72"/>
  <c r="U72" s="1"/>
  <c r="N72"/>
  <c r="M72"/>
  <c r="T72" s="1"/>
  <c r="L72"/>
  <c r="D72"/>
  <c r="E72" s="1"/>
  <c r="Z71"/>
  <c r="AA71" s="1"/>
  <c r="Y71"/>
  <c r="U71"/>
  <c r="S71"/>
  <c r="X71" s="1"/>
  <c r="R71"/>
  <c r="Q71"/>
  <c r="P71"/>
  <c r="O71"/>
  <c r="N71"/>
  <c r="L71"/>
  <c r="M71" s="1"/>
  <c r="T71" s="1"/>
  <c r="E71"/>
  <c r="D71"/>
  <c r="S70"/>
  <c r="R70"/>
  <c r="P70"/>
  <c r="Q70" s="1"/>
  <c r="Y70" s="1"/>
  <c r="O70"/>
  <c r="U70" s="1"/>
  <c r="N70"/>
  <c r="L70"/>
  <c r="M70" s="1"/>
  <c r="T70" s="1"/>
  <c r="E70"/>
  <c r="D70"/>
  <c r="AC69"/>
  <c r="S69"/>
  <c r="X69" s="1"/>
  <c r="R69"/>
  <c r="Q69"/>
  <c r="Y69" s="1"/>
  <c r="P69"/>
  <c r="N69"/>
  <c r="O69" s="1"/>
  <c r="U69" s="1"/>
  <c r="M69"/>
  <c r="T69" s="1"/>
  <c r="L69"/>
  <c r="D69"/>
  <c r="E69" s="1"/>
  <c r="U68"/>
  <c r="S68"/>
  <c r="X68" s="1"/>
  <c r="R68"/>
  <c r="P68"/>
  <c r="Q68" s="1"/>
  <c r="Y68" s="1"/>
  <c r="O68"/>
  <c r="N68"/>
  <c r="L68"/>
  <c r="M68" s="1"/>
  <c r="T68" s="1"/>
  <c r="E68"/>
  <c r="D68"/>
  <c r="AA67"/>
  <c r="U67"/>
  <c r="S67"/>
  <c r="R67"/>
  <c r="P67"/>
  <c r="Q67" s="1"/>
  <c r="O67"/>
  <c r="N67"/>
  <c r="L67"/>
  <c r="M67" s="1"/>
  <c r="T67" s="1"/>
  <c r="E67"/>
  <c r="D67"/>
  <c r="AC66"/>
  <c r="Z66"/>
  <c r="AA66" s="1"/>
  <c r="S66"/>
  <c r="X66" s="1"/>
  <c r="R66"/>
  <c r="Q66"/>
  <c r="Y66" s="1"/>
  <c r="P66"/>
  <c r="N66"/>
  <c r="O66" s="1"/>
  <c r="U66" s="1"/>
  <c r="M66"/>
  <c r="T66" s="1"/>
  <c r="L66"/>
  <c r="D66"/>
  <c r="E66" s="1"/>
  <c r="AC65"/>
  <c r="Y65"/>
  <c r="U65"/>
  <c r="S65"/>
  <c r="X65" s="1"/>
  <c r="R65"/>
  <c r="Q65"/>
  <c r="P65"/>
  <c r="O65"/>
  <c r="N65"/>
  <c r="L65"/>
  <c r="M65" s="1"/>
  <c r="T65" s="1"/>
  <c r="E65"/>
  <c r="D65"/>
  <c r="S64"/>
  <c r="R64"/>
  <c r="P64"/>
  <c r="Q64" s="1"/>
  <c r="Y64" s="1"/>
  <c r="O64"/>
  <c r="U64" s="1"/>
  <c r="N64"/>
  <c r="L64"/>
  <c r="M64" s="1"/>
  <c r="T64" s="1"/>
  <c r="E64"/>
  <c r="D64"/>
  <c r="R63"/>
  <c r="S63" s="1"/>
  <c r="Q63"/>
  <c r="Y63" s="1"/>
  <c r="P63"/>
  <c r="N63"/>
  <c r="O63" s="1"/>
  <c r="U63" s="1"/>
  <c r="M63"/>
  <c r="T63" s="1"/>
  <c r="L63"/>
  <c r="D63"/>
  <c r="E63" s="1"/>
  <c r="R62"/>
  <c r="S62" s="1"/>
  <c r="Q62"/>
  <c r="Y62" s="1"/>
  <c r="P62"/>
  <c r="N62"/>
  <c r="O62" s="1"/>
  <c r="U62" s="1"/>
  <c r="M62"/>
  <c r="T62" s="1"/>
  <c r="L62"/>
  <c r="D62"/>
  <c r="E62" s="1"/>
  <c r="U61"/>
  <c r="S61"/>
  <c r="X61" s="1"/>
  <c r="R61"/>
  <c r="P61"/>
  <c r="Q61" s="1"/>
  <c r="Y61" s="1"/>
  <c r="O61"/>
  <c r="N61"/>
  <c r="L61"/>
  <c r="M61" s="1"/>
  <c r="T61" s="1"/>
  <c r="E61"/>
  <c r="D61"/>
  <c r="S60"/>
  <c r="X60" s="1"/>
  <c r="R60"/>
  <c r="Q60"/>
  <c r="Y60" s="1"/>
  <c r="P60"/>
  <c r="O60"/>
  <c r="U60" s="1"/>
  <c r="N60"/>
  <c r="M60"/>
  <c r="T60" s="1"/>
  <c r="L60"/>
  <c r="D60"/>
  <c r="E60" s="1"/>
  <c r="AC59"/>
  <c r="Z59"/>
  <c r="AA59" s="1"/>
  <c r="Y59"/>
  <c r="U59"/>
  <c r="T59"/>
  <c r="S59"/>
  <c r="X59" s="1"/>
  <c r="R59"/>
  <c r="Q59"/>
  <c r="P59"/>
  <c r="O59"/>
  <c r="N59"/>
  <c r="M59"/>
  <c r="L59"/>
  <c r="E59"/>
  <c r="D59"/>
  <c r="S58"/>
  <c r="R58"/>
  <c r="P58"/>
  <c r="Q58" s="1"/>
  <c r="Y58" s="1"/>
  <c r="O58"/>
  <c r="U58" s="1"/>
  <c r="N58"/>
  <c r="L58"/>
  <c r="M58" s="1"/>
  <c r="T58" s="1"/>
  <c r="E58"/>
  <c r="D58"/>
  <c r="R57"/>
  <c r="S57" s="1"/>
  <c r="Q57"/>
  <c r="Y57" s="1"/>
  <c r="P57"/>
  <c r="N57"/>
  <c r="O57" s="1"/>
  <c r="U57" s="1"/>
  <c r="M57"/>
  <c r="T57" s="1"/>
  <c r="L57"/>
  <c r="D57"/>
  <c r="E57" s="1"/>
  <c r="AC56"/>
  <c r="Y56"/>
  <c r="U56"/>
  <c r="T56"/>
  <c r="S56"/>
  <c r="X56" s="1"/>
  <c r="R56"/>
  <c r="Q56"/>
  <c r="P56"/>
  <c r="O56"/>
  <c r="N56"/>
  <c r="M56"/>
  <c r="L56"/>
  <c r="E56"/>
  <c r="D56"/>
  <c r="S55"/>
  <c r="R55"/>
  <c r="P55"/>
  <c r="Q55" s="1"/>
  <c r="Y55" s="1"/>
  <c r="O55"/>
  <c r="U55" s="1"/>
  <c r="N55"/>
  <c r="L55"/>
  <c r="M55" s="1"/>
  <c r="T55" s="1"/>
  <c r="E55"/>
  <c r="D55"/>
  <c r="AC54"/>
  <c r="U54"/>
  <c r="S54"/>
  <c r="X54" s="1"/>
  <c r="R54"/>
  <c r="Q54"/>
  <c r="Y54" s="1"/>
  <c r="P54"/>
  <c r="O54"/>
  <c r="N54"/>
  <c r="M54"/>
  <c r="T54" s="1"/>
  <c r="L54"/>
  <c r="D54"/>
  <c r="E54" s="1"/>
  <c r="Z53"/>
  <c r="AA53" s="1"/>
  <c r="Y53"/>
  <c r="S53"/>
  <c r="R53"/>
  <c r="Q53"/>
  <c r="P53"/>
  <c r="O53"/>
  <c r="U53" s="1"/>
  <c r="N53"/>
  <c r="L53"/>
  <c r="M53" s="1"/>
  <c r="T53" s="1"/>
  <c r="E53"/>
  <c r="D53"/>
  <c r="Z52"/>
  <c r="AA52" s="1"/>
  <c r="U52"/>
  <c r="S52"/>
  <c r="X52" s="1"/>
  <c r="R52"/>
  <c r="Q52"/>
  <c r="Y52" s="1"/>
  <c r="P52"/>
  <c r="O52"/>
  <c r="N52"/>
  <c r="M52"/>
  <c r="T52" s="1"/>
  <c r="L52"/>
  <c r="D52"/>
  <c r="E52" s="1"/>
  <c r="AC51"/>
  <c r="Y51"/>
  <c r="S51"/>
  <c r="R51"/>
  <c r="Q51"/>
  <c r="P51"/>
  <c r="O51"/>
  <c r="U51" s="1"/>
  <c r="N51"/>
  <c r="L51"/>
  <c r="M51" s="1"/>
  <c r="T51" s="1"/>
  <c r="E51"/>
  <c r="D51"/>
  <c r="AC50"/>
  <c r="U50"/>
  <c r="S50"/>
  <c r="X50" s="1"/>
  <c r="R50"/>
  <c r="Q50"/>
  <c r="Y50" s="1"/>
  <c r="P50"/>
  <c r="O50"/>
  <c r="N50"/>
  <c r="M50"/>
  <c r="T50" s="1"/>
  <c r="L50"/>
  <c r="D50"/>
  <c r="E50" s="1"/>
  <c r="U49"/>
  <c r="S49"/>
  <c r="X49" s="1"/>
  <c r="R49"/>
  <c r="P49"/>
  <c r="Q49" s="1"/>
  <c r="Y49" s="1"/>
  <c r="O49"/>
  <c r="N49"/>
  <c r="L49"/>
  <c r="M49" s="1"/>
  <c r="T49" s="1"/>
  <c r="E49"/>
  <c r="D49"/>
  <c r="AC48"/>
  <c r="S48"/>
  <c r="X48" s="1"/>
  <c r="R48"/>
  <c r="Q48"/>
  <c r="Y48" s="1"/>
  <c r="P48"/>
  <c r="O48"/>
  <c r="U48" s="1"/>
  <c r="N48"/>
  <c r="M48"/>
  <c r="T48" s="1"/>
  <c r="L48"/>
  <c r="D48"/>
  <c r="E48" s="1"/>
  <c r="R47"/>
  <c r="S47" s="1"/>
  <c r="Q47"/>
  <c r="Y47" s="1"/>
  <c r="P47"/>
  <c r="N47"/>
  <c r="O47" s="1"/>
  <c r="U47" s="1"/>
  <c r="M47"/>
  <c r="T47" s="1"/>
  <c r="L47"/>
  <c r="D47"/>
  <c r="E47" s="1"/>
  <c r="AC46"/>
  <c r="Z46"/>
  <c r="AA46" s="1"/>
  <c r="Y46"/>
  <c r="T46"/>
  <c r="S46"/>
  <c r="R46"/>
  <c r="Q46"/>
  <c r="P46"/>
  <c r="O46"/>
  <c r="U46" s="1"/>
  <c r="N46"/>
  <c r="M46"/>
  <c r="L46"/>
  <c r="E46"/>
  <c r="D46"/>
  <c r="Z45"/>
  <c r="AA45" s="1"/>
  <c r="U45"/>
  <c r="S45"/>
  <c r="X45" s="1"/>
  <c r="R45"/>
  <c r="Q45"/>
  <c r="Y45" s="1"/>
  <c r="P45"/>
  <c r="O45"/>
  <c r="N45"/>
  <c r="M45"/>
  <c r="T45" s="1"/>
  <c r="L45"/>
  <c r="D45"/>
  <c r="E45" s="1"/>
  <c r="U44"/>
  <c r="S44"/>
  <c r="X44" s="1"/>
  <c r="R44"/>
  <c r="P44"/>
  <c r="Q44" s="1"/>
  <c r="Y44" s="1"/>
  <c r="O44"/>
  <c r="N44"/>
  <c r="L44"/>
  <c r="M44" s="1"/>
  <c r="T44" s="1"/>
  <c r="E44"/>
  <c r="D44"/>
  <c r="S43"/>
  <c r="R43"/>
  <c r="P43"/>
  <c r="Q43" s="1"/>
  <c r="Y43" s="1"/>
  <c r="O43"/>
  <c r="U43" s="1"/>
  <c r="N43"/>
  <c r="L43"/>
  <c r="M43" s="1"/>
  <c r="T43" s="1"/>
  <c r="E43"/>
  <c r="D43"/>
  <c r="AC42"/>
  <c r="Z42"/>
  <c r="AA42" s="1"/>
  <c r="U42"/>
  <c r="S42"/>
  <c r="X42" s="1"/>
  <c r="R42"/>
  <c r="Q42"/>
  <c r="Y42" s="1"/>
  <c r="P42"/>
  <c r="O42"/>
  <c r="N42"/>
  <c r="M42"/>
  <c r="T42" s="1"/>
  <c r="L42"/>
  <c r="D42"/>
  <c r="E42" s="1"/>
  <c r="AC41"/>
  <c r="Z41"/>
  <c r="AA41" s="1"/>
  <c r="Y41"/>
  <c r="T41"/>
  <c r="S41"/>
  <c r="R41"/>
  <c r="Q41"/>
  <c r="P41"/>
  <c r="O41"/>
  <c r="U41" s="1"/>
  <c r="N41"/>
  <c r="M41"/>
  <c r="L41"/>
  <c r="E41"/>
  <c r="D41"/>
  <c r="R40"/>
  <c r="S40" s="1"/>
  <c r="Q40"/>
  <c r="Y40" s="1"/>
  <c r="P40"/>
  <c r="N40"/>
  <c r="O40" s="1"/>
  <c r="U40" s="1"/>
  <c r="M40"/>
  <c r="T40" s="1"/>
  <c r="L40"/>
  <c r="D40"/>
  <c r="E40" s="1"/>
  <c r="AC39"/>
  <c r="Z39"/>
  <c r="AA39" s="1"/>
  <c r="U39"/>
  <c r="S39"/>
  <c r="X39" s="1"/>
  <c r="R39"/>
  <c r="P39"/>
  <c r="Q39" s="1"/>
  <c r="Y39" s="1"/>
  <c r="O39"/>
  <c r="N39"/>
  <c r="L39"/>
  <c r="M39" s="1"/>
  <c r="T39" s="1"/>
  <c r="E39"/>
  <c r="D39"/>
  <c r="Z38"/>
  <c r="AA38" s="1"/>
  <c r="S38"/>
  <c r="X38" s="1"/>
  <c r="R38"/>
  <c r="Q38"/>
  <c r="Y38" s="1"/>
  <c r="P38"/>
  <c r="O38"/>
  <c r="U38" s="1"/>
  <c r="N38"/>
  <c r="M38"/>
  <c r="T38" s="1"/>
  <c r="L38"/>
  <c r="D38"/>
  <c r="E38" s="1"/>
  <c r="R37"/>
  <c r="S37" s="1"/>
  <c r="Q37"/>
  <c r="Y37" s="1"/>
  <c r="P37"/>
  <c r="N37"/>
  <c r="O37" s="1"/>
  <c r="U37" s="1"/>
  <c r="M37"/>
  <c r="T37" s="1"/>
  <c r="L37"/>
  <c r="D37"/>
  <c r="E37" s="1"/>
  <c r="Z36"/>
  <c r="AA36" s="1"/>
  <c r="Y36"/>
  <c r="S36"/>
  <c r="R36"/>
  <c r="Q36"/>
  <c r="P36"/>
  <c r="O36"/>
  <c r="U36" s="1"/>
  <c r="N36"/>
  <c r="L36"/>
  <c r="M36" s="1"/>
  <c r="T36" s="1"/>
  <c r="E36"/>
  <c r="D36"/>
  <c r="AC35"/>
  <c r="Z35"/>
  <c r="AA35" s="1"/>
  <c r="U35"/>
  <c r="S35"/>
  <c r="X35" s="1"/>
  <c r="R35"/>
  <c r="Q35"/>
  <c r="Y35" s="1"/>
  <c r="P35"/>
  <c r="O35"/>
  <c r="N35"/>
  <c r="M35"/>
  <c r="T35" s="1"/>
  <c r="L35"/>
  <c r="D35"/>
  <c r="E35" s="1"/>
  <c r="U34"/>
  <c r="S34"/>
  <c r="X34" s="1"/>
  <c r="R34"/>
  <c r="P34"/>
  <c r="Q34" s="1"/>
  <c r="Y34" s="1"/>
  <c r="O34"/>
  <c r="N34"/>
  <c r="L34"/>
  <c r="M34" s="1"/>
  <c r="T34" s="1"/>
  <c r="E34"/>
  <c r="D34"/>
  <c r="S33"/>
  <c r="R33"/>
  <c r="P33"/>
  <c r="Q33" s="1"/>
  <c r="Y33" s="1"/>
  <c r="O33"/>
  <c r="U33" s="1"/>
  <c r="N33"/>
  <c r="L33"/>
  <c r="M33" s="1"/>
  <c r="T33" s="1"/>
  <c r="E33"/>
  <c r="D33"/>
  <c r="R32"/>
  <c r="S32" s="1"/>
  <c r="Q32"/>
  <c r="Y32" s="1"/>
  <c r="P32"/>
  <c r="N32"/>
  <c r="O32" s="1"/>
  <c r="U32" s="1"/>
  <c r="M32"/>
  <c r="T32" s="1"/>
  <c r="L32"/>
  <c r="D32"/>
  <c r="E32" s="1"/>
  <c r="R31"/>
  <c r="S31" s="1"/>
  <c r="Q31"/>
  <c r="Y31" s="1"/>
  <c r="P31"/>
  <c r="N31"/>
  <c r="O31" s="1"/>
  <c r="U31" s="1"/>
  <c r="M31"/>
  <c r="T31" s="1"/>
  <c r="L31"/>
  <c r="D31"/>
  <c r="E31" s="1"/>
  <c r="U30"/>
  <c r="S30"/>
  <c r="X30" s="1"/>
  <c r="R30"/>
  <c r="P30"/>
  <c r="Q30" s="1"/>
  <c r="Y30" s="1"/>
  <c r="O30"/>
  <c r="N30"/>
  <c r="L30"/>
  <c r="M30" s="1"/>
  <c r="T30" s="1"/>
  <c r="E30"/>
  <c r="D30"/>
  <c r="S29"/>
  <c r="R29"/>
  <c r="P29"/>
  <c r="Q29" s="1"/>
  <c r="Y29" s="1"/>
  <c r="O29"/>
  <c r="U29" s="1"/>
  <c r="N29"/>
  <c r="L29"/>
  <c r="M29" s="1"/>
  <c r="T29" s="1"/>
  <c r="E29"/>
  <c r="D29"/>
  <c r="AC28"/>
  <c r="S28"/>
  <c r="X28" s="1"/>
  <c r="R28"/>
  <c r="Q28"/>
  <c r="Y28" s="1"/>
  <c r="P28"/>
  <c r="N28"/>
  <c r="O28" s="1"/>
  <c r="U28" s="1"/>
  <c r="M28"/>
  <c r="T28" s="1"/>
  <c r="L28"/>
  <c r="D28"/>
  <c r="E28" s="1"/>
  <c r="U27"/>
  <c r="S27"/>
  <c r="X27" s="1"/>
  <c r="R27"/>
  <c r="P27"/>
  <c r="Q27" s="1"/>
  <c r="Y27" s="1"/>
  <c r="O27"/>
  <c r="N27"/>
  <c r="L27"/>
  <c r="M27" s="1"/>
  <c r="T27" s="1"/>
  <c r="E27"/>
  <c r="D27"/>
  <c r="S26"/>
  <c r="R26"/>
  <c r="P26"/>
  <c r="Q26" s="1"/>
  <c r="Y26" s="1"/>
  <c r="O26"/>
  <c r="U26" s="1"/>
  <c r="N26"/>
  <c r="L26"/>
  <c r="M26" s="1"/>
  <c r="T26" s="1"/>
  <c r="E26"/>
  <c r="D26"/>
  <c r="AC25"/>
  <c r="Z25"/>
  <c r="AA25" s="1"/>
  <c r="S25"/>
  <c r="X25" s="1"/>
  <c r="R25"/>
  <c r="Q25"/>
  <c r="Y25" s="1"/>
  <c r="P25"/>
  <c r="N25"/>
  <c r="O25" s="1"/>
  <c r="U25" s="1"/>
  <c r="M25"/>
  <c r="T25" s="1"/>
  <c r="L25"/>
  <c r="D25"/>
  <c r="E25" s="1"/>
  <c r="Z24"/>
  <c r="AA24" s="1"/>
  <c r="S24"/>
  <c r="R24"/>
  <c r="P24"/>
  <c r="Q24" s="1"/>
  <c r="Y24" s="1"/>
  <c r="O24"/>
  <c r="U24" s="1"/>
  <c r="N24"/>
  <c r="L24"/>
  <c r="M24" s="1"/>
  <c r="T24" s="1"/>
  <c r="E24"/>
  <c r="D24"/>
  <c r="AC23"/>
  <c r="Z23"/>
  <c r="AA23" s="1"/>
  <c r="S23"/>
  <c r="X23" s="1"/>
  <c r="R23"/>
  <c r="Q23"/>
  <c r="Y23" s="1"/>
  <c r="P23"/>
  <c r="N23"/>
  <c r="O23" s="1"/>
  <c r="U23" s="1"/>
  <c r="M23"/>
  <c r="T23" s="1"/>
  <c r="L23"/>
  <c r="D23"/>
  <c r="E23" s="1"/>
  <c r="AC22"/>
  <c r="Z22"/>
  <c r="AA22" s="1"/>
  <c r="Y22"/>
  <c r="S22"/>
  <c r="R22"/>
  <c r="Q22"/>
  <c r="P22"/>
  <c r="O22"/>
  <c r="U22" s="1"/>
  <c r="N22"/>
  <c r="L22"/>
  <c r="M22" s="1"/>
  <c r="T22" s="1"/>
  <c r="E22"/>
  <c r="D22"/>
  <c r="R21"/>
  <c r="S21" s="1"/>
  <c r="Q21"/>
  <c r="Y21" s="1"/>
  <c r="P21"/>
  <c r="N21"/>
  <c r="O21" s="1"/>
  <c r="U21" s="1"/>
  <c r="M21"/>
  <c r="T21" s="1"/>
  <c r="L21"/>
  <c r="D21"/>
  <c r="E21" s="1"/>
  <c r="R20"/>
  <c r="S20" s="1"/>
  <c r="Q20"/>
  <c r="Y20" s="1"/>
  <c r="P20"/>
  <c r="N20"/>
  <c r="O20" s="1"/>
  <c r="U20" s="1"/>
  <c r="M20"/>
  <c r="T20" s="1"/>
  <c r="L20"/>
  <c r="D20"/>
  <c r="E20" s="1"/>
  <c r="U19"/>
  <c r="S19"/>
  <c r="X19" s="1"/>
  <c r="R19"/>
  <c r="P19"/>
  <c r="Q19" s="1"/>
  <c r="Y19" s="1"/>
  <c r="O19"/>
  <c r="N19"/>
  <c r="L19"/>
  <c r="M19" s="1"/>
  <c r="T19" s="1"/>
  <c r="E19"/>
  <c r="D19"/>
  <c r="AC18"/>
  <c r="Z18"/>
  <c r="AA18" s="1"/>
  <c r="S18"/>
  <c r="X18" s="1"/>
  <c r="R18"/>
  <c r="Q18"/>
  <c r="Y18" s="1"/>
  <c r="P18"/>
  <c r="O18"/>
  <c r="U18" s="1"/>
  <c r="N18"/>
  <c r="M18"/>
  <c r="T18" s="1"/>
  <c r="L18"/>
  <c r="D18"/>
  <c r="E18" s="1"/>
  <c r="Z17"/>
  <c r="AA17" s="1"/>
  <c r="Y17"/>
  <c r="U17"/>
  <c r="S17"/>
  <c r="X17" s="1"/>
  <c r="R17"/>
  <c r="Q17"/>
  <c r="P17"/>
  <c r="O17"/>
  <c r="N17"/>
  <c r="L17"/>
  <c r="M17" s="1"/>
  <c r="T17" s="1"/>
  <c r="E17"/>
  <c r="D17"/>
  <c r="S16"/>
  <c r="R16"/>
  <c r="P16"/>
  <c r="Q16" s="1"/>
  <c r="Y16" s="1"/>
  <c r="O16"/>
  <c r="U16" s="1"/>
  <c r="N16"/>
  <c r="L16"/>
  <c r="M16" s="1"/>
  <c r="T16" s="1"/>
  <c r="E16"/>
  <c r="D16"/>
  <c r="AC15"/>
  <c r="Z15"/>
  <c r="AA15" s="1"/>
  <c r="U15"/>
  <c r="S15"/>
  <c r="X15" s="1"/>
  <c r="R15"/>
  <c r="Q15"/>
  <c r="Y15" s="1"/>
  <c r="P15"/>
  <c r="O15"/>
  <c r="N15"/>
  <c r="M15"/>
  <c r="T15" s="1"/>
  <c r="L15"/>
  <c r="D15"/>
  <c r="E15" s="1"/>
  <c r="U14"/>
  <c r="S14"/>
  <c r="X14" s="1"/>
  <c r="R14"/>
  <c r="P14"/>
  <c r="Q14" s="1"/>
  <c r="Y14" s="1"/>
  <c r="O14"/>
  <c r="N14"/>
  <c r="L14"/>
  <c r="M14" s="1"/>
  <c r="T14" s="1"/>
  <c r="E14"/>
  <c r="D14"/>
  <c r="S13"/>
  <c r="R13"/>
  <c r="P13"/>
  <c r="Q13" s="1"/>
  <c r="Y13" s="1"/>
  <c r="O13"/>
  <c r="U13" s="1"/>
  <c r="N13"/>
  <c r="L13"/>
  <c r="M13" s="1"/>
  <c r="T13" s="1"/>
  <c r="E13"/>
  <c r="D13"/>
  <c r="S12"/>
  <c r="X12" s="1"/>
  <c r="R12"/>
  <c r="Q12"/>
  <c r="Y12" s="1"/>
  <c r="P12"/>
  <c r="N12"/>
  <c r="O12" s="1"/>
  <c r="U12" s="1"/>
  <c r="M12"/>
  <c r="T12" s="1"/>
  <c r="L12"/>
  <c r="D12"/>
  <c r="E12" s="1"/>
  <c r="AC11"/>
  <c r="Z11"/>
  <c r="AA11" s="1"/>
  <c r="Y11"/>
  <c r="T11"/>
  <c r="S11"/>
  <c r="R11"/>
  <c r="Q11"/>
  <c r="P11"/>
  <c r="O11"/>
  <c r="U11" s="1"/>
  <c r="N11"/>
  <c r="M11"/>
  <c r="L11"/>
  <c r="E11"/>
  <c r="D11"/>
  <c r="R10"/>
  <c r="S10" s="1"/>
  <c r="Q10"/>
  <c r="Y10" s="1"/>
  <c r="P10"/>
  <c r="N10"/>
  <c r="O10" s="1"/>
  <c r="U10" s="1"/>
  <c r="M10"/>
  <c r="T10" s="1"/>
  <c r="L10"/>
  <c r="D10"/>
  <c r="E10" s="1"/>
  <c r="Z9"/>
  <c r="AA9" s="1"/>
  <c r="Y9"/>
  <c r="U9"/>
  <c r="T9"/>
  <c r="S9"/>
  <c r="X9" s="1"/>
  <c r="R9"/>
  <c r="Q9"/>
  <c r="P9"/>
  <c r="O9"/>
  <c r="N9"/>
  <c r="M9"/>
  <c r="L9"/>
  <c r="E9"/>
  <c r="D9"/>
  <c r="S8"/>
  <c r="R8"/>
  <c r="P8"/>
  <c r="Q8" s="1"/>
  <c r="Y8" s="1"/>
  <c r="O8"/>
  <c r="U8" s="1"/>
  <c r="N8"/>
  <c r="L8"/>
  <c r="M8" s="1"/>
  <c r="T8" s="1"/>
  <c r="E8"/>
  <c r="D8"/>
  <c r="AC7"/>
  <c r="U7"/>
  <c r="S7"/>
  <c r="X7" s="1"/>
  <c r="R7"/>
  <c r="Q7"/>
  <c r="Y7" s="1"/>
  <c r="P7"/>
  <c r="O7"/>
  <c r="N7"/>
  <c r="M7"/>
  <c r="T7" s="1"/>
  <c r="L7"/>
  <c r="D7"/>
  <c r="E7" s="1"/>
  <c r="Z6"/>
  <c r="AA6" s="1"/>
  <c r="Y6"/>
  <c r="T6"/>
  <c r="S6"/>
  <c r="R6"/>
  <c r="Q6"/>
  <c r="P6"/>
  <c r="O6"/>
  <c r="U6" s="1"/>
  <c r="N6"/>
  <c r="M6"/>
  <c r="L6"/>
  <c r="E6"/>
  <c r="D6"/>
  <c r="AC5"/>
  <c r="Z5"/>
  <c r="AA5" s="1"/>
  <c r="S5"/>
  <c r="X5" s="1"/>
  <c r="R5"/>
  <c r="Q5"/>
  <c r="Y5" s="1"/>
  <c r="P5"/>
  <c r="N5"/>
  <c r="O5" s="1"/>
  <c r="U5" s="1"/>
  <c r="M5"/>
  <c r="T5" s="1"/>
  <c r="L5"/>
  <c r="D5"/>
  <c r="E5" s="1"/>
  <c r="U4"/>
  <c r="S4"/>
  <c r="X4" s="1"/>
  <c r="R4"/>
  <c r="R76" s="1"/>
  <c r="P4"/>
  <c r="Q4" s="1"/>
  <c r="Y4" s="1"/>
  <c r="O4"/>
  <c r="N4"/>
  <c r="N76" s="1"/>
  <c r="L4"/>
  <c r="L76" s="1"/>
  <c r="E4"/>
  <c r="E76" s="1"/>
  <c r="D4"/>
  <c r="D76" s="1"/>
  <c r="Z7" i="8"/>
  <c r="AA7" s="1"/>
  <c r="Z38"/>
  <c r="AA38" s="1"/>
  <c r="Z39"/>
  <c r="AA39" s="1"/>
  <c r="AC42"/>
  <c r="AC51"/>
  <c r="Z52"/>
  <c r="AA52" s="1"/>
  <c r="AC59"/>
  <c r="Z67"/>
  <c r="AA67" s="1"/>
  <c r="Z6"/>
  <c r="AA6" s="1"/>
  <c r="Q76"/>
  <c r="P76"/>
  <c r="J76"/>
  <c r="I76"/>
  <c r="C76"/>
  <c r="S75"/>
  <c r="V75" s="1"/>
  <c r="R75"/>
  <c r="P75"/>
  <c r="Q75" s="1"/>
  <c r="Y75" s="1"/>
  <c r="O75"/>
  <c r="U75" s="1"/>
  <c r="N75"/>
  <c r="L75"/>
  <c r="M75" s="1"/>
  <c r="T75" s="1"/>
  <c r="E75"/>
  <c r="D75"/>
  <c r="R74"/>
  <c r="S74" s="1"/>
  <c r="Q74"/>
  <c r="Y74" s="1"/>
  <c r="P74"/>
  <c r="N74"/>
  <c r="O74" s="1"/>
  <c r="U74" s="1"/>
  <c r="M74"/>
  <c r="T74" s="1"/>
  <c r="L74"/>
  <c r="D74"/>
  <c r="E74" s="1"/>
  <c r="AC73"/>
  <c r="Z73"/>
  <c r="AA73" s="1"/>
  <c r="U73"/>
  <c r="S73"/>
  <c r="R73"/>
  <c r="P73"/>
  <c r="Q73" s="1"/>
  <c r="Y73" s="1"/>
  <c r="O73"/>
  <c r="N73"/>
  <c r="L73"/>
  <c r="M73" s="1"/>
  <c r="T73" s="1"/>
  <c r="E73"/>
  <c r="D73"/>
  <c r="AC72"/>
  <c r="Z72"/>
  <c r="AA72" s="1"/>
  <c r="V72"/>
  <c r="S72"/>
  <c r="R72"/>
  <c r="Q72"/>
  <c r="Y72" s="1"/>
  <c r="P72"/>
  <c r="O72"/>
  <c r="U72" s="1"/>
  <c r="N72"/>
  <c r="M72"/>
  <c r="T72" s="1"/>
  <c r="L72"/>
  <c r="D72"/>
  <c r="E72" s="1"/>
  <c r="AC71"/>
  <c r="Z71"/>
  <c r="AA71" s="1"/>
  <c r="Y71"/>
  <c r="U71"/>
  <c r="S71"/>
  <c r="R71"/>
  <c r="Q71"/>
  <c r="P71"/>
  <c r="O71"/>
  <c r="N71"/>
  <c r="L71"/>
  <c r="M71" s="1"/>
  <c r="T71" s="1"/>
  <c r="E71"/>
  <c r="D71"/>
  <c r="S70"/>
  <c r="V70" s="1"/>
  <c r="R70"/>
  <c r="P70"/>
  <c r="Q70" s="1"/>
  <c r="Y70" s="1"/>
  <c r="O70"/>
  <c r="U70" s="1"/>
  <c r="N70"/>
  <c r="L70"/>
  <c r="M70" s="1"/>
  <c r="T70" s="1"/>
  <c r="E70"/>
  <c r="D70"/>
  <c r="AC69"/>
  <c r="Z69"/>
  <c r="AA69" s="1"/>
  <c r="V69"/>
  <c r="S69"/>
  <c r="R69"/>
  <c r="Q69"/>
  <c r="Y69" s="1"/>
  <c r="P69"/>
  <c r="N69"/>
  <c r="O69" s="1"/>
  <c r="U69" s="1"/>
  <c r="M69"/>
  <c r="T69" s="1"/>
  <c r="L69"/>
  <c r="D69"/>
  <c r="E69" s="1"/>
  <c r="U68"/>
  <c r="S68"/>
  <c r="R68"/>
  <c r="P68"/>
  <c r="Q68" s="1"/>
  <c r="Y68" s="1"/>
  <c r="O68"/>
  <c r="N68"/>
  <c r="L68"/>
  <c r="M68" s="1"/>
  <c r="T68" s="1"/>
  <c r="E68"/>
  <c r="D68"/>
  <c r="U67"/>
  <c r="S67"/>
  <c r="V67" s="1"/>
  <c r="R67"/>
  <c r="P67"/>
  <c r="Q67" s="1"/>
  <c r="O67"/>
  <c r="N67"/>
  <c r="L67"/>
  <c r="M67" s="1"/>
  <c r="T67" s="1"/>
  <c r="E67"/>
  <c r="D67"/>
  <c r="AC66"/>
  <c r="Z66"/>
  <c r="AA66" s="1"/>
  <c r="V66"/>
  <c r="S66"/>
  <c r="R66"/>
  <c r="Q66"/>
  <c r="Y66" s="1"/>
  <c r="P66"/>
  <c r="N66"/>
  <c r="O66" s="1"/>
  <c r="U66" s="1"/>
  <c r="M66"/>
  <c r="T66" s="1"/>
  <c r="L66"/>
  <c r="D66"/>
  <c r="E66" s="1"/>
  <c r="AC65"/>
  <c r="Z65"/>
  <c r="AA65" s="1"/>
  <c r="Y65"/>
  <c r="U65"/>
  <c r="S65"/>
  <c r="R65"/>
  <c r="Q65"/>
  <c r="P65"/>
  <c r="O65"/>
  <c r="N65"/>
  <c r="L65"/>
  <c r="M65" s="1"/>
  <c r="T65" s="1"/>
  <c r="E65"/>
  <c r="D65"/>
  <c r="S64"/>
  <c r="V64" s="1"/>
  <c r="R64"/>
  <c r="P64"/>
  <c r="Q64" s="1"/>
  <c r="Y64" s="1"/>
  <c r="O64"/>
  <c r="U64" s="1"/>
  <c r="N64"/>
  <c r="L64"/>
  <c r="M64" s="1"/>
  <c r="T64" s="1"/>
  <c r="E64"/>
  <c r="D64"/>
  <c r="R63"/>
  <c r="S63" s="1"/>
  <c r="Q63"/>
  <c r="Y63" s="1"/>
  <c r="P63"/>
  <c r="N63"/>
  <c r="O63" s="1"/>
  <c r="U63" s="1"/>
  <c r="M63"/>
  <c r="T63" s="1"/>
  <c r="L63"/>
  <c r="D63"/>
  <c r="E63" s="1"/>
  <c r="R62"/>
  <c r="S62" s="1"/>
  <c r="Q62"/>
  <c r="Y62" s="1"/>
  <c r="P62"/>
  <c r="N62"/>
  <c r="O62" s="1"/>
  <c r="U62" s="1"/>
  <c r="M62"/>
  <c r="T62" s="1"/>
  <c r="L62"/>
  <c r="D62"/>
  <c r="E62" s="1"/>
  <c r="U61"/>
  <c r="S61"/>
  <c r="R61"/>
  <c r="P61"/>
  <c r="Q61" s="1"/>
  <c r="Y61" s="1"/>
  <c r="O61"/>
  <c r="N61"/>
  <c r="L61"/>
  <c r="M61" s="1"/>
  <c r="T61" s="1"/>
  <c r="E61"/>
  <c r="D61"/>
  <c r="AC60"/>
  <c r="Z60"/>
  <c r="AA60" s="1"/>
  <c r="V60"/>
  <c r="S60"/>
  <c r="R60"/>
  <c r="Q60"/>
  <c r="Y60" s="1"/>
  <c r="P60"/>
  <c r="O60"/>
  <c r="U60" s="1"/>
  <c r="N60"/>
  <c r="M60"/>
  <c r="T60" s="1"/>
  <c r="L60"/>
  <c r="D60"/>
  <c r="E60" s="1"/>
  <c r="Z59"/>
  <c r="AA59" s="1"/>
  <c r="Y59"/>
  <c r="U59"/>
  <c r="T59"/>
  <c r="S59"/>
  <c r="R59"/>
  <c r="Q59"/>
  <c r="P59"/>
  <c r="O59"/>
  <c r="N59"/>
  <c r="M59"/>
  <c r="L59"/>
  <c r="E59"/>
  <c r="D59"/>
  <c r="S58"/>
  <c r="V58" s="1"/>
  <c r="R58"/>
  <c r="P58"/>
  <c r="Q58" s="1"/>
  <c r="Y58" s="1"/>
  <c r="O58"/>
  <c r="U58" s="1"/>
  <c r="N58"/>
  <c r="L58"/>
  <c r="M58" s="1"/>
  <c r="T58" s="1"/>
  <c r="E58"/>
  <c r="D58"/>
  <c r="R57"/>
  <c r="S57" s="1"/>
  <c r="Q57"/>
  <c r="Y57" s="1"/>
  <c r="P57"/>
  <c r="N57"/>
  <c r="O57" s="1"/>
  <c r="U57" s="1"/>
  <c r="M57"/>
  <c r="T57" s="1"/>
  <c r="L57"/>
  <c r="D57"/>
  <c r="E57" s="1"/>
  <c r="AC56"/>
  <c r="Z56"/>
  <c r="AA56" s="1"/>
  <c r="Y56"/>
  <c r="U56"/>
  <c r="T56"/>
  <c r="S56"/>
  <c r="R56"/>
  <c r="Q56"/>
  <c r="P56"/>
  <c r="O56"/>
  <c r="N56"/>
  <c r="M56"/>
  <c r="L56"/>
  <c r="E56"/>
  <c r="D56"/>
  <c r="S55"/>
  <c r="V55" s="1"/>
  <c r="R55"/>
  <c r="P55"/>
  <c r="Q55" s="1"/>
  <c r="Y55" s="1"/>
  <c r="O55"/>
  <c r="U55" s="1"/>
  <c r="N55"/>
  <c r="L55"/>
  <c r="M55" s="1"/>
  <c r="T55" s="1"/>
  <c r="E55"/>
  <c r="D55"/>
  <c r="AC54"/>
  <c r="Z54"/>
  <c r="AA54" s="1"/>
  <c r="V54"/>
  <c r="U54"/>
  <c r="S54"/>
  <c r="R54"/>
  <c r="Q54"/>
  <c r="Y54" s="1"/>
  <c r="P54"/>
  <c r="O54"/>
  <c r="N54"/>
  <c r="M54"/>
  <c r="T54" s="1"/>
  <c r="L54"/>
  <c r="D54"/>
  <c r="E54" s="1"/>
  <c r="AC53"/>
  <c r="Z53"/>
  <c r="AA53" s="1"/>
  <c r="Y53"/>
  <c r="S53"/>
  <c r="V53" s="1"/>
  <c r="R53"/>
  <c r="Q53"/>
  <c r="P53"/>
  <c r="O53"/>
  <c r="U53" s="1"/>
  <c r="N53"/>
  <c r="L53"/>
  <c r="M53" s="1"/>
  <c r="T53" s="1"/>
  <c r="E53"/>
  <c r="D53"/>
  <c r="AC52"/>
  <c r="V52"/>
  <c r="U52"/>
  <c r="S52"/>
  <c r="R52"/>
  <c r="Q52"/>
  <c r="Y52" s="1"/>
  <c r="P52"/>
  <c r="O52"/>
  <c r="N52"/>
  <c r="M52"/>
  <c r="T52" s="1"/>
  <c r="L52"/>
  <c r="D52"/>
  <c r="E52" s="1"/>
  <c r="Z51"/>
  <c r="AA51" s="1"/>
  <c r="Y51"/>
  <c r="S51"/>
  <c r="V51" s="1"/>
  <c r="R51"/>
  <c r="Q51"/>
  <c r="P51"/>
  <c r="O51"/>
  <c r="U51" s="1"/>
  <c r="N51"/>
  <c r="L51"/>
  <c r="M51" s="1"/>
  <c r="T51" s="1"/>
  <c r="E51"/>
  <c r="D51"/>
  <c r="AC50"/>
  <c r="Z50"/>
  <c r="AA50" s="1"/>
  <c r="V50"/>
  <c r="U50"/>
  <c r="S50"/>
  <c r="R50"/>
  <c r="Q50"/>
  <c r="Y50" s="1"/>
  <c r="P50"/>
  <c r="O50"/>
  <c r="N50"/>
  <c r="M50"/>
  <c r="T50" s="1"/>
  <c r="L50"/>
  <c r="D50"/>
  <c r="E50" s="1"/>
  <c r="U49"/>
  <c r="S49"/>
  <c r="R49"/>
  <c r="P49"/>
  <c r="Q49" s="1"/>
  <c r="Y49" s="1"/>
  <c r="O49"/>
  <c r="N49"/>
  <c r="L49"/>
  <c r="M49" s="1"/>
  <c r="T49" s="1"/>
  <c r="E49"/>
  <c r="D49"/>
  <c r="AC48"/>
  <c r="Z48"/>
  <c r="AA48" s="1"/>
  <c r="V48"/>
  <c r="S48"/>
  <c r="R48"/>
  <c r="Q48"/>
  <c r="Y48" s="1"/>
  <c r="P48"/>
  <c r="O48"/>
  <c r="U48" s="1"/>
  <c r="N48"/>
  <c r="M48"/>
  <c r="T48" s="1"/>
  <c r="L48"/>
  <c r="D48"/>
  <c r="E48" s="1"/>
  <c r="R47"/>
  <c r="S47" s="1"/>
  <c r="Q47"/>
  <c r="Y47" s="1"/>
  <c r="P47"/>
  <c r="N47"/>
  <c r="O47" s="1"/>
  <c r="U47" s="1"/>
  <c r="M47"/>
  <c r="T47" s="1"/>
  <c r="L47"/>
  <c r="D47"/>
  <c r="E47" s="1"/>
  <c r="AC46"/>
  <c r="Z46"/>
  <c r="AA46" s="1"/>
  <c r="Y46"/>
  <c r="T46"/>
  <c r="S46"/>
  <c r="V46" s="1"/>
  <c r="R46"/>
  <c r="Q46"/>
  <c r="P46"/>
  <c r="O46"/>
  <c r="U46" s="1"/>
  <c r="N46"/>
  <c r="M46"/>
  <c r="L46"/>
  <c r="E46"/>
  <c r="D46"/>
  <c r="AC45"/>
  <c r="Z45"/>
  <c r="AA45" s="1"/>
  <c r="V45"/>
  <c r="U45"/>
  <c r="S45"/>
  <c r="R45"/>
  <c r="Q45"/>
  <c r="Y45" s="1"/>
  <c r="P45"/>
  <c r="O45"/>
  <c r="N45"/>
  <c r="M45"/>
  <c r="T45" s="1"/>
  <c r="L45"/>
  <c r="D45"/>
  <c r="E45" s="1"/>
  <c r="U44"/>
  <c r="S44"/>
  <c r="R44"/>
  <c r="P44"/>
  <c r="Q44" s="1"/>
  <c r="Y44" s="1"/>
  <c r="O44"/>
  <c r="N44"/>
  <c r="L44"/>
  <c r="M44" s="1"/>
  <c r="T44" s="1"/>
  <c r="E44"/>
  <c r="D44"/>
  <c r="S43"/>
  <c r="V43" s="1"/>
  <c r="R43"/>
  <c r="P43"/>
  <c r="Q43" s="1"/>
  <c r="Y43" s="1"/>
  <c r="O43"/>
  <c r="U43" s="1"/>
  <c r="N43"/>
  <c r="L43"/>
  <c r="M43" s="1"/>
  <c r="T43" s="1"/>
  <c r="E43"/>
  <c r="D43"/>
  <c r="Z42"/>
  <c r="AA42" s="1"/>
  <c r="V42"/>
  <c r="U42"/>
  <c r="S42"/>
  <c r="R42"/>
  <c r="Q42"/>
  <c r="Y42" s="1"/>
  <c r="P42"/>
  <c r="O42"/>
  <c r="N42"/>
  <c r="M42"/>
  <c r="T42" s="1"/>
  <c r="L42"/>
  <c r="D42"/>
  <c r="E42" s="1"/>
  <c r="AC41"/>
  <c r="Z41"/>
  <c r="AA41" s="1"/>
  <c r="Y41"/>
  <c r="T41"/>
  <c r="S41"/>
  <c r="V41" s="1"/>
  <c r="R41"/>
  <c r="Q41"/>
  <c r="P41"/>
  <c r="O41"/>
  <c r="U41" s="1"/>
  <c r="N41"/>
  <c r="M41"/>
  <c r="L41"/>
  <c r="E41"/>
  <c r="D41"/>
  <c r="R40"/>
  <c r="S40" s="1"/>
  <c r="Q40"/>
  <c r="Y40" s="1"/>
  <c r="P40"/>
  <c r="N40"/>
  <c r="O40" s="1"/>
  <c r="U40" s="1"/>
  <c r="M40"/>
  <c r="T40" s="1"/>
  <c r="L40"/>
  <c r="D40"/>
  <c r="E40" s="1"/>
  <c r="AC39"/>
  <c r="U39"/>
  <c r="S39"/>
  <c r="R39"/>
  <c r="P39"/>
  <c r="Q39" s="1"/>
  <c r="Y39" s="1"/>
  <c r="O39"/>
  <c r="N39"/>
  <c r="L39"/>
  <c r="M39" s="1"/>
  <c r="T39" s="1"/>
  <c r="E39"/>
  <c r="D39"/>
  <c r="AC38"/>
  <c r="V38"/>
  <c r="S38"/>
  <c r="R38"/>
  <c r="Q38"/>
  <c r="Y38" s="1"/>
  <c r="P38"/>
  <c r="O38"/>
  <c r="U38" s="1"/>
  <c r="N38"/>
  <c r="M38"/>
  <c r="T38" s="1"/>
  <c r="L38"/>
  <c r="D38"/>
  <c r="E38" s="1"/>
  <c r="R37"/>
  <c r="S37" s="1"/>
  <c r="Q37"/>
  <c r="Y37" s="1"/>
  <c r="P37"/>
  <c r="N37"/>
  <c r="O37" s="1"/>
  <c r="U37" s="1"/>
  <c r="M37"/>
  <c r="T37" s="1"/>
  <c r="L37"/>
  <c r="D37"/>
  <c r="E37" s="1"/>
  <c r="AC36"/>
  <c r="Z36"/>
  <c r="AA36" s="1"/>
  <c r="Y36"/>
  <c r="S36"/>
  <c r="V36" s="1"/>
  <c r="R36"/>
  <c r="Q36"/>
  <c r="P36"/>
  <c r="O36"/>
  <c r="U36" s="1"/>
  <c r="N36"/>
  <c r="L36"/>
  <c r="M36" s="1"/>
  <c r="T36" s="1"/>
  <c r="E36"/>
  <c r="D36"/>
  <c r="AC35"/>
  <c r="Z35"/>
  <c r="AA35" s="1"/>
  <c r="V35"/>
  <c r="U35"/>
  <c r="S35"/>
  <c r="R35"/>
  <c r="Q35"/>
  <c r="Y35" s="1"/>
  <c r="P35"/>
  <c r="O35"/>
  <c r="N35"/>
  <c r="M35"/>
  <c r="T35" s="1"/>
  <c r="L35"/>
  <c r="D35"/>
  <c r="E35" s="1"/>
  <c r="U34"/>
  <c r="S34"/>
  <c r="R34"/>
  <c r="P34"/>
  <c r="Q34" s="1"/>
  <c r="Y34" s="1"/>
  <c r="O34"/>
  <c r="N34"/>
  <c r="L34"/>
  <c r="M34" s="1"/>
  <c r="T34" s="1"/>
  <c r="E34"/>
  <c r="D34"/>
  <c r="S33"/>
  <c r="V33" s="1"/>
  <c r="R33"/>
  <c r="P33"/>
  <c r="Q33" s="1"/>
  <c r="Y33" s="1"/>
  <c r="O33"/>
  <c r="U33" s="1"/>
  <c r="N33"/>
  <c r="L33"/>
  <c r="M33" s="1"/>
  <c r="T33" s="1"/>
  <c r="E33"/>
  <c r="D33"/>
  <c r="R32"/>
  <c r="S32" s="1"/>
  <c r="Q32"/>
  <c r="Y32" s="1"/>
  <c r="P32"/>
  <c r="N32"/>
  <c r="O32" s="1"/>
  <c r="U32" s="1"/>
  <c r="M32"/>
  <c r="T32" s="1"/>
  <c r="L32"/>
  <c r="D32"/>
  <c r="E32" s="1"/>
  <c r="R31"/>
  <c r="S31" s="1"/>
  <c r="Q31"/>
  <c r="Y31" s="1"/>
  <c r="P31"/>
  <c r="N31"/>
  <c r="O31" s="1"/>
  <c r="U31" s="1"/>
  <c r="M31"/>
  <c r="T31" s="1"/>
  <c r="L31"/>
  <c r="D31"/>
  <c r="E31" s="1"/>
  <c r="U30"/>
  <c r="S30"/>
  <c r="R30"/>
  <c r="P30"/>
  <c r="Q30" s="1"/>
  <c r="Y30" s="1"/>
  <c r="O30"/>
  <c r="N30"/>
  <c r="L30"/>
  <c r="M30" s="1"/>
  <c r="T30" s="1"/>
  <c r="E30"/>
  <c r="D30"/>
  <c r="S29"/>
  <c r="V29" s="1"/>
  <c r="R29"/>
  <c r="P29"/>
  <c r="Q29" s="1"/>
  <c r="Y29" s="1"/>
  <c r="O29"/>
  <c r="U29" s="1"/>
  <c r="N29"/>
  <c r="L29"/>
  <c r="M29" s="1"/>
  <c r="T29" s="1"/>
  <c r="E29"/>
  <c r="D29"/>
  <c r="AC28"/>
  <c r="Z28"/>
  <c r="AA28" s="1"/>
  <c r="V28"/>
  <c r="S28"/>
  <c r="R28"/>
  <c r="Q28"/>
  <c r="Y28" s="1"/>
  <c r="P28"/>
  <c r="N28"/>
  <c r="O28" s="1"/>
  <c r="U28" s="1"/>
  <c r="M28"/>
  <c r="T28" s="1"/>
  <c r="L28"/>
  <c r="D28"/>
  <c r="E28" s="1"/>
  <c r="U27"/>
  <c r="S27"/>
  <c r="R27"/>
  <c r="P27"/>
  <c r="Q27" s="1"/>
  <c r="Y27" s="1"/>
  <c r="O27"/>
  <c r="N27"/>
  <c r="L27"/>
  <c r="M27" s="1"/>
  <c r="T27" s="1"/>
  <c r="E27"/>
  <c r="D27"/>
  <c r="S26"/>
  <c r="V26" s="1"/>
  <c r="R26"/>
  <c r="P26"/>
  <c r="Q26" s="1"/>
  <c r="Y26" s="1"/>
  <c r="O26"/>
  <c r="U26" s="1"/>
  <c r="N26"/>
  <c r="L26"/>
  <c r="M26" s="1"/>
  <c r="T26" s="1"/>
  <c r="E26"/>
  <c r="D26"/>
  <c r="AC25"/>
  <c r="Z25"/>
  <c r="AA25" s="1"/>
  <c r="V25"/>
  <c r="S25"/>
  <c r="R25"/>
  <c r="Q25"/>
  <c r="Y25" s="1"/>
  <c r="P25"/>
  <c r="N25"/>
  <c r="O25" s="1"/>
  <c r="U25" s="1"/>
  <c r="M25"/>
  <c r="T25" s="1"/>
  <c r="L25"/>
  <c r="D25"/>
  <c r="E25" s="1"/>
  <c r="AC24"/>
  <c r="Z24"/>
  <c r="AA24" s="1"/>
  <c r="S24"/>
  <c r="V24" s="1"/>
  <c r="R24"/>
  <c r="P24"/>
  <c r="Q24" s="1"/>
  <c r="Y24" s="1"/>
  <c r="O24"/>
  <c r="U24" s="1"/>
  <c r="N24"/>
  <c r="L24"/>
  <c r="M24" s="1"/>
  <c r="T24" s="1"/>
  <c r="E24"/>
  <c r="D24"/>
  <c r="AC23"/>
  <c r="Z23"/>
  <c r="AA23" s="1"/>
  <c r="V23"/>
  <c r="S23"/>
  <c r="R23"/>
  <c r="Q23"/>
  <c r="Y23" s="1"/>
  <c r="P23"/>
  <c r="N23"/>
  <c r="O23" s="1"/>
  <c r="U23" s="1"/>
  <c r="M23"/>
  <c r="T23" s="1"/>
  <c r="L23"/>
  <c r="D23"/>
  <c r="E23" s="1"/>
  <c r="AC22"/>
  <c r="Z22"/>
  <c r="AA22" s="1"/>
  <c r="Y22"/>
  <c r="S22"/>
  <c r="V22" s="1"/>
  <c r="R22"/>
  <c r="Q22"/>
  <c r="P22"/>
  <c r="O22"/>
  <c r="U22" s="1"/>
  <c r="N22"/>
  <c r="L22"/>
  <c r="M22" s="1"/>
  <c r="T22" s="1"/>
  <c r="E22"/>
  <c r="D22"/>
  <c r="R21"/>
  <c r="S21" s="1"/>
  <c r="Q21"/>
  <c r="Y21" s="1"/>
  <c r="P21"/>
  <c r="N21"/>
  <c r="O21" s="1"/>
  <c r="U21" s="1"/>
  <c r="M21"/>
  <c r="T21" s="1"/>
  <c r="L21"/>
  <c r="D21"/>
  <c r="E21" s="1"/>
  <c r="R20"/>
  <c r="S20" s="1"/>
  <c r="Q20"/>
  <c r="Y20" s="1"/>
  <c r="P20"/>
  <c r="N20"/>
  <c r="O20" s="1"/>
  <c r="U20" s="1"/>
  <c r="M20"/>
  <c r="T20" s="1"/>
  <c r="L20"/>
  <c r="D20"/>
  <c r="E20" s="1"/>
  <c r="U19"/>
  <c r="S19"/>
  <c r="R19"/>
  <c r="P19"/>
  <c r="Q19" s="1"/>
  <c r="Y19" s="1"/>
  <c r="O19"/>
  <c r="N19"/>
  <c r="L19"/>
  <c r="M19" s="1"/>
  <c r="T19" s="1"/>
  <c r="E19"/>
  <c r="D19"/>
  <c r="AC18"/>
  <c r="Z18"/>
  <c r="AA18" s="1"/>
  <c r="V18"/>
  <c r="S18"/>
  <c r="R18"/>
  <c r="Q18"/>
  <c r="Y18" s="1"/>
  <c r="P18"/>
  <c r="O18"/>
  <c r="U18" s="1"/>
  <c r="N18"/>
  <c r="M18"/>
  <c r="T18" s="1"/>
  <c r="L18"/>
  <c r="D18"/>
  <c r="E18" s="1"/>
  <c r="AC17"/>
  <c r="Z17"/>
  <c r="AA17" s="1"/>
  <c r="Y17"/>
  <c r="U17"/>
  <c r="S17"/>
  <c r="R17"/>
  <c r="Q17"/>
  <c r="P17"/>
  <c r="O17"/>
  <c r="N17"/>
  <c r="L17"/>
  <c r="M17" s="1"/>
  <c r="T17" s="1"/>
  <c r="E17"/>
  <c r="D17"/>
  <c r="S16"/>
  <c r="V16" s="1"/>
  <c r="R16"/>
  <c r="P16"/>
  <c r="Q16" s="1"/>
  <c r="Y16" s="1"/>
  <c r="O16"/>
  <c r="U16" s="1"/>
  <c r="N16"/>
  <c r="L16"/>
  <c r="M16" s="1"/>
  <c r="T16" s="1"/>
  <c r="E16"/>
  <c r="D16"/>
  <c r="AC15"/>
  <c r="Z15"/>
  <c r="AA15" s="1"/>
  <c r="V15"/>
  <c r="U15"/>
  <c r="S15"/>
  <c r="R15"/>
  <c r="Q15"/>
  <c r="Y15" s="1"/>
  <c r="P15"/>
  <c r="O15"/>
  <c r="N15"/>
  <c r="M15"/>
  <c r="T15" s="1"/>
  <c r="L15"/>
  <c r="D15"/>
  <c r="E15" s="1"/>
  <c r="U14"/>
  <c r="S14"/>
  <c r="R14"/>
  <c r="P14"/>
  <c r="Q14" s="1"/>
  <c r="Y14" s="1"/>
  <c r="O14"/>
  <c r="N14"/>
  <c r="L14"/>
  <c r="M14" s="1"/>
  <c r="T14" s="1"/>
  <c r="E14"/>
  <c r="D14"/>
  <c r="S13"/>
  <c r="V13" s="1"/>
  <c r="R13"/>
  <c r="P13"/>
  <c r="Q13" s="1"/>
  <c r="Y13" s="1"/>
  <c r="O13"/>
  <c r="U13" s="1"/>
  <c r="N13"/>
  <c r="L13"/>
  <c r="M13" s="1"/>
  <c r="T13" s="1"/>
  <c r="E13"/>
  <c r="D13"/>
  <c r="AC12"/>
  <c r="Z12"/>
  <c r="AA12" s="1"/>
  <c r="V12"/>
  <c r="S12"/>
  <c r="R12"/>
  <c r="Q12"/>
  <c r="Y12" s="1"/>
  <c r="P12"/>
  <c r="N12"/>
  <c r="O12" s="1"/>
  <c r="U12" s="1"/>
  <c r="M12"/>
  <c r="T12" s="1"/>
  <c r="L12"/>
  <c r="D12"/>
  <c r="E12" s="1"/>
  <c r="AC11"/>
  <c r="Z11"/>
  <c r="AA11" s="1"/>
  <c r="Y11"/>
  <c r="T11"/>
  <c r="S11"/>
  <c r="V11" s="1"/>
  <c r="R11"/>
  <c r="Q11"/>
  <c r="P11"/>
  <c r="O11"/>
  <c r="U11" s="1"/>
  <c r="N11"/>
  <c r="M11"/>
  <c r="L11"/>
  <c r="E11"/>
  <c r="D11"/>
  <c r="R10"/>
  <c r="S10" s="1"/>
  <c r="Q10"/>
  <c r="Y10" s="1"/>
  <c r="P10"/>
  <c r="N10"/>
  <c r="O10" s="1"/>
  <c r="U10" s="1"/>
  <c r="M10"/>
  <c r="T10" s="1"/>
  <c r="L10"/>
  <c r="D10"/>
  <c r="E10" s="1"/>
  <c r="AC9"/>
  <c r="Z9"/>
  <c r="AA9" s="1"/>
  <c r="Y9"/>
  <c r="U9"/>
  <c r="T9"/>
  <c r="S9"/>
  <c r="R9"/>
  <c r="Q9"/>
  <c r="P9"/>
  <c r="O9"/>
  <c r="N9"/>
  <c r="M9"/>
  <c r="L9"/>
  <c r="E9"/>
  <c r="D9"/>
  <c r="S8"/>
  <c r="V8" s="1"/>
  <c r="R8"/>
  <c r="P8"/>
  <c r="Q8" s="1"/>
  <c r="Y8" s="1"/>
  <c r="O8"/>
  <c r="U8" s="1"/>
  <c r="N8"/>
  <c r="L8"/>
  <c r="M8" s="1"/>
  <c r="T8" s="1"/>
  <c r="E8"/>
  <c r="D8"/>
  <c r="AC7"/>
  <c r="V7"/>
  <c r="U7"/>
  <c r="S7"/>
  <c r="R7"/>
  <c r="Q7"/>
  <c r="Y7" s="1"/>
  <c r="P7"/>
  <c r="O7"/>
  <c r="N7"/>
  <c r="M7"/>
  <c r="T7" s="1"/>
  <c r="L7"/>
  <c r="D7"/>
  <c r="E7" s="1"/>
  <c r="Y6"/>
  <c r="T6"/>
  <c r="S6"/>
  <c r="V6" s="1"/>
  <c r="R6"/>
  <c r="Q6"/>
  <c r="P6"/>
  <c r="O6"/>
  <c r="U6" s="1"/>
  <c r="N6"/>
  <c r="M6"/>
  <c r="L6"/>
  <c r="E6"/>
  <c r="D6"/>
  <c r="AC5"/>
  <c r="Z5"/>
  <c r="AA5" s="1"/>
  <c r="V5"/>
  <c r="S5"/>
  <c r="R5"/>
  <c r="Q5"/>
  <c r="Y5" s="1"/>
  <c r="P5"/>
  <c r="N5"/>
  <c r="O5" s="1"/>
  <c r="U5" s="1"/>
  <c r="M5"/>
  <c r="T5" s="1"/>
  <c r="L5"/>
  <c r="D5"/>
  <c r="E5" s="1"/>
  <c r="U4"/>
  <c r="S4"/>
  <c r="R4"/>
  <c r="R76" s="1"/>
  <c r="P4"/>
  <c r="Q4" s="1"/>
  <c r="Y4" s="1"/>
  <c r="O4"/>
  <c r="N4"/>
  <c r="N76" s="1"/>
  <c r="L4"/>
  <c r="L76" s="1"/>
  <c r="E4"/>
  <c r="E76" s="1"/>
  <c r="D4"/>
  <c r="D76" s="1"/>
  <c r="M76" i="7"/>
  <c r="L76"/>
  <c r="J76"/>
  <c r="I76"/>
  <c r="C76"/>
  <c r="V75"/>
  <c r="S75"/>
  <c r="W75" s="1"/>
  <c r="R75"/>
  <c r="Q75"/>
  <c r="P75"/>
  <c r="N75"/>
  <c r="O75" s="1"/>
  <c r="U75" s="1"/>
  <c r="M75"/>
  <c r="T75" s="1"/>
  <c r="L75"/>
  <c r="D75"/>
  <c r="E75" s="1"/>
  <c r="R74"/>
  <c r="S74" s="1"/>
  <c r="Q74"/>
  <c r="P74"/>
  <c r="N74"/>
  <c r="O74" s="1"/>
  <c r="U74" s="1"/>
  <c r="M74"/>
  <c r="T74" s="1"/>
  <c r="L74"/>
  <c r="D74"/>
  <c r="E74" s="1"/>
  <c r="AA73"/>
  <c r="S73"/>
  <c r="W73" s="1"/>
  <c r="R73"/>
  <c r="P73"/>
  <c r="Q73" s="1"/>
  <c r="O73"/>
  <c r="U73" s="1"/>
  <c r="N73"/>
  <c r="L73"/>
  <c r="M73" s="1"/>
  <c r="T73" s="1"/>
  <c r="E73"/>
  <c r="D73"/>
  <c r="AC72"/>
  <c r="AA72"/>
  <c r="V72"/>
  <c r="U72"/>
  <c r="S72"/>
  <c r="W72" s="1"/>
  <c r="R72"/>
  <c r="Q72"/>
  <c r="P72"/>
  <c r="O72"/>
  <c r="N72"/>
  <c r="M72"/>
  <c r="T72" s="1"/>
  <c r="L72"/>
  <c r="D72"/>
  <c r="E72" s="1"/>
  <c r="S71"/>
  <c r="W71" s="1"/>
  <c r="R71"/>
  <c r="Q71"/>
  <c r="P71"/>
  <c r="O71"/>
  <c r="U71" s="1"/>
  <c r="N71"/>
  <c r="L71"/>
  <c r="M71" s="1"/>
  <c r="T71" s="1"/>
  <c r="E71"/>
  <c r="D71"/>
  <c r="R70"/>
  <c r="S70" s="1"/>
  <c r="Q70"/>
  <c r="P70"/>
  <c r="N70"/>
  <c r="O70" s="1"/>
  <c r="U70" s="1"/>
  <c r="M70"/>
  <c r="T70" s="1"/>
  <c r="L70"/>
  <c r="D70"/>
  <c r="E70" s="1"/>
  <c r="AC69"/>
  <c r="AA69"/>
  <c r="S69"/>
  <c r="V69" s="1"/>
  <c r="R69"/>
  <c r="P69"/>
  <c r="Q69" s="1"/>
  <c r="O69"/>
  <c r="U69" s="1"/>
  <c r="N69"/>
  <c r="L69"/>
  <c r="M69" s="1"/>
  <c r="T69" s="1"/>
  <c r="E69"/>
  <c r="D69"/>
  <c r="S68"/>
  <c r="W68" s="1"/>
  <c r="R68"/>
  <c r="P68"/>
  <c r="Q68" s="1"/>
  <c r="O68"/>
  <c r="U68" s="1"/>
  <c r="N68"/>
  <c r="L68"/>
  <c r="M68" s="1"/>
  <c r="T68" s="1"/>
  <c r="E68"/>
  <c r="D68"/>
  <c r="S67"/>
  <c r="V67" s="1"/>
  <c r="R67"/>
  <c r="P67"/>
  <c r="Q67" s="1"/>
  <c r="O67"/>
  <c r="U67" s="1"/>
  <c r="N67"/>
  <c r="L67"/>
  <c r="M67" s="1"/>
  <c r="T67" s="1"/>
  <c r="E67"/>
  <c r="D67"/>
  <c r="AA66"/>
  <c r="V66"/>
  <c r="S66"/>
  <c r="W66" s="1"/>
  <c r="R66"/>
  <c r="Q66"/>
  <c r="P66"/>
  <c r="N66"/>
  <c r="O66" s="1"/>
  <c r="U66" s="1"/>
  <c r="M66"/>
  <c r="T66" s="1"/>
  <c r="L66"/>
  <c r="D66"/>
  <c r="E66" s="1"/>
  <c r="AC65"/>
  <c r="AA65"/>
  <c r="S65"/>
  <c r="W65" s="1"/>
  <c r="R65"/>
  <c r="Q65"/>
  <c r="P65"/>
  <c r="O65"/>
  <c r="U65" s="1"/>
  <c r="N65"/>
  <c r="L65"/>
  <c r="M65" s="1"/>
  <c r="T65" s="1"/>
  <c r="E65"/>
  <c r="D65"/>
  <c r="R64"/>
  <c r="S64" s="1"/>
  <c r="Q64"/>
  <c r="P64"/>
  <c r="N64"/>
  <c r="O64" s="1"/>
  <c r="U64" s="1"/>
  <c r="M64"/>
  <c r="T64" s="1"/>
  <c r="L64"/>
  <c r="D64"/>
  <c r="E64" s="1"/>
  <c r="R63"/>
  <c r="S63" s="1"/>
  <c r="Q63"/>
  <c r="P63"/>
  <c r="N63"/>
  <c r="O63" s="1"/>
  <c r="U63" s="1"/>
  <c r="M63"/>
  <c r="T63" s="1"/>
  <c r="L63"/>
  <c r="D63"/>
  <c r="E63" s="1"/>
  <c r="S62"/>
  <c r="V62" s="1"/>
  <c r="R62"/>
  <c r="P62"/>
  <c r="Q62" s="1"/>
  <c r="O62"/>
  <c r="U62" s="1"/>
  <c r="N62"/>
  <c r="L62"/>
  <c r="M62" s="1"/>
  <c r="T62" s="1"/>
  <c r="E62"/>
  <c r="D62"/>
  <c r="S61"/>
  <c r="W61" s="1"/>
  <c r="R61"/>
  <c r="P61"/>
  <c r="Q61" s="1"/>
  <c r="O61"/>
  <c r="U61" s="1"/>
  <c r="N61"/>
  <c r="L61"/>
  <c r="M61" s="1"/>
  <c r="T61" s="1"/>
  <c r="E61"/>
  <c r="D61"/>
  <c r="AA60"/>
  <c r="V60"/>
  <c r="U60"/>
  <c r="S60"/>
  <c r="W60" s="1"/>
  <c r="R60"/>
  <c r="Q60"/>
  <c r="P60"/>
  <c r="O60"/>
  <c r="N60"/>
  <c r="M60"/>
  <c r="T60" s="1"/>
  <c r="L60"/>
  <c r="D60"/>
  <c r="E60" s="1"/>
  <c r="T59"/>
  <c r="S59"/>
  <c r="W59" s="1"/>
  <c r="R59"/>
  <c r="Q59"/>
  <c r="P59"/>
  <c r="O59"/>
  <c r="U59" s="1"/>
  <c r="N59"/>
  <c r="M59"/>
  <c r="L59"/>
  <c r="E59"/>
  <c r="D59"/>
  <c r="R58"/>
  <c r="S58" s="1"/>
  <c r="Q58"/>
  <c r="P58"/>
  <c r="N58"/>
  <c r="O58" s="1"/>
  <c r="U58" s="1"/>
  <c r="M58"/>
  <c r="T58" s="1"/>
  <c r="L58"/>
  <c r="D58"/>
  <c r="E58" s="1"/>
  <c r="R57"/>
  <c r="S57" s="1"/>
  <c r="Q57"/>
  <c r="P57"/>
  <c r="N57"/>
  <c r="O57" s="1"/>
  <c r="U57" s="1"/>
  <c r="M57"/>
  <c r="T57" s="1"/>
  <c r="L57"/>
  <c r="D57"/>
  <c r="E57" s="1"/>
  <c r="AC56"/>
  <c r="AA56"/>
  <c r="T56"/>
  <c r="S56"/>
  <c r="W56" s="1"/>
  <c r="R56"/>
  <c r="Q56"/>
  <c r="P56"/>
  <c r="O56"/>
  <c r="U56" s="1"/>
  <c r="N56"/>
  <c r="M56"/>
  <c r="L56"/>
  <c r="E56"/>
  <c r="D56"/>
  <c r="R55"/>
  <c r="S55" s="1"/>
  <c r="Q55"/>
  <c r="P55"/>
  <c r="N55"/>
  <c r="O55" s="1"/>
  <c r="U55" s="1"/>
  <c r="M55"/>
  <c r="T55" s="1"/>
  <c r="L55"/>
  <c r="D55"/>
  <c r="E55" s="1"/>
  <c r="AA54"/>
  <c r="U54"/>
  <c r="T54"/>
  <c r="S54"/>
  <c r="V54" s="1"/>
  <c r="R54"/>
  <c r="Q54"/>
  <c r="P54"/>
  <c r="O54"/>
  <c r="N54"/>
  <c r="M54"/>
  <c r="L54"/>
  <c r="E54"/>
  <c r="D54"/>
  <c r="AC53"/>
  <c r="AA53"/>
  <c r="V53"/>
  <c r="S53"/>
  <c r="W53" s="1"/>
  <c r="R53"/>
  <c r="Q53"/>
  <c r="P53"/>
  <c r="O53"/>
  <c r="U53" s="1"/>
  <c r="N53"/>
  <c r="M53"/>
  <c r="T53" s="1"/>
  <c r="L53"/>
  <c r="D53"/>
  <c r="E53" s="1"/>
  <c r="AA52"/>
  <c r="U52"/>
  <c r="T52"/>
  <c r="S52"/>
  <c r="V52" s="1"/>
  <c r="R52"/>
  <c r="Q52"/>
  <c r="P52"/>
  <c r="O52"/>
  <c r="N52"/>
  <c r="M52"/>
  <c r="L52"/>
  <c r="E52"/>
  <c r="D52"/>
  <c r="V51"/>
  <c r="S51"/>
  <c r="W51" s="1"/>
  <c r="R51"/>
  <c r="Q51"/>
  <c r="P51"/>
  <c r="O51"/>
  <c r="U51" s="1"/>
  <c r="N51"/>
  <c r="M51"/>
  <c r="T51" s="1"/>
  <c r="L51"/>
  <c r="D51"/>
  <c r="E51" s="1"/>
  <c r="AA50"/>
  <c r="U50"/>
  <c r="S50"/>
  <c r="V50" s="1"/>
  <c r="R50"/>
  <c r="Q50"/>
  <c r="P50"/>
  <c r="O50"/>
  <c r="N50"/>
  <c r="L50"/>
  <c r="M50" s="1"/>
  <c r="T50" s="1"/>
  <c r="E50"/>
  <c r="D50"/>
  <c r="S49"/>
  <c r="W49" s="1"/>
  <c r="R49"/>
  <c r="P49"/>
  <c r="Q49" s="1"/>
  <c r="O49"/>
  <c r="U49" s="1"/>
  <c r="N49"/>
  <c r="L49"/>
  <c r="M49" s="1"/>
  <c r="T49" s="1"/>
  <c r="E49"/>
  <c r="D49"/>
  <c r="AC48"/>
  <c r="AA48"/>
  <c r="V48"/>
  <c r="U48"/>
  <c r="S48"/>
  <c r="W48" s="1"/>
  <c r="R48"/>
  <c r="Q48"/>
  <c r="P48"/>
  <c r="O48"/>
  <c r="N48"/>
  <c r="M48"/>
  <c r="T48" s="1"/>
  <c r="L48"/>
  <c r="D48"/>
  <c r="E48" s="1"/>
  <c r="U47"/>
  <c r="S47"/>
  <c r="V47" s="1"/>
  <c r="R47"/>
  <c r="P47"/>
  <c r="Q47" s="1"/>
  <c r="O47"/>
  <c r="N47"/>
  <c r="L47"/>
  <c r="M47" s="1"/>
  <c r="T47" s="1"/>
  <c r="E47"/>
  <c r="D47"/>
  <c r="AA46"/>
  <c r="V46"/>
  <c r="S46"/>
  <c r="W46" s="1"/>
  <c r="R46"/>
  <c r="Q46"/>
  <c r="P46"/>
  <c r="O46"/>
  <c r="U46" s="1"/>
  <c r="N46"/>
  <c r="M46"/>
  <c r="T46" s="1"/>
  <c r="L46"/>
  <c r="D46"/>
  <c r="E46" s="1"/>
  <c r="AC45"/>
  <c r="AA45"/>
  <c r="U45"/>
  <c r="S45"/>
  <c r="V45" s="1"/>
  <c r="R45"/>
  <c r="P45"/>
  <c r="Q45" s="1"/>
  <c r="O45"/>
  <c r="N45"/>
  <c r="L45"/>
  <c r="M45" s="1"/>
  <c r="T45" s="1"/>
  <c r="E45"/>
  <c r="D45"/>
  <c r="S44"/>
  <c r="W44" s="1"/>
  <c r="R44"/>
  <c r="P44"/>
  <c r="Q44" s="1"/>
  <c r="O44"/>
  <c r="U44" s="1"/>
  <c r="N44"/>
  <c r="L44"/>
  <c r="M44" s="1"/>
  <c r="T44" s="1"/>
  <c r="E44"/>
  <c r="D44"/>
  <c r="R43"/>
  <c r="S43" s="1"/>
  <c r="Q43"/>
  <c r="P43"/>
  <c r="N43"/>
  <c r="O43" s="1"/>
  <c r="U43" s="1"/>
  <c r="M43"/>
  <c r="T43" s="1"/>
  <c r="L43"/>
  <c r="D43"/>
  <c r="E43" s="1"/>
  <c r="AA42"/>
  <c r="U42"/>
  <c r="T42"/>
  <c r="S42"/>
  <c r="V42" s="1"/>
  <c r="R42"/>
  <c r="Q42"/>
  <c r="P42"/>
  <c r="O42"/>
  <c r="N42"/>
  <c r="M42"/>
  <c r="L42"/>
  <c r="E42"/>
  <c r="D42"/>
  <c r="AC41"/>
  <c r="AA41"/>
  <c r="V41"/>
  <c r="S41"/>
  <c r="W41" s="1"/>
  <c r="R41"/>
  <c r="Q41"/>
  <c r="P41"/>
  <c r="O41"/>
  <c r="U41" s="1"/>
  <c r="N41"/>
  <c r="M41"/>
  <c r="T41" s="1"/>
  <c r="L41"/>
  <c r="D41"/>
  <c r="E41" s="1"/>
  <c r="R40"/>
  <c r="S40" s="1"/>
  <c r="Q40"/>
  <c r="P40"/>
  <c r="N40"/>
  <c r="O40" s="1"/>
  <c r="U40" s="1"/>
  <c r="M40"/>
  <c r="T40" s="1"/>
  <c r="L40"/>
  <c r="D40"/>
  <c r="E40" s="1"/>
  <c r="S39"/>
  <c r="W39" s="1"/>
  <c r="R39"/>
  <c r="P39"/>
  <c r="Q39" s="1"/>
  <c r="O39"/>
  <c r="U39" s="1"/>
  <c r="N39"/>
  <c r="L39"/>
  <c r="M39" s="1"/>
  <c r="T39" s="1"/>
  <c r="E39"/>
  <c r="D39"/>
  <c r="AA38"/>
  <c r="V38"/>
  <c r="U38"/>
  <c r="S38"/>
  <c r="W38" s="1"/>
  <c r="R38"/>
  <c r="Q38"/>
  <c r="P38"/>
  <c r="O38"/>
  <c r="N38"/>
  <c r="M38"/>
  <c r="T38" s="1"/>
  <c r="L38"/>
  <c r="D38"/>
  <c r="E38" s="1"/>
  <c r="U37"/>
  <c r="S37"/>
  <c r="V37" s="1"/>
  <c r="R37"/>
  <c r="P37"/>
  <c r="Q37" s="1"/>
  <c r="O37"/>
  <c r="N37"/>
  <c r="L37"/>
  <c r="M37" s="1"/>
  <c r="T37" s="1"/>
  <c r="E37"/>
  <c r="D37"/>
  <c r="AA36"/>
  <c r="V36"/>
  <c r="S36"/>
  <c r="W36" s="1"/>
  <c r="R36"/>
  <c r="Q36"/>
  <c r="P36"/>
  <c r="O36"/>
  <c r="U36" s="1"/>
  <c r="N36"/>
  <c r="M36"/>
  <c r="T36" s="1"/>
  <c r="L36"/>
  <c r="D36"/>
  <c r="E36" s="1"/>
  <c r="U35"/>
  <c r="T35"/>
  <c r="S35"/>
  <c r="V35" s="1"/>
  <c r="R35"/>
  <c r="Q35"/>
  <c r="P35"/>
  <c r="O35"/>
  <c r="N35"/>
  <c r="M35"/>
  <c r="L35"/>
  <c r="E35"/>
  <c r="D35"/>
  <c r="S34"/>
  <c r="W34" s="1"/>
  <c r="R34"/>
  <c r="P34"/>
  <c r="Q34" s="1"/>
  <c r="O34"/>
  <c r="U34" s="1"/>
  <c r="N34"/>
  <c r="L34"/>
  <c r="M34" s="1"/>
  <c r="T34" s="1"/>
  <c r="E34"/>
  <c r="D34"/>
  <c r="R33"/>
  <c r="S33" s="1"/>
  <c r="Q33"/>
  <c r="P33"/>
  <c r="N33"/>
  <c r="O33" s="1"/>
  <c r="U33" s="1"/>
  <c r="M33"/>
  <c r="T33" s="1"/>
  <c r="L33"/>
  <c r="D33"/>
  <c r="E33" s="1"/>
  <c r="R32"/>
  <c r="S32" s="1"/>
  <c r="Q32"/>
  <c r="P32"/>
  <c r="N32"/>
  <c r="O32" s="1"/>
  <c r="U32" s="1"/>
  <c r="M32"/>
  <c r="T32" s="1"/>
  <c r="L32"/>
  <c r="D32"/>
  <c r="E32" s="1"/>
  <c r="U31"/>
  <c r="S31"/>
  <c r="V31" s="1"/>
  <c r="R31"/>
  <c r="P31"/>
  <c r="Q31" s="1"/>
  <c r="O31"/>
  <c r="N31"/>
  <c r="L31"/>
  <c r="M31" s="1"/>
  <c r="T31" s="1"/>
  <c r="E31"/>
  <c r="D31"/>
  <c r="S30"/>
  <c r="W30" s="1"/>
  <c r="R30"/>
  <c r="P30"/>
  <c r="Q30" s="1"/>
  <c r="O30"/>
  <c r="U30" s="1"/>
  <c r="N30"/>
  <c r="L30"/>
  <c r="M30" s="1"/>
  <c r="T30" s="1"/>
  <c r="E30"/>
  <c r="D30"/>
  <c r="V29"/>
  <c r="S29"/>
  <c r="W29" s="1"/>
  <c r="R29"/>
  <c r="Q29"/>
  <c r="P29"/>
  <c r="N29"/>
  <c r="O29" s="1"/>
  <c r="U29" s="1"/>
  <c r="M29"/>
  <c r="T29" s="1"/>
  <c r="L29"/>
  <c r="D29"/>
  <c r="E29" s="1"/>
  <c r="AA28"/>
  <c r="U28"/>
  <c r="S28"/>
  <c r="V28" s="1"/>
  <c r="R28"/>
  <c r="P28"/>
  <c r="Q28" s="1"/>
  <c r="O28"/>
  <c r="N28"/>
  <c r="L28"/>
  <c r="M28" s="1"/>
  <c r="T28" s="1"/>
  <c r="E28"/>
  <c r="D28"/>
  <c r="S27"/>
  <c r="W27" s="1"/>
  <c r="R27"/>
  <c r="P27"/>
  <c r="Q27" s="1"/>
  <c r="O27"/>
  <c r="U27" s="1"/>
  <c r="N27"/>
  <c r="L27"/>
  <c r="M27" s="1"/>
  <c r="T27" s="1"/>
  <c r="E27"/>
  <c r="D27"/>
  <c r="R26"/>
  <c r="S26" s="1"/>
  <c r="Q26"/>
  <c r="P26"/>
  <c r="N26"/>
  <c r="O26" s="1"/>
  <c r="U26" s="1"/>
  <c r="M26"/>
  <c r="T26" s="1"/>
  <c r="L26"/>
  <c r="D26"/>
  <c r="E26" s="1"/>
  <c r="AC25"/>
  <c r="AA25"/>
  <c r="U25"/>
  <c r="S25"/>
  <c r="V25" s="1"/>
  <c r="R25"/>
  <c r="P25"/>
  <c r="Q25" s="1"/>
  <c r="O25"/>
  <c r="N25"/>
  <c r="L25"/>
  <c r="M25" s="1"/>
  <c r="T25" s="1"/>
  <c r="E25"/>
  <c r="D25"/>
  <c r="AC24"/>
  <c r="AA24"/>
  <c r="V24"/>
  <c r="S24"/>
  <c r="W24" s="1"/>
  <c r="R24"/>
  <c r="Q24"/>
  <c r="P24"/>
  <c r="N24"/>
  <c r="O24" s="1"/>
  <c r="U24" s="1"/>
  <c r="M24"/>
  <c r="T24" s="1"/>
  <c r="L24"/>
  <c r="D24"/>
  <c r="E24" s="1"/>
  <c r="U23"/>
  <c r="S23"/>
  <c r="V23" s="1"/>
  <c r="R23"/>
  <c r="P23"/>
  <c r="Q23" s="1"/>
  <c r="O23"/>
  <c r="N23"/>
  <c r="L23"/>
  <c r="M23" s="1"/>
  <c r="T23" s="1"/>
  <c r="E23"/>
  <c r="D23"/>
  <c r="AA22"/>
  <c r="V22"/>
  <c r="S22"/>
  <c r="W22" s="1"/>
  <c r="R22"/>
  <c r="Q22"/>
  <c r="P22"/>
  <c r="O22"/>
  <c r="U22" s="1"/>
  <c r="N22"/>
  <c r="M22"/>
  <c r="T22" s="1"/>
  <c r="L22"/>
  <c r="D22"/>
  <c r="E22" s="1"/>
  <c r="R21"/>
  <c r="S21" s="1"/>
  <c r="Q21"/>
  <c r="P21"/>
  <c r="N21"/>
  <c r="O21" s="1"/>
  <c r="U21" s="1"/>
  <c r="M21"/>
  <c r="T21" s="1"/>
  <c r="L21"/>
  <c r="D21"/>
  <c r="E21" s="1"/>
  <c r="U20"/>
  <c r="S20"/>
  <c r="V20" s="1"/>
  <c r="R20"/>
  <c r="P20"/>
  <c r="Q20" s="1"/>
  <c r="O20"/>
  <c r="N20"/>
  <c r="L20"/>
  <c r="M20" s="1"/>
  <c r="T20" s="1"/>
  <c r="E20"/>
  <c r="D20"/>
  <c r="S19"/>
  <c r="W19" s="1"/>
  <c r="R19"/>
  <c r="P19"/>
  <c r="Q19" s="1"/>
  <c r="O19"/>
  <c r="U19" s="1"/>
  <c r="N19"/>
  <c r="L19"/>
  <c r="M19" s="1"/>
  <c r="T19" s="1"/>
  <c r="E19"/>
  <c r="D19"/>
  <c r="AA18"/>
  <c r="V18"/>
  <c r="U18"/>
  <c r="S18"/>
  <c r="W18" s="1"/>
  <c r="R18"/>
  <c r="Q18"/>
  <c r="P18"/>
  <c r="O18"/>
  <c r="N18"/>
  <c r="M18"/>
  <c r="T18" s="1"/>
  <c r="L18"/>
  <c r="D18"/>
  <c r="E18" s="1"/>
  <c r="AC17"/>
  <c r="AA17"/>
  <c r="S17"/>
  <c r="W17" s="1"/>
  <c r="R17"/>
  <c r="Q17"/>
  <c r="P17"/>
  <c r="O17"/>
  <c r="U17" s="1"/>
  <c r="N17"/>
  <c r="L17"/>
  <c r="M17" s="1"/>
  <c r="T17" s="1"/>
  <c r="E17"/>
  <c r="D17"/>
  <c r="R16"/>
  <c r="S16" s="1"/>
  <c r="Q16"/>
  <c r="P16"/>
  <c r="N16"/>
  <c r="O16" s="1"/>
  <c r="U16" s="1"/>
  <c r="M16"/>
  <c r="T16" s="1"/>
  <c r="L16"/>
  <c r="D16"/>
  <c r="E16" s="1"/>
  <c r="U15"/>
  <c r="S15"/>
  <c r="V15" s="1"/>
  <c r="R15"/>
  <c r="Q15"/>
  <c r="P15"/>
  <c r="O15"/>
  <c r="N15"/>
  <c r="L15"/>
  <c r="M15" s="1"/>
  <c r="T15" s="1"/>
  <c r="E15"/>
  <c r="D15"/>
  <c r="S14"/>
  <c r="W14" s="1"/>
  <c r="R14"/>
  <c r="P14"/>
  <c r="Q14" s="1"/>
  <c r="O14"/>
  <c r="U14" s="1"/>
  <c r="N14"/>
  <c r="L14"/>
  <c r="M14" s="1"/>
  <c r="T14" s="1"/>
  <c r="E14"/>
  <c r="D14"/>
  <c r="R13"/>
  <c r="S13" s="1"/>
  <c r="Q13"/>
  <c r="P13"/>
  <c r="N13"/>
  <c r="O13" s="1"/>
  <c r="U13" s="1"/>
  <c r="M13"/>
  <c r="T13" s="1"/>
  <c r="L13"/>
  <c r="D13"/>
  <c r="E13" s="1"/>
  <c r="AC12"/>
  <c r="AA12"/>
  <c r="U12"/>
  <c r="S12"/>
  <c r="V12" s="1"/>
  <c r="R12"/>
  <c r="P12"/>
  <c r="Q12" s="1"/>
  <c r="O12"/>
  <c r="N12"/>
  <c r="L12"/>
  <c r="M12" s="1"/>
  <c r="T12" s="1"/>
  <c r="E12"/>
  <c r="D12"/>
  <c r="V11"/>
  <c r="S11"/>
  <c r="W11" s="1"/>
  <c r="R11"/>
  <c r="Q11"/>
  <c r="P11"/>
  <c r="O11"/>
  <c r="U11" s="1"/>
  <c r="N11"/>
  <c r="M11"/>
  <c r="T11" s="1"/>
  <c r="L11"/>
  <c r="D11"/>
  <c r="E11" s="1"/>
  <c r="R10"/>
  <c r="S10" s="1"/>
  <c r="Q10"/>
  <c r="P10"/>
  <c r="N10"/>
  <c r="O10" s="1"/>
  <c r="U10" s="1"/>
  <c r="M10"/>
  <c r="T10" s="1"/>
  <c r="L10"/>
  <c r="D10"/>
  <c r="E10" s="1"/>
  <c r="AC9"/>
  <c r="AA9"/>
  <c r="T9"/>
  <c r="S9"/>
  <c r="W9" s="1"/>
  <c r="R9"/>
  <c r="Q9"/>
  <c r="P9"/>
  <c r="O9"/>
  <c r="U9" s="1"/>
  <c r="N9"/>
  <c r="M9"/>
  <c r="L9"/>
  <c r="E9"/>
  <c r="D9"/>
  <c r="R8"/>
  <c r="S8" s="1"/>
  <c r="Q8"/>
  <c r="P8"/>
  <c r="N8"/>
  <c r="O8" s="1"/>
  <c r="U8" s="1"/>
  <c r="M8"/>
  <c r="T8" s="1"/>
  <c r="L8"/>
  <c r="D8"/>
  <c r="E8" s="1"/>
  <c r="U7"/>
  <c r="T7"/>
  <c r="S7"/>
  <c r="V7" s="1"/>
  <c r="R7"/>
  <c r="Q7"/>
  <c r="P7"/>
  <c r="O7"/>
  <c r="N7"/>
  <c r="M7"/>
  <c r="L7"/>
  <c r="E7"/>
  <c r="D7"/>
  <c r="AA6"/>
  <c r="V6"/>
  <c r="S6"/>
  <c r="W6" s="1"/>
  <c r="R6"/>
  <c r="Q6"/>
  <c r="P6"/>
  <c r="O6"/>
  <c r="U6" s="1"/>
  <c r="N6"/>
  <c r="M6"/>
  <c r="T6" s="1"/>
  <c r="L6"/>
  <c r="D6"/>
  <c r="E6" s="1"/>
  <c r="AA5"/>
  <c r="U5"/>
  <c r="S5"/>
  <c r="V5" s="1"/>
  <c r="R5"/>
  <c r="P5"/>
  <c r="Q5" s="1"/>
  <c r="O5"/>
  <c r="N5"/>
  <c r="L5"/>
  <c r="M5" s="1"/>
  <c r="T5" s="1"/>
  <c r="E5"/>
  <c r="D5"/>
  <c r="S4"/>
  <c r="W4" s="1"/>
  <c r="R4"/>
  <c r="R76" s="1"/>
  <c r="P4"/>
  <c r="Q4" s="1"/>
  <c r="O4"/>
  <c r="U4" s="1"/>
  <c r="U76" s="1"/>
  <c r="N4"/>
  <c r="N76" s="1"/>
  <c r="L4"/>
  <c r="E4"/>
  <c r="E76" s="1"/>
  <c r="D4"/>
  <c r="D76" s="1"/>
  <c r="V76" i="3"/>
  <c r="W76"/>
  <c r="AB76"/>
  <c r="AA76"/>
  <c r="Y76"/>
  <c r="X76"/>
  <c r="W4"/>
  <c r="W5"/>
  <c r="W6"/>
  <c r="W7"/>
  <c r="W9"/>
  <c r="W11"/>
  <c r="Y67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2"/>
  <c r="Z53"/>
  <c r="Z54"/>
  <c r="Z55"/>
  <c r="Z56"/>
  <c r="Z57"/>
  <c r="Z58"/>
  <c r="Z59"/>
  <c r="Z60"/>
  <c r="Z61"/>
  <c r="Z62"/>
  <c r="Z63"/>
  <c r="Z64"/>
  <c r="Z65"/>
  <c r="Z66"/>
  <c r="Z68"/>
  <c r="Z69"/>
  <c r="Z70"/>
  <c r="Z71"/>
  <c r="Z72"/>
  <c r="Z73"/>
  <c r="Z74"/>
  <c r="Z75"/>
  <c r="Z4"/>
  <c r="Y5"/>
  <c r="Y6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Z67"/>
  <c r="Y68"/>
  <c r="Y69"/>
  <c r="Y70"/>
  <c r="Y71"/>
  <c r="Y72"/>
  <c r="Y73"/>
  <c r="Y74"/>
  <c r="Y75"/>
  <c r="Y4"/>
  <c r="AB5"/>
  <c r="AB4"/>
  <c r="AB6"/>
  <c r="AB7"/>
  <c r="AB9"/>
  <c r="AB10"/>
  <c r="AB11"/>
  <c r="AB12"/>
  <c r="AB13"/>
  <c r="AB14"/>
  <c r="AB15"/>
  <c r="AB17"/>
  <c r="AB18"/>
  <c r="AB22"/>
  <c r="AB23"/>
  <c r="AB24"/>
  <c r="AB25"/>
  <c r="AB28"/>
  <c r="AB29"/>
  <c r="AB30"/>
  <c r="AB33"/>
  <c r="AB34"/>
  <c r="AB35"/>
  <c r="AB36"/>
  <c r="AB38"/>
  <c r="AB39"/>
  <c r="AB41"/>
  <c r="AB42"/>
  <c r="AB43"/>
  <c r="AB45"/>
  <c r="AB46"/>
  <c r="AB48"/>
  <c r="AB49"/>
  <c r="AB50"/>
  <c r="AB51"/>
  <c r="AB52"/>
  <c r="AB53"/>
  <c r="AB54"/>
  <c r="AB55"/>
  <c r="AB56"/>
  <c r="AB59"/>
  <c r="AB60"/>
  <c r="AB61"/>
  <c r="AB62"/>
  <c r="AB65"/>
  <c r="AB66"/>
  <c r="AB69"/>
  <c r="AB70"/>
  <c r="AB71"/>
  <c r="AB72"/>
  <c r="AB73"/>
  <c r="X4"/>
  <c r="AA8"/>
  <c r="AB8" s="1"/>
  <c r="AA10"/>
  <c r="AA13"/>
  <c r="AA14"/>
  <c r="AA16"/>
  <c r="AB16" s="1"/>
  <c r="AA19"/>
  <c r="AB19" s="1"/>
  <c r="AA20"/>
  <c r="AB20" s="1"/>
  <c r="AA21"/>
  <c r="AB21" s="1"/>
  <c r="AA26"/>
  <c r="AB26" s="1"/>
  <c r="AA27"/>
  <c r="AB27" s="1"/>
  <c r="AA29"/>
  <c r="AA30"/>
  <c r="AA31"/>
  <c r="AB31" s="1"/>
  <c r="AA32"/>
  <c r="AB32" s="1"/>
  <c r="AA33"/>
  <c r="AA34"/>
  <c r="AA37"/>
  <c r="AB37" s="1"/>
  <c r="AA40"/>
  <c r="AB40" s="1"/>
  <c r="AA43"/>
  <c r="AA44"/>
  <c r="AB44" s="1"/>
  <c r="AA47"/>
  <c r="AB47" s="1"/>
  <c r="AA49"/>
  <c r="AA55"/>
  <c r="AA57"/>
  <c r="AB57" s="1"/>
  <c r="AA58"/>
  <c r="AB58" s="1"/>
  <c r="AA61"/>
  <c r="AA62"/>
  <c r="AA63"/>
  <c r="AB63" s="1"/>
  <c r="AA64"/>
  <c r="AB64" s="1"/>
  <c r="AB67"/>
  <c r="AA68"/>
  <c r="AB68" s="1"/>
  <c r="AA70"/>
  <c r="AA74"/>
  <c r="AB74" s="1"/>
  <c r="AA75"/>
  <c r="AB75" s="1"/>
  <c r="AA4"/>
  <c r="Q5"/>
  <c r="Q6"/>
  <c r="Q7"/>
  <c r="X7" s="1"/>
  <c r="Q8"/>
  <c r="Q9"/>
  <c r="Q10"/>
  <c r="Q11"/>
  <c r="Q12"/>
  <c r="Q13"/>
  <c r="Q14"/>
  <c r="Q15"/>
  <c r="Q16"/>
  <c r="Q17"/>
  <c r="Q18"/>
  <c r="Q19"/>
  <c r="Q20"/>
  <c r="Q21"/>
  <c r="Q22"/>
  <c r="Q23"/>
  <c r="X23" s="1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X42" s="1"/>
  <c r="Q43"/>
  <c r="X43" s="1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X71" s="1"/>
  <c r="Q72"/>
  <c r="Q73"/>
  <c r="Q74"/>
  <c r="Q75"/>
  <c r="Q76"/>
  <c r="Q4"/>
  <c r="P5"/>
  <c r="P6"/>
  <c r="P7"/>
  <c r="P8"/>
  <c r="P9"/>
  <c r="P10"/>
  <c r="X10" s="1"/>
  <c r="P11"/>
  <c r="P12"/>
  <c r="P13"/>
  <c r="P14"/>
  <c r="X14" s="1"/>
  <c r="P15"/>
  <c r="P16"/>
  <c r="P17"/>
  <c r="P18"/>
  <c r="P19"/>
  <c r="P20"/>
  <c r="P21"/>
  <c r="P22"/>
  <c r="X22" s="1"/>
  <c r="P23"/>
  <c r="P24"/>
  <c r="P25"/>
  <c r="P26"/>
  <c r="X26" s="1"/>
  <c r="P27"/>
  <c r="P28"/>
  <c r="P29"/>
  <c r="P30"/>
  <c r="X30" s="1"/>
  <c r="P31"/>
  <c r="P32"/>
  <c r="P33"/>
  <c r="P34"/>
  <c r="X34" s="1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X58" s="1"/>
  <c r="P59"/>
  <c r="P60"/>
  <c r="P61"/>
  <c r="P62"/>
  <c r="X62" s="1"/>
  <c r="P63"/>
  <c r="P64"/>
  <c r="P65"/>
  <c r="P66"/>
  <c r="X66" s="1"/>
  <c r="P67"/>
  <c r="P68"/>
  <c r="P69"/>
  <c r="P70"/>
  <c r="X70" s="1"/>
  <c r="P71"/>
  <c r="P72"/>
  <c r="P73"/>
  <c r="P74"/>
  <c r="X74" s="1"/>
  <c r="P75"/>
  <c r="P76"/>
  <c r="P4"/>
  <c r="X5"/>
  <c r="X13"/>
  <c r="X17"/>
  <c r="X18"/>
  <c r="X21"/>
  <c r="X25"/>
  <c r="X29"/>
  <c r="X33"/>
  <c r="X37"/>
  <c r="X45"/>
  <c r="X49"/>
  <c r="X53"/>
  <c r="X54"/>
  <c r="X57"/>
  <c r="X61"/>
  <c r="X69"/>
  <c r="X73"/>
  <c r="X19"/>
  <c r="X27"/>
  <c r="X31"/>
  <c r="X39"/>
  <c r="X47"/>
  <c r="X55"/>
  <c r="X63"/>
  <c r="X75"/>
  <c r="X6"/>
  <c r="X38"/>
  <c r="X46"/>
  <c r="X50"/>
  <c r="X65"/>
  <c r="X9"/>
  <c r="X15"/>
  <c r="X41"/>
  <c r="X59"/>
  <c r="X51"/>
  <c r="X11"/>
  <c r="X35"/>
  <c r="O4"/>
  <c r="N4"/>
  <c r="W8"/>
  <c r="W10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8"/>
  <c r="W69"/>
  <c r="W70"/>
  <c r="W71"/>
  <c r="W72"/>
  <c r="W73"/>
  <c r="W74"/>
  <c r="W75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5"/>
  <c r="U66"/>
  <c r="U67"/>
  <c r="U68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71"/>
  <c r="O72"/>
  <c r="M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O69" s="1"/>
  <c r="N70"/>
  <c r="O70" s="1"/>
  <c r="N71"/>
  <c r="N76" s="1"/>
  <c r="N72"/>
  <c r="N73"/>
  <c r="O73" s="1"/>
  <c r="N74"/>
  <c r="O74" s="1"/>
  <c r="N75"/>
  <c r="O75" s="1"/>
  <c r="L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3"/>
  <c r="V4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3"/>
  <c r="S64"/>
  <c r="S65"/>
  <c r="S66"/>
  <c r="S67"/>
  <c r="S68"/>
  <c r="S69"/>
  <c r="S76" s="1"/>
  <c r="S70"/>
  <c r="V70" s="1"/>
  <c r="S71"/>
  <c r="V71" s="1"/>
  <c r="S72"/>
  <c r="V72" s="1"/>
  <c r="S73"/>
  <c r="S74"/>
  <c r="V74" s="1"/>
  <c r="S75"/>
  <c r="V75" s="1"/>
  <c r="S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56"/>
  <c r="R57"/>
  <c r="R58"/>
  <c r="R59"/>
  <c r="R60"/>
  <c r="R61"/>
  <c r="R62"/>
  <c r="R63"/>
  <c r="R64"/>
  <c r="R65"/>
  <c r="R66"/>
  <c r="R67"/>
  <c r="R68"/>
  <c r="R69"/>
  <c r="R76" s="1"/>
  <c r="R70"/>
  <c r="R71"/>
  <c r="R72"/>
  <c r="R73"/>
  <c r="R74"/>
  <c r="R75"/>
  <c r="R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M69" s="1"/>
  <c r="L70"/>
  <c r="M70" s="1"/>
  <c r="T70" s="1"/>
  <c r="L71"/>
  <c r="M71" s="1"/>
  <c r="T71" s="1"/>
  <c r="L72"/>
  <c r="M72" s="1"/>
  <c r="T72" s="1"/>
  <c r="L73"/>
  <c r="M73" s="1"/>
  <c r="T73" s="1"/>
  <c r="L74"/>
  <c r="M74" s="1"/>
  <c r="T74" s="1"/>
  <c r="L75"/>
  <c r="M75" s="1"/>
  <c r="T75" s="1"/>
  <c r="I76"/>
  <c r="J76"/>
  <c r="AB76" i="11" l="1"/>
  <c r="AB10" i="7"/>
  <c r="Z75"/>
  <c r="Z71"/>
  <c r="AA71" s="1"/>
  <c r="Z63"/>
  <c r="AA63" s="1"/>
  <c r="Z59"/>
  <c r="AA59" s="1"/>
  <c r="Z55"/>
  <c r="Z51"/>
  <c r="AA51" s="1"/>
  <c r="Z47"/>
  <c r="AA47" s="1"/>
  <c r="Z43"/>
  <c r="Z39"/>
  <c r="AA39" s="1"/>
  <c r="Z35"/>
  <c r="AA35" s="1"/>
  <c r="Z31"/>
  <c r="Z27"/>
  <c r="Z23"/>
  <c r="AA23" s="1"/>
  <c r="Z19"/>
  <c r="Z15"/>
  <c r="AA15" s="1"/>
  <c r="Z11"/>
  <c r="AA11" s="1"/>
  <c r="Z7"/>
  <c r="AA7" s="1"/>
  <c r="AB76" i="9"/>
  <c r="AC12"/>
  <c r="AC60"/>
  <c r="Z12"/>
  <c r="AA12" s="1"/>
  <c r="AC5" i="11"/>
  <c r="AA5"/>
  <c r="AC17"/>
  <c r="AA17"/>
  <c r="AC23"/>
  <c r="AA23"/>
  <c r="AA24"/>
  <c r="AC24"/>
  <c r="AC25"/>
  <c r="AA25"/>
  <c r="AA28"/>
  <c r="AC28"/>
  <c r="AC29"/>
  <c r="AA29"/>
  <c r="AA32"/>
  <c r="AC32"/>
  <c r="AC33"/>
  <c r="AA33"/>
  <c r="AA40"/>
  <c r="AC40"/>
  <c r="AA52"/>
  <c r="AC52"/>
  <c r="W55"/>
  <c r="X55"/>
  <c r="AC71"/>
  <c r="AA71"/>
  <c r="AA8"/>
  <c r="AC8"/>
  <c r="AA12"/>
  <c r="AC12"/>
  <c r="AC13"/>
  <c r="AA13"/>
  <c r="AA16"/>
  <c r="AC16"/>
  <c r="W19"/>
  <c r="X19"/>
  <c r="X34"/>
  <c r="W34"/>
  <c r="AA36"/>
  <c r="AC36"/>
  <c r="AC37"/>
  <c r="AA37"/>
  <c r="W47"/>
  <c r="X47"/>
  <c r="AC59"/>
  <c r="AA59"/>
  <c r="W63"/>
  <c r="X63"/>
  <c r="AA70"/>
  <c r="AC70"/>
  <c r="AA74"/>
  <c r="AC74"/>
  <c r="AC75"/>
  <c r="AA75"/>
  <c r="W27"/>
  <c r="X27"/>
  <c r="W31"/>
  <c r="X31"/>
  <c r="AC35"/>
  <c r="AA35"/>
  <c r="AC39"/>
  <c r="AA39"/>
  <c r="AC41"/>
  <c r="AA41"/>
  <c r="W43"/>
  <c r="X43"/>
  <c r="AA44"/>
  <c r="AC44"/>
  <c r="AC45"/>
  <c r="AA45"/>
  <c r="AC51"/>
  <c r="AA51"/>
  <c r="AA56"/>
  <c r="AC56"/>
  <c r="AC57"/>
  <c r="AA57"/>
  <c r="AC65"/>
  <c r="AA65"/>
  <c r="Y76"/>
  <c r="AC7"/>
  <c r="AA7"/>
  <c r="AC9"/>
  <c r="AA9"/>
  <c r="AC11"/>
  <c r="AA11"/>
  <c r="AC15"/>
  <c r="AA15"/>
  <c r="AA20"/>
  <c r="AC20"/>
  <c r="AC21"/>
  <c r="AA21"/>
  <c r="AA48"/>
  <c r="AC48"/>
  <c r="AC49"/>
  <c r="AA49"/>
  <c r="AC53"/>
  <c r="AA53"/>
  <c r="AA60"/>
  <c r="AC60"/>
  <c r="AC61"/>
  <c r="AA61"/>
  <c r="AA64"/>
  <c r="AC64"/>
  <c r="AA67"/>
  <c r="AC69"/>
  <c r="AA69"/>
  <c r="AC73"/>
  <c r="AA73"/>
  <c r="W6"/>
  <c r="W10"/>
  <c r="W14"/>
  <c r="W18"/>
  <c r="W22"/>
  <c r="W26"/>
  <c r="W30"/>
  <c r="W38"/>
  <c r="W42"/>
  <c r="W46"/>
  <c r="W50"/>
  <c r="W54"/>
  <c r="W58"/>
  <c r="W62"/>
  <c r="W66"/>
  <c r="W68"/>
  <c r="W72"/>
  <c r="O76"/>
  <c r="S76"/>
  <c r="X4"/>
  <c r="X8"/>
  <c r="X12"/>
  <c r="X16"/>
  <c r="X20"/>
  <c r="X24"/>
  <c r="X28"/>
  <c r="X32"/>
  <c r="X36"/>
  <c r="X40"/>
  <c r="X44"/>
  <c r="X48"/>
  <c r="X52"/>
  <c r="X56"/>
  <c r="X60"/>
  <c r="X64"/>
  <c r="X70"/>
  <c r="X74"/>
  <c r="X5"/>
  <c r="X9"/>
  <c r="X13"/>
  <c r="X17"/>
  <c r="X21"/>
  <c r="X25"/>
  <c r="X29"/>
  <c r="X33"/>
  <c r="X37"/>
  <c r="X41"/>
  <c r="X45"/>
  <c r="X49"/>
  <c r="X53"/>
  <c r="X57"/>
  <c r="X61"/>
  <c r="X65"/>
  <c r="X71"/>
  <c r="X75"/>
  <c r="M4"/>
  <c r="AC26" i="9"/>
  <c r="Z26"/>
  <c r="AA26" s="1"/>
  <c r="AC27"/>
  <c r="Z27"/>
  <c r="AA27" s="1"/>
  <c r="AC29"/>
  <c r="Z29"/>
  <c r="AA29" s="1"/>
  <c r="AC30"/>
  <c r="Z30"/>
  <c r="AA30" s="1"/>
  <c r="Z32"/>
  <c r="AA32" s="1"/>
  <c r="AC32"/>
  <c r="AC43"/>
  <c r="Z43"/>
  <c r="AA43" s="1"/>
  <c r="AC44"/>
  <c r="Z44"/>
  <c r="AA44" s="1"/>
  <c r="AC64"/>
  <c r="Z64"/>
  <c r="AA64" s="1"/>
  <c r="X21"/>
  <c r="Y76"/>
  <c r="AC8"/>
  <c r="Z8"/>
  <c r="AA8" s="1"/>
  <c r="X10"/>
  <c r="AC13"/>
  <c r="Z13"/>
  <c r="AA13" s="1"/>
  <c r="AC14"/>
  <c r="Z14"/>
  <c r="AA14" s="1"/>
  <c r="AC19"/>
  <c r="Z19"/>
  <c r="AA19" s="1"/>
  <c r="Z21"/>
  <c r="AA21" s="1"/>
  <c r="AC21"/>
  <c r="AC33"/>
  <c r="Z33"/>
  <c r="AA33" s="1"/>
  <c r="AC34"/>
  <c r="Z34"/>
  <c r="AA34" s="1"/>
  <c r="X37"/>
  <c r="AC55"/>
  <c r="Z55"/>
  <c r="AA55" s="1"/>
  <c r="X57"/>
  <c r="X62"/>
  <c r="X74"/>
  <c r="Z10"/>
  <c r="AA10" s="1"/>
  <c r="AC10"/>
  <c r="X31"/>
  <c r="AC37"/>
  <c r="Z37"/>
  <c r="AA37" s="1"/>
  <c r="X40"/>
  <c r="X47"/>
  <c r="Z57"/>
  <c r="AA57" s="1"/>
  <c r="AC57"/>
  <c r="AC62"/>
  <c r="Z62"/>
  <c r="AA62" s="1"/>
  <c r="X63"/>
  <c r="Z74"/>
  <c r="AA74" s="1"/>
  <c r="AC74"/>
  <c r="O76"/>
  <c r="U76"/>
  <c r="AC20"/>
  <c r="Z20"/>
  <c r="AA20" s="1"/>
  <c r="AC16"/>
  <c r="Z16"/>
  <c r="AA16" s="1"/>
  <c r="X20"/>
  <c r="AC31"/>
  <c r="Z31"/>
  <c r="AA31" s="1"/>
  <c r="X32"/>
  <c r="Z40"/>
  <c r="AA40" s="1"/>
  <c r="AC40"/>
  <c r="AC47"/>
  <c r="Z47"/>
  <c r="AA47" s="1"/>
  <c r="AC49"/>
  <c r="Z49"/>
  <c r="AA49" s="1"/>
  <c r="AC58"/>
  <c r="Z58"/>
  <c r="AA58" s="1"/>
  <c r="AC61"/>
  <c r="Z61"/>
  <c r="AA61" s="1"/>
  <c r="Z63"/>
  <c r="AA63" s="1"/>
  <c r="AC63"/>
  <c r="AC68"/>
  <c r="Z68"/>
  <c r="AA68" s="1"/>
  <c r="AC70"/>
  <c r="Z70"/>
  <c r="AA70" s="1"/>
  <c r="AC75"/>
  <c r="Z75"/>
  <c r="AA75" s="1"/>
  <c r="S76"/>
  <c r="M4"/>
  <c r="X6"/>
  <c r="X76" s="1"/>
  <c r="X8"/>
  <c r="X11"/>
  <c r="X13"/>
  <c r="X16"/>
  <c r="X22"/>
  <c r="X24"/>
  <c r="X26"/>
  <c r="X29"/>
  <c r="X33"/>
  <c r="X36"/>
  <c r="X41"/>
  <c r="X43"/>
  <c r="X46"/>
  <c r="X51"/>
  <c r="X53"/>
  <c r="X55"/>
  <c r="X58"/>
  <c r="X64"/>
  <c r="X70"/>
  <c r="X75"/>
  <c r="AC6" i="8"/>
  <c r="Y76"/>
  <c r="AC8"/>
  <c r="Z8"/>
  <c r="AA8" s="1"/>
  <c r="AC13"/>
  <c r="Z13"/>
  <c r="AA13" s="1"/>
  <c r="AC34"/>
  <c r="Z34"/>
  <c r="AA34" s="1"/>
  <c r="AC55"/>
  <c r="Z55"/>
  <c r="AA55" s="1"/>
  <c r="V57"/>
  <c r="V62"/>
  <c r="V74"/>
  <c r="Z10"/>
  <c r="AA10" s="1"/>
  <c r="AC10"/>
  <c r="Z57"/>
  <c r="AA57" s="1"/>
  <c r="AC57"/>
  <c r="AC62"/>
  <c r="Z62"/>
  <c r="AA62" s="1"/>
  <c r="V63"/>
  <c r="Z74"/>
  <c r="AA74" s="1"/>
  <c r="AC74"/>
  <c r="AC20"/>
  <c r="Z20"/>
  <c r="AA20" s="1"/>
  <c r="V21"/>
  <c r="AC26"/>
  <c r="Z26"/>
  <c r="AA26" s="1"/>
  <c r="AC27"/>
  <c r="Z27"/>
  <c r="AA27" s="1"/>
  <c r="AC29"/>
  <c r="Z29"/>
  <c r="AA29" s="1"/>
  <c r="AC30"/>
  <c r="Z30"/>
  <c r="AA30" s="1"/>
  <c r="Z32"/>
  <c r="AA32" s="1"/>
  <c r="AC32"/>
  <c r="AC43"/>
  <c r="Z43"/>
  <c r="AA43" s="1"/>
  <c r="AC44"/>
  <c r="Z44"/>
  <c r="AA44" s="1"/>
  <c r="AC64"/>
  <c r="Z64"/>
  <c r="AA64" s="1"/>
  <c r="V10"/>
  <c r="AC14"/>
  <c r="Z14"/>
  <c r="AA14" s="1"/>
  <c r="AC19"/>
  <c r="Z19"/>
  <c r="AA19" s="1"/>
  <c r="Z21"/>
  <c r="AA21" s="1"/>
  <c r="AC21"/>
  <c r="AC33"/>
  <c r="Z33"/>
  <c r="AA33" s="1"/>
  <c r="V37"/>
  <c r="V31"/>
  <c r="AC37"/>
  <c r="Z37"/>
  <c r="AA37" s="1"/>
  <c r="V40"/>
  <c r="V47"/>
  <c r="AC16"/>
  <c r="Z16"/>
  <c r="AA16" s="1"/>
  <c r="V20"/>
  <c r="AC31"/>
  <c r="Z31"/>
  <c r="AA31" s="1"/>
  <c r="V32"/>
  <c r="Z40"/>
  <c r="AA40" s="1"/>
  <c r="AC40"/>
  <c r="AC47"/>
  <c r="Z47"/>
  <c r="AA47" s="1"/>
  <c r="AC49"/>
  <c r="Z49"/>
  <c r="AA49" s="1"/>
  <c r="AC58"/>
  <c r="Z58"/>
  <c r="AA58" s="1"/>
  <c r="AC61"/>
  <c r="Z61"/>
  <c r="AA61" s="1"/>
  <c r="Z63"/>
  <c r="AA63" s="1"/>
  <c r="AC63"/>
  <c r="AC68"/>
  <c r="Z68"/>
  <c r="AA68" s="1"/>
  <c r="AC70"/>
  <c r="Z70"/>
  <c r="AA70" s="1"/>
  <c r="AC75"/>
  <c r="Z75"/>
  <c r="AA75" s="1"/>
  <c r="O76"/>
  <c r="U76"/>
  <c r="V4"/>
  <c r="V9"/>
  <c r="V14"/>
  <c r="V17"/>
  <c r="V19"/>
  <c r="V27"/>
  <c r="V30"/>
  <c r="V34"/>
  <c r="V39"/>
  <c r="V44"/>
  <c r="V49"/>
  <c r="V56"/>
  <c r="V59"/>
  <c r="V61"/>
  <c r="V65"/>
  <c r="V68"/>
  <c r="V71"/>
  <c r="V73"/>
  <c r="S76"/>
  <c r="M4"/>
  <c r="AA10" i="7"/>
  <c r="AC10"/>
  <c r="V13"/>
  <c r="W13"/>
  <c r="V16"/>
  <c r="W16"/>
  <c r="AC19"/>
  <c r="AA19"/>
  <c r="AC20"/>
  <c r="AA20"/>
  <c r="V26"/>
  <c r="W26"/>
  <c r="V32"/>
  <c r="W32"/>
  <c r="AC44"/>
  <c r="AA44"/>
  <c r="AC47"/>
  <c r="V55"/>
  <c r="W55"/>
  <c r="AC58"/>
  <c r="AA58"/>
  <c r="V63"/>
  <c r="W63"/>
  <c r="AC75"/>
  <c r="AA75"/>
  <c r="V8"/>
  <c r="W8"/>
  <c r="AC13"/>
  <c r="AA13"/>
  <c r="AC16"/>
  <c r="AA16"/>
  <c r="AC26"/>
  <c r="AA26"/>
  <c r="AA32"/>
  <c r="AC32"/>
  <c r="V33"/>
  <c r="W33"/>
  <c r="V40"/>
  <c r="W40"/>
  <c r="AC55"/>
  <c r="AA55"/>
  <c r="AC61"/>
  <c r="AA61"/>
  <c r="AC62"/>
  <c r="AA62"/>
  <c r="AC63"/>
  <c r="V64"/>
  <c r="W64"/>
  <c r="AC68"/>
  <c r="AA68"/>
  <c r="AC8"/>
  <c r="AA8"/>
  <c r="AC14"/>
  <c r="AA14"/>
  <c r="V21"/>
  <c r="W21"/>
  <c r="AC27"/>
  <c r="AA27"/>
  <c r="AC30"/>
  <c r="AA30"/>
  <c r="AC31"/>
  <c r="AA31"/>
  <c r="AC33"/>
  <c r="AA33"/>
  <c r="AA40"/>
  <c r="AC40"/>
  <c r="V43"/>
  <c r="W43"/>
  <c r="AC49"/>
  <c r="AA49"/>
  <c r="V57"/>
  <c r="W57"/>
  <c r="AC64"/>
  <c r="AA64"/>
  <c r="V70"/>
  <c r="W70"/>
  <c r="V74"/>
  <c r="W74"/>
  <c r="V10"/>
  <c r="W10"/>
  <c r="AA21"/>
  <c r="AC21"/>
  <c r="AC29"/>
  <c r="AA29"/>
  <c r="AC34"/>
  <c r="AA34"/>
  <c r="AC37"/>
  <c r="AA37"/>
  <c r="AC43"/>
  <c r="AA43"/>
  <c r="AA57"/>
  <c r="AC57"/>
  <c r="V58"/>
  <c r="W58"/>
  <c r="AC70"/>
  <c r="AA70"/>
  <c r="AA74"/>
  <c r="AC74"/>
  <c r="V4"/>
  <c r="W5"/>
  <c r="W7"/>
  <c r="V9"/>
  <c r="W12"/>
  <c r="V14"/>
  <c r="W15"/>
  <c r="V17"/>
  <c r="V19"/>
  <c r="W20"/>
  <c r="W23"/>
  <c r="W25"/>
  <c r="W76" s="1"/>
  <c r="V27"/>
  <c r="W28"/>
  <c r="V30"/>
  <c r="W31"/>
  <c r="V34"/>
  <c r="W35"/>
  <c r="W37"/>
  <c r="V39"/>
  <c r="W42"/>
  <c r="V44"/>
  <c r="W45"/>
  <c r="W47"/>
  <c r="V49"/>
  <c r="W50"/>
  <c r="W52"/>
  <c r="W54"/>
  <c r="V56"/>
  <c r="V59"/>
  <c r="V61"/>
  <c r="W62"/>
  <c r="V65"/>
  <c r="V68"/>
  <c r="W69"/>
  <c r="V71"/>
  <c r="V73"/>
  <c r="O76"/>
  <c r="S76"/>
  <c r="M4"/>
  <c r="X72" i="3"/>
  <c r="X68"/>
  <c r="X64"/>
  <c r="X60"/>
  <c r="X56"/>
  <c r="X52"/>
  <c r="X48"/>
  <c r="X44"/>
  <c r="X40"/>
  <c r="X36"/>
  <c r="X32"/>
  <c r="X28"/>
  <c r="X24"/>
  <c r="X20"/>
  <c r="X16"/>
  <c r="X12"/>
  <c r="X8"/>
  <c r="U4"/>
  <c r="U71"/>
  <c r="U75"/>
  <c r="U73"/>
  <c r="U69"/>
  <c r="U76" s="1"/>
  <c r="O76"/>
  <c r="U74"/>
  <c r="U70"/>
  <c r="U72"/>
  <c r="T69"/>
  <c r="T76" s="1"/>
  <c r="M76"/>
  <c r="L76"/>
  <c r="D3" i="4"/>
  <c r="Z76" i="7" l="1"/>
  <c r="AC50" i="11"/>
  <c r="AA50"/>
  <c r="AC14"/>
  <c r="AA14"/>
  <c r="M76"/>
  <c r="T4"/>
  <c r="T76" s="1"/>
  <c r="AC68"/>
  <c r="AA68"/>
  <c r="AC38"/>
  <c r="AA38"/>
  <c r="AC43"/>
  <c r="AA43"/>
  <c r="AC31"/>
  <c r="AA31"/>
  <c r="AC72"/>
  <c r="AA72"/>
  <c r="AC58"/>
  <c r="AA58"/>
  <c r="AC42"/>
  <c r="AA42"/>
  <c r="AC6"/>
  <c r="AA6"/>
  <c r="AC62"/>
  <c r="AA62"/>
  <c r="AC46"/>
  <c r="AA46"/>
  <c r="AC26"/>
  <c r="AA26"/>
  <c r="AC10"/>
  <c r="AA10"/>
  <c r="AC27"/>
  <c r="AA27"/>
  <c r="AC63"/>
  <c r="AA63"/>
  <c r="AC47"/>
  <c r="AA47"/>
  <c r="AC19"/>
  <c r="AA19"/>
  <c r="AC55"/>
  <c r="AA55"/>
  <c r="W76"/>
  <c r="AC66"/>
  <c r="AA66"/>
  <c r="AC30"/>
  <c r="AA30"/>
  <c r="AC4"/>
  <c r="AC54"/>
  <c r="AA54"/>
  <c r="AC18"/>
  <c r="AA18"/>
  <c r="AC22"/>
  <c r="AA22"/>
  <c r="AC34"/>
  <c r="AA34"/>
  <c r="X76"/>
  <c r="M76" i="9"/>
  <c r="T4"/>
  <c r="T76" s="1"/>
  <c r="AC4"/>
  <c r="AC76" s="1"/>
  <c r="Z4"/>
  <c r="Z76" s="1"/>
  <c r="AC4" i="8"/>
  <c r="AC76" s="1"/>
  <c r="Z4"/>
  <c r="M76"/>
  <c r="T4"/>
  <c r="T76" s="1"/>
  <c r="V76"/>
  <c r="AC4" i="7"/>
  <c r="AC76" s="1"/>
  <c r="V76"/>
  <c r="T4"/>
  <c r="T76" s="1"/>
  <c r="C3" i="4"/>
  <c r="B3"/>
  <c r="C6"/>
  <c r="C10"/>
  <c r="B6"/>
  <c r="B8"/>
  <c r="B10"/>
  <c r="AC76" i="11" l="1"/>
  <c r="AA4"/>
  <c r="AA4" i="9"/>
  <c r="Z76" i="8"/>
  <c r="AA4"/>
  <c r="AA4" i="7"/>
  <c r="C76" i="3"/>
  <c r="D75"/>
  <c r="E75" s="1"/>
  <c r="D74"/>
  <c r="E74" s="1"/>
  <c r="D73"/>
  <c r="E73" s="1"/>
  <c r="D72"/>
  <c r="E72" s="1"/>
  <c r="D71"/>
  <c r="E71" s="1"/>
  <c r="D70"/>
  <c r="E70" s="1"/>
  <c r="D69"/>
  <c r="E69" s="1"/>
  <c r="D68"/>
  <c r="E68" s="1"/>
  <c r="D67"/>
  <c r="E67" s="1"/>
  <c r="D66"/>
  <c r="E66" s="1"/>
  <c r="D65"/>
  <c r="E65" s="1"/>
  <c r="D64"/>
  <c r="E64" s="1"/>
  <c r="D63"/>
  <c r="E63" s="1"/>
  <c r="D62"/>
  <c r="E62" s="1"/>
  <c r="D61"/>
  <c r="E61" s="1"/>
  <c r="D60"/>
  <c r="E60" s="1"/>
  <c r="D59"/>
  <c r="E59" s="1"/>
  <c r="D58"/>
  <c r="E58" s="1"/>
  <c r="D57"/>
  <c r="E57" s="1"/>
  <c r="D56"/>
  <c r="E56" s="1"/>
  <c r="D55"/>
  <c r="E55" s="1"/>
  <c r="D54"/>
  <c r="E54" s="1"/>
  <c r="D53"/>
  <c r="E53" s="1"/>
  <c r="D52"/>
  <c r="E52" s="1"/>
  <c r="D51"/>
  <c r="E51" s="1"/>
  <c r="D50"/>
  <c r="E50" s="1"/>
  <c r="D49"/>
  <c r="E49" s="1"/>
  <c r="D48"/>
  <c r="E48" s="1"/>
  <c r="D47"/>
  <c r="E47" s="1"/>
  <c r="D46"/>
  <c r="E46" s="1"/>
  <c r="D45"/>
  <c r="E45" s="1"/>
  <c r="D44"/>
  <c r="E44" s="1"/>
  <c r="D43"/>
  <c r="E43" s="1"/>
  <c r="D42"/>
  <c r="E42" s="1"/>
  <c r="D41"/>
  <c r="E41" s="1"/>
  <c r="D40"/>
  <c r="E40" s="1"/>
  <c r="D39"/>
  <c r="E39" s="1"/>
  <c r="D38"/>
  <c r="E38" s="1"/>
  <c r="D37"/>
  <c r="E37" s="1"/>
  <c r="D36"/>
  <c r="E36" s="1"/>
  <c r="D35"/>
  <c r="E35" s="1"/>
  <c r="D34"/>
  <c r="E34" s="1"/>
  <c r="D33"/>
  <c r="E33" s="1"/>
  <c r="D32"/>
  <c r="E32" s="1"/>
  <c r="D31"/>
  <c r="E31" s="1"/>
  <c r="D30"/>
  <c r="E30" s="1"/>
  <c r="D29"/>
  <c r="E29" s="1"/>
  <c r="D28"/>
  <c r="E28" s="1"/>
  <c r="D27"/>
  <c r="E27" s="1"/>
  <c r="D26"/>
  <c r="E26" s="1"/>
  <c r="D25"/>
  <c r="E25" s="1"/>
  <c r="D24"/>
  <c r="E24" s="1"/>
  <c r="D23"/>
  <c r="E23" s="1"/>
  <c r="D22"/>
  <c r="E22" s="1"/>
  <c r="D21"/>
  <c r="E21" s="1"/>
  <c r="D20"/>
  <c r="E20" s="1"/>
  <c r="D19"/>
  <c r="E19" s="1"/>
  <c r="D18"/>
  <c r="E18" s="1"/>
  <c r="D17"/>
  <c r="E17" s="1"/>
  <c r="D16"/>
  <c r="E16" s="1"/>
  <c r="D15"/>
  <c r="E15" s="1"/>
  <c r="D14"/>
  <c r="E14" s="1"/>
  <c r="D13"/>
  <c r="E13" s="1"/>
  <c r="D12"/>
  <c r="E12" s="1"/>
  <c r="D11"/>
  <c r="E11" s="1"/>
  <c r="D10"/>
  <c r="E10" s="1"/>
  <c r="D9"/>
  <c r="E9" s="1"/>
  <c r="D8"/>
  <c r="E8" s="1"/>
  <c r="D7"/>
  <c r="E7" s="1"/>
  <c r="D6"/>
  <c r="E6" s="1"/>
  <c r="D5"/>
  <c r="E5" s="1"/>
  <c r="D4"/>
  <c r="E4" s="1"/>
  <c r="E76" l="1"/>
  <c r="D76"/>
  <c r="D10" i="4" l="1"/>
  <c r="D6" s="1"/>
</calcChain>
</file>

<file path=xl/sharedStrings.xml><?xml version="1.0" encoding="utf-8"?>
<sst xmlns="http://schemas.openxmlformats.org/spreadsheetml/2006/main" count="1040" uniqueCount="159">
  <si>
    <t>COMMUNES</t>
  </si>
  <si>
    <t>ETABLISSEMENT</t>
  </si>
  <si>
    <t>ANTIBES</t>
  </si>
  <si>
    <t>BERTONE</t>
  </si>
  <si>
    <t>FERSEN</t>
  </si>
  <si>
    <t>LA FONTONNE</t>
  </si>
  <si>
    <t>SIDNEY BECHET</t>
  </si>
  <si>
    <t>ROUSTAN</t>
  </si>
  <si>
    <t>BEAULIEU</t>
  </si>
  <si>
    <t>JEAN COCTEAU</t>
  </si>
  <si>
    <t>BEAUSOLEIL</t>
  </si>
  <si>
    <t>BELLEVUE</t>
  </si>
  <si>
    <t>BIOT</t>
  </si>
  <si>
    <t>L'EGANAUDE</t>
  </si>
  <si>
    <t>BREIL SUR ROYA</t>
  </si>
  <si>
    <t>L'EAU VIVE</t>
  </si>
  <si>
    <t>CAGNES SUR MER</t>
  </si>
  <si>
    <t>LES BREGUIERES</t>
  </si>
  <si>
    <t>A.MALRAUX</t>
  </si>
  <si>
    <t>JULES VERNE</t>
  </si>
  <si>
    <t>CANNES</t>
  </si>
  <si>
    <t>CAPRON</t>
  </si>
  <si>
    <t>LES MURIERS</t>
  </si>
  <si>
    <t>GERARD PHILIPE</t>
  </si>
  <si>
    <t>LES VALLERGUES</t>
  </si>
  <si>
    <t>CARROS</t>
  </si>
  <si>
    <t>PAUL LANGEVIN</t>
  </si>
  <si>
    <t>CONTES</t>
  </si>
  <si>
    <t>ROGER CARLES</t>
  </si>
  <si>
    <t>GRASSE</t>
  </si>
  <si>
    <t>CANTEPERDRIX</t>
  </si>
  <si>
    <t>CARNOT</t>
  </si>
  <si>
    <t>LES JASMINS</t>
  </si>
  <si>
    <t>ST HILAIRE</t>
  </si>
  <si>
    <t>L'ESCARENE</t>
  </si>
  <si>
    <t>F.RABELAIS</t>
  </si>
  <si>
    <t xml:space="preserve">LA COLLE </t>
  </si>
  <si>
    <t>YVES KLEIN</t>
  </si>
  <si>
    <t>LA TRINITE</t>
  </si>
  <si>
    <t>LA BOURGADE</t>
  </si>
  <si>
    <t>LE CANNET</t>
  </si>
  <si>
    <t>PIERRE BONNARD</t>
  </si>
  <si>
    <t>EMILE ROUX</t>
  </si>
  <si>
    <t xml:space="preserve">LE ROURET </t>
  </si>
  <si>
    <t>LE PRE DES ROURES</t>
  </si>
  <si>
    <t>MANDELIEU</t>
  </si>
  <si>
    <t>A.CAMUS</t>
  </si>
  <si>
    <t>LES MIMOSAS</t>
  </si>
  <si>
    <t>MENTON</t>
  </si>
  <si>
    <t>A.MAUROIS</t>
  </si>
  <si>
    <t>G.VENTO</t>
  </si>
  <si>
    <t>MOUANS SARTOUX</t>
  </si>
  <si>
    <t>LA CHENAIE</t>
  </si>
  <si>
    <t>MOUGINS</t>
  </si>
  <si>
    <t>LES CAMPELIERES</t>
  </si>
  <si>
    <t>NICE</t>
  </si>
  <si>
    <t>L'ARCHET</t>
  </si>
  <si>
    <t>LOUIS NUCERA</t>
  </si>
  <si>
    <t>DAUDET</t>
  </si>
  <si>
    <t>JULES ROMAINS</t>
  </si>
  <si>
    <t>RAOUL DUFY</t>
  </si>
  <si>
    <t xml:space="preserve">NICE </t>
  </si>
  <si>
    <t>VICTOR DURUY</t>
  </si>
  <si>
    <t>J.H FABRE</t>
  </si>
  <si>
    <t>ROLAND GARROS</t>
  </si>
  <si>
    <t>JEAN GIONO</t>
  </si>
  <si>
    <t>MAURICE JAUBERT</t>
  </si>
  <si>
    <t>HENRI MATISSE</t>
  </si>
  <si>
    <t>FREDERIC MISTRAL</t>
  </si>
  <si>
    <t>PARC IMPERIAL COLL</t>
  </si>
  <si>
    <t>PORT LYMPIA</t>
  </si>
  <si>
    <t>ANTOINE RISSO</t>
  </si>
  <si>
    <t>JEAN ROSTAND</t>
  </si>
  <si>
    <t>SEGURANE</t>
  </si>
  <si>
    <t>VALERI</t>
  </si>
  <si>
    <t>PEYMEINADE</t>
  </si>
  <si>
    <t>PAUL ARENE</t>
  </si>
  <si>
    <t>PUGET THENIERS</t>
  </si>
  <si>
    <t>A.BLANQUI</t>
  </si>
  <si>
    <t>ROQUEBILLIERE</t>
  </si>
  <si>
    <t>JEAN SALINES</t>
  </si>
  <si>
    <t>ROQUEFORT LES PINS</t>
  </si>
  <si>
    <t>CESAR</t>
  </si>
  <si>
    <t>ST ETIENNE/TINEE</t>
  </si>
  <si>
    <t>JEAN FRANCO</t>
  </si>
  <si>
    <t>ST JEANNET</t>
  </si>
  <si>
    <t>LES BAOUS</t>
  </si>
  <si>
    <t>ST LAURENT/VAR</t>
  </si>
  <si>
    <t>JOSEPH PAGNOL</t>
  </si>
  <si>
    <t>ST EXUPERY</t>
  </si>
  <si>
    <t>ST MARTIN/VAR</t>
  </si>
  <si>
    <t>LUDOVIC BREA</t>
  </si>
  <si>
    <t>ST SAUVEUR/TINEE</t>
  </si>
  <si>
    <t>ST BLAISE</t>
  </si>
  <si>
    <t>ST VALLIER DE THIEY</t>
  </si>
  <si>
    <t>SIMON WIESENTHAL</t>
  </si>
  <si>
    <t>SOSPEL</t>
  </si>
  <si>
    <t>JEAN MEDECIN</t>
  </si>
  <si>
    <t xml:space="preserve">TENDE </t>
  </si>
  <si>
    <t>J.B RUSCA</t>
  </si>
  <si>
    <t>TOURRETTE LEVENS</t>
  </si>
  <si>
    <t>RENE CASSIN</t>
  </si>
  <si>
    <t xml:space="preserve">VALBONNE </t>
  </si>
  <si>
    <t>COLLEGE CIV</t>
  </si>
  <si>
    <t>VALBONNE</t>
  </si>
  <si>
    <t>NIKI DE ST PHALLE</t>
  </si>
  <si>
    <t>VALLAURIS</t>
  </si>
  <si>
    <t>PABLO PICASSO</t>
  </si>
  <si>
    <t xml:space="preserve">VENCE </t>
  </si>
  <si>
    <t>LA SINE</t>
  </si>
  <si>
    <t>VILLENEUVE LOUBET</t>
  </si>
  <si>
    <t>ROMEE DE VILLENEUVE</t>
  </si>
  <si>
    <t>TOTAL</t>
  </si>
  <si>
    <t xml:space="preserve">Financement collège 
</t>
  </si>
  <si>
    <t>Financement Département</t>
  </si>
  <si>
    <t>INTERNATIONAL VERNIER</t>
  </si>
  <si>
    <t>RS</t>
  </si>
  <si>
    <t>Financement college</t>
  </si>
  <si>
    <t>LIGNE 1159</t>
  </si>
  <si>
    <t>DIF déduite de la téléphonie</t>
  </si>
  <si>
    <t>Dotations complémentraires</t>
  </si>
  <si>
    <t>Prépa pro</t>
  </si>
  <si>
    <t>Sport haut pays</t>
  </si>
  <si>
    <t>Ecole freinet</t>
  </si>
  <si>
    <t>DIF 2017</t>
  </si>
  <si>
    <t>Classe relais</t>
  </si>
  <si>
    <t xml:space="preserve">SOLDE Fonds disponibles  SG+SRH
</t>
  </si>
  <si>
    <t>Fonds disponibles
en mois
au 19/07/2017 SG+SRH</t>
  </si>
  <si>
    <t>Montant des reserves pour 2 mois de fonctionnement SG+SRH</t>
  </si>
  <si>
    <t>Montant des réserves disponibles au dessus de 2 mois SG+SRH</t>
  </si>
  <si>
    <t>Montant des reserves pour 3 mois de fonctionnement SG+SRH</t>
  </si>
  <si>
    <t>Montant des réserves disponibles au dessus de 3 mois SG+SRH</t>
  </si>
  <si>
    <r>
      <rPr>
        <b/>
        <sz val="16"/>
        <color theme="1"/>
        <rFont val="Times New Roman"/>
        <family val="1"/>
      </rPr>
      <t>HYPO 1</t>
    </r>
    <r>
      <rPr>
        <b/>
        <sz val="12"/>
        <color theme="1"/>
        <rFont val="Times New Roman"/>
        <family val="1"/>
      </rPr>
      <t xml:space="preserve">
Montant des réserves disponibles au dessus de 2 mois - prévision de prélèvement sep/dec (20%) limitant à 18 000</t>
    </r>
  </si>
  <si>
    <t>Montant des reserves pour 2,5 mois de fonctionnement SG+SRH</t>
  </si>
  <si>
    <t>Montant des réserves disponibles au dessus de 2,5 mois SG+SRH</t>
  </si>
  <si>
    <t>Montant des reserves pour 2,4 mois de fonctionnement SG+SRH</t>
  </si>
  <si>
    <t>Montant des réserves disponibles au dessus de 2,4 mois SG+SRH</t>
  </si>
  <si>
    <t xml:space="preserve">DIF 2018 </t>
  </si>
  <si>
    <t>12éme pour
 hypothèse n°5</t>
  </si>
  <si>
    <t>Fonds disponibles après financement collège
 hypothèse n°5</t>
  </si>
  <si>
    <r>
      <rPr>
        <b/>
        <sz val="16"/>
        <color theme="1"/>
        <rFont val="Times New Roman"/>
        <family val="1"/>
      </rPr>
      <t>HYPO 2</t>
    </r>
    <r>
      <rPr>
        <b/>
        <sz val="12"/>
        <color theme="1"/>
        <rFont val="Times New Roman"/>
        <family val="1"/>
      </rPr>
      <t xml:space="preserve">
Montant des réserves disponibles au dessus de 2,5 mois - prévision de prélèvement sep/dec (20%) limitant à 18 000 €</t>
    </r>
  </si>
  <si>
    <r>
      <rPr>
        <b/>
        <sz val="16"/>
        <color theme="1"/>
        <rFont val="Times New Roman"/>
        <family val="1"/>
      </rPr>
      <t>HYPO 3</t>
    </r>
    <r>
      <rPr>
        <b/>
        <sz val="12"/>
        <color theme="1"/>
        <rFont val="Times New Roman"/>
        <family val="1"/>
      </rPr>
      <t xml:space="preserve">
Montant des réserves disponibles au dessus de 3 mois - prévision de prélèvement sep/dec (20%) limitant à 18 000 €</t>
    </r>
  </si>
  <si>
    <r>
      <rPr>
        <b/>
        <sz val="16"/>
        <color theme="1"/>
        <rFont val="Times New Roman"/>
        <family val="1"/>
      </rPr>
      <t>HYPO 4</t>
    </r>
    <r>
      <rPr>
        <b/>
        <sz val="12"/>
        <color theme="1"/>
        <rFont val="Times New Roman"/>
        <family val="1"/>
      </rPr>
      <t xml:space="preserve">
Montant des réserves disponibles au dessus de 3 mois - prévision de prélèvement sep/dec 18 000 €</t>
    </r>
  </si>
  <si>
    <r>
      <rPr>
        <b/>
        <sz val="16"/>
        <color theme="1"/>
        <rFont val="Times New Roman"/>
        <family val="1"/>
      </rPr>
      <t>HYPO 5</t>
    </r>
    <r>
      <rPr>
        <b/>
        <sz val="12"/>
        <color theme="1"/>
        <rFont val="Times New Roman"/>
        <family val="1"/>
      </rPr>
      <t xml:space="preserve">
Montant des réserves disponibles au dessus de 2,4 mois - prévision de prélèvement sep/dec 18 000 €</t>
    </r>
  </si>
  <si>
    <t>BUDGET 2017 SG+SRH</t>
  </si>
  <si>
    <t>Fonds disponibles après financement collège
 hypothèse n°4</t>
  </si>
  <si>
    <t>12éme pour
 hypothèse n°4</t>
  </si>
  <si>
    <t>HYPOTHESE N°4</t>
  </si>
  <si>
    <t>Fonds disponibles après financement collège
 hypothèse n°3</t>
  </si>
  <si>
    <t>12éme pour
 hypothèse n°3</t>
  </si>
  <si>
    <t>HYPOTHESE N°3</t>
  </si>
  <si>
    <t>Fonds disponibles après financement collège
 hypothèse n°2</t>
  </si>
  <si>
    <t>12éme pour
 hypothèse n°2</t>
  </si>
  <si>
    <t>HYPOTHESE N°2</t>
  </si>
  <si>
    <t>20% du montant des reserves disposnibles au dessus de 2 mois de SG+SRH</t>
  </si>
  <si>
    <r>
      <rPr>
        <b/>
        <sz val="16"/>
        <color theme="1"/>
        <rFont val="Times New Roman"/>
        <family val="1"/>
      </rPr>
      <t>HYPO 5</t>
    </r>
    <r>
      <rPr>
        <b/>
        <sz val="12"/>
        <color theme="1"/>
        <rFont val="Times New Roman"/>
        <family val="1"/>
      </rPr>
      <t xml:space="preserve">
Montant des réserves disponibles au dessus de 2,4 mois  - prévision de prélèvement sep/dec (20%) limitant à 18 000 €</t>
    </r>
  </si>
  <si>
    <r>
      <rPr>
        <b/>
        <sz val="16"/>
        <color theme="1"/>
        <rFont val="Times New Roman"/>
        <family val="1"/>
      </rPr>
      <t>HYPO 4</t>
    </r>
    <r>
      <rPr>
        <b/>
        <sz val="12"/>
        <color theme="1"/>
        <rFont val="Times New Roman"/>
        <family val="1"/>
      </rPr>
      <t xml:space="preserve">
Montant des réserves disponibles au dessus de 3 mois  - prévision de prélèvement sep/dec (20%) limitant à 18 000 €</t>
    </r>
  </si>
  <si>
    <r>
      <rPr>
        <b/>
        <sz val="16"/>
        <color theme="1"/>
        <rFont val="Times New Roman"/>
        <family val="1"/>
      </rPr>
      <t>HYPO 3</t>
    </r>
    <r>
      <rPr>
        <b/>
        <sz val="12"/>
        <color theme="1"/>
        <rFont val="Times New Roman"/>
        <family val="1"/>
      </rPr>
      <t xml:space="preserve">
Montant des réserves disponibles au dessus de 3 mois  - prévision de prélèvement sep/dec (20%) limitant à 18 000 €</t>
    </r>
  </si>
  <si>
    <t xml:space="preserve">HYPOTHESE N°5 BIS 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</si>
</sst>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_-* #,##0.00\ _F_-;\-* #,##0.00\ _F_-;_-* &quot;-&quot;??\ _F_-;_-@_-"/>
    <numFmt numFmtId="166" formatCode="_-* #,##0\ _€_-;\-* #,##0\ _€_-;_-* &quot;-&quot;??\ _€_-;_-@_-"/>
  </numFmts>
  <fonts count="14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Times New Roman"/>
      <family val="1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1"/>
      <name val="Times New Roman"/>
      <family val="1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44" fontId="4" fillId="0" borderId="0" applyFont="0" applyFill="0" applyBorder="0" applyAlignment="0" applyProtection="0"/>
    <xf numFmtId="0" fontId="8" fillId="0" borderId="0"/>
    <xf numFmtId="165" fontId="7" fillId="0" borderId="0" applyFont="0" applyFill="0" applyBorder="0" applyAlignment="0" applyProtection="0"/>
    <xf numFmtId="0" fontId="7" fillId="0" borderId="0"/>
    <xf numFmtId="43" fontId="4" fillId="0" borderId="0" applyFont="0" applyFill="0" applyBorder="0" applyAlignment="0" applyProtection="0"/>
    <xf numFmtId="0" fontId="7" fillId="0" borderId="0"/>
  </cellStyleXfs>
  <cellXfs count="123">
    <xf numFmtId="0" fontId="0" fillId="0" borderId="0" xfId="0"/>
    <xf numFmtId="164" fontId="1" fillId="2" borderId="1" xfId="0" applyNumberFormat="1" applyFont="1" applyFill="1" applyBorder="1"/>
    <xf numFmtId="0" fontId="2" fillId="0" borderId="0" xfId="0" applyFont="1"/>
    <xf numFmtId="164" fontId="3" fillId="2" borderId="1" xfId="0" applyNumberFormat="1" applyFont="1" applyFill="1" applyBorder="1"/>
    <xf numFmtId="164" fontId="1" fillId="2" borderId="0" xfId="0" applyNumberFormat="1" applyFont="1" applyFill="1"/>
    <xf numFmtId="0" fontId="2" fillId="0" borderId="0" xfId="0" applyFont="1" applyAlignment="1">
      <alignment wrapText="1"/>
    </xf>
    <xf numFmtId="44" fontId="1" fillId="2" borderId="1" xfId="0" applyNumberFormat="1" applyFont="1" applyFill="1" applyBorder="1"/>
    <xf numFmtId="44" fontId="1" fillId="2" borderId="0" xfId="0" applyNumberFormat="1" applyFont="1" applyFill="1"/>
    <xf numFmtId="44" fontId="3" fillId="2" borderId="1" xfId="0" applyNumberFormat="1" applyFont="1" applyFill="1" applyBorder="1" applyAlignment="1">
      <alignment horizontal="center" vertical="center" wrapText="1"/>
    </xf>
    <xf numFmtId="44" fontId="3" fillId="2" borderId="1" xfId="0" applyNumberFormat="1" applyFont="1" applyFill="1" applyBorder="1"/>
    <xf numFmtId="164" fontId="1" fillId="2" borderId="1" xfId="0" applyNumberFormat="1" applyFont="1" applyFill="1" applyBorder="1" applyAlignment="1">
      <alignment vertical="center"/>
    </xf>
    <xf numFmtId="164" fontId="1" fillId="2" borderId="1" xfId="0" applyNumberFormat="1" applyFont="1" applyFill="1" applyBorder="1" applyAlignment="1">
      <alignment vertical="center" wrapText="1"/>
    </xf>
    <xf numFmtId="44" fontId="1" fillId="2" borderId="1" xfId="0" applyNumberFormat="1" applyFont="1" applyFill="1" applyBorder="1" applyAlignment="1">
      <alignment vertical="center"/>
    </xf>
    <xf numFmtId="44" fontId="2" fillId="0" borderId="1" xfId="0" applyNumberFormat="1" applyFont="1" applyBorder="1"/>
    <xf numFmtId="44" fontId="0" fillId="0" borderId="0" xfId="1" applyFont="1"/>
    <xf numFmtId="44" fontId="0" fillId="0" borderId="1" xfId="1" applyFont="1" applyBorder="1"/>
    <xf numFmtId="0" fontId="0" fillId="0" borderId="1" xfId="0" applyBorder="1"/>
    <xf numFmtId="0" fontId="0" fillId="5" borderId="1" xfId="0" applyFill="1" applyBorder="1"/>
    <xf numFmtId="0" fontId="0" fillId="0" borderId="1" xfId="0" applyFill="1" applyBorder="1"/>
    <xf numFmtId="164" fontId="0" fillId="5" borderId="1" xfId="1" applyNumberFormat="1" applyFont="1" applyFill="1" applyBorder="1"/>
    <xf numFmtId="164" fontId="0" fillId="0" borderId="1" xfId="1" applyNumberFormat="1" applyFont="1" applyBorder="1"/>
    <xf numFmtId="164" fontId="0" fillId="2" borderId="1" xfId="1" applyNumberFormat="1" applyFont="1" applyFill="1" applyBorder="1"/>
    <xf numFmtId="44" fontId="3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3" fillId="2" borderId="1" xfId="0" applyNumberFormat="1" applyFont="1" applyFill="1" applyBorder="1"/>
    <xf numFmtId="44" fontId="3" fillId="2" borderId="1" xfId="0" applyNumberFormat="1" applyFont="1" applyFill="1" applyBorder="1"/>
    <xf numFmtId="0" fontId="6" fillId="0" borderId="0" xfId="0" applyFont="1"/>
    <xf numFmtId="0" fontId="2" fillId="0" borderId="0" xfId="0" applyFont="1" applyAlignment="1">
      <alignment horizontal="center"/>
    </xf>
    <xf numFmtId="164" fontId="5" fillId="2" borderId="1" xfId="0" applyNumberFormat="1" applyFont="1" applyFill="1" applyBorder="1"/>
    <xf numFmtId="44" fontId="9" fillId="2" borderId="1" xfId="0" applyNumberFormat="1" applyFont="1" applyFill="1" applyBorder="1"/>
    <xf numFmtId="0" fontId="10" fillId="0" borderId="0" xfId="0" applyFont="1"/>
    <xf numFmtId="166" fontId="2" fillId="0" borderId="1" xfId="5" applyNumberFormat="1" applyFont="1" applyBorder="1"/>
    <xf numFmtId="166" fontId="7" fillId="0" borderId="2" xfId="5" applyNumberFormat="1" applyFont="1" applyBorder="1"/>
    <xf numFmtId="166" fontId="7" fillId="0" borderId="6" xfId="5" applyNumberFormat="1" applyFont="1" applyBorder="1"/>
    <xf numFmtId="166" fontId="7" fillId="0" borderId="1" xfId="5" applyNumberFormat="1" applyFont="1" applyBorder="1"/>
    <xf numFmtId="166" fontId="7" fillId="2" borderId="2" xfId="5" applyNumberFormat="1" applyFont="1" applyFill="1" applyBorder="1"/>
    <xf numFmtId="166" fontId="10" fillId="0" borderId="1" xfId="5" applyNumberFormat="1" applyFont="1" applyBorder="1"/>
    <xf numFmtId="166" fontId="3" fillId="2" borderId="1" xfId="5" applyNumberFormat="1" applyFont="1" applyFill="1" applyBorder="1"/>
    <xf numFmtId="43" fontId="7" fillId="0" borderId="6" xfId="5" applyNumberFormat="1" applyFont="1" applyBorder="1"/>
    <xf numFmtId="43" fontId="3" fillId="2" borderId="1" xfId="5" applyNumberFormat="1" applyFont="1" applyFill="1" applyBorder="1"/>
    <xf numFmtId="166" fontId="6" fillId="0" borderId="1" xfId="5" applyNumberFormat="1" applyFont="1" applyBorder="1"/>
    <xf numFmtId="166" fontId="7" fillId="0" borderId="6" xfId="5" applyNumberFormat="1" applyFont="1" applyBorder="1" applyAlignment="1">
      <alignment horizontal="center"/>
    </xf>
    <xf numFmtId="166" fontId="2" fillId="0" borderId="1" xfId="5" applyNumberFormat="1" applyFont="1" applyBorder="1" applyAlignment="1">
      <alignment horizontal="center"/>
    </xf>
    <xf numFmtId="166" fontId="6" fillId="0" borderId="1" xfId="5" applyNumberFormat="1" applyFont="1" applyBorder="1" applyAlignment="1">
      <alignment horizontal="center"/>
    </xf>
    <xf numFmtId="166" fontId="2" fillId="0" borderId="0" xfId="0" applyNumberFormat="1" applyFont="1"/>
    <xf numFmtId="166" fontId="2" fillId="0" borderId="1" xfId="5" applyNumberFormat="1" applyFont="1" applyBorder="1" applyAlignment="1"/>
    <xf numFmtId="0" fontId="5" fillId="7" borderId="0" xfId="1" applyNumberFormat="1" applyFont="1" applyFill="1" applyBorder="1" applyAlignment="1">
      <alignment horizontal="center" vertical="center"/>
    </xf>
    <xf numFmtId="166" fontId="6" fillId="0" borderId="1" xfId="0" applyNumberFormat="1" applyFont="1" applyBorder="1" applyAlignment="1"/>
    <xf numFmtId="166" fontId="6" fillId="0" borderId="1" xfId="5" applyNumberFormat="1" applyFont="1" applyBorder="1" applyAlignment="1">
      <alignment horizontal="left"/>
    </xf>
    <xf numFmtId="0" fontId="2" fillId="0" borderId="0" xfId="0" applyFont="1" applyAlignment="1">
      <alignment horizontal="left"/>
    </xf>
    <xf numFmtId="166" fontId="2" fillId="0" borderId="1" xfId="5" applyNumberFormat="1" applyFont="1" applyBorder="1" applyAlignment="1">
      <alignment horizontal="left"/>
    </xf>
    <xf numFmtId="166" fontId="10" fillId="0" borderId="1" xfId="5" applyNumberFormat="1" applyFont="1" applyFill="1" applyBorder="1"/>
    <xf numFmtId="164" fontId="1" fillId="2" borderId="1" xfId="0" applyNumberFormat="1" applyFont="1" applyFill="1" applyBorder="1"/>
    <xf numFmtId="0" fontId="2" fillId="0" borderId="0" xfId="0" applyFont="1"/>
    <xf numFmtId="164" fontId="3" fillId="2" borderId="1" xfId="0" applyNumberFormat="1" applyFont="1" applyFill="1" applyBorder="1"/>
    <xf numFmtId="164" fontId="1" fillId="2" borderId="0" xfId="0" applyNumberFormat="1" applyFont="1" applyFill="1"/>
    <xf numFmtId="0" fontId="2" fillId="0" borderId="0" xfId="0" applyFont="1" applyAlignment="1">
      <alignment wrapText="1"/>
    </xf>
    <xf numFmtId="44" fontId="1" fillId="2" borderId="1" xfId="0" applyNumberFormat="1" applyFont="1" applyFill="1" applyBorder="1"/>
    <xf numFmtId="44" fontId="1" fillId="2" borderId="0" xfId="0" applyNumberFormat="1" applyFont="1" applyFill="1"/>
    <xf numFmtId="44" fontId="3" fillId="2" borderId="1" xfId="0" applyNumberFormat="1" applyFont="1" applyFill="1" applyBorder="1" applyAlignment="1">
      <alignment horizontal="center" vertical="center" wrapText="1"/>
    </xf>
    <xf numFmtId="44" fontId="3" fillId="2" borderId="1" xfId="0" applyNumberFormat="1" applyFont="1" applyFill="1" applyBorder="1"/>
    <xf numFmtId="164" fontId="1" fillId="2" borderId="1" xfId="0" applyNumberFormat="1" applyFont="1" applyFill="1" applyBorder="1" applyAlignment="1">
      <alignment vertical="center"/>
    </xf>
    <xf numFmtId="164" fontId="1" fillId="2" borderId="1" xfId="0" applyNumberFormat="1" applyFont="1" applyFill="1" applyBorder="1" applyAlignment="1">
      <alignment vertical="center" wrapText="1"/>
    </xf>
    <xf numFmtId="44" fontId="1" fillId="2" borderId="1" xfId="0" applyNumberFormat="1" applyFont="1" applyFill="1" applyBorder="1" applyAlignment="1">
      <alignment vertical="center"/>
    </xf>
    <xf numFmtId="44" fontId="3" fillId="3" borderId="1" xfId="0" applyNumberFormat="1" applyFont="1" applyFill="1" applyBorder="1" applyAlignment="1">
      <alignment horizontal="center" vertical="center" wrapText="1"/>
    </xf>
    <xf numFmtId="0" fontId="6" fillId="0" borderId="0" xfId="0" applyFont="1"/>
    <xf numFmtId="0" fontId="2" fillId="0" borderId="0" xfId="0" applyFont="1" applyAlignment="1">
      <alignment horizontal="center"/>
    </xf>
    <xf numFmtId="164" fontId="5" fillId="2" borderId="1" xfId="0" applyNumberFormat="1" applyFont="1" applyFill="1" applyBorder="1"/>
    <xf numFmtId="44" fontId="9" fillId="2" borderId="1" xfId="0" applyNumberFormat="1" applyFont="1" applyFill="1" applyBorder="1"/>
    <xf numFmtId="0" fontId="10" fillId="0" borderId="0" xfId="0" applyFont="1"/>
    <xf numFmtId="164" fontId="3" fillId="9" borderId="1" xfId="0" applyNumberFormat="1" applyFon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/>
    </xf>
    <xf numFmtId="166" fontId="6" fillId="0" borderId="1" xfId="5" applyNumberFormat="1" applyFont="1" applyBorder="1" applyAlignment="1"/>
    <xf numFmtId="166" fontId="11" fillId="0" borderId="1" xfId="5" applyNumberFormat="1" applyFont="1" applyFill="1" applyBorder="1"/>
    <xf numFmtId="166" fontId="7" fillId="2" borderId="1" xfId="5" applyNumberFormat="1" applyFont="1" applyFill="1" applyBorder="1"/>
    <xf numFmtId="43" fontId="7" fillId="2" borderId="6" xfId="5" applyNumberFormat="1" applyFont="1" applyFill="1" applyBorder="1"/>
    <xf numFmtId="166" fontId="7" fillId="2" borderId="6" xfId="5" applyNumberFormat="1" applyFont="1" applyFill="1" applyBorder="1"/>
    <xf numFmtId="166" fontId="7" fillId="2" borderId="6" xfId="5" applyNumberFormat="1" applyFont="1" applyFill="1" applyBorder="1" applyAlignment="1">
      <alignment horizontal="center"/>
    </xf>
    <xf numFmtId="166" fontId="2" fillId="2" borderId="1" xfId="5" applyNumberFormat="1" applyFont="1" applyFill="1" applyBorder="1" applyAlignment="1">
      <alignment horizontal="center"/>
    </xf>
    <xf numFmtId="166" fontId="2" fillId="2" borderId="1" xfId="5" applyNumberFormat="1" applyFont="1" applyFill="1" applyBorder="1" applyAlignment="1"/>
    <xf numFmtId="166" fontId="2" fillId="2" borderId="1" xfId="5" applyNumberFormat="1" applyFont="1" applyFill="1" applyBorder="1"/>
    <xf numFmtId="166" fontId="2" fillId="2" borderId="1" xfId="5" applyNumberFormat="1" applyFont="1" applyFill="1" applyBorder="1" applyAlignment="1">
      <alignment horizontal="left"/>
    </xf>
    <xf numFmtId="166" fontId="10" fillId="2" borderId="1" xfId="5" applyNumberFormat="1" applyFont="1" applyFill="1" applyBorder="1"/>
    <xf numFmtId="166" fontId="3" fillId="0" borderId="1" xfId="5" applyNumberFormat="1" applyFont="1" applyFill="1" applyBorder="1"/>
    <xf numFmtId="2" fontId="2" fillId="0" borderId="1" xfId="0" applyNumberFormat="1" applyFont="1" applyBorder="1"/>
    <xf numFmtId="2" fontId="2" fillId="2" borderId="1" xfId="0" applyNumberFormat="1" applyFont="1" applyFill="1" applyBorder="1"/>
    <xf numFmtId="0" fontId="2" fillId="2" borderId="0" xfId="0" applyFont="1" applyFill="1"/>
    <xf numFmtId="2" fontId="6" fillId="0" borderId="1" xfId="0" applyNumberFormat="1" applyFont="1" applyBorder="1"/>
    <xf numFmtId="164" fontId="3" fillId="2" borderId="0" xfId="0" applyNumberFormat="1" applyFont="1" applyFill="1"/>
    <xf numFmtId="44" fontId="1" fillId="2" borderId="0" xfId="0" applyNumberFormat="1" applyFont="1" applyFill="1" applyAlignment="1"/>
    <xf numFmtId="44" fontId="3" fillId="2" borderId="3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5" fillId="2" borderId="3" xfId="1" applyNumberFormat="1" applyFont="1" applyFill="1" applyBorder="1" applyAlignment="1">
      <alignment horizontal="center" vertical="center"/>
    </xf>
    <xf numFmtId="0" fontId="5" fillId="2" borderId="0" xfId="1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Alignment="1"/>
    <xf numFmtId="0" fontId="2" fillId="2" borderId="0" xfId="0" applyFont="1" applyFill="1" applyAlignment="1">
      <alignment horizontal="left"/>
    </xf>
    <xf numFmtId="164" fontId="3" fillId="2" borderId="1" xfId="0" applyNumberFormat="1" applyFont="1" applyFill="1" applyBorder="1" applyAlignment="1">
      <alignment horizontal="center" vertical="center" wrapText="1"/>
    </xf>
    <xf numFmtId="164" fontId="1" fillId="2" borderId="4" xfId="0" applyNumberFormat="1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/>
    </xf>
    <xf numFmtId="44" fontId="3" fillId="3" borderId="3" xfId="0" applyNumberFormat="1" applyFont="1" applyFill="1" applyBorder="1" applyAlignment="1">
      <alignment horizontal="center" vertical="center" wrapText="1"/>
    </xf>
    <xf numFmtId="164" fontId="3" fillId="9" borderId="1" xfId="0" applyNumberFormat="1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/>
    </xf>
    <xf numFmtId="164" fontId="3" fillId="4" borderId="1" xfId="0" applyNumberFormat="1" applyFont="1" applyFill="1" applyBorder="1" applyAlignment="1">
      <alignment horizontal="center" vertical="center" wrapText="1"/>
    </xf>
    <xf numFmtId="44" fontId="3" fillId="8" borderId="1" xfId="1" applyFont="1" applyFill="1" applyBorder="1" applyAlignment="1">
      <alignment horizontal="center" vertical="center" wrapText="1"/>
    </xf>
    <xf numFmtId="164" fontId="3" fillId="8" borderId="1" xfId="0" applyNumberFormat="1" applyFont="1" applyFill="1" applyBorder="1" applyAlignment="1">
      <alignment horizontal="center" vertical="center" wrapText="1"/>
    </xf>
    <xf numFmtId="0" fontId="3" fillId="8" borderId="1" xfId="1" applyNumberFormat="1" applyFont="1" applyFill="1" applyBorder="1" applyAlignment="1">
      <alignment horizontal="center" vertical="center" wrapText="1"/>
    </xf>
    <xf numFmtId="0" fontId="5" fillId="7" borderId="3" xfId="1" applyNumberFormat="1" applyFont="1" applyFill="1" applyBorder="1" applyAlignment="1">
      <alignment horizontal="center" vertical="center"/>
    </xf>
    <xf numFmtId="164" fontId="3" fillId="10" borderId="1" xfId="0" applyNumberFormat="1" applyFont="1" applyFill="1" applyBorder="1" applyAlignment="1">
      <alignment horizontal="center" vertical="center" wrapText="1"/>
    </xf>
    <xf numFmtId="164" fontId="3" fillId="11" borderId="1" xfId="0" applyNumberFormat="1" applyFont="1" applyFill="1" applyBorder="1" applyAlignment="1">
      <alignment horizontal="center" vertical="center" wrapText="1"/>
    </xf>
    <xf numFmtId="164" fontId="3" fillId="12" borderId="1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164" fontId="3" fillId="13" borderId="1" xfId="0" applyNumberFormat="1" applyFont="1" applyFill="1" applyBorder="1" applyAlignment="1">
      <alignment horizontal="center" vertical="center" wrapText="1"/>
    </xf>
    <xf numFmtId="0" fontId="0" fillId="6" borderId="0" xfId="0" applyFill="1" applyAlignment="1">
      <alignment horizontal="center"/>
    </xf>
    <xf numFmtId="164" fontId="3" fillId="4" borderId="3" xfId="0" applyNumberFormat="1" applyFont="1" applyFill="1" applyBorder="1" applyAlignment="1">
      <alignment horizontal="center" vertical="center" wrapText="1"/>
    </xf>
    <xf numFmtId="164" fontId="3" fillId="4" borderId="2" xfId="0" applyNumberFormat="1" applyFont="1" applyFill="1" applyBorder="1" applyAlignment="1">
      <alignment horizontal="center" vertical="center" wrapText="1"/>
    </xf>
    <xf numFmtId="164" fontId="3" fillId="9" borderId="3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44" fontId="3" fillId="2" borderId="3" xfId="0" applyNumberFormat="1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/>
    </xf>
    <xf numFmtId="0" fontId="5" fillId="2" borderId="3" xfId="1" applyNumberFormat="1" applyFont="1" applyFill="1" applyBorder="1" applyAlignment="1">
      <alignment horizontal="center" vertical="center"/>
    </xf>
  </cellXfs>
  <cellStyles count="7">
    <cellStyle name="Milliers" xfId="5" builtinId="3"/>
    <cellStyle name="Milliers 2" xfId="3"/>
    <cellStyle name="Monétaire" xfId="1" builtinId="4"/>
    <cellStyle name="Normal" xfId="0" builtinId="0"/>
    <cellStyle name="Normal 2" xfId="2"/>
    <cellStyle name="Normal 2 2" xfId="6"/>
    <cellStyle name="Normal 3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77"/>
  <sheetViews>
    <sheetView view="pageLayout" topLeftCell="I1" zoomScale="69" zoomScaleNormal="77" zoomScalePageLayoutView="69" workbookViewId="0">
      <selection activeCell="I2" sqref="I2:I3"/>
    </sheetView>
  </sheetViews>
  <sheetFormatPr baseColWidth="10" defaultColWidth="11.44140625" defaultRowHeight="15.6" outlineLevelCol="2"/>
  <cols>
    <col min="1" max="1" width="23.5546875" style="4" customWidth="1"/>
    <col min="2" max="2" width="24" style="4" customWidth="1"/>
    <col min="3" max="3" width="18.33203125" style="7" hidden="1" customWidth="1"/>
    <col min="4" max="5" width="20.88671875" style="7" hidden="1" customWidth="1"/>
    <col min="6" max="6" width="14.44140625" style="2" hidden="1" customWidth="1" outlineLevel="1"/>
    <col min="7" max="7" width="17.44140625" style="2" hidden="1" customWidth="1" outlineLevel="1"/>
    <col min="8" max="8" width="16.33203125" style="2" hidden="1" customWidth="1" outlineLevel="1"/>
    <col min="9" max="9" width="17.33203125" style="2" customWidth="1" outlineLevel="1"/>
    <col min="10" max="10" width="17.88671875" style="2" customWidth="1" outlineLevel="2"/>
    <col min="11" max="11" width="14.5546875" style="2" customWidth="1" outlineLevel="2"/>
    <col min="12" max="12" width="20.33203125" style="2" customWidth="1" outlineLevel="2"/>
    <col min="13" max="17" width="16.88671875" style="2" customWidth="1" outlineLevel="2"/>
    <col min="18" max="18" width="15.33203125" style="27" customWidth="1"/>
    <col min="19" max="19" width="16.33203125" style="27" customWidth="1"/>
    <col min="20" max="20" width="21.6640625" style="2" customWidth="1"/>
    <col min="21" max="21" width="23.109375" style="2" customWidth="1"/>
    <col min="22" max="22" width="21.88671875" style="2" customWidth="1"/>
    <col min="23" max="23" width="19.5546875" style="49" customWidth="1"/>
    <col min="24" max="24" width="21.33203125" style="2" customWidth="1"/>
    <col min="25" max="25" width="21.33203125" style="53" customWidth="1"/>
    <col min="26" max="26" width="13.44140625" style="2" customWidth="1"/>
    <col min="27" max="27" width="14.44140625" style="2" customWidth="1"/>
    <col min="28" max="28" width="16.109375" style="2" customWidth="1"/>
    <col min="29" max="29" width="16" style="2" customWidth="1"/>
    <col min="30" max="16384" width="11.44140625" style="2"/>
  </cols>
  <sheetData>
    <row r="1" spans="1:29" ht="28.5" customHeight="1">
      <c r="A1" s="99"/>
      <c r="B1" s="100"/>
      <c r="D1" s="101"/>
      <c r="E1" s="101"/>
      <c r="F1" s="103">
        <v>2017</v>
      </c>
      <c r="G1" s="103"/>
      <c r="H1" s="103"/>
      <c r="I1" s="108">
        <v>2017</v>
      </c>
      <c r="J1" s="108"/>
      <c r="K1" s="108"/>
      <c r="L1" s="108"/>
      <c r="M1" s="108"/>
      <c r="N1" s="46"/>
      <c r="O1" s="46"/>
      <c r="P1" s="46"/>
      <c r="Q1" s="46"/>
    </row>
    <row r="2" spans="1:29" ht="65.25" customHeight="1">
      <c r="A2" s="98" t="s">
        <v>0</v>
      </c>
      <c r="B2" s="98" t="s">
        <v>1</v>
      </c>
      <c r="C2" s="6"/>
      <c r="D2" s="22"/>
      <c r="E2" s="22"/>
      <c r="F2" s="104" t="s">
        <v>117</v>
      </c>
      <c r="G2" s="104" t="s">
        <v>114</v>
      </c>
      <c r="H2" s="104" t="s">
        <v>124</v>
      </c>
      <c r="I2" s="105" t="s">
        <v>144</v>
      </c>
      <c r="J2" s="106" t="s">
        <v>126</v>
      </c>
      <c r="K2" s="107" t="s">
        <v>127</v>
      </c>
      <c r="L2" s="102" t="s">
        <v>128</v>
      </c>
      <c r="M2" s="102" t="s">
        <v>129</v>
      </c>
      <c r="N2" s="110" t="s">
        <v>133</v>
      </c>
      <c r="O2" s="110" t="s">
        <v>134</v>
      </c>
      <c r="P2" s="104" t="s">
        <v>135</v>
      </c>
      <c r="Q2" s="104" t="s">
        <v>136</v>
      </c>
      <c r="R2" s="111" t="s">
        <v>130</v>
      </c>
      <c r="S2" s="111" t="s">
        <v>131</v>
      </c>
      <c r="T2" s="102" t="s">
        <v>132</v>
      </c>
      <c r="U2" s="110" t="s">
        <v>140</v>
      </c>
      <c r="V2" s="111" t="s">
        <v>141</v>
      </c>
      <c r="W2" s="109" t="s">
        <v>142</v>
      </c>
      <c r="X2" s="104" t="s">
        <v>143</v>
      </c>
      <c r="Y2" s="112" t="s">
        <v>139</v>
      </c>
      <c r="Z2" s="112" t="s">
        <v>138</v>
      </c>
      <c r="AA2" s="114" t="s">
        <v>117</v>
      </c>
      <c r="AB2" s="114" t="s">
        <v>114</v>
      </c>
      <c r="AC2" s="114" t="s">
        <v>137</v>
      </c>
    </row>
    <row r="3" spans="1:29" s="5" customFormat="1" ht="180" customHeight="1">
      <c r="A3" s="98"/>
      <c r="B3" s="98"/>
      <c r="C3" s="8" t="s">
        <v>113</v>
      </c>
      <c r="D3" s="8" t="s">
        <v>113</v>
      </c>
      <c r="E3" s="8" t="s">
        <v>114</v>
      </c>
      <c r="F3" s="104"/>
      <c r="G3" s="104"/>
      <c r="H3" s="104"/>
      <c r="I3" s="105"/>
      <c r="J3" s="106"/>
      <c r="K3" s="107"/>
      <c r="L3" s="102"/>
      <c r="M3" s="102"/>
      <c r="N3" s="110"/>
      <c r="O3" s="110"/>
      <c r="P3" s="104"/>
      <c r="Q3" s="104"/>
      <c r="R3" s="111"/>
      <c r="S3" s="111"/>
      <c r="T3" s="102"/>
      <c r="U3" s="110"/>
      <c r="V3" s="111"/>
      <c r="W3" s="109"/>
      <c r="X3" s="104"/>
      <c r="Y3" s="113"/>
      <c r="Z3" s="113"/>
      <c r="AA3" s="114"/>
      <c r="AB3" s="114"/>
      <c r="AC3" s="114"/>
    </row>
    <row r="4" spans="1:29">
      <c r="A4" s="1" t="s">
        <v>2</v>
      </c>
      <c r="B4" s="1" t="s">
        <v>3</v>
      </c>
      <c r="C4" s="6">
        <v>0</v>
      </c>
      <c r="D4" s="6">
        <f>ROUND(C4,0)</f>
        <v>0</v>
      </c>
      <c r="E4" s="6" t="e">
        <f>#REF!-D4</f>
        <v>#REF!</v>
      </c>
      <c r="F4" s="31">
        <v>0</v>
      </c>
      <c r="G4" s="31">
        <v>198734</v>
      </c>
      <c r="H4" s="31">
        <v>198734</v>
      </c>
      <c r="I4" s="32">
        <v>668752.66</v>
      </c>
      <c r="J4" s="32">
        <v>173945.95</v>
      </c>
      <c r="K4" s="38">
        <v>3.1212607064620874</v>
      </c>
      <c r="L4" s="33">
        <f>IF(K4&gt;2,(J4/K4)*2,0)</f>
        <v>111458.77666666667</v>
      </c>
      <c r="M4" s="32">
        <f>IF(K4&gt;2,J4-L4,0)</f>
        <v>62487.17333333334</v>
      </c>
      <c r="N4" s="33">
        <f>IF(K4&gt;2.5,(J4/K4)*2.5,0)</f>
        <v>139323.47083333333</v>
      </c>
      <c r="O4" s="33">
        <f>IF(K4&gt;2.5,J4-N4,0)</f>
        <v>34622.479166666686</v>
      </c>
      <c r="P4" s="33">
        <f>IF(K4&gt;2.4,(J4/K4)*2.4,0)</f>
        <v>133750.53200000001</v>
      </c>
      <c r="Q4" s="33">
        <f>IF(K4&gt;2.4,J4-P4,0)</f>
        <v>40195.418000000005</v>
      </c>
      <c r="R4" s="41">
        <f>IF(K4&gt;3,(J4/K4)*3,0)</f>
        <v>167188.16500000001</v>
      </c>
      <c r="S4" s="42">
        <f>IF(K4&gt;3,J4-R4,0)</f>
        <v>6757.7850000000035</v>
      </c>
      <c r="T4" s="45">
        <f>IF(M4-(M4*20%)&gt;18000,18000,M4-(M4*20%))</f>
        <v>18000</v>
      </c>
      <c r="U4" s="31">
        <f>IF(O4-(O4*20%)&gt;18000,18000,O4-(O4*20%))</f>
        <v>18000</v>
      </c>
      <c r="V4" s="31">
        <f t="shared" ref="V4:V35" si="0">IF(S4-(S4*20%)&gt;18000,18000,S4-(S4*20%))</f>
        <v>5406.2280000000028</v>
      </c>
      <c r="W4" s="50" t="str">
        <f>IF((S4-18000)&gt;0,S4-18000,"-")</f>
        <v>-</v>
      </c>
      <c r="X4" s="31">
        <f>IF((Q4-18000)&gt;0,Q4-18000,"-")</f>
        <v>22195.418000000005</v>
      </c>
      <c r="Y4" s="31">
        <f>J4-AA4</f>
        <v>151750.53200000001</v>
      </c>
      <c r="Z4" s="85">
        <f>+(Y4/I4)*12</f>
        <v>2.7229893694927507</v>
      </c>
      <c r="AA4" s="51">
        <f>X4</f>
        <v>22195.418000000005</v>
      </c>
      <c r="AB4" s="51">
        <f>IF((AC4-AA4&gt;0),(AC4-AA4),AC4)</f>
        <v>176538.58199999999</v>
      </c>
      <c r="AC4" s="51">
        <v>198734</v>
      </c>
    </row>
    <row r="5" spans="1:29">
      <c r="A5" s="1" t="s">
        <v>2</v>
      </c>
      <c r="B5" s="1" t="s">
        <v>4</v>
      </c>
      <c r="C5" s="6">
        <v>0</v>
      </c>
      <c r="D5" s="6">
        <f t="shared" ref="D5:D68" si="1">ROUND(C5,0)</f>
        <v>0</v>
      </c>
      <c r="E5" s="6" t="e">
        <f>#REF!-D5</f>
        <v>#REF!</v>
      </c>
      <c r="F5" s="31">
        <v>0</v>
      </c>
      <c r="G5" s="31">
        <v>88889</v>
      </c>
      <c r="H5" s="31">
        <v>88889</v>
      </c>
      <c r="I5" s="34">
        <v>437012.28</v>
      </c>
      <c r="J5" s="32">
        <v>97142.09</v>
      </c>
      <c r="K5" s="38">
        <v>2.6674423885754419</v>
      </c>
      <c r="L5" s="33">
        <f t="shared" ref="L5:L68" si="2">IF(K5&gt;2,(J5/K5)*2,0)</f>
        <v>72835.38</v>
      </c>
      <c r="M5" s="32">
        <f t="shared" ref="M5:M68" si="3">IF(K5&gt;2,J5-L5,0)</f>
        <v>24306.709999999992</v>
      </c>
      <c r="N5" s="33">
        <f t="shared" ref="N5:N68" si="4">IF(K5&gt;2.5,(J5/K5)*2.5,0)</f>
        <v>91044.225000000006</v>
      </c>
      <c r="O5" s="33">
        <f t="shared" ref="O5:O68" si="5">IF(K5&gt;2.5,J5-N5,0)</f>
        <v>6097.8649999999907</v>
      </c>
      <c r="P5" s="33">
        <f t="shared" ref="P5:P68" si="6">IF(K5&gt;2.4,(J5/K5)*2.4,0)</f>
        <v>87402.456000000006</v>
      </c>
      <c r="Q5" s="33">
        <f t="shared" ref="Q5:Q68" si="7">IF(K5&gt;2.4,J5-P5,0)</f>
        <v>9739.6339999999909</v>
      </c>
      <c r="R5" s="41">
        <f t="shared" ref="R5:R68" si="8">IF(K5&gt;3,(J5/K5)*3,0)</f>
        <v>0</v>
      </c>
      <c r="S5" s="42">
        <f t="shared" ref="S5:S68" si="9">IF(K5&gt;3,J5-R5,0)</f>
        <v>0</v>
      </c>
      <c r="T5" s="45">
        <f t="shared" ref="T5:T68" si="10">IF(M5-(M5*20%)&gt;18000,18000,M5-(M5*20%))</f>
        <v>18000</v>
      </c>
      <c r="U5" s="31">
        <f t="shared" ref="U5:U68" si="11">IF(O5-(O5*20%)&gt;18000,18000,O5-(O5*20%))</f>
        <v>4878.2919999999922</v>
      </c>
      <c r="V5" s="31">
        <f t="shared" si="0"/>
        <v>0</v>
      </c>
      <c r="W5" s="50" t="str">
        <f t="shared" ref="W5:W68" si="12">IF((S5-18000)&gt;0,S5-18000,"-")</f>
        <v>-</v>
      </c>
      <c r="X5" s="31" t="str">
        <f t="shared" ref="X5:X68" si="13">IF((Q5-18000)&gt;0,Q5-18000,"-")</f>
        <v>-</v>
      </c>
      <c r="Y5" s="31">
        <f t="shared" ref="Y5:Y68" si="14">J5-AA5</f>
        <v>97142.09</v>
      </c>
      <c r="Z5" s="85">
        <f t="shared" ref="Z5:Z68" si="15">+(Y5/I5)*12</f>
        <v>2.6674423885754419</v>
      </c>
      <c r="AA5" s="51"/>
      <c r="AB5" s="51">
        <f>IF((AC5-AA5&gt;0),(AC5-AA5),AC5)</f>
        <v>88889</v>
      </c>
      <c r="AC5" s="51">
        <v>88889</v>
      </c>
    </row>
    <row r="6" spans="1:29">
      <c r="A6" s="1" t="s">
        <v>2</v>
      </c>
      <c r="B6" s="1" t="s">
        <v>5</v>
      </c>
      <c r="C6" s="6">
        <v>0</v>
      </c>
      <c r="D6" s="6">
        <f t="shared" si="1"/>
        <v>0</v>
      </c>
      <c r="E6" s="6" t="e">
        <f>#REF!-D6</f>
        <v>#REF!</v>
      </c>
      <c r="F6" s="31">
        <v>0</v>
      </c>
      <c r="G6" s="31">
        <v>121819</v>
      </c>
      <c r="H6" s="31">
        <v>121819</v>
      </c>
      <c r="I6" s="34">
        <v>355469.29</v>
      </c>
      <c r="J6" s="32">
        <v>44305.82</v>
      </c>
      <c r="K6" s="38">
        <v>1.495684310731878</v>
      </c>
      <c r="L6" s="33">
        <f t="shared" si="2"/>
        <v>0</v>
      </c>
      <c r="M6" s="32">
        <f t="shared" si="3"/>
        <v>0</v>
      </c>
      <c r="N6" s="33">
        <f t="shared" si="4"/>
        <v>0</v>
      </c>
      <c r="O6" s="33">
        <f t="shared" si="5"/>
        <v>0</v>
      </c>
      <c r="P6" s="33">
        <f t="shared" si="6"/>
        <v>0</v>
      </c>
      <c r="Q6" s="33">
        <f t="shared" si="7"/>
        <v>0</v>
      </c>
      <c r="R6" s="41">
        <f t="shared" si="8"/>
        <v>0</v>
      </c>
      <c r="S6" s="42">
        <f t="shared" si="9"/>
        <v>0</v>
      </c>
      <c r="T6" s="45">
        <f t="shared" si="10"/>
        <v>0</v>
      </c>
      <c r="U6" s="31">
        <f t="shared" si="11"/>
        <v>0</v>
      </c>
      <c r="V6" s="31">
        <f t="shared" si="0"/>
        <v>0</v>
      </c>
      <c r="W6" s="50" t="str">
        <f t="shared" si="12"/>
        <v>-</v>
      </c>
      <c r="X6" s="31" t="str">
        <f t="shared" si="13"/>
        <v>-</v>
      </c>
      <c r="Y6" s="31">
        <f t="shared" si="14"/>
        <v>44305.82</v>
      </c>
      <c r="Z6" s="85">
        <f t="shared" si="15"/>
        <v>1.495684310731878</v>
      </c>
      <c r="AA6" s="51"/>
      <c r="AB6" s="51">
        <f t="shared" ref="AB6:AB68" si="16">IF((AC6-AA6&gt;0),(AC6-AA6),AC6)</f>
        <v>121819</v>
      </c>
      <c r="AC6" s="51">
        <v>121819</v>
      </c>
    </row>
    <row r="7" spans="1:29">
      <c r="A7" s="1" t="s">
        <v>2</v>
      </c>
      <c r="B7" s="1" t="s">
        <v>6</v>
      </c>
      <c r="C7" s="6">
        <v>0</v>
      </c>
      <c r="D7" s="6">
        <f t="shared" si="1"/>
        <v>0</v>
      </c>
      <c r="E7" s="6" t="e">
        <f>#REF!-D7</f>
        <v>#REF!</v>
      </c>
      <c r="F7" s="31">
        <v>0</v>
      </c>
      <c r="G7" s="31">
        <v>116454</v>
      </c>
      <c r="H7" s="31">
        <v>116454</v>
      </c>
      <c r="I7" s="34">
        <v>362481.82</v>
      </c>
      <c r="J7" s="32">
        <v>23246.959999999999</v>
      </c>
      <c r="K7" s="38">
        <v>0.76959313435360688</v>
      </c>
      <c r="L7" s="33">
        <f t="shared" si="2"/>
        <v>0</v>
      </c>
      <c r="M7" s="32">
        <f t="shared" si="3"/>
        <v>0</v>
      </c>
      <c r="N7" s="33">
        <f t="shared" si="4"/>
        <v>0</v>
      </c>
      <c r="O7" s="33">
        <f t="shared" si="5"/>
        <v>0</v>
      </c>
      <c r="P7" s="33">
        <f t="shared" si="6"/>
        <v>0</v>
      </c>
      <c r="Q7" s="33">
        <f t="shared" si="7"/>
        <v>0</v>
      </c>
      <c r="R7" s="41">
        <f t="shared" si="8"/>
        <v>0</v>
      </c>
      <c r="S7" s="42">
        <f t="shared" si="9"/>
        <v>0</v>
      </c>
      <c r="T7" s="45">
        <f t="shared" si="10"/>
        <v>0</v>
      </c>
      <c r="U7" s="31">
        <f t="shared" si="11"/>
        <v>0</v>
      </c>
      <c r="V7" s="31">
        <f t="shared" si="0"/>
        <v>0</v>
      </c>
      <c r="W7" s="50" t="str">
        <f t="shared" si="12"/>
        <v>-</v>
      </c>
      <c r="X7" s="31" t="str">
        <f t="shared" si="13"/>
        <v>-</v>
      </c>
      <c r="Y7" s="31">
        <f t="shared" si="14"/>
        <v>23246.959999999999</v>
      </c>
      <c r="Z7" s="85">
        <f t="shared" si="15"/>
        <v>0.76959313435360688</v>
      </c>
      <c r="AA7" s="51"/>
      <c r="AB7" s="51">
        <f t="shared" si="16"/>
        <v>116454</v>
      </c>
      <c r="AC7" s="51">
        <v>116454</v>
      </c>
    </row>
    <row r="8" spans="1:29">
      <c r="A8" s="1" t="s">
        <v>2</v>
      </c>
      <c r="B8" s="1" t="s">
        <v>7</v>
      </c>
      <c r="C8" s="6">
        <v>0</v>
      </c>
      <c r="D8" s="6">
        <f t="shared" si="1"/>
        <v>0</v>
      </c>
      <c r="E8" s="6" t="e">
        <f>#REF!-D8</f>
        <v>#REF!</v>
      </c>
      <c r="F8" s="31">
        <v>0</v>
      </c>
      <c r="G8" s="31">
        <v>101385</v>
      </c>
      <c r="H8" s="31">
        <v>101385</v>
      </c>
      <c r="I8" s="34">
        <v>306848.82</v>
      </c>
      <c r="J8" s="32">
        <v>111190.16</v>
      </c>
      <c r="K8" s="38">
        <v>4.3483364870035999</v>
      </c>
      <c r="L8" s="33">
        <f t="shared" si="2"/>
        <v>51141.47</v>
      </c>
      <c r="M8" s="32">
        <f t="shared" si="3"/>
        <v>60048.69</v>
      </c>
      <c r="N8" s="33">
        <f t="shared" si="4"/>
        <v>63926.837500000001</v>
      </c>
      <c r="O8" s="33">
        <f t="shared" si="5"/>
        <v>47263.322500000002</v>
      </c>
      <c r="P8" s="33">
        <f t="shared" si="6"/>
        <v>61369.763999999996</v>
      </c>
      <c r="Q8" s="33">
        <f t="shared" si="7"/>
        <v>49820.396000000008</v>
      </c>
      <c r="R8" s="41">
        <f t="shared" si="8"/>
        <v>76712.205000000002</v>
      </c>
      <c r="S8" s="42">
        <f t="shared" si="9"/>
        <v>34477.955000000002</v>
      </c>
      <c r="T8" s="45">
        <f t="shared" si="10"/>
        <v>18000</v>
      </c>
      <c r="U8" s="31">
        <f t="shared" si="11"/>
        <v>18000</v>
      </c>
      <c r="V8" s="31">
        <f t="shared" si="0"/>
        <v>18000</v>
      </c>
      <c r="W8" s="50">
        <f t="shared" si="12"/>
        <v>16477.955000000002</v>
      </c>
      <c r="X8" s="31">
        <f t="shared" si="13"/>
        <v>31820.396000000008</v>
      </c>
      <c r="Y8" s="31">
        <f t="shared" si="14"/>
        <v>79369.763999999996</v>
      </c>
      <c r="Z8" s="86">
        <f t="shared" si="15"/>
        <v>3.1039297071437328</v>
      </c>
      <c r="AA8" s="51">
        <f>X8</f>
        <v>31820.396000000008</v>
      </c>
      <c r="AB8" s="51">
        <f t="shared" si="16"/>
        <v>69564.603999999992</v>
      </c>
      <c r="AC8" s="51">
        <v>101385</v>
      </c>
    </row>
    <row r="9" spans="1:29">
      <c r="A9" s="24" t="s">
        <v>8</v>
      </c>
      <c r="B9" s="24" t="s">
        <v>9</v>
      </c>
      <c r="C9" s="6">
        <v>0</v>
      </c>
      <c r="D9" s="6">
        <f t="shared" si="1"/>
        <v>0</v>
      </c>
      <c r="E9" s="6" t="e">
        <f>#REF!-D9</f>
        <v>#REF!</v>
      </c>
      <c r="F9" s="31">
        <v>0</v>
      </c>
      <c r="G9" s="31">
        <v>101493</v>
      </c>
      <c r="H9" s="31">
        <v>101493</v>
      </c>
      <c r="I9" s="34">
        <v>409595.36</v>
      </c>
      <c r="J9" s="32">
        <v>31621.53</v>
      </c>
      <c r="K9" s="38">
        <v>0.92642250634870482</v>
      </c>
      <c r="L9" s="33">
        <f t="shared" si="2"/>
        <v>0</v>
      </c>
      <c r="M9" s="32">
        <f t="shared" si="3"/>
        <v>0</v>
      </c>
      <c r="N9" s="33">
        <f t="shared" si="4"/>
        <v>0</v>
      </c>
      <c r="O9" s="33">
        <f t="shared" si="5"/>
        <v>0</v>
      </c>
      <c r="P9" s="33">
        <f t="shared" si="6"/>
        <v>0</v>
      </c>
      <c r="Q9" s="33">
        <f t="shared" si="7"/>
        <v>0</v>
      </c>
      <c r="R9" s="41">
        <f t="shared" si="8"/>
        <v>0</v>
      </c>
      <c r="S9" s="42">
        <f t="shared" si="9"/>
        <v>0</v>
      </c>
      <c r="T9" s="45">
        <f t="shared" si="10"/>
        <v>0</v>
      </c>
      <c r="U9" s="31">
        <f t="shared" si="11"/>
        <v>0</v>
      </c>
      <c r="V9" s="31">
        <f t="shared" si="0"/>
        <v>0</v>
      </c>
      <c r="W9" s="50" t="str">
        <f t="shared" si="12"/>
        <v>-</v>
      </c>
      <c r="X9" s="31" t="str">
        <f t="shared" si="13"/>
        <v>-</v>
      </c>
      <c r="Y9" s="31">
        <f t="shared" si="14"/>
        <v>31621.53</v>
      </c>
      <c r="Z9" s="86">
        <f t="shared" si="15"/>
        <v>0.92642250634870482</v>
      </c>
      <c r="AA9" s="51"/>
      <c r="AB9" s="51">
        <f t="shared" si="16"/>
        <v>126493</v>
      </c>
      <c r="AC9" s="51">
        <v>126493</v>
      </c>
    </row>
    <row r="10" spans="1:29">
      <c r="A10" s="1" t="s">
        <v>10</v>
      </c>
      <c r="B10" s="1" t="s">
        <v>11</v>
      </c>
      <c r="C10" s="6">
        <v>0</v>
      </c>
      <c r="D10" s="6">
        <f t="shared" si="1"/>
        <v>0</v>
      </c>
      <c r="E10" s="6" t="e">
        <f>#REF!-D10</f>
        <v>#REF!</v>
      </c>
      <c r="F10" s="31">
        <v>0</v>
      </c>
      <c r="G10" s="31">
        <v>96869</v>
      </c>
      <c r="H10" s="31">
        <v>96869</v>
      </c>
      <c r="I10" s="34">
        <v>380306.62</v>
      </c>
      <c r="J10" s="32">
        <v>121950.68</v>
      </c>
      <c r="K10" s="38">
        <v>3.8479691991688174</v>
      </c>
      <c r="L10" s="33">
        <f t="shared" si="2"/>
        <v>63384.436666666676</v>
      </c>
      <c r="M10" s="32">
        <f t="shared" si="3"/>
        <v>58566.243333333317</v>
      </c>
      <c r="N10" s="33">
        <f t="shared" si="4"/>
        <v>79230.545833333337</v>
      </c>
      <c r="O10" s="33">
        <f t="shared" si="5"/>
        <v>42720.134166666656</v>
      </c>
      <c r="P10" s="33">
        <f t="shared" si="6"/>
        <v>76061.324000000008</v>
      </c>
      <c r="Q10" s="33">
        <f t="shared" si="7"/>
        <v>45889.355999999985</v>
      </c>
      <c r="R10" s="41">
        <f t="shared" si="8"/>
        <v>95076.655000000013</v>
      </c>
      <c r="S10" s="42">
        <f t="shared" si="9"/>
        <v>26874.02499999998</v>
      </c>
      <c r="T10" s="45">
        <f t="shared" si="10"/>
        <v>18000</v>
      </c>
      <c r="U10" s="31">
        <f t="shared" si="11"/>
        <v>18000</v>
      </c>
      <c r="V10" s="31">
        <f t="shared" si="0"/>
        <v>18000</v>
      </c>
      <c r="W10" s="50">
        <f t="shared" si="12"/>
        <v>8874.0249999999796</v>
      </c>
      <c r="X10" s="31">
        <f t="shared" si="13"/>
        <v>27889.355999999985</v>
      </c>
      <c r="Y10" s="31">
        <f t="shared" si="14"/>
        <v>94061.324000000008</v>
      </c>
      <c r="Z10" s="86">
        <f t="shared" si="15"/>
        <v>2.9679627664645967</v>
      </c>
      <c r="AA10" s="51">
        <f>X10</f>
        <v>27889.355999999985</v>
      </c>
      <c r="AB10" s="51">
        <f t="shared" si="16"/>
        <v>68979.644000000015</v>
      </c>
      <c r="AC10" s="51">
        <v>96869</v>
      </c>
    </row>
    <row r="11" spans="1:29">
      <c r="A11" s="1" t="s">
        <v>12</v>
      </c>
      <c r="B11" s="1" t="s">
        <v>13</v>
      </c>
      <c r="C11" s="6">
        <v>0</v>
      </c>
      <c r="D11" s="6">
        <f t="shared" si="1"/>
        <v>0</v>
      </c>
      <c r="E11" s="6" t="e">
        <f>#REF!-D11</f>
        <v>#REF!</v>
      </c>
      <c r="F11" s="31">
        <v>0</v>
      </c>
      <c r="G11" s="31">
        <v>173112</v>
      </c>
      <c r="H11" s="31">
        <v>173112</v>
      </c>
      <c r="I11" s="34">
        <v>657881.85</v>
      </c>
      <c r="J11" s="32">
        <v>96103.110000000015</v>
      </c>
      <c r="K11" s="38">
        <v>1.75295506328378</v>
      </c>
      <c r="L11" s="33">
        <f t="shared" si="2"/>
        <v>0</v>
      </c>
      <c r="M11" s="32">
        <f t="shared" si="3"/>
        <v>0</v>
      </c>
      <c r="N11" s="33">
        <f t="shared" si="4"/>
        <v>0</v>
      </c>
      <c r="O11" s="33">
        <f t="shared" si="5"/>
        <v>0</v>
      </c>
      <c r="P11" s="33">
        <f t="shared" si="6"/>
        <v>0</v>
      </c>
      <c r="Q11" s="33">
        <f t="shared" si="7"/>
        <v>0</v>
      </c>
      <c r="R11" s="41">
        <f t="shared" si="8"/>
        <v>0</v>
      </c>
      <c r="S11" s="42">
        <f t="shared" si="9"/>
        <v>0</v>
      </c>
      <c r="T11" s="45">
        <f t="shared" si="10"/>
        <v>0</v>
      </c>
      <c r="U11" s="31">
        <f t="shared" si="11"/>
        <v>0</v>
      </c>
      <c r="V11" s="31">
        <f t="shared" si="0"/>
        <v>0</v>
      </c>
      <c r="W11" s="50" t="str">
        <f t="shared" si="12"/>
        <v>-</v>
      </c>
      <c r="X11" s="31" t="str">
        <f t="shared" si="13"/>
        <v>-</v>
      </c>
      <c r="Y11" s="31">
        <f t="shared" si="14"/>
        <v>96103.110000000015</v>
      </c>
      <c r="Z11" s="86">
        <f t="shared" si="15"/>
        <v>1.75295506328378</v>
      </c>
      <c r="AA11" s="51"/>
      <c r="AB11" s="51">
        <f t="shared" si="16"/>
        <v>173112</v>
      </c>
      <c r="AC11" s="51">
        <v>173112</v>
      </c>
    </row>
    <row r="12" spans="1:29">
      <c r="A12" s="1" t="s">
        <v>14</v>
      </c>
      <c r="B12" s="1" t="s">
        <v>15</v>
      </c>
      <c r="C12" s="6">
        <v>0</v>
      </c>
      <c r="D12" s="6">
        <f t="shared" si="1"/>
        <v>0</v>
      </c>
      <c r="E12" s="6" t="e">
        <f>#REF!-D12</f>
        <v>#REF!</v>
      </c>
      <c r="F12" s="31">
        <v>0</v>
      </c>
      <c r="G12" s="31">
        <v>107897</v>
      </c>
      <c r="H12" s="31">
        <v>107897</v>
      </c>
      <c r="I12" s="34">
        <v>325061.5</v>
      </c>
      <c r="J12" s="32">
        <v>76674.81</v>
      </c>
      <c r="K12" s="38">
        <v>2.8305342835125047</v>
      </c>
      <c r="L12" s="33">
        <f t="shared" si="2"/>
        <v>54176.916666666664</v>
      </c>
      <c r="M12" s="32">
        <f t="shared" si="3"/>
        <v>22497.893333333333</v>
      </c>
      <c r="N12" s="33">
        <f t="shared" si="4"/>
        <v>67721.145833333328</v>
      </c>
      <c r="O12" s="33">
        <f t="shared" si="5"/>
        <v>8953.6641666666692</v>
      </c>
      <c r="P12" s="33">
        <f t="shared" si="6"/>
        <v>65012.299999999996</v>
      </c>
      <c r="Q12" s="33">
        <f t="shared" si="7"/>
        <v>11662.510000000002</v>
      </c>
      <c r="R12" s="41">
        <f t="shared" si="8"/>
        <v>0</v>
      </c>
      <c r="S12" s="42">
        <f t="shared" si="9"/>
        <v>0</v>
      </c>
      <c r="T12" s="45">
        <f t="shared" si="10"/>
        <v>17998.314666666665</v>
      </c>
      <c r="U12" s="31">
        <f t="shared" si="11"/>
        <v>7162.9313333333357</v>
      </c>
      <c r="V12" s="31">
        <f t="shared" si="0"/>
        <v>0</v>
      </c>
      <c r="W12" s="50" t="str">
        <f t="shared" si="12"/>
        <v>-</v>
      </c>
      <c r="X12" s="31" t="str">
        <f t="shared" si="13"/>
        <v>-</v>
      </c>
      <c r="Y12" s="31">
        <f t="shared" si="14"/>
        <v>76674.81</v>
      </c>
      <c r="Z12" s="86">
        <f t="shared" si="15"/>
        <v>2.8305342835125047</v>
      </c>
      <c r="AA12" s="51"/>
      <c r="AB12" s="51">
        <f t="shared" si="16"/>
        <v>107897</v>
      </c>
      <c r="AC12" s="51">
        <v>107897</v>
      </c>
    </row>
    <row r="13" spans="1:29">
      <c r="A13" s="1" t="s">
        <v>16</v>
      </c>
      <c r="B13" s="1" t="s">
        <v>17</v>
      </c>
      <c r="C13" s="6">
        <v>0</v>
      </c>
      <c r="D13" s="6">
        <f t="shared" si="1"/>
        <v>0</v>
      </c>
      <c r="E13" s="6" t="e">
        <f>#REF!-D13</f>
        <v>#REF!</v>
      </c>
      <c r="F13" s="31">
        <v>10994</v>
      </c>
      <c r="G13" s="31">
        <v>140300</v>
      </c>
      <c r="H13" s="31">
        <v>151294</v>
      </c>
      <c r="I13" s="34">
        <v>497266.34</v>
      </c>
      <c r="J13" s="32">
        <v>181226.95</v>
      </c>
      <c r="K13" s="38">
        <v>4.3733573440744049</v>
      </c>
      <c r="L13" s="33">
        <f t="shared" si="2"/>
        <v>82877.723333333342</v>
      </c>
      <c r="M13" s="32">
        <f t="shared" si="3"/>
        <v>98349.226666666669</v>
      </c>
      <c r="N13" s="33">
        <f t="shared" si="4"/>
        <v>103597.15416666667</v>
      </c>
      <c r="O13" s="33">
        <f t="shared" si="5"/>
        <v>77629.795833333337</v>
      </c>
      <c r="P13" s="33">
        <f t="shared" si="6"/>
        <v>99453.268000000011</v>
      </c>
      <c r="Q13" s="33">
        <f t="shared" si="7"/>
        <v>81773.682000000001</v>
      </c>
      <c r="R13" s="41">
        <f t="shared" si="8"/>
        <v>124316.58500000002</v>
      </c>
      <c r="S13" s="42">
        <f t="shared" si="9"/>
        <v>56910.364999999991</v>
      </c>
      <c r="T13" s="45">
        <f t="shared" si="10"/>
        <v>18000</v>
      </c>
      <c r="U13" s="31">
        <f t="shared" si="11"/>
        <v>18000</v>
      </c>
      <c r="V13" s="31">
        <f t="shared" si="0"/>
        <v>18000</v>
      </c>
      <c r="W13" s="50">
        <f t="shared" si="12"/>
        <v>38910.364999999991</v>
      </c>
      <c r="X13" s="31">
        <f t="shared" si="13"/>
        <v>63773.682000000001</v>
      </c>
      <c r="Y13" s="31">
        <f t="shared" si="14"/>
        <v>117453.26800000001</v>
      </c>
      <c r="Z13" s="86">
        <f t="shared" si="15"/>
        <v>2.8343748663945365</v>
      </c>
      <c r="AA13" s="51">
        <f>X13</f>
        <v>63773.682000000001</v>
      </c>
      <c r="AB13" s="51">
        <f t="shared" si="16"/>
        <v>87520.317999999999</v>
      </c>
      <c r="AC13" s="51">
        <v>151294</v>
      </c>
    </row>
    <row r="14" spans="1:29">
      <c r="A14" s="1" t="s">
        <v>16</v>
      </c>
      <c r="B14" s="1" t="s">
        <v>18</v>
      </c>
      <c r="C14" s="6">
        <v>0</v>
      </c>
      <c r="D14" s="6">
        <f t="shared" si="1"/>
        <v>0</v>
      </c>
      <c r="E14" s="6" t="e">
        <f>#REF!-D14</f>
        <v>#REF!</v>
      </c>
      <c r="F14" s="31">
        <v>0</v>
      </c>
      <c r="G14" s="31">
        <v>131013</v>
      </c>
      <c r="H14" s="31">
        <v>131013</v>
      </c>
      <c r="I14" s="34">
        <v>533379.62</v>
      </c>
      <c r="J14" s="32">
        <v>152095.01</v>
      </c>
      <c r="K14" s="38">
        <v>3.4218407519957363</v>
      </c>
      <c r="L14" s="33">
        <f t="shared" si="2"/>
        <v>88896.603333333333</v>
      </c>
      <c r="M14" s="32">
        <f t="shared" si="3"/>
        <v>63198.406666666677</v>
      </c>
      <c r="N14" s="33">
        <f t="shared" si="4"/>
        <v>111120.75416666667</v>
      </c>
      <c r="O14" s="33">
        <f t="shared" si="5"/>
        <v>40974.255833333344</v>
      </c>
      <c r="P14" s="33">
        <f t="shared" si="6"/>
        <v>106675.924</v>
      </c>
      <c r="Q14" s="33">
        <f t="shared" si="7"/>
        <v>45419.08600000001</v>
      </c>
      <c r="R14" s="41">
        <f t="shared" si="8"/>
        <v>133344.905</v>
      </c>
      <c r="S14" s="42">
        <f t="shared" si="9"/>
        <v>18750.10500000001</v>
      </c>
      <c r="T14" s="45">
        <f t="shared" si="10"/>
        <v>18000</v>
      </c>
      <c r="U14" s="31">
        <f t="shared" si="11"/>
        <v>18000</v>
      </c>
      <c r="V14" s="31">
        <f t="shared" si="0"/>
        <v>15000.084000000008</v>
      </c>
      <c r="W14" s="50">
        <f t="shared" si="12"/>
        <v>750.10500000001048</v>
      </c>
      <c r="X14" s="31">
        <f t="shared" si="13"/>
        <v>27419.08600000001</v>
      </c>
      <c r="Y14" s="31">
        <f t="shared" si="14"/>
        <v>124675.924</v>
      </c>
      <c r="Z14" s="86">
        <f t="shared" si="15"/>
        <v>2.8049648541127237</v>
      </c>
      <c r="AA14" s="51">
        <f>X14</f>
        <v>27419.08600000001</v>
      </c>
      <c r="AB14" s="51">
        <f t="shared" si="16"/>
        <v>103593.91399999999</v>
      </c>
      <c r="AC14" s="51">
        <v>131013</v>
      </c>
    </row>
    <row r="15" spans="1:29">
      <c r="A15" s="1" t="s">
        <v>16</v>
      </c>
      <c r="B15" s="1" t="s">
        <v>19</v>
      </c>
      <c r="C15" s="6">
        <v>20375.198666666671</v>
      </c>
      <c r="D15" s="6">
        <f t="shared" si="1"/>
        <v>20375</v>
      </c>
      <c r="E15" s="6" t="e">
        <f>#REF!-D15</f>
        <v>#REF!</v>
      </c>
      <c r="F15" s="31">
        <v>0</v>
      </c>
      <c r="G15" s="31">
        <v>159204</v>
      </c>
      <c r="H15" s="31">
        <v>159204</v>
      </c>
      <c r="I15" s="34">
        <v>517380.59</v>
      </c>
      <c r="J15" s="32">
        <v>87983.41</v>
      </c>
      <c r="K15" s="38">
        <v>2.0406658858230458</v>
      </c>
      <c r="L15" s="33">
        <f t="shared" si="2"/>
        <v>86230.098333333328</v>
      </c>
      <c r="M15" s="32">
        <f t="shared" si="3"/>
        <v>1753.3116666666756</v>
      </c>
      <c r="N15" s="33">
        <f t="shared" si="4"/>
        <v>0</v>
      </c>
      <c r="O15" s="33">
        <f t="shared" si="5"/>
        <v>0</v>
      </c>
      <c r="P15" s="33">
        <f t="shared" si="6"/>
        <v>0</v>
      </c>
      <c r="Q15" s="33">
        <f t="shared" si="7"/>
        <v>0</v>
      </c>
      <c r="R15" s="41">
        <f t="shared" si="8"/>
        <v>0</v>
      </c>
      <c r="S15" s="42">
        <f t="shared" si="9"/>
        <v>0</v>
      </c>
      <c r="T15" s="45">
        <f t="shared" si="10"/>
        <v>1402.6493333333406</v>
      </c>
      <c r="U15" s="31">
        <f t="shared" si="11"/>
        <v>0</v>
      </c>
      <c r="V15" s="31">
        <f t="shared" si="0"/>
        <v>0</v>
      </c>
      <c r="W15" s="50" t="str">
        <f t="shared" si="12"/>
        <v>-</v>
      </c>
      <c r="X15" s="31" t="str">
        <f t="shared" si="13"/>
        <v>-</v>
      </c>
      <c r="Y15" s="31">
        <f t="shared" si="14"/>
        <v>87983.41</v>
      </c>
      <c r="Z15" s="86">
        <f t="shared" si="15"/>
        <v>2.0406658858230458</v>
      </c>
      <c r="AA15" s="51"/>
      <c r="AB15" s="51">
        <f t="shared" si="16"/>
        <v>159204</v>
      </c>
      <c r="AC15" s="51">
        <v>159204</v>
      </c>
    </row>
    <row r="16" spans="1:29">
      <c r="A16" s="1" t="s">
        <v>20</v>
      </c>
      <c r="B16" s="1" t="s">
        <v>21</v>
      </c>
      <c r="C16" s="6">
        <v>15380.091999999993</v>
      </c>
      <c r="D16" s="6">
        <f t="shared" si="1"/>
        <v>15380</v>
      </c>
      <c r="E16" s="6" t="e">
        <f>#REF!-D16</f>
        <v>#REF!</v>
      </c>
      <c r="F16" s="31">
        <v>29854</v>
      </c>
      <c r="G16" s="31">
        <v>133328</v>
      </c>
      <c r="H16" s="31">
        <v>163182</v>
      </c>
      <c r="I16" s="34">
        <v>360803.61</v>
      </c>
      <c r="J16" s="32">
        <v>176640.49</v>
      </c>
      <c r="K16" s="38">
        <v>5.8749020831582026</v>
      </c>
      <c r="L16" s="33">
        <f t="shared" si="2"/>
        <v>60133.935000000005</v>
      </c>
      <c r="M16" s="32">
        <f t="shared" si="3"/>
        <v>116506.55499999999</v>
      </c>
      <c r="N16" s="33">
        <f t="shared" si="4"/>
        <v>75167.418750000012</v>
      </c>
      <c r="O16" s="33">
        <f t="shared" si="5"/>
        <v>101473.07124999998</v>
      </c>
      <c r="P16" s="33">
        <f t="shared" si="6"/>
        <v>72160.722000000009</v>
      </c>
      <c r="Q16" s="33">
        <f t="shared" si="7"/>
        <v>104479.76799999998</v>
      </c>
      <c r="R16" s="41">
        <f t="shared" si="8"/>
        <v>90200.902500000011</v>
      </c>
      <c r="S16" s="42">
        <f t="shared" si="9"/>
        <v>86439.58749999998</v>
      </c>
      <c r="T16" s="45">
        <f t="shared" si="10"/>
        <v>18000</v>
      </c>
      <c r="U16" s="31">
        <f t="shared" si="11"/>
        <v>18000</v>
      </c>
      <c r="V16" s="31">
        <f t="shared" si="0"/>
        <v>18000</v>
      </c>
      <c r="W16" s="50">
        <f t="shared" si="12"/>
        <v>68439.58749999998</v>
      </c>
      <c r="X16" s="31">
        <f t="shared" si="13"/>
        <v>86479.767999999982</v>
      </c>
      <c r="Y16" s="31">
        <f t="shared" si="14"/>
        <v>90160.722000000009</v>
      </c>
      <c r="Z16" s="86">
        <f t="shared" si="15"/>
        <v>2.9986636331050018</v>
      </c>
      <c r="AA16" s="51">
        <f>X16</f>
        <v>86479.767999999982</v>
      </c>
      <c r="AB16" s="51">
        <f t="shared" si="16"/>
        <v>76702.232000000018</v>
      </c>
      <c r="AC16" s="51">
        <v>163182</v>
      </c>
    </row>
    <row r="17" spans="1:29">
      <c r="A17" s="1" t="s">
        <v>20</v>
      </c>
      <c r="B17" s="1" t="s">
        <v>22</v>
      </c>
      <c r="C17" s="6">
        <v>0</v>
      </c>
      <c r="D17" s="6">
        <f t="shared" si="1"/>
        <v>0</v>
      </c>
      <c r="E17" s="6" t="e">
        <f>#REF!-D17</f>
        <v>#REF!</v>
      </c>
      <c r="F17" s="31">
        <v>0</v>
      </c>
      <c r="G17" s="31">
        <v>187611</v>
      </c>
      <c r="H17" s="31">
        <v>187611</v>
      </c>
      <c r="I17" s="34">
        <v>554406.03</v>
      </c>
      <c r="J17" s="32">
        <v>98050.43</v>
      </c>
      <c r="K17" s="38">
        <v>2.1222805964069327</v>
      </c>
      <c r="L17" s="33">
        <f t="shared" si="2"/>
        <v>92401.005000000005</v>
      </c>
      <c r="M17" s="32">
        <f t="shared" si="3"/>
        <v>5649.4249999999884</v>
      </c>
      <c r="N17" s="33">
        <f t="shared" si="4"/>
        <v>0</v>
      </c>
      <c r="O17" s="33">
        <f t="shared" si="5"/>
        <v>0</v>
      </c>
      <c r="P17" s="33">
        <f t="shared" si="6"/>
        <v>0</v>
      </c>
      <c r="Q17" s="33">
        <f t="shared" si="7"/>
        <v>0</v>
      </c>
      <c r="R17" s="41">
        <f t="shared" si="8"/>
        <v>0</v>
      </c>
      <c r="S17" s="42">
        <f t="shared" si="9"/>
        <v>0</v>
      </c>
      <c r="T17" s="45">
        <f t="shared" si="10"/>
        <v>4519.5399999999909</v>
      </c>
      <c r="U17" s="31">
        <f t="shared" si="11"/>
        <v>0</v>
      </c>
      <c r="V17" s="31">
        <f t="shared" si="0"/>
        <v>0</v>
      </c>
      <c r="W17" s="50" t="str">
        <f t="shared" si="12"/>
        <v>-</v>
      </c>
      <c r="X17" s="31" t="str">
        <f t="shared" si="13"/>
        <v>-</v>
      </c>
      <c r="Y17" s="31">
        <f t="shared" si="14"/>
        <v>98050.43</v>
      </c>
      <c r="Z17" s="86">
        <f t="shared" si="15"/>
        <v>2.1222805964069327</v>
      </c>
      <c r="AA17" s="51"/>
      <c r="AB17" s="51">
        <f t="shared" si="16"/>
        <v>187611</v>
      </c>
      <c r="AC17" s="51">
        <v>187611</v>
      </c>
    </row>
    <row r="18" spans="1:29">
      <c r="A18" s="1" t="s">
        <v>20</v>
      </c>
      <c r="B18" s="1" t="s">
        <v>23</v>
      </c>
      <c r="C18" s="6">
        <v>0</v>
      </c>
      <c r="D18" s="6">
        <f t="shared" si="1"/>
        <v>0</v>
      </c>
      <c r="E18" s="6" t="e">
        <f>#REF!-D18</f>
        <v>#REF!</v>
      </c>
      <c r="F18" s="31">
        <v>0</v>
      </c>
      <c r="G18" s="31">
        <v>130483</v>
      </c>
      <c r="H18" s="31">
        <v>130483</v>
      </c>
      <c r="I18" s="34">
        <v>551162.6</v>
      </c>
      <c r="J18" s="32">
        <v>82992.789999999994</v>
      </c>
      <c r="K18" s="38">
        <v>1.8069322555630587</v>
      </c>
      <c r="L18" s="33">
        <f t="shared" si="2"/>
        <v>0</v>
      </c>
      <c r="M18" s="32">
        <f t="shared" si="3"/>
        <v>0</v>
      </c>
      <c r="N18" s="33">
        <f t="shared" si="4"/>
        <v>0</v>
      </c>
      <c r="O18" s="33">
        <f t="shared" si="5"/>
        <v>0</v>
      </c>
      <c r="P18" s="33">
        <f t="shared" si="6"/>
        <v>0</v>
      </c>
      <c r="Q18" s="33">
        <f t="shared" si="7"/>
        <v>0</v>
      </c>
      <c r="R18" s="41">
        <f t="shared" si="8"/>
        <v>0</v>
      </c>
      <c r="S18" s="42">
        <f t="shared" si="9"/>
        <v>0</v>
      </c>
      <c r="T18" s="45">
        <f t="shared" si="10"/>
        <v>0</v>
      </c>
      <c r="U18" s="31">
        <f t="shared" si="11"/>
        <v>0</v>
      </c>
      <c r="V18" s="31">
        <f t="shared" si="0"/>
        <v>0</v>
      </c>
      <c r="W18" s="50" t="str">
        <f t="shared" si="12"/>
        <v>-</v>
      </c>
      <c r="X18" s="31" t="str">
        <f t="shared" si="13"/>
        <v>-</v>
      </c>
      <c r="Y18" s="31">
        <f t="shared" si="14"/>
        <v>82992.789999999994</v>
      </c>
      <c r="Z18" s="85">
        <f t="shared" si="15"/>
        <v>1.8069322555630587</v>
      </c>
      <c r="AA18" s="51"/>
      <c r="AB18" s="51">
        <f t="shared" si="16"/>
        <v>130483</v>
      </c>
      <c r="AC18" s="51">
        <v>130483</v>
      </c>
    </row>
    <row r="19" spans="1:29">
      <c r="A19" s="1" t="s">
        <v>20</v>
      </c>
      <c r="B19" s="1" t="s">
        <v>24</v>
      </c>
      <c r="C19" s="6">
        <v>0</v>
      </c>
      <c r="D19" s="6">
        <f t="shared" si="1"/>
        <v>0</v>
      </c>
      <c r="E19" s="6" t="e">
        <f>#REF!-D19</f>
        <v>#REF!</v>
      </c>
      <c r="F19" s="31">
        <v>0</v>
      </c>
      <c r="G19" s="31">
        <v>157022</v>
      </c>
      <c r="H19" s="31">
        <v>157022</v>
      </c>
      <c r="I19" s="34">
        <v>513352.45</v>
      </c>
      <c r="J19" s="32">
        <v>136399.41</v>
      </c>
      <c r="K19" s="38">
        <v>3.1884388980709062</v>
      </c>
      <c r="L19" s="33">
        <f t="shared" si="2"/>
        <v>85558.741666666669</v>
      </c>
      <c r="M19" s="32">
        <f t="shared" si="3"/>
        <v>50840.668333333335</v>
      </c>
      <c r="N19" s="33">
        <f t="shared" si="4"/>
        <v>106948.42708333334</v>
      </c>
      <c r="O19" s="33">
        <f t="shared" si="5"/>
        <v>29450.98291666666</v>
      </c>
      <c r="P19" s="33">
        <f t="shared" si="6"/>
        <v>102670.49</v>
      </c>
      <c r="Q19" s="33">
        <f t="shared" si="7"/>
        <v>33728.92</v>
      </c>
      <c r="R19" s="41">
        <f t="shared" si="8"/>
        <v>128338.1125</v>
      </c>
      <c r="S19" s="42">
        <f t="shared" si="9"/>
        <v>8061.2975000000006</v>
      </c>
      <c r="T19" s="45">
        <f t="shared" si="10"/>
        <v>18000</v>
      </c>
      <c r="U19" s="31">
        <f t="shared" si="11"/>
        <v>18000</v>
      </c>
      <c r="V19" s="31">
        <f t="shared" si="0"/>
        <v>6449.0380000000005</v>
      </c>
      <c r="W19" s="50" t="str">
        <f t="shared" si="12"/>
        <v>-</v>
      </c>
      <c r="X19" s="31">
        <f t="shared" si="13"/>
        <v>15728.919999999998</v>
      </c>
      <c r="Y19" s="31">
        <f t="shared" si="14"/>
        <v>120670.49</v>
      </c>
      <c r="Z19" s="85">
        <f t="shared" si="15"/>
        <v>2.820763551435276</v>
      </c>
      <c r="AA19" s="51">
        <f>X19</f>
        <v>15728.919999999998</v>
      </c>
      <c r="AB19" s="51">
        <f t="shared" si="16"/>
        <v>141293.08000000002</v>
      </c>
      <c r="AC19" s="51">
        <v>157022</v>
      </c>
    </row>
    <row r="20" spans="1:29">
      <c r="A20" s="1" t="s">
        <v>25</v>
      </c>
      <c r="B20" s="1" t="s">
        <v>26</v>
      </c>
      <c r="C20" s="6">
        <v>0</v>
      </c>
      <c r="D20" s="6">
        <f t="shared" si="1"/>
        <v>0</v>
      </c>
      <c r="E20" s="6" t="e">
        <f>#REF!-D20</f>
        <v>#REF!</v>
      </c>
      <c r="F20" s="31">
        <v>0</v>
      </c>
      <c r="G20" s="31">
        <v>189188</v>
      </c>
      <c r="H20" s="31">
        <v>189188</v>
      </c>
      <c r="I20" s="34">
        <v>589041.73</v>
      </c>
      <c r="J20" s="32">
        <v>170806.83000000002</v>
      </c>
      <c r="K20" s="38">
        <v>3.4796888838418969</v>
      </c>
      <c r="L20" s="33">
        <f t="shared" si="2"/>
        <v>98173.621666666673</v>
      </c>
      <c r="M20" s="32">
        <f t="shared" si="3"/>
        <v>72633.208333333343</v>
      </c>
      <c r="N20" s="33">
        <f t="shared" si="4"/>
        <v>122717.02708333335</v>
      </c>
      <c r="O20" s="33">
        <f t="shared" si="5"/>
        <v>48089.802916666667</v>
      </c>
      <c r="P20" s="33">
        <f t="shared" si="6"/>
        <v>117808.34600000001</v>
      </c>
      <c r="Q20" s="33">
        <f t="shared" si="7"/>
        <v>52998.484000000011</v>
      </c>
      <c r="R20" s="41">
        <f t="shared" si="8"/>
        <v>147260.4325</v>
      </c>
      <c r="S20" s="42">
        <f t="shared" si="9"/>
        <v>23546.397500000021</v>
      </c>
      <c r="T20" s="45">
        <f t="shared" si="10"/>
        <v>18000</v>
      </c>
      <c r="U20" s="31">
        <f t="shared" si="11"/>
        <v>18000</v>
      </c>
      <c r="V20" s="31">
        <f t="shared" si="0"/>
        <v>18000</v>
      </c>
      <c r="W20" s="50">
        <f t="shared" si="12"/>
        <v>5546.397500000021</v>
      </c>
      <c r="X20" s="31">
        <f t="shared" si="13"/>
        <v>34998.484000000011</v>
      </c>
      <c r="Y20" s="31">
        <f t="shared" si="14"/>
        <v>135808.34600000002</v>
      </c>
      <c r="Z20" s="85">
        <f t="shared" si="15"/>
        <v>2.7666972796647196</v>
      </c>
      <c r="AA20" s="51">
        <f>X20</f>
        <v>34998.484000000011</v>
      </c>
      <c r="AB20" s="51">
        <f t="shared" si="16"/>
        <v>154189.516</v>
      </c>
      <c r="AC20" s="51">
        <v>189188</v>
      </c>
    </row>
    <row r="21" spans="1:29">
      <c r="A21" s="1" t="s">
        <v>27</v>
      </c>
      <c r="B21" s="1" t="s">
        <v>28</v>
      </c>
      <c r="C21" s="6">
        <v>256.44133333333303</v>
      </c>
      <c r="D21" s="6">
        <f t="shared" si="1"/>
        <v>256</v>
      </c>
      <c r="E21" s="6" t="e">
        <f>#REF!-D21</f>
        <v>#REF!</v>
      </c>
      <c r="F21" s="31">
        <v>29350</v>
      </c>
      <c r="G21" s="31">
        <v>108879</v>
      </c>
      <c r="H21" s="31">
        <v>138229</v>
      </c>
      <c r="I21" s="34">
        <v>589441.56000000006</v>
      </c>
      <c r="J21" s="32">
        <v>172733.69</v>
      </c>
      <c r="K21" s="38">
        <v>3.5165560433166605</v>
      </c>
      <c r="L21" s="33">
        <f t="shared" si="2"/>
        <v>98240.260000000009</v>
      </c>
      <c r="M21" s="32">
        <f t="shared" si="3"/>
        <v>74493.429999999993</v>
      </c>
      <c r="N21" s="33">
        <f t="shared" si="4"/>
        <v>122800.32500000001</v>
      </c>
      <c r="O21" s="33">
        <f t="shared" si="5"/>
        <v>49933.364999999991</v>
      </c>
      <c r="P21" s="33">
        <f t="shared" si="6"/>
        <v>117888.31200000001</v>
      </c>
      <c r="Q21" s="33">
        <f t="shared" si="7"/>
        <v>54845.377999999997</v>
      </c>
      <c r="R21" s="41">
        <f t="shared" si="8"/>
        <v>147360.39000000001</v>
      </c>
      <c r="S21" s="42">
        <f t="shared" si="9"/>
        <v>25373.299999999988</v>
      </c>
      <c r="T21" s="45">
        <f t="shared" si="10"/>
        <v>18000</v>
      </c>
      <c r="U21" s="31">
        <f t="shared" si="11"/>
        <v>18000</v>
      </c>
      <c r="V21" s="31">
        <f t="shared" si="0"/>
        <v>18000</v>
      </c>
      <c r="W21" s="50">
        <f t="shared" si="12"/>
        <v>7373.2999999999884</v>
      </c>
      <c r="X21" s="31">
        <f t="shared" si="13"/>
        <v>36845.377999999997</v>
      </c>
      <c r="Y21" s="31">
        <f t="shared" si="14"/>
        <v>135888.31200000001</v>
      </c>
      <c r="Z21" s="85">
        <f t="shared" si="15"/>
        <v>2.7664485415653415</v>
      </c>
      <c r="AA21" s="51">
        <f>X21</f>
        <v>36845.377999999997</v>
      </c>
      <c r="AB21" s="51">
        <f t="shared" si="16"/>
        <v>101383.622</v>
      </c>
      <c r="AC21" s="51">
        <v>138229</v>
      </c>
    </row>
    <row r="22" spans="1:29">
      <c r="A22" s="1" t="s">
        <v>29</v>
      </c>
      <c r="B22" s="1" t="s">
        <v>30</v>
      </c>
      <c r="C22" s="6">
        <v>0</v>
      </c>
      <c r="D22" s="6">
        <f t="shared" si="1"/>
        <v>0</v>
      </c>
      <c r="E22" s="6" t="e">
        <f>#REF!-D22</f>
        <v>#REF!</v>
      </c>
      <c r="F22" s="31">
        <v>11417</v>
      </c>
      <c r="G22" s="31">
        <v>182224</v>
      </c>
      <c r="H22" s="31">
        <v>193641</v>
      </c>
      <c r="I22" s="34">
        <v>629858.79</v>
      </c>
      <c r="J22" s="32">
        <v>122704.19</v>
      </c>
      <c r="K22" s="38">
        <v>2.337746655881392</v>
      </c>
      <c r="L22" s="33">
        <f t="shared" si="2"/>
        <v>104976.46500000001</v>
      </c>
      <c r="M22" s="32">
        <f t="shared" si="3"/>
        <v>17727.724999999991</v>
      </c>
      <c r="N22" s="33">
        <f t="shared" si="4"/>
        <v>0</v>
      </c>
      <c r="O22" s="33">
        <f t="shared" si="5"/>
        <v>0</v>
      </c>
      <c r="P22" s="33">
        <f t="shared" si="6"/>
        <v>0</v>
      </c>
      <c r="Q22" s="33">
        <f t="shared" si="7"/>
        <v>0</v>
      </c>
      <c r="R22" s="41">
        <f t="shared" si="8"/>
        <v>0</v>
      </c>
      <c r="S22" s="42">
        <f t="shared" si="9"/>
        <v>0</v>
      </c>
      <c r="T22" s="45">
        <f t="shared" si="10"/>
        <v>14182.179999999993</v>
      </c>
      <c r="U22" s="31">
        <f t="shared" si="11"/>
        <v>0</v>
      </c>
      <c r="V22" s="31">
        <f t="shared" si="0"/>
        <v>0</v>
      </c>
      <c r="W22" s="50" t="str">
        <f t="shared" si="12"/>
        <v>-</v>
      </c>
      <c r="X22" s="31" t="str">
        <f t="shared" si="13"/>
        <v>-</v>
      </c>
      <c r="Y22" s="31">
        <f t="shared" si="14"/>
        <v>122704.19</v>
      </c>
      <c r="Z22" s="85">
        <f t="shared" si="15"/>
        <v>2.337746655881392</v>
      </c>
      <c r="AA22" s="51"/>
      <c r="AB22" s="51">
        <f t="shared" si="16"/>
        <v>193641</v>
      </c>
      <c r="AC22" s="51">
        <v>193641</v>
      </c>
    </row>
    <row r="23" spans="1:29">
      <c r="A23" s="1" t="s">
        <v>29</v>
      </c>
      <c r="B23" s="1" t="s">
        <v>31</v>
      </c>
      <c r="C23" s="6">
        <v>0</v>
      </c>
      <c r="D23" s="6">
        <f t="shared" si="1"/>
        <v>0</v>
      </c>
      <c r="E23" s="6" t="e">
        <f>#REF!-D23</f>
        <v>#REF!</v>
      </c>
      <c r="F23" s="31">
        <v>0</v>
      </c>
      <c r="G23" s="31">
        <v>85982</v>
      </c>
      <c r="H23" s="31">
        <v>85982</v>
      </c>
      <c r="I23" s="34">
        <v>320600.48</v>
      </c>
      <c r="J23" s="32">
        <v>75401.100000000006</v>
      </c>
      <c r="K23" s="38">
        <v>2.8222453066820119</v>
      </c>
      <c r="L23" s="33">
        <f t="shared" si="2"/>
        <v>53433.413333333323</v>
      </c>
      <c r="M23" s="32">
        <f t="shared" si="3"/>
        <v>21967.686666666683</v>
      </c>
      <c r="N23" s="33">
        <f t="shared" si="4"/>
        <v>66791.766666666648</v>
      </c>
      <c r="O23" s="33">
        <f t="shared" si="5"/>
        <v>8609.3333333333576</v>
      </c>
      <c r="P23" s="33">
        <f t="shared" si="6"/>
        <v>64120.095999999983</v>
      </c>
      <c r="Q23" s="33">
        <f t="shared" si="7"/>
        <v>11281.004000000023</v>
      </c>
      <c r="R23" s="41">
        <f t="shared" si="8"/>
        <v>0</v>
      </c>
      <c r="S23" s="42">
        <f t="shared" si="9"/>
        <v>0</v>
      </c>
      <c r="T23" s="45">
        <f t="shared" si="10"/>
        <v>17574.149333333346</v>
      </c>
      <c r="U23" s="31">
        <f t="shared" si="11"/>
        <v>6887.4666666666863</v>
      </c>
      <c r="V23" s="31">
        <f t="shared" si="0"/>
        <v>0</v>
      </c>
      <c r="W23" s="50" t="str">
        <f t="shared" si="12"/>
        <v>-</v>
      </c>
      <c r="X23" s="31" t="str">
        <f t="shared" si="13"/>
        <v>-</v>
      </c>
      <c r="Y23" s="31">
        <f t="shared" si="14"/>
        <v>75401.100000000006</v>
      </c>
      <c r="Z23" s="85">
        <f t="shared" si="15"/>
        <v>2.8222453066820119</v>
      </c>
      <c r="AA23" s="51"/>
      <c r="AB23" s="51">
        <f t="shared" si="16"/>
        <v>85982</v>
      </c>
      <c r="AC23" s="51">
        <v>85982</v>
      </c>
    </row>
    <row r="24" spans="1:29">
      <c r="A24" s="1" t="s">
        <v>29</v>
      </c>
      <c r="B24" s="1" t="s">
        <v>32</v>
      </c>
      <c r="C24" s="6">
        <v>10525.449333333323</v>
      </c>
      <c r="D24" s="6">
        <f t="shared" si="1"/>
        <v>10525</v>
      </c>
      <c r="E24" s="6" t="e">
        <f>#REF!-D24</f>
        <v>#REF!</v>
      </c>
      <c r="F24" s="31">
        <v>0</v>
      </c>
      <c r="G24" s="31">
        <v>163203</v>
      </c>
      <c r="H24" s="31">
        <v>163203</v>
      </c>
      <c r="I24" s="34">
        <v>541559.92000000004</v>
      </c>
      <c r="J24" s="32">
        <v>120927.48</v>
      </c>
      <c r="K24" s="38">
        <v>2.6795368460797464</v>
      </c>
      <c r="L24" s="33">
        <f t="shared" si="2"/>
        <v>90259.986666666679</v>
      </c>
      <c r="M24" s="32">
        <f t="shared" si="3"/>
        <v>30667.493333333317</v>
      </c>
      <c r="N24" s="33">
        <f t="shared" si="4"/>
        <v>112824.98333333335</v>
      </c>
      <c r="O24" s="33">
        <f t="shared" si="5"/>
        <v>8102.4966666666442</v>
      </c>
      <c r="P24" s="33">
        <f t="shared" si="6"/>
        <v>108311.98400000001</v>
      </c>
      <c r="Q24" s="33">
        <f t="shared" si="7"/>
        <v>12615.495999999985</v>
      </c>
      <c r="R24" s="41">
        <f t="shared" si="8"/>
        <v>0</v>
      </c>
      <c r="S24" s="42">
        <f t="shared" si="9"/>
        <v>0</v>
      </c>
      <c r="T24" s="45">
        <f t="shared" si="10"/>
        <v>18000</v>
      </c>
      <c r="U24" s="31">
        <f t="shared" si="11"/>
        <v>6481.9973333333155</v>
      </c>
      <c r="V24" s="31">
        <f t="shared" si="0"/>
        <v>0</v>
      </c>
      <c r="W24" s="50" t="str">
        <f t="shared" si="12"/>
        <v>-</v>
      </c>
      <c r="X24" s="31" t="str">
        <f t="shared" si="13"/>
        <v>-</v>
      </c>
      <c r="Y24" s="31">
        <f t="shared" si="14"/>
        <v>120927.48</v>
      </c>
      <c r="Z24" s="85">
        <f t="shared" si="15"/>
        <v>2.6795368460797464</v>
      </c>
      <c r="AA24" s="51"/>
      <c r="AB24" s="51">
        <f t="shared" si="16"/>
        <v>163203</v>
      </c>
      <c r="AC24" s="51">
        <v>163203</v>
      </c>
    </row>
    <row r="25" spans="1:29">
      <c r="A25" s="1" t="s">
        <v>29</v>
      </c>
      <c r="B25" s="1" t="s">
        <v>33</v>
      </c>
      <c r="C25" s="6">
        <v>0</v>
      </c>
      <c r="D25" s="6">
        <f t="shared" si="1"/>
        <v>0</v>
      </c>
      <c r="E25" s="6" t="e">
        <f>#REF!-D25</f>
        <v>#REF!</v>
      </c>
      <c r="F25" s="31">
        <v>0</v>
      </c>
      <c r="G25" s="31">
        <v>161093</v>
      </c>
      <c r="H25" s="31">
        <v>161093</v>
      </c>
      <c r="I25" s="34">
        <v>494607.28</v>
      </c>
      <c r="J25" s="32">
        <v>105485.69</v>
      </c>
      <c r="K25" s="38">
        <v>2.5592592975986928</v>
      </c>
      <c r="L25" s="33">
        <f t="shared" si="2"/>
        <v>82434.546666666676</v>
      </c>
      <c r="M25" s="32">
        <f t="shared" si="3"/>
        <v>23051.143333333326</v>
      </c>
      <c r="N25" s="33">
        <f t="shared" si="4"/>
        <v>103043.18333333335</v>
      </c>
      <c r="O25" s="33">
        <f t="shared" si="5"/>
        <v>2442.5066666666535</v>
      </c>
      <c r="P25" s="33">
        <f t="shared" si="6"/>
        <v>98921.456000000006</v>
      </c>
      <c r="Q25" s="33">
        <f t="shared" si="7"/>
        <v>6564.2339999999967</v>
      </c>
      <c r="R25" s="41">
        <f t="shared" si="8"/>
        <v>0</v>
      </c>
      <c r="S25" s="42">
        <f t="shared" si="9"/>
        <v>0</v>
      </c>
      <c r="T25" s="45">
        <f t="shared" si="10"/>
        <v>18000</v>
      </c>
      <c r="U25" s="31">
        <f t="shared" si="11"/>
        <v>1954.0053333333228</v>
      </c>
      <c r="V25" s="31">
        <f t="shared" si="0"/>
        <v>0</v>
      </c>
      <c r="W25" s="50" t="str">
        <f t="shared" si="12"/>
        <v>-</v>
      </c>
      <c r="X25" s="31" t="str">
        <f t="shared" si="13"/>
        <v>-</v>
      </c>
      <c r="Y25" s="31">
        <f t="shared" si="14"/>
        <v>105485.69</v>
      </c>
      <c r="Z25" s="85">
        <f t="shared" si="15"/>
        <v>2.5592592975986928</v>
      </c>
      <c r="AA25" s="51"/>
      <c r="AB25" s="51">
        <f t="shared" si="16"/>
        <v>161093</v>
      </c>
      <c r="AC25" s="51">
        <v>161093</v>
      </c>
    </row>
    <row r="26" spans="1:29">
      <c r="A26" s="1" t="s">
        <v>34</v>
      </c>
      <c r="B26" s="1" t="s">
        <v>35</v>
      </c>
      <c r="C26" s="6">
        <v>0</v>
      </c>
      <c r="D26" s="6">
        <f t="shared" si="1"/>
        <v>0</v>
      </c>
      <c r="E26" s="6" t="e">
        <f>#REF!-D26</f>
        <v>#REF!</v>
      </c>
      <c r="F26" s="31">
        <v>1971</v>
      </c>
      <c r="G26" s="31">
        <v>140923</v>
      </c>
      <c r="H26" s="31">
        <v>142894</v>
      </c>
      <c r="I26" s="34">
        <v>367924.46</v>
      </c>
      <c r="J26" s="32">
        <v>145044.58000000002</v>
      </c>
      <c r="K26" s="38">
        <v>4.7306856412862581</v>
      </c>
      <c r="L26" s="33">
        <f t="shared" si="2"/>
        <v>61320.743333333332</v>
      </c>
      <c r="M26" s="32">
        <f t="shared" si="3"/>
        <v>83723.836666666684</v>
      </c>
      <c r="N26" s="33">
        <f t="shared" si="4"/>
        <v>76650.929166666669</v>
      </c>
      <c r="O26" s="33">
        <f t="shared" si="5"/>
        <v>68393.650833333348</v>
      </c>
      <c r="P26" s="33">
        <f t="shared" si="6"/>
        <v>73584.891999999993</v>
      </c>
      <c r="Q26" s="33">
        <f t="shared" si="7"/>
        <v>71459.688000000024</v>
      </c>
      <c r="R26" s="41">
        <f t="shared" si="8"/>
        <v>91981.114999999991</v>
      </c>
      <c r="S26" s="42">
        <f t="shared" si="9"/>
        <v>53063.465000000026</v>
      </c>
      <c r="T26" s="45">
        <f t="shared" si="10"/>
        <v>18000</v>
      </c>
      <c r="U26" s="31">
        <f t="shared" si="11"/>
        <v>18000</v>
      </c>
      <c r="V26" s="31">
        <f t="shared" si="0"/>
        <v>18000</v>
      </c>
      <c r="W26" s="50">
        <f t="shared" si="12"/>
        <v>35063.465000000026</v>
      </c>
      <c r="X26" s="31">
        <f t="shared" si="13"/>
        <v>53459.688000000024</v>
      </c>
      <c r="Y26" s="31">
        <f t="shared" si="14"/>
        <v>91584.891999999993</v>
      </c>
      <c r="Z26" s="85">
        <f t="shared" si="15"/>
        <v>2.9870770320625053</v>
      </c>
      <c r="AA26" s="51">
        <f>X26</f>
        <v>53459.688000000024</v>
      </c>
      <c r="AB26" s="51">
        <f t="shared" si="16"/>
        <v>89434.311999999976</v>
      </c>
      <c r="AC26" s="51">
        <v>142894</v>
      </c>
    </row>
    <row r="27" spans="1:29">
      <c r="A27" s="1" t="s">
        <v>36</v>
      </c>
      <c r="B27" s="1" t="s">
        <v>37</v>
      </c>
      <c r="C27" s="6">
        <v>0</v>
      </c>
      <c r="D27" s="6">
        <f t="shared" si="1"/>
        <v>0</v>
      </c>
      <c r="E27" s="6" t="e">
        <f>#REF!-D27</f>
        <v>#REF!</v>
      </c>
      <c r="F27" s="31">
        <v>0</v>
      </c>
      <c r="G27" s="31">
        <v>145064</v>
      </c>
      <c r="H27" s="31">
        <v>145064</v>
      </c>
      <c r="I27" s="34">
        <v>602512.19999999995</v>
      </c>
      <c r="J27" s="32">
        <v>212248.83</v>
      </c>
      <c r="K27" s="38">
        <v>4.2272769912376882</v>
      </c>
      <c r="L27" s="33">
        <f t="shared" si="2"/>
        <v>100418.69999999998</v>
      </c>
      <c r="M27" s="32">
        <f t="shared" si="3"/>
        <v>111830.13</v>
      </c>
      <c r="N27" s="33">
        <f t="shared" si="4"/>
        <v>125523.37499999997</v>
      </c>
      <c r="O27" s="33">
        <f t="shared" si="5"/>
        <v>86725.455000000016</v>
      </c>
      <c r="P27" s="33">
        <f t="shared" si="6"/>
        <v>120502.43999999997</v>
      </c>
      <c r="Q27" s="33">
        <f t="shared" si="7"/>
        <v>91746.390000000014</v>
      </c>
      <c r="R27" s="41">
        <f t="shared" si="8"/>
        <v>150628.04999999999</v>
      </c>
      <c r="S27" s="42">
        <f t="shared" si="9"/>
        <v>61620.78</v>
      </c>
      <c r="T27" s="45">
        <f t="shared" si="10"/>
        <v>18000</v>
      </c>
      <c r="U27" s="31">
        <f t="shared" si="11"/>
        <v>18000</v>
      </c>
      <c r="V27" s="31">
        <f t="shared" si="0"/>
        <v>18000</v>
      </c>
      <c r="W27" s="50">
        <f t="shared" si="12"/>
        <v>43620.78</v>
      </c>
      <c r="X27" s="31">
        <f t="shared" si="13"/>
        <v>73746.390000000014</v>
      </c>
      <c r="Y27" s="31">
        <f t="shared" si="14"/>
        <v>138502.43999999997</v>
      </c>
      <c r="Z27" s="85">
        <f t="shared" si="15"/>
        <v>2.7584989648342386</v>
      </c>
      <c r="AA27" s="51">
        <f>X27</f>
        <v>73746.390000000014</v>
      </c>
      <c r="AB27" s="51">
        <f t="shared" si="16"/>
        <v>71317.609999999986</v>
      </c>
      <c r="AC27" s="51">
        <v>145064</v>
      </c>
    </row>
    <row r="28" spans="1:29">
      <c r="A28" s="1" t="s">
        <v>38</v>
      </c>
      <c r="B28" s="1" t="s">
        <v>39</v>
      </c>
      <c r="C28" s="6">
        <v>0</v>
      </c>
      <c r="D28" s="6">
        <f t="shared" si="1"/>
        <v>0</v>
      </c>
      <c r="E28" s="6" t="e">
        <f>#REF!-D28</f>
        <v>#REF!</v>
      </c>
      <c r="F28" s="31">
        <v>0</v>
      </c>
      <c r="G28" s="31">
        <v>135087</v>
      </c>
      <c r="H28" s="31">
        <v>135087</v>
      </c>
      <c r="I28" s="34">
        <v>392863.02</v>
      </c>
      <c r="J28" s="32">
        <v>96090.5</v>
      </c>
      <c r="K28" s="38">
        <v>2.9350840911419964</v>
      </c>
      <c r="L28" s="33">
        <f t="shared" si="2"/>
        <v>65477.170000000006</v>
      </c>
      <c r="M28" s="32">
        <f t="shared" si="3"/>
        <v>30613.329999999994</v>
      </c>
      <c r="N28" s="33">
        <f t="shared" si="4"/>
        <v>81846.462500000009</v>
      </c>
      <c r="O28" s="33">
        <f t="shared" si="5"/>
        <v>14244.037499999991</v>
      </c>
      <c r="P28" s="33">
        <f t="shared" si="6"/>
        <v>78572.604000000007</v>
      </c>
      <c r="Q28" s="33">
        <f t="shared" si="7"/>
        <v>17517.895999999993</v>
      </c>
      <c r="R28" s="41">
        <f t="shared" si="8"/>
        <v>0</v>
      </c>
      <c r="S28" s="42">
        <f t="shared" si="9"/>
        <v>0</v>
      </c>
      <c r="T28" s="45">
        <f t="shared" si="10"/>
        <v>18000</v>
      </c>
      <c r="U28" s="31">
        <f t="shared" si="11"/>
        <v>11395.229999999992</v>
      </c>
      <c r="V28" s="31">
        <f t="shared" si="0"/>
        <v>0</v>
      </c>
      <c r="W28" s="50" t="str">
        <f t="shared" si="12"/>
        <v>-</v>
      </c>
      <c r="X28" s="31" t="str">
        <f t="shared" si="13"/>
        <v>-</v>
      </c>
      <c r="Y28" s="31">
        <f t="shared" si="14"/>
        <v>96090.5</v>
      </c>
      <c r="Z28" s="85">
        <f t="shared" si="15"/>
        <v>2.9350840911419964</v>
      </c>
      <c r="AA28" s="51"/>
      <c r="AB28" s="51">
        <f t="shared" si="16"/>
        <v>135087</v>
      </c>
      <c r="AC28" s="51">
        <v>135087</v>
      </c>
    </row>
    <row r="29" spans="1:29">
      <c r="A29" s="1" t="s">
        <v>40</v>
      </c>
      <c r="B29" s="1" t="s">
        <v>41</v>
      </c>
      <c r="C29" s="6">
        <v>23462.378666666664</v>
      </c>
      <c r="D29" s="6">
        <f t="shared" si="1"/>
        <v>23462</v>
      </c>
      <c r="E29" s="6" t="e">
        <f>#REF!-D29</f>
        <v>#REF!</v>
      </c>
      <c r="F29" s="31">
        <v>19566</v>
      </c>
      <c r="G29" s="31">
        <v>137151</v>
      </c>
      <c r="H29" s="31">
        <v>156717</v>
      </c>
      <c r="I29" s="34">
        <v>459054.16</v>
      </c>
      <c r="J29" s="32">
        <v>113544.4</v>
      </c>
      <c r="K29" s="38">
        <v>2.9681308192479943</v>
      </c>
      <c r="L29" s="33">
        <f t="shared" si="2"/>
        <v>76509.026666666672</v>
      </c>
      <c r="M29" s="32">
        <f t="shared" si="3"/>
        <v>37035.373333333322</v>
      </c>
      <c r="N29" s="33">
        <f t="shared" si="4"/>
        <v>95636.28333333334</v>
      </c>
      <c r="O29" s="33">
        <f t="shared" si="5"/>
        <v>17908.116666666654</v>
      </c>
      <c r="P29" s="33">
        <f t="shared" si="6"/>
        <v>91810.832000000009</v>
      </c>
      <c r="Q29" s="33">
        <f t="shared" si="7"/>
        <v>21733.567999999985</v>
      </c>
      <c r="R29" s="41">
        <f t="shared" si="8"/>
        <v>0</v>
      </c>
      <c r="S29" s="42">
        <f t="shared" si="9"/>
        <v>0</v>
      </c>
      <c r="T29" s="45">
        <f t="shared" si="10"/>
        <v>18000</v>
      </c>
      <c r="U29" s="31">
        <f t="shared" si="11"/>
        <v>14326.493333333323</v>
      </c>
      <c r="V29" s="31">
        <f t="shared" si="0"/>
        <v>0</v>
      </c>
      <c r="W29" s="50" t="str">
        <f t="shared" si="12"/>
        <v>-</v>
      </c>
      <c r="X29" s="31">
        <f t="shared" si="13"/>
        <v>3733.5679999999847</v>
      </c>
      <c r="Y29" s="31">
        <f t="shared" si="14"/>
        <v>109810.83200000001</v>
      </c>
      <c r="Z29" s="85">
        <f t="shared" si="15"/>
        <v>2.8705327144840602</v>
      </c>
      <c r="AA29" s="51">
        <f t="shared" ref="AA29:AA34" si="17">X29</f>
        <v>3733.5679999999847</v>
      </c>
      <c r="AB29" s="51">
        <f t="shared" si="16"/>
        <v>152983.43200000003</v>
      </c>
      <c r="AC29" s="51">
        <v>156717</v>
      </c>
    </row>
    <row r="30" spans="1:29">
      <c r="A30" s="1" t="s">
        <v>40</v>
      </c>
      <c r="B30" s="1" t="s">
        <v>42</v>
      </c>
      <c r="C30" s="6">
        <v>0</v>
      </c>
      <c r="D30" s="6">
        <f t="shared" si="1"/>
        <v>0</v>
      </c>
      <c r="E30" s="6" t="e">
        <f>#REF!-D30</f>
        <v>#REF!</v>
      </c>
      <c r="F30" s="31">
        <v>0</v>
      </c>
      <c r="G30" s="31">
        <v>111084</v>
      </c>
      <c r="H30" s="31">
        <v>111084</v>
      </c>
      <c r="I30" s="34">
        <v>455005.05</v>
      </c>
      <c r="J30" s="32">
        <v>128097.95999999999</v>
      </c>
      <c r="K30" s="38">
        <v>3.3783702400665661</v>
      </c>
      <c r="L30" s="33">
        <f t="shared" si="2"/>
        <v>75834.175000000003</v>
      </c>
      <c r="M30" s="32">
        <f t="shared" si="3"/>
        <v>52263.784999999989</v>
      </c>
      <c r="N30" s="33">
        <f t="shared" si="4"/>
        <v>94792.71875</v>
      </c>
      <c r="O30" s="33">
        <f t="shared" si="5"/>
        <v>33305.241249999992</v>
      </c>
      <c r="P30" s="33">
        <f t="shared" si="6"/>
        <v>91001.01</v>
      </c>
      <c r="Q30" s="33">
        <f t="shared" si="7"/>
        <v>37096.949999999997</v>
      </c>
      <c r="R30" s="41">
        <f t="shared" si="8"/>
        <v>113751.26250000001</v>
      </c>
      <c r="S30" s="42">
        <f t="shared" si="9"/>
        <v>14346.69749999998</v>
      </c>
      <c r="T30" s="45">
        <f t="shared" si="10"/>
        <v>18000</v>
      </c>
      <c r="U30" s="31">
        <f t="shared" si="11"/>
        <v>18000</v>
      </c>
      <c r="V30" s="31">
        <f t="shared" si="0"/>
        <v>11477.357999999984</v>
      </c>
      <c r="W30" s="50" t="str">
        <f t="shared" si="12"/>
        <v>-</v>
      </c>
      <c r="X30" s="31">
        <f t="shared" si="13"/>
        <v>19096.949999999997</v>
      </c>
      <c r="Y30" s="31">
        <f t="shared" si="14"/>
        <v>109001.01</v>
      </c>
      <c r="Z30" s="85">
        <f t="shared" si="15"/>
        <v>2.8747200058548801</v>
      </c>
      <c r="AA30" s="51">
        <f t="shared" si="17"/>
        <v>19096.949999999997</v>
      </c>
      <c r="AB30" s="51">
        <f t="shared" si="16"/>
        <v>91987.05</v>
      </c>
      <c r="AC30" s="51">
        <v>111084</v>
      </c>
    </row>
    <row r="31" spans="1:29">
      <c r="A31" s="1" t="s">
        <v>43</v>
      </c>
      <c r="B31" s="1" t="s">
        <v>44</v>
      </c>
      <c r="C31" s="6">
        <v>0</v>
      </c>
      <c r="D31" s="6">
        <f t="shared" si="1"/>
        <v>0</v>
      </c>
      <c r="E31" s="6" t="e">
        <f>#REF!-D31</f>
        <v>#REF!</v>
      </c>
      <c r="F31" s="31">
        <v>0</v>
      </c>
      <c r="G31" s="31">
        <v>192343</v>
      </c>
      <c r="H31" s="31">
        <v>192343</v>
      </c>
      <c r="I31" s="34">
        <v>595450.46</v>
      </c>
      <c r="J31" s="32">
        <v>248450.43</v>
      </c>
      <c r="K31" s="38">
        <v>5.0069743165535554</v>
      </c>
      <c r="L31" s="33">
        <f t="shared" si="2"/>
        <v>99241.743333333317</v>
      </c>
      <c r="M31" s="32">
        <f t="shared" si="3"/>
        <v>149208.68666666668</v>
      </c>
      <c r="N31" s="33">
        <f t="shared" si="4"/>
        <v>124052.17916666664</v>
      </c>
      <c r="O31" s="33">
        <f t="shared" si="5"/>
        <v>124398.25083333335</v>
      </c>
      <c r="P31" s="33">
        <f t="shared" si="6"/>
        <v>119090.09199999998</v>
      </c>
      <c r="Q31" s="33">
        <f t="shared" si="7"/>
        <v>129360.33800000002</v>
      </c>
      <c r="R31" s="41">
        <f t="shared" si="8"/>
        <v>148862.61499999999</v>
      </c>
      <c r="S31" s="42">
        <f t="shared" si="9"/>
        <v>99587.815000000002</v>
      </c>
      <c r="T31" s="45">
        <f t="shared" si="10"/>
        <v>18000</v>
      </c>
      <c r="U31" s="31">
        <f t="shared" si="11"/>
        <v>18000</v>
      </c>
      <c r="V31" s="31">
        <f t="shared" si="0"/>
        <v>18000</v>
      </c>
      <c r="W31" s="50">
        <f t="shared" si="12"/>
        <v>81587.815000000002</v>
      </c>
      <c r="X31" s="31">
        <f t="shared" si="13"/>
        <v>111360.33800000002</v>
      </c>
      <c r="Y31" s="31">
        <f t="shared" si="14"/>
        <v>137090.09199999998</v>
      </c>
      <c r="Z31" s="85">
        <f t="shared" si="15"/>
        <v>2.7627505804597075</v>
      </c>
      <c r="AA31" s="51">
        <f t="shared" si="17"/>
        <v>111360.33800000002</v>
      </c>
      <c r="AB31" s="51">
        <f t="shared" si="16"/>
        <v>80982.661999999982</v>
      </c>
      <c r="AC31" s="51">
        <v>192343</v>
      </c>
    </row>
    <row r="32" spans="1:29">
      <c r="A32" s="1" t="s">
        <v>45</v>
      </c>
      <c r="B32" s="1" t="s">
        <v>46</v>
      </c>
      <c r="C32" s="6">
        <v>0</v>
      </c>
      <c r="D32" s="6">
        <f t="shared" si="1"/>
        <v>0</v>
      </c>
      <c r="E32" s="6" t="e">
        <f>#REF!-D32</f>
        <v>#REF!</v>
      </c>
      <c r="F32" s="31">
        <v>11799</v>
      </c>
      <c r="G32" s="31">
        <v>158028</v>
      </c>
      <c r="H32" s="31">
        <v>169827</v>
      </c>
      <c r="I32" s="34">
        <v>542828.41</v>
      </c>
      <c r="J32" s="32">
        <v>159589.06</v>
      </c>
      <c r="K32" s="38">
        <v>3.527944898830921</v>
      </c>
      <c r="L32" s="33">
        <f t="shared" si="2"/>
        <v>90471.401666666687</v>
      </c>
      <c r="M32" s="32">
        <f t="shared" si="3"/>
        <v>69117.658333333311</v>
      </c>
      <c r="N32" s="33">
        <f t="shared" si="4"/>
        <v>113089.25208333335</v>
      </c>
      <c r="O32" s="33">
        <f t="shared" si="5"/>
        <v>46499.807916666643</v>
      </c>
      <c r="P32" s="33">
        <f t="shared" si="6"/>
        <v>108565.68200000002</v>
      </c>
      <c r="Q32" s="33">
        <f t="shared" si="7"/>
        <v>51023.377999999982</v>
      </c>
      <c r="R32" s="41">
        <f t="shared" si="8"/>
        <v>135707.10250000004</v>
      </c>
      <c r="S32" s="42">
        <f t="shared" si="9"/>
        <v>23881.95749999996</v>
      </c>
      <c r="T32" s="45">
        <f t="shared" si="10"/>
        <v>18000</v>
      </c>
      <c r="U32" s="31">
        <f t="shared" si="11"/>
        <v>18000</v>
      </c>
      <c r="V32" s="31">
        <f t="shared" si="0"/>
        <v>18000</v>
      </c>
      <c r="W32" s="50">
        <f t="shared" si="12"/>
        <v>5881.9574999999604</v>
      </c>
      <c r="X32" s="31">
        <f t="shared" si="13"/>
        <v>33023.377999999982</v>
      </c>
      <c r="Y32" s="31">
        <f t="shared" si="14"/>
        <v>126565.68200000002</v>
      </c>
      <c r="Z32" s="85">
        <f t="shared" si="15"/>
        <v>2.7979157981064402</v>
      </c>
      <c r="AA32" s="51">
        <f t="shared" si="17"/>
        <v>33023.377999999982</v>
      </c>
      <c r="AB32" s="51">
        <f t="shared" si="16"/>
        <v>136803.62200000003</v>
      </c>
      <c r="AC32" s="51">
        <v>169827</v>
      </c>
    </row>
    <row r="33" spans="1:29">
      <c r="A33" s="1" t="s">
        <v>45</v>
      </c>
      <c r="B33" s="1" t="s">
        <v>47</v>
      </c>
      <c r="C33" s="6">
        <v>24086.517333333333</v>
      </c>
      <c r="D33" s="6">
        <f t="shared" si="1"/>
        <v>24087</v>
      </c>
      <c r="E33" s="6" t="e">
        <f>#REF!-D33</f>
        <v>#REF!</v>
      </c>
      <c r="F33" s="31">
        <v>0</v>
      </c>
      <c r="G33" s="31">
        <v>176485</v>
      </c>
      <c r="H33" s="31">
        <v>176485</v>
      </c>
      <c r="I33" s="34">
        <v>600551.25</v>
      </c>
      <c r="J33" s="32">
        <v>206801.55</v>
      </c>
      <c r="K33" s="38">
        <v>4.1322345095443556</v>
      </c>
      <c r="L33" s="33">
        <f t="shared" si="2"/>
        <v>100091.87500000001</v>
      </c>
      <c r="M33" s="32">
        <f t="shared" si="3"/>
        <v>106709.67499999997</v>
      </c>
      <c r="N33" s="33">
        <f t="shared" si="4"/>
        <v>125114.84375000001</v>
      </c>
      <c r="O33" s="33">
        <f t="shared" si="5"/>
        <v>81686.706249999974</v>
      </c>
      <c r="P33" s="33">
        <f t="shared" si="6"/>
        <v>120110.25000000001</v>
      </c>
      <c r="Q33" s="33">
        <f t="shared" si="7"/>
        <v>86691.299999999974</v>
      </c>
      <c r="R33" s="41">
        <f t="shared" si="8"/>
        <v>150137.81250000003</v>
      </c>
      <c r="S33" s="42">
        <f t="shared" si="9"/>
        <v>56663.737499999959</v>
      </c>
      <c r="T33" s="45">
        <f t="shared" si="10"/>
        <v>18000</v>
      </c>
      <c r="U33" s="31">
        <f t="shared" si="11"/>
        <v>18000</v>
      </c>
      <c r="V33" s="31">
        <f t="shared" si="0"/>
        <v>18000</v>
      </c>
      <c r="W33" s="50">
        <f t="shared" si="12"/>
        <v>38663.737499999959</v>
      </c>
      <c r="X33" s="31">
        <f t="shared" si="13"/>
        <v>68691.299999999974</v>
      </c>
      <c r="Y33" s="31">
        <f t="shared" si="14"/>
        <v>138110.25</v>
      </c>
      <c r="Z33" s="85">
        <f t="shared" si="15"/>
        <v>2.7596695535976323</v>
      </c>
      <c r="AA33" s="51">
        <f t="shared" si="17"/>
        <v>68691.299999999974</v>
      </c>
      <c r="AB33" s="51">
        <f t="shared" si="16"/>
        <v>107793.70000000003</v>
      </c>
      <c r="AC33" s="51">
        <v>176485</v>
      </c>
    </row>
    <row r="34" spans="1:29">
      <c r="A34" s="1" t="s">
        <v>48</v>
      </c>
      <c r="B34" s="1" t="s">
        <v>49</v>
      </c>
      <c r="C34" s="6">
        <v>0</v>
      </c>
      <c r="D34" s="6">
        <f t="shared" si="1"/>
        <v>0</v>
      </c>
      <c r="E34" s="6" t="e">
        <f>#REF!-D34</f>
        <v>#REF!</v>
      </c>
      <c r="F34" s="31">
        <v>0</v>
      </c>
      <c r="G34" s="31">
        <v>164075</v>
      </c>
      <c r="H34" s="31">
        <v>164075</v>
      </c>
      <c r="I34" s="34">
        <v>416344.04</v>
      </c>
      <c r="J34" s="32">
        <v>111393.73000000001</v>
      </c>
      <c r="K34" s="38">
        <v>3.2106254241083896</v>
      </c>
      <c r="L34" s="33">
        <f t="shared" si="2"/>
        <v>69390.673333333325</v>
      </c>
      <c r="M34" s="32">
        <f t="shared" si="3"/>
        <v>42003.056666666685</v>
      </c>
      <c r="N34" s="33">
        <f t="shared" si="4"/>
        <v>86738.34166666666</v>
      </c>
      <c r="O34" s="33">
        <f t="shared" si="5"/>
        <v>24655.388333333351</v>
      </c>
      <c r="P34" s="33">
        <f t="shared" si="6"/>
        <v>83268.80799999999</v>
      </c>
      <c r="Q34" s="33">
        <f t="shared" si="7"/>
        <v>28124.92200000002</v>
      </c>
      <c r="R34" s="41">
        <f t="shared" si="8"/>
        <v>104086.00999999998</v>
      </c>
      <c r="S34" s="42">
        <f t="shared" si="9"/>
        <v>7307.7200000000303</v>
      </c>
      <c r="T34" s="45">
        <f t="shared" si="10"/>
        <v>18000</v>
      </c>
      <c r="U34" s="31">
        <f t="shared" si="11"/>
        <v>18000</v>
      </c>
      <c r="V34" s="31">
        <f t="shared" si="0"/>
        <v>5846.176000000024</v>
      </c>
      <c r="W34" s="50" t="str">
        <f t="shared" si="12"/>
        <v>-</v>
      </c>
      <c r="X34" s="31">
        <f t="shared" si="13"/>
        <v>10124.92200000002</v>
      </c>
      <c r="Y34" s="31">
        <f t="shared" si="14"/>
        <v>101268.80799999999</v>
      </c>
      <c r="Z34" s="85">
        <f t="shared" si="15"/>
        <v>2.9188017102394452</v>
      </c>
      <c r="AA34" s="51">
        <f t="shared" si="17"/>
        <v>10124.92200000002</v>
      </c>
      <c r="AB34" s="51">
        <f t="shared" si="16"/>
        <v>153950.07799999998</v>
      </c>
      <c r="AC34" s="51">
        <v>164075</v>
      </c>
    </row>
    <row r="35" spans="1:29">
      <c r="A35" s="1" t="s">
        <v>48</v>
      </c>
      <c r="B35" s="1" t="s">
        <v>50</v>
      </c>
      <c r="C35" s="6">
        <v>5021.7053333333342</v>
      </c>
      <c r="D35" s="6">
        <f t="shared" si="1"/>
        <v>5022</v>
      </c>
      <c r="E35" s="6" t="e">
        <f>#REF!-D35</f>
        <v>#REF!</v>
      </c>
      <c r="F35" s="31">
        <v>0</v>
      </c>
      <c r="G35" s="31">
        <v>191791</v>
      </c>
      <c r="H35" s="31">
        <v>191791</v>
      </c>
      <c r="I35" s="34">
        <v>620835.19999999995</v>
      </c>
      <c r="J35" s="32">
        <v>99769.95</v>
      </c>
      <c r="K35" s="38">
        <v>1.9284335037704048</v>
      </c>
      <c r="L35" s="33">
        <f t="shared" si="2"/>
        <v>0</v>
      </c>
      <c r="M35" s="32">
        <f t="shared" si="3"/>
        <v>0</v>
      </c>
      <c r="N35" s="33">
        <f t="shared" si="4"/>
        <v>0</v>
      </c>
      <c r="O35" s="33">
        <f t="shared" si="5"/>
        <v>0</v>
      </c>
      <c r="P35" s="33">
        <f t="shared" si="6"/>
        <v>0</v>
      </c>
      <c r="Q35" s="33">
        <f t="shared" si="7"/>
        <v>0</v>
      </c>
      <c r="R35" s="41">
        <f t="shared" si="8"/>
        <v>0</v>
      </c>
      <c r="S35" s="42">
        <f t="shared" si="9"/>
        <v>0</v>
      </c>
      <c r="T35" s="45">
        <f t="shared" si="10"/>
        <v>0</v>
      </c>
      <c r="U35" s="31">
        <f t="shared" si="11"/>
        <v>0</v>
      </c>
      <c r="V35" s="31">
        <f t="shared" si="0"/>
        <v>0</v>
      </c>
      <c r="W35" s="50" t="str">
        <f t="shared" si="12"/>
        <v>-</v>
      </c>
      <c r="X35" s="31" t="str">
        <f t="shared" si="13"/>
        <v>-</v>
      </c>
      <c r="Y35" s="31">
        <f t="shared" si="14"/>
        <v>99769.95</v>
      </c>
      <c r="Z35" s="85">
        <f t="shared" si="15"/>
        <v>1.9284335037704048</v>
      </c>
      <c r="AA35" s="51"/>
      <c r="AB35" s="51">
        <f t="shared" si="16"/>
        <v>191791</v>
      </c>
      <c r="AC35" s="51">
        <v>191791</v>
      </c>
    </row>
    <row r="36" spans="1:29">
      <c r="A36" s="11" t="s">
        <v>51</v>
      </c>
      <c r="B36" s="10" t="s">
        <v>52</v>
      </c>
      <c r="C36" s="12">
        <v>0</v>
      </c>
      <c r="D36" s="12">
        <f t="shared" si="1"/>
        <v>0</v>
      </c>
      <c r="E36" s="12" t="e">
        <f>#REF!-D36</f>
        <v>#REF!</v>
      </c>
      <c r="F36" s="31">
        <v>0</v>
      </c>
      <c r="G36" s="31">
        <v>168436</v>
      </c>
      <c r="H36" s="31">
        <v>168436</v>
      </c>
      <c r="I36" s="34">
        <v>496793.68</v>
      </c>
      <c r="J36" s="32">
        <v>96785.1</v>
      </c>
      <c r="K36" s="38">
        <v>2.337834088388564</v>
      </c>
      <c r="L36" s="33">
        <f t="shared" si="2"/>
        <v>82798.94666666667</v>
      </c>
      <c r="M36" s="32">
        <f t="shared" si="3"/>
        <v>13986.153333333335</v>
      </c>
      <c r="N36" s="33">
        <f t="shared" si="4"/>
        <v>0</v>
      </c>
      <c r="O36" s="33">
        <f t="shared" si="5"/>
        <v>0</v>
      </c>
      <c r="P36" s="33">
        <f t="shared" si="6"/>
        <v>0</v>
      </c>
      <c r="Q36" s="33">
        <f t="shared" si="7"/>
        <v>0</v>
      </c>
      <c r="R36" s="41">
        <f t="shared" si="8"/>
        <v>0</v>
      </c>
      <c r="S36" s="42">
        <f t="shared" si="9"/>
        <v>0</v>
      </c>
      <c r="T36" s="45">
        <f t="shared" si="10"/>
        <v>11188.922666666669</v>
      </c>
      <c r="U36" s="31">
        <f t="shared" si="11"/>
        <v>0</v>
      </c>
      <c r="V36" s="31">
        <f t="shared" ref="V36:V67" si="18">IF(S36-(S36*20%)&gt;18000,18000,S36-(S36*20%))</f>
        <v>0</v>
      </c>
      <c r="W36" s="50" t="str">
        <f t="shared" si="12"/>
        <v>-</v>
      </c>
      <c r="X36" s="31" t="str">
        <f t="shared" si="13"/>
        <v>-</v>
      </c>
      <c r="Y36" s="31">
        <f t="shared" si="14"/>
        <v>96785.1</v>
      </c>
      <c r="Z36" s="85">
        <f t="shared" si="15"/>
        <v>2.337834088388564</v>
      </c>
      <c r="AA36" s="51"/>
      <c r="AB36" s="51">
        <f t="shared" si="16"/>
        <v>168436</v>
      </c>
      <c r="AC36" s="51">
        <v>168436</v>
      </c>
    </row>
    <row r="37" spans="1:29">
      <c r="A37" s="1" t="s">
        <v>53</v>
      </c>
      <c r="B37" s="1" t="s">
        <v>54</v>
      </c>
      <c r="C37" s="6">
        <v>0</v>
      </c>
      <c r="D37" s="6">
        <f t="shared" si="1"/>
        <v>0</v>
      </c>
      <c r="E37" s="6" t="e">
        <f>#REF!-D37</f>
        <v>#REF!</v>
      </c>
      <c r="F37" s="31">
        <v>0</v>
      </c>
      <c r="G37" s="31">
        <v>179223</v>
      </c>
      <c r="H37" s="31">
        <v>179223</v>
      </c>
      <c r="I37" s="34">
        <v>693872.3</v>
      </c>
      <c r="J37" s="32">
        <v>174090.55</v>
      </c>
      <c r="K37" s="38">
        <v>3.0107652373498688</v>
      </c>
      <c r="L37" s="33">
        <f t="shared" si="2"/>
        <v>115645.38333333336</v>
      </c>
      <c r="M37" s="32">
        <f t="shared" si="3"/>
        <v>58445.166666666628</v>
      </c>
      <c r="N37" s="33">
        <f t="shared" si="4"/>
        <v>144556.72916666669</v>
      </c>
      <c r="O37" s="33">
        <f t="shared" si="5"/>
        <v>29533.820833333302</v>
      </c>
      <c r="P37" s="33">
        <f t="shared" si="6"/>
        <v>138774.46000000002</v>
      </c>
      <c r="Q37" s="33">
        <f t="shared" si="7"/>
        <v>35316.089999999967</v>
      </c>
      <c r="R37" s="41">
        <f t="shared" si="8"/>
        <v>173468.07500000004</v>
      </c>
      <c r="S37" s="42">
        <f t="shared" si="9"/>
        <v>622.47499999994761</v>
      </c>
      <c r="T37" s="45">
        <f t="shared" si="10"/>
        <v>18000</v>
      </c>
      <c r="U37" s="31">
        <f t="shared" si="11"/>
        <v>18000</v>
      </c>
      <c r="V37" s="31">
        <f t="shared" si="18"/>
        <v>497.97999999995807</v>
      </c>
      <c r="W37" s="50" t="str">
        <f t="shared" si="12"/>
        <v>-</v>
      </c>
      <c r="X37" s="31">
        <f t="shared" si="13"/>
        <v>17316.089999999967</v>
      </c>
      <c r="Y37" s="31">
        <f t="shared" si="14"/>
        <v>156774.46000000002</v>
      </c>
      <c r="Z37" s="85">
        <f t="shared" si="15"/>
        <v>2.7112964734289005</v>
      </c>
      <c r="AA37" s="51">
        <f>X37</f>
        <v>17316.089999999967</v>
      </c>
      <c r="AB37" s="51">
        <f t="shared" si="16"/>
        <v>161906.91000000003</v>
      </c>
      <c r="AC37" s="51">
        <v>179223</v>
      </c>
    </row>
    <row r="38" spans="1:29">
      <c r="A38" s="1" t="s">
        <v>55</v>
      </c>
      <c r="B38" s="1" t="s">
        <v>56</v>
      </c>
      <c r="C38" s="6">
        <v>29564.615999999998</v>
      </c>
      <c r="D38" s="6">
        <f t="shared" si="1"/>
        <v>29565</v>
      </c>
      <c r="E38" s="6" t="e">
        <f>#REF!-D38</f>
        <v>#REF!</v>
      </c>
      <c r="F38" s="31">
        <v>0</v>
      </c>
      <c r="G38" s="31">
        <v>153884</v>
      </c>
      <c r="H38" s="31">
        <v>153884</v>
      </c>
      <c r="I38" s="34">
        <v>600480.18999999994</v>
      </c>
      <c r="J38" s="32">
        <v>62669.11</v>
      </c>
      <c r="K38" s="38">
        <v>1.2523798994934372</v>
      </c>
      <c r="L38" s="33">
        <f t="shared" si="2"/>
        <v>0</v>
      </c>
      <c r="M38" s="32">
        <f t="shared" si="3"/>
        <v>0</v>
      </c>
      <c r="N38" s="33">
        <f t="shared" si="4"/>
        <v>0</v>
      </c>
      <c r="O38" s="33">
        <f t="shared" si="5"/>
        <v>0</v>
      </c>
      <c r="P38" s="33">
        <f t="shared" si="6"/>
        <v>0</v>
      </c>
      <c r="Q38" s="33">
        <f t="shared" si="7"/>
        <v>0</v>
      </c>
      <c r="R38" s="41">
        <f t="shared" si="8"/>
        <v>0</v>
      </c>
      <c r="S38" s="42">
        <f t="shared" si="9"/>
        <v>0</v>
      </c>
      <c r="T38" s="45">
        <f t="shared" si="10"/>
        <v>0</v>
      </c>
      <c r="U38" s="31">
        <f t="shared" si="11"/>
        <v>0</v>
      </c>
      <c r="V38" s="31">
        <f t="shared" si="18"/>
        <v>0</v>
      </c>
      <c r="W38" s="50" t="str">
        <f t="shared" si="12"/>
        <v>-</v>
      </c>
      <c r="X38" s="31" t="str">
        <f t="shared" si="13"/>
        <v>-</v>
      </c>
      <c r="Y38" s="31">
        <f t="shared" si="14"/>
        <v>62669.11</v>
      </c>
      <c r="Z38" s="85">
        <f t="shared" si="15"/>
        <v>1.2523798994934372</v>
      </c>
      <c r="AA38" s="51"/>
      <c r="AB38" s="51">
        <f t="shared" si="16"/>
        <v>153884</v>
      </c>
      <c r="AC38" s="51">
        <v>153884</v>
      </c>
    </row>
    <row r="39" spans="1:29">
      <c r="A39" s="1" t="s">
        <v>55</v>
      </c>
      <c r="B39" s="1" t="s">
        <v>57</v>
      </c>
      <c r="C39" s="6">
        <v>2513.410666666663</v>
      </c>
      <c r="D39" s="6">
        <f t="shared" si="1"/>
        <v>2513</v>
      </c>
      <c r="E39" s="6" t="e">
        <f>#REF!-D39</f>
        <v>#REF!</v>
      </c>
      <c r="F39" s="31">
        <v>5680</v>
      </c>
      <c r="G39" s="31">
        <v>193106</v>
      </c>
      <c r="H39" s="31">
        <v>198786</v>
      </c>
      <c r="I39" s="34">
        <v>342060.53</v>
      </c>
      <c r="J39" s="32">
        <v>83244.929999999993</v>
      </c>
      <c r="K39" s="38">
        <v>2.920357867655762</v>
      </c>
      <c r="L39" s="33">
        <f t="shared" si="2"/>
        <v>57010.08833333334</v>
      </c>
      <c r="M39" s="32">
        <f t="shared" si="3"/>
        <v>26234.841666666653</v>
      </c>
      <c r="N39" s="33">
        <f t="shared" si="4"/>
        <v>71262.610416666677</v>
      </c>
      <c r="O39" s="33">
        <f t="shared" si="5"/>
        <v>11982.319583333316</v>
      </c>
      <c r="P39" s="33">
        <f t="shared" si="6"/>
        <v>68412.106</v>
      </c>
      <c r="Q39" s="33">
        <f t="shared" si="7"/>
        <v>14832.823999999993</v>
      </c>
      <c r="R39" s="41">
        <f t="shared" si="8"/>
        <v>0</v>
      </c>
      <c r="S39" s="42">
        <f t="shared" si="9"/>
        <v>0</v>
      </c>
      <c r="T39" s="45">
        <f t="shared" si="10"/>
        <v>18000</v>
      </c>
      <c r="U39" s="31">
        <f t="shared" si="11"/>
        <v>9585.8556666666518</v>
      </c>
      <c r="V39" s="31">
        <f t="shared" si="18"/>
        <v>0</v>
      </c>
      <c r="W39" s="50" t="str">
        <f t="shared" si="12"/>
        <v>-</v>
      </c>
      <c r="X39" s="31" t="str">
        <f t="shared" si="13"/>
        <v>-</v>
      </c>
      <c r="Y39" s="31">
        <f t="shared" si="14"/>
        <v>83244.929999999993</v>
      </c>
      <c r="Z39" s="85">
        <f t="shared" si="15"/>
        <v>2.920357867655762</v>
      </c>
      <c r="AA39" s="51"/>
      <c r="AB39" s="51">
        <f t="shared" si="16"/>
        <v>198786</v>
      </c>
      <c r="AC39" s="51">
        <v>198786</v>
      </c>
    </row>
    <row r="40" spans="1:29">
      <c r="A40" s="1" t="s">
        <v>55</v>
      </c>
      <c r="B40" s="1" t="s">
        <v>58</v>
      </c>
      <c r="C40" s="6">
        <v>0</v>
      </c>
      <c r="D40" s="6">
        <f t="shared" si="1"/>
        <v>0</v>
      </c>
      <c r="E40" s="6" t="e">
        <f>#REF!-D40</f>
        <v>#REF!</v>
      </c>
      <c r="F40" s="31">
        <v>7971</v>
      </c>
      <c r="G40" s="31">
        <v>139895</v>
      </c>
      <c r="H40" s="31">
        <v>147866</v>
      </c>
      <c r="I40" s="34">
        <v>490487.87</v>
      </c>
      <c r="J40" s="32">
        <v>124184.41</v>
      </c>
      <c r="K40" s="38">
        <v>3.0382258382862766</v>
      </c>
      <c r="L40" s="33">
        <f t="shared" si="2"/>
        <v>81747.978333333318</v>
      </c>
      <c r="M40" s="32">
        <f t="shared" si="3"/>
        <v>42436.431666666685</v>
      </c>
      <c r="N40" s="33">
        <f t="shared" si="4"/>
        <v>102184.97291666665</v>
      </c>
      <c r="O40" s="33">
        <f t="shared" si="5"/>
        <v>21999.437083333352</v>
      </c>
      <c r="P40" s="33">
        <f t="shared" si="6"/>
        <v>98097.573999999979</v>
      </c>
      <c r="Q40" s="33">
        <f t="shared" si="7"/>
        <v>26086.836000000025</v>
      </c>
      <c r="R40" s="41">
        <f t="shared" si="8"/>
        <v>122621.96749999997</v>
      </c>
      <c r="S40" s="42">
        <f t="shared" si="9"/>
        <v>1562.4425000000338</v>
      </c>
      <c r="T40" s="45">
        <f t="shared" si="10"/>
        <v>18000</v>
      </c>
      <c r="U40" s="31">
        <f t="shared" si="11"/>
        <v>17599.54966666668</v>
      </c>
      <c r="V40" s="31">
        <f t="shared" si="18"/>
        <v>1249.954000000027</v>
      </c>
      <c r="W40" s="50" t="str">
        <f t="shared" si="12"/>
        <v>-</v>
      </c>
      <c r="X40" s="31">
        <f t="shared" si="13"/>
        <v>8086.8360000000248</v>
      </c>
      <c r="Y40" s="31">
        <f t="shared" si="14"/>
        <v>116097.57399999998</v>
      </c>
      <c r="Z40" s="85">
        <f t="shared" si="15"/>
        <v>2.840377862963257</v>
      </c>
      <c r="AA40" s="51">
        <f>X40</f>
        <v>8086.8360000000248</v>
      </c>
      <c r="AB40" s="51">
        <f t="shared" si="16"/>
        <v>139779.16399999999</v>
      </c>
      <c r="AC40" s="51">
        <v>147866</v>
      </c>
    </row>
    <row r="41" spans="1:29">
      <c r="A41" s="1" t="s">
        <v>55</v>
      </c>
      <c r="B41" s="1" t="s">
        <v>59</v>
      </c>
      <c r="C41" s="6">
        <v>0</v>
      </c>
      <c r="D41" s="6">
        <f t="shared" si="1"/>
        <v>0</v>
      </c>
      <c r="E41" s="6" t="e">
        <f>#REF!-D41</f>
        <v>#REF!</v>
      </c>
      <c r="F41" s="31">
        <v>0</v>
      </c>
      <c r="G41" s="31">
        <v>151530</v>
      </c>
      <c r="H41" s="31">
        <v>151530</v>
      </c>
      <c r="I41" s="34">
        <v>226233.04</v>
      </c>
      <c r="J41" s="32">
        <v>36524.46</v>
      </c>
      <c r="K41" s="38">
        <v>1.9373541548131077</v>
      </c>
      <c r="L41" s="33">
        <f t="shared" si="2"/>
        <v>0</v>
      </c>
      <c r="M41" s="32">
        <f t="shared" si="3"/>
        <v>0</v>
      </c>
      <c r="N41" s="33">
        <f t="shared" si="4"/>
        <v>0</v>
      </c>
      <c r="O41" s="33">
        <f t="shared" si="5"/>
        <v>0</v>
      </c>
      <c r="P41" s="33">
        <f t="shared" si="6"/>
        <v>0</v>
      </c>
      <c r="Q41" s="33">
        <f t="shared" si="7"/>
        <v>0</v>
      </c>
      <c r="R41" s="41">
        <f t="shared" si="8"/>
        <v>0</v>
      </c>
      <c r="S41" s="42">
        <f t="shared" si="9"/>
        <v>0</v>
      </c>
      <c r="T41" s="45">
        <f t="shared" si="10"/>
        <v>0</v>
      </c>
      <c r="U41" s="31">
        <f t="shared" si="11"/>
        <v>0</v>
      </c>
      <c r="V41" s="31">
        <f t="shared" si="18"/>
        <v>0</v>
      </c>
      <c r="W41" s="50" t="str">
        <f t="shared" si="12"/>
        <v>-</v>
      </c>
      <c r="X41" s="31" t="str">
        <f t="shared" si="13"/>
        <v>-</v>
      </c>
      <c r="Y41" s="31">
        <f t="shared" si="14"/>
        <v>36524.46</v>
      </c>
      <c r="Z41" s="85">
        <f t="shared" si="15"/>
        <v>1.9373541548131077</v>
      </c>
      <c r="AA41" s="51"/>
      <c r="AB41" s="51">
        <f t="shared" si="16"/>
        <v>151530</v>
      </c>
      <c r="AC41" s="51">
        <v>151530</v>
      </c>
    </row>
    <row r="42" spans="1:29">
      <c r="A42" s="1" t="s">
        <v>55</v>
      </c>
      <c r="B42" s="1" t="s">
        <v>60</v>
      </c>
      <c r="C42" s="6">
        <v>0</v>
      </c>
      <c r="D42" s="6">
        <f t="shared" si="1"/>
        <v>0</v>
      </c>
      <c r="E42" s="6" t="e">
        <f>#REF!-D42</f>
        <v>#REF!</v>
      </c>
      <c r="F42" s="31">
        <v>0</v>
      </c>
      <c r="G42" s="31">
        <v>187590</v>
      </c>
      <c r="H42" s="31">
        <v>187590</v>
      </c>
      <c r="I42" s="34">
        <v>705256.12</v>
      </c>
      <c r="J42" s="32">
        <v>101212.70000000001</v>
      </c>
      <c r="K42" s="38">
        <v>1.7221437227655678</v>
      </c>
      <c r="L42" s="33">
        <f t="shared" si="2"/>
        <v>0</v>
      </c>
      <c r="M42" s="32">
        <f t="shared" si="3"/>
        <v>0</v>
      </c>
      <c r="N42" s="33">
        <f t="shared" si="4"/>
        <v>0</v>
      </c>
      <c r="O42" s="33">
        <f t="shared" si="5"/>
        <v>0</v>
      </c>
      <c r="P42" s="33">
        <f t="shared" si="6"/>
        <v>0</v>
      </c>
      <c r="Q42" s="33">
        <f t="shared" si="7"/>
        <v>0</v>
      </c>
      <c r="R42" s="41">
        <f t="shared" si="8"/>
        <v>0</v>
      </c>
      <c r="S42" s="42">
        <f t="shared" si="9"/>
        <v>0</v>
      </c>
      <c r="T42" s="45">
        <f t="shared" si="10"/>
        <v>0</v>
      </c>
      <c r="U42" s="31">
        <f t="shared" si="11"/>
        <v>0</v>
      </c>
      <c r="V42" s="31">
        <f t="shared" si="18"/>
        <v>0</v>
      </c>
      <c r="W42" s="50" t="str">
        <f t="shared" si="12"/>
        <v>-</v>
      </c>
      <c r="X42" s="31" t="str">
        <f t="shared" si="13"/>
        <v>-</v>
      </c>
      <c r="Y42" s="31">
        <f t="shared" si="14"/>
        <v>101212.70000000001</v>
      </c>
      <c r="Z42" s="85">
        <f t="shared" si="15"/>
        <v>1.7221437227655678</v>
      </c>
      <c r="AA42" s="51"/>
      <c r="AB42" s="51">
        <f t="shared" si="16"/>
        <v>187590</v>
      </c>
      <c r="AC42" s="51">
        <v>187590</v>
      </c>
    </row>
    <row r="43" spans="1:29">
      <c r="A43" s="1" t="s">
        <v>61</v>
      </c>
      <c r="B43" s="1" t="s">
        <v>62</v>
      </c>
      <c r="C43" s="6">
        <v>0</v>
      </c>
      <c r="D43" s="6">
        <f t="shared" si="1"/>
        <v>0</v>
      </c>
      <c r="E43" s="6" t="e">
        <f>#REF!-D43</f>
        <v>#REF!</v>
      </c>
      <c r="F43" s="31">
        <v>0</v>
      </c>
      <c r="G43" s="31">
        <v>128380</v>
      </c>
      <c r="H43" s="31">
        <v>128380</v>
      </c>
      <c r="I43" s="34">
        <v>319555.01</v>
      </c>
      <c r="J43" s="32">
        <v>93107.88</v>
      </c>
      <c r="K43" s="38">
        <v>3.4964075825317211</v>
      </c>
      <c r="L43" s="33">
        <f t="shared" si="2"/>
        <v>53259.168333333335</v>
      </c>
      <c r="M43" s="32">
        <f t="shared" si="3"/>
        <v>39848.71166666667</v>
      </c>
      <c r="N43" s="33">
        <f t="shared" si="4"/>
        <v>66573.960416666669</v>
      </c>
      <c r="O43" s="33">
        <f t="shared" si="5"/>
        <v>26533.919583333336</v>
      </c>
      <c r="P43" s="33">
        <f t="shared" si="6"/>
        <v>63911.002</v>
      </c>
      <c r="Q43" s="33">
        <f t="shared" si="7"/>
        <v>29196.878000000004</v>
      </c>
      <c r="R43" s="41">
        <f t="shared" si="8"/>
        <v>79888.752500000002</v>
      </c>
      <c r="S43" s="42">
        <f t="shared" si="9"/>
        <v>13219.127500000002</v>
      </c>
      <c r="T43" s="45">
        <f t="shared" si="10"/>
        <v>18000</v>
      </c>
      <c r="U43" s="31">
        <f t="shared" si="11"/>
        <v>18000</v>
      </c>
      <c r="V43" s="31">
        <f t="shared" si="18"/>
        <v>10575.302000000001</v>
      </c>
      <c r="W43" s="50" t="str">
        <f t="shared" si="12"/>
        <v>-</v>
      </c>
      <c r="X43" s="31">
        <f t="shared" si="13"/>
        <v>11196.878000000004</v>
      </c>
      <c r="Y43" s="31">
        <f t="shared" si="14"/>
        <v>81911.002000000008</v>
      </c>
      <c r="Z43" s="86">
        <f t="shared" si="15"/>
        <v>3.0759399578808044</v>
      </c>
      <c r="AA43" s="51">
        <f>X43</f>
        <v>11196.878000000004</v>
      </c>
      <c r="AB43" s="51">
        <f t="shared" si="16"/>
        <v>117183.122</v>
      </c>
      <c r="AC43" s="51">
        <v>128380</v>
      </c>
    </row>
    <row r="44" spans="1:29">
      <c r="A44" s="1" t="s">
        <v>61</v>
      </c>
      <c r="B44" s="1" t="s">
        <v>63</v>
      </c>
      <c r="C44" s="6">
        <v>0</v>
      </c>
      <c r="D44" s="6">
        <f t="shared" si="1"/>
        <v>0</v>
      </c>
      <c r="E44" s="6" t="e">
        <f>#REF!-D44</f>
        <v>#REF!</v>
      </c>
      <c r="F44" s="31">
        <v>25386</v>
      </c>
      <c r="G44" s="31">
        <v>168917</v>
      </c>
      <c r="H44" s="31">
        <v>194303</v>
      </c>
      <c r="I44" s="34">
        <v>568009.55000000005</v>
      </c>
      <c r="J44" s="32">
        <v>148242.43</v>
      </c>
      <c r="K44" s="38">
        <v>3.1318296673004875</v>
      </c>
      <c r="L44" s="33">
        <f t="shared" si="2"/>
        <v>94668.258333333346</v>
      </c>
      <c r="M44" s="32">
        <f t="shared" si="3"/>
        <v>53574.171666666647</v>
      </c>
      <c r="N44" s="33">
        <f t="shared" si="4"/>
        <v>118335.32291666669</v>
      </c>
      <c r="O44" s="33">
        <f t="shared" si="5"/>
        <v>29907.107083333307</v>
      </c>
      <c r="P44" s="33">
        <f t="shared" si="6"/>
        <v>113601.91000000002</v>
      </c>
      <c r="Q44" s="33">
        <f t="shared" si="7"/>
        <v>34640.519999999975</v>
      </c>
      <c r="R44" s="41">
        <f t="shared" si="8"/>
        <v>142002.38750000001</v>
      </c>
      <c r="S44" s="42">
        <f t="shared" si="9"/>
        <v>6240.0424999999814</v>
      </c>
      <c r="T44" s="45">
        <f t="shared" si="10"/>
        <v>18000</v>
      </c>
      <c r="U44" s="31">
        <f t="shared" si="11"/>
        <v>18000</v>
      </c>
      <c r="V44" s="31">
        <f t="shared" si="18"/>
        <v>4992.0339999999851</v>
      </c>
      <c r="W44" s="50" t="str">
        <f t="shared" si="12"/>
        <v>-</v>
      </c>
      <c r="X44" s="31">
        <f t="shared" si="13"/>
        <v>16640.519999999975</v>
      </c>
      <c r="Y44" s="31">
        <f t="shared" si="14"/>
        <v>131601.91000000003</v>
      </c>
      <c r="Z44" s="85">
        <f t="shared" si="15"/>
        <v>2.7802752964276749</v>
      </c>
      <c r="AA44" s="51">
        <f>X44</f>
        <v>16640.519999999975</v>
      </c>
      <c r="AB44" s="51">
        <f t="shared" si="16"/>
        <v>177662.48000000004</v>
      </c>
      <c r="AC44" s="51">
        <v>194303</v>
      </c>
    </row>
    <row r="45" spans="1:29">
      <c r="A45" s="1" t="s">
        <v>61</v>
      </c>
      <c r="B45" s="1" t="s">
        <v>64</v>
      </c>
      <c r="C45" s="6">
        <v>0</v>
      </c>
      <c r="D45" s="6">
        <f t="shared" si="1"/>
        <v>0</v>
      </c>
      <c r="E45" s="6" t="e">
        <f>#REF!-D45</f>
        <v>#REF!</v>
      </c>
      <c r="F45" s="31">
        <v>0</v>
      </c>
      <c r="G45" s="31">
        <v>158991</v>
      </c>
      <c r="H45" s="31">
        <v>158991</v>
      </c>
      <c r="I45" s="34">
        <v>536025.31000000006</v>
      </c>
      <c r="J45" s="32">
        <v>109372.39</v>
      </c>
      <c r="K45" s="38">
        <v>2.4485199775361353</v>
      </c>
      <c r="L45" s="33">
        <f t="shared" si="2"/>
        <v>89337.551666666666</v>
      </c>
      <c r="M45" s="32">
        <f t="shared" si="3"/>
        <v>20034.838333333333</v>
      </c>
      <c r="N45" s="33">
        <f t="shared" si="4"/>
        <v>0</v>
      </c>
      <c r="O45" s="33">
        <f t="shared" si="5"/>
        <v>0</v>
      </c>
      <c r="P45" s="33">
        <f t="shared" si="6"/>
        <v>107205.06199999999</v>
      </c>
      <c r="Q45" s="33">
        <f t="shared" si="7"/>
        <v>2167.3280000000086</v>
      </c>
      <c r="R45" s="41">
        <f t="shared" si="8"/>
        <v>0</v>
      </c>
      <c r="S45" s="42">
        <f t="shared" si="9"/>
        <v>0</v>
      </c>
      <c r="T45" s="45">
        <f t="shared" si="10"/>
        <v>16027.870666666666</v>
      </c>
      <c r="U45" s="31">
        <f t="shared" si="11"/>
        <v>0</v>
      </c>
      <c r="V45" s="31">
        <f t="shared" si="18"/>
        <v>0</v>
      </c>
      <c r="W45" s="50" t="str">
        <f t="shared" si="12"/>
        <v>-</v>
      </c>
      <c r="X45" s="31" t="str">
        <f t="shared" si="13"/>
        <v>-</v>
      </c>
      <c r="Y45" s="31">
        <f t="shared" si="14"/>
        <v>109372.39</v>
      </c>
      <c r="Z45" s="85">
        <f t="shared" si="15"/>
        <v>2.4485199775361353</v>
      </c>
      <c r="AA45" s="51"/>
      <c r="AB45" s="51">
        <f t="shared" si="16"/>
        <v>158991</v>
      </c>
      <c r="AC45" s="51">
        <v>158991</v>
      </c>
    </row>
    <row r="46" spans="1:29">
      <c r="A46" s="1" t="s">
        <v>61</v>
      </c>
      <c r="B46" s="1" t="s">
        <v>65</v>
      </c>
      <c r="C46" s="6">
        <v>0</v>
      </c>
      <c r="D46" s="6">
        <f t="shared" si="1"/>
        <v>0</v>
      </c>
      <c r="E46" s="6" t="e">
        <f>#REF!-D46</f>
        <v>#REF!</v>
      </c>
      <c r="F46" s="31">
        <v>5002</v>
      </c>
      <c r="G46" s="31">
        <v>122152</v>
      </c>
      <c r="H46" s="31">
        <v>127154</v>
      </c>
      <c r="I46" s="34">
        <v>304170.87</v>
      </c>
      <c r="J46" s="32">
        <v>50042.55999999999</v>
      </c>
      <c r="K46" s="38">
        <v>1.9742545366030608</v>
      </c>
      <c r="L46" s="33">
        <f t="shared" si="2"/>
        <v>0</v>
      </c>
      <c r="M46" s="32">
        <f t="shared" si="3"/>
        <v>0</v>
      </c>
      <c r="N46" s="33">
        <f t="shared" si="4"/>
        <v>0</v>
      </c>
      <c r="O46" s="33">
        <f t="shared" si="5"/>
        <v>0</v>
      </c>
      <c r="P46" s="33">
        <f t="shared" si="6"/>
        <v>0</v>
      </c>
      <c r="Q46" s="33">
        <f t="shared" si="7"/>
        <v>0</v>
      </c>
      <c r="R46" s="41">
        <f t="shared" si="8"/>
        <v>0</v>
      </c>
      <c r="S46" s="42">
        <f t="shared" si="9"/>
        <v>0</v>
      </c>
      <c r="T46" s="45">
        <f t="shared" si="10"/>
        <v>0</v>
      </c>
      <c r="U46" s="31">
        <f t="shared" si="11"/>
        <v>0</v>
      </c>
      <c r="V46" s="31">
        <f t="shared" si="18"/>
        <v>0</v>
      </c>
      <c r="W46" s="50" t="str">
        <f t="shared" si="12"/>
        <v>-</v>
      </c>
      <c r="X46" s="31" t="str">
        <f t="shared" si="13"/>
        <v>-</v>
      </c>
      <c r="Y46" s="31">
        <f t="shared" si="14"/>
        <v>50042.55999999999</v>
      </c>
      <c r="Z46" s="85">
        <f t="shared" si="15"/>
        <v>1.9742545366030608</v>
      </c>
      <c r="AA46" s="51"/>
      <c r="AB46" s="51">
        <f t="shared" si="16"/>
        <v>127154</v>
      </c>
      <c r="AC46" s="51">
        <v>127154</v>
      </c>
    </row>
    <row r="47" spans="1:29">
      <c r="A47" s="1" t="s">
        <v>55</v>
      </c>
      <c r="B47" s="1" t="s">
        <v>66</v>
      </c>
      <c r="C47" s="6">
        <v>19076.813333333332</v>
      </c>
      <c r="D47" s="6">
        <f t="shared" si="1"/>
        <v>19077</v>
      </c>
      <c r="E47" s="6" t="e">
        <f>#REF!-D47</f>
        <v>#REF!</v>
      </c>
      <c r="F47" s="31">
        <v>0</v>
      </c>
      <c r="G47" s="31">
        <v>212036</v>
      </c>
      <c r="H47" s="31">
        <v>212036</v>
      </c>
      <c r="I47" s="34">
        <v>330949.95</v>
      </c>
      <c r="J47" s="32">
        <v>86845.2</v>
      </c>
      <c r="K47" s="38">
        <v>3.1489426120173158</v>
      </c>
      <c r="L47" s="33">
        <f t="shared" si="2"/>
        <v>55158.324999999997</v>
      </c>
      <c r="M47" s="32">
        <f t="shared" si="3"/>
        <v>31686.875</v>
      </c>
      <c r="N47" s="33">
        <f t="shared" si="4"/>
        <v>68947.90625</v>
      </c>
      <c r="O47" s="33">
        <f t="shared" si="5"/>
        <v>17897.293749999997</v>
      </c>
      <c r="P47" s="33">
        <f t="shared" si="6"/>
        <v>66189.989999999991</v>
      </c>
      <c r="Q47" s="33">
        <f t="shared" si="7"/>
        <v>20655.210000000006</v>
      </c>
      <c r="R47" s="41">
        <f t="shared" si="8"/>
        <v>82737.487499999988</v>
      </c>
      <c r="S47" s="42">
        <f t="shared" si="9"/>
        <v>4107.7125000000087</v>
      </c>
      <c r="T47" s="45">
        <f t="shared" si="10"/>
        <v>18000</v>
      </c>
      <c r="U47" s="31">
        <f t="shared" si="11"/>
        <v>14317.834999999997</v>
      </c>
      <c r="V47" s="31">
        <f t="shared" si="18"/>
        <v>3286.1700000000069</v>
      </c>
      <c r="W47" s="50" t="str">
        <f t="shared" si="12"/>
        <v>-</v>
      </c>
      <c r="X47" s="31">
        <f t="shared" si="13"/>
        <v>2655.2100000000064</v>
      </c>
      <c r="Y47" s="31">
        <f t="shared" si="14"/>
        <v>84189.989999999991</v>
      </c>
      <c r="Z47" s="85">
        <f t="shared" si="15"/>
        <v>3.0526666645515426</v>
      </c>
      <c r="AA47" s="51">
        <f>X47</f>
        <v>2655.2100000000064</v>
      </c>
      <c r="AB47" s="51">
        <f t="shared" si="16"/>
        <v>209380.78999999998</v>
      </c>
      <c r="AC47" s="51">
        <v>212036</v>
      </c>
    </row>
    <row r="48" spans="1:29">
      <c r="A48" s="1" t="s">
        <v>61</v>
      </c>
      <c r="B48" s="1" t="s">
        <v>67</v>
      </c>
      <c r="C48" s="6">
        <v>0</v>
      </c>
      <c r="D48" s="6">
        <f t="shared" si="1"/>
        <v>0</v>
      </c>
      <c r="E48" s="6" t="e">
        <f>#REF!-D48</f>
        <v>#REF!</v>
      </c>
      <c r="F48" s="31">
        <v>0</v>
      </c>
      <c r="G48" s="31">
        <v>150313</v>
      </c>
      <c r="H48" s="31">
        <v>150313</v>
      </c>
      <c r="I48" s="34">
        <v>631328.37</v>
      </c>
      <c r="J48" s="32">
        <v>58466.729999999996</v>
      </c>
      <c r="K48" s="38">
        <v>1.1113087789797882</v>
      </c>
      <c r="L48" s="33">
        <f t="shared" si="2"/>
        <v>0</v>
      </c>
      <c r="M48" s="32">
        <f t="shared" si="3"/>
        <v>0</v>
      </c>
      <c r="N48" s="33">
        <f t="shared" si="4"/>
        <v>0</v>
      </c>
      <c r="O48" s="33">
        <f t="shared" si="5"/>
        <v>0</v>
      </c>
      <c r="P48" s="33">
        <f t="shared" si="6"/>
        <v>0</v>
      </c>
      <c r="Q48" s="33">
        <f t="shared" si="7"/>
        <v>0</v>
      </c>
      <c r="R48" s="41">
        <f t="shared" si="8"/>
        <v>0</v>
      </c>
      <c r="S48" s="42">
        <f t="shared" si="9"/>
        <v>0</v>
      </c>
      <c r="T48" s="45">
        <f t="shared" si="10"/>
        <v>0</v>
      </c>
      <c r="U48" s="31">
        <f t="shared" si="11"/>
        <v>0</v>
      </c>
      <c r="V48" s="31">
        <f t="shared" si="18"/>
        <v>0</v>
      </c>
      <c r="W48" s="50" t="str">
        <f t="shared" si="12"/>
        <v>-</v>
      </c>
      <c r="X48" s="31" t="str">
        <f t="shared" si="13"/>
        <v>-</v>
      </c>
      <c r="Y48" s="31">
        <f t="shared" si="14"/>
        <v>58466.729999999996</v>
      </c>
      <c r="Z48" s="85">
        <f t="shared" si="15"/>
        <v>1.1113087789797882</v>
      </c>
      <c r="AA48" s="51"/>
      <c r="AB48" s="51">
        <f t="shared" si="16"/>
        <v>150313</v>
      </c>
      <c r="AC48" s="51">
        <v>150313</v>
      </c>
    </row>
    <row r="49" spans="1:29">
      <c r="A49" s="1" t="s">
        <v>55</v>
      </c>
      <c r="B49" s="1" t="s">
        <v>68</v>
      </c>
      <c r="C49" s="6">
        <v>0</v>
      </c>
      <c r="D49" s="6">
        <f t="shared" si="1"/>
        <v>0</v>
      </c>
      <c r="E49" s="6" t="e">
        <f>#REF!-D49</f>
        <v>#REF!</v>
      </c>
      <c r="F49" s="31">
        <v>2574</v>
      </c>
      <c r="G49" s="31">
        <v>181853</v>
      </c>
      <c r="H49" s="31">
        <v>184427</v>
      </c>
      <c r="I49" s="34">
        <v>516197.25</v>
      </c>
      <c r="J49" s="32">
        <v>126974.18000000001</v>
      </c>
      <c r="K49" s="38">
        <v>2.9517595454063348</v>
      </c>
      <c r="L49" s="33">
        <f t="shared" si="2"/>
        <v>86032.875</v>
      </c>
      <c r="M49" s="32">
        <f t="shared" si="3"/>
        <v>40941.305000000008</v>
      </c>
      <c r="N49" s="33">
        <f t="shared" si="4"/>
        <v>107541.09375</v>
      </c>
      <c r="O49" s="33">
        <f t="shared" si="5"/>
        <v>19433.086250000008</v>
      </c>
      <c r="P49" s="33">
        <f t="shared" si="6"/>
        <v>103239.45</v>
      </c>
      <c r="Q49" s="33">
        <f t="shared" si="7"/>
        <v>23734.73000000001</v>
      </c>
      <c r="R49" s="41">
        <f t="shared" si="8"/>
        <v>0</v>
      </c>
      <c r="S49" s="42">
        <f t="shared" si="9"/>
        <v>0</v>
      </c>
      <c r="T49" s="45">
        <f t="shared" si="10"/>
        <v>18000</v>
      </c>
      <c r="U49" s="31">
        <f t="shared" si="11"/>
        <v>15546.469000000006</v>
      </c>
      <c r="V49" s="31">
        <f t="shared" si="18"/>
        <v>0</v>
      </c>
      <c r="W49" s="50" t="str">
        <f t="shared" si="12"/>
        <v>-</v>
      </c>
      <c r="X49" s="31">
        <f t="shared" si="13"/>
        <v>5734.7300000000105</v>
      </c>
      <c r="Y49" s="31">
        <f t="shared" si="14"/>
        <v>121239.45</v>
      </c>
      <c r="Z49" s="85">
        <f t="shared" si="15"/>
        <v>2.8184446933802922</v>
      </c>
      <c r="AA49" s="51">
        <f>X49</f>
        <v>5734.7300000000105</v>
      </c>
      <c r="AB49" s="51">
        <f t="shared" si="16"/>
        <v>178692.27</v>
      </c>
      <c r="AC49" s="51">
        <v>184427</v>
      </c>
    </row>
    <row r="50" spans="1:29">
      <c r="A50" s="10" t="s">
        <v>55</v>
      </c>
      <c r="B50" s="11" t="s">
        <v>69</v>
      </c>
      <c r="C50" s="12">
        <v>0</v>
      </c>
      <c r="D50" s="12">
        <f t="shared" si="1"/>
        <v>0</v>
      </c>
      <c r="E50" s="12" t="e">
        <f>#REF!-D50</f>
        <v>#REF!</v>
      </c>
      <c r="F50" s="31">
        <v>0</v>
      </c>
      <c r="G50" s="31">
        <v>247012</v>
      </c>
      <c r="H50" s="31">
        <v>247012</v>
      </c>
      <c r="I50" s="34">
        <v>332190.09999999998</v>
      </c>
      <c r="J50" s="32">
        <v>56389.42</v>
      </c>
      <c r="K50" s="38">
        <v>2.0370054375491624</v>
      </c>
      <c r="L50" s="33">
        <f t="shared" si="2"/>
        <v>55365.016666666663</v>
      </c>
      <c r="M50" s="32">
        <f t="shared" si="3"/>
        <v>1024.4033333333355</v>
      </c>
      <c r="N50" s="33">
        <f t="shared" si="4"/>
        <v>0</v>
      </c>
      <c r="O50" s="33">
        <f t="shared" si="5"/>
        <v>0</v>
      </c>
      <c r="P50" s="33">
        <f t="shared" si="6"/>
        <v>0</v>
      </c>
      <c r="Q50" s="33">
        <f t="shared" si="7"/>
        <v>0</v>
      </c>
      <c r="R50" s="41">
        <f t="shared" si="8"/>
        <v>0</v>
      </c>
      <c r="S50" s="42">
        <f t="shared" si="9"/>
        <v>0</v>
      </c>
      <c r="T50" s="45">
        <f t="shared" si="10"/>
        <v>819.52266666666833</v>
      </c>
      <c r="U50" s="31">
        <f t="shared" si="11"/>
        <v>0</v>
      </c>
      <c r="V50" s="31">
        <f t="shared" si="18"/>
        <v>0</v>
      </c>
      <c r="W50" s="50" t="str">
        <f t="shared" si="12"/>
        <v>-</v>
      </c>
      <c r="X50" s="31" t="str">
        <f t="shared" si="13"/>
        <v>-</v>
      </c>
      <c r="Y50" s="31">
        <f t="shared" si="14"/>
        <v>56389.42</v>
      </c>
      <c r="Z50" s="85">
        <f t="shared" si="15"/>
        <v>2.0370054375491624</v>
      </c>
      <c r="AA50" s="51"/>
      <c r="AB50" s="51">
        <f t="shared" si="16"/>
        <v>247012</v>
      </c>
      <c r="AC50" s="51">
        <v>247012</v>
      </c>
    </row>
    <row r="51" spans="1:29">
      <c r="A51" s="1" t="s">
        <v>55</v>
      </c>
      <c r="B51" s="1" t="s">
        <v>70</v>
      </c>
      <c r="C51" s="6">
        <v>5258.4373333333406</v>
      </c>
      <c r="D51" s="6">
        <f t="shared" si="1"/>
        <v>5258</v>
      </c>
      <c r="E51" s="6" t="e">
        <f>#REF!-D51</f>
        <v>#REF!</v>
      </c>
      <c r="F51" s="31">
        <v>12317</v>
      </c>
      <c r="G51" s="31">
        <v>206259</v>
      </c>
      <c r="H51" s="31">
        <v>218576</v>
      </c>
      <c r="I51" s="34">
        <v>700810.8</v>
      </c>
      <c r="J51" s="32">
        <v>131304.63</v>
      </c>
      <c r="K51" s="38">
        <v>2.2483323030980689</v>
      </c>
      <c r="L51" s="33">
        <f t="shared" si="2"/>
        <v>116801.79999999999</v>
      </c>
      <c r="M51" s="32">
        <f t="shared" si="3"/>
        <v>14502.830000000016</v>
      </c>
      <c r="N51" s="33">
        <f t="shared" si="4"/>
        <v>0</v>
      </c>
      <c r="O51" s="33">
        <f t="shared" si="5"/>
        <v>0</v>
      </c>
      <c r="P51" s="33">
        <f t="shared" si="6"/>
        <v>0</v>
      </c>
      <c r="Q51" s="33">
        <f t="shared" si="7"/>
        <v>0</v>
      </c>
      <c r="R51" s="41">
        <f t="shared" si="8"/>
        <v>0</v>
      </c>
      <c r="S51" s="42">
        <f t="shared" si="9"/>
        <v>0</v>
      </c>
      <c r="T51" s="45">
        <f t="shared" si="10"/>
        <v>11602.264000000014</v>
      </c>
      <c r="U51" s="31">
        <f t="shared" si="11"/>
        <v>0</v>
      </c>
      <c r="V51" s="31">
        <f t="shared" si="18"/>
        <v>0</v>
      </c>
      <c r="W51" s="50" t="str">
        <f t="shared" si="12"/>
        <v>-</v>
      </c>
      <c r="X51" s="31" t="str">
        <f t="shared" si="13"/>
        <v>-</v>
      </c>
      <c r="Y51" s="31">
        <f t="shared" si="14"/>
        <v>131304.63</v>
      </c>
      <c r="Z51" s="85">
        <f t="shared" si="15"/>
        <v>2.2483323030980689</v>
      </c>
      <c r="AA51" s="51"/>
      <c r="AB51" s="51">
        <f t="shared" si="16"/>
        <v>218576</v>
      </c>
      <c r="AC51" s="51">
        <v>218576</v>
      </c>
    </row>
    <row r="52" spans="1:29">
      <c r="A52" s="1" t="s">
        <v>61</v>
      </c>
      <c r="B52" s="1" t="s">
        <v>71</v>
      </c>
      <c r="C52" s="6">
        <v>7076.8013333333338</v>
      </c>
      <c r="D52" s="6">
        <f t="shared" si="1"/>
        <v>7077</v>
      </c>
      <c r="E52" s="6" t="e">
        <f>#REF!-D52</f>
        <v>#REF!</v>
      </c>
      <c r="F52" s="31">
        <v>0</v>
      </c>
      <c r="G52" s="31">
        <v>114442</v>
      </c>
      <c r="H52" s="31">
        <v>114442</v>
      </c>
      <c r="I52" s="34">
        <v>313701.96000000002</v>
      </c>
      <c r="J52" s="32">
        <v>42524.3</v>
      </c>
      <c r="K52" s="38">
        <v>1.6266764798026763</v>
      </c>
      <c r="L52" s="33">
        <f t="shared" si="2"/>
        <v>0</v>
      </c>
      <c r="M52" s="32">
        <f t="shared" si="3"/>
        <v>0</v>
      </c>
      <c r="N52" s="33">
        <f t="shared" si="4"/>
        <v>0</v>
      </c>
      <c r="O52" s="33">
        <f t="shared" si="5"/>
        <v>0</v>
      </c>
      <c r="P52" s="33">
        <f t="shared" si="6"/>
        <v>0</v>
      </c>
      <c r="Q52" s="33">
        <f t="shared" si="7"/>
        <v>0</v>
      </c>
      <c r="R52" s="41">
        <f t="shared" si="8"/>
        <v>0</v>
      </c>
      <c r="S52" s="42">
        <f t="shared" si="9"/>
        <v>0</v>
      </c>
      <c r="T52" s="45">
        <f t="shared" si="10"/>
        <v>0</v>
      </c>
      <c r="U52" s="31">
        <f t="shared" si="11"/>
        <v>0</v>
      </c>
      <c r="V52" s="31">
        <f t="shared" si="18"/>
        <v>0</v>
      </c>
      <c r="W52" s="50" t="str">
        <f t="shared" si="12"/>
        <v>-</v>
      </c>
      <c r="X52" s="31" t="str">
        <f t="shared" si="13"/>
        <v>-</v>
      </c>
      <c r="Y52" s="31">
        <f t="shared" si="14"/>
        <v>42524.3</v>
      </c>
      <c r="Z52" s="85">
        <f t="shared" si="15"/>
        <v>1.6266764798026763</v>
      </c>
      <c r="AA52" s="51"/>
      <c r="AB52" s="51">
        <f t="shared" si="16"/>
        <v>114442</v>
      </c>
      <c r="AC52" s="51">
        <v>114442</v>
      </c>
    </row>
    <row r="53" spans="1:29">
      <c r="A53" s="1" t="s">
        <v>55</v>
      </c>
      <c r="B53" s="1" t="s">
        <v>72</v>
      </c>
      <c r="C53" s="6">
        <v>0</v>
      </c>
      <c r="D53" s="6">
        <f t="shared" si="1"/>
        <v>0</v>
      </c>
      <c r="E53" s="6" t="e">
        <f>#REF!-D53</f>
        <v>#REF!</v>
      </c>
      <c r="F53" s="31">
        <v>0</v>
      </c>
      <c r="G53" s="31">
        <v>104049</v>
      </c>
      <c r="H53" s="31">
        <v>104049</v>
      </c>
      <c r="I53" s="34">
        <v>394695.45</v>
      </c>
      <c r="J53" s="32">
        <v>75420.11</v>
      </c>
      <c r="K53" s="38">
        <v>2.2930117892162172</v>
      </c>
      <c r="L53" s="33">
        <f t="shared" si="2"/>
        <v>65782.574999999997</v>
      </c>
      <c r="M53" s="32">
        <f t="shared" si="3"/>
        <v>9637.5350000000035</v>
      </c>
      <c r="N53" s="33">
        <f t="shared" si="4"/>
        <v>0</v>
      </c>
      <c r="O53" s="33">
        <f t="shared" si="5"/>
        <v>0</v>
      </c>
      <c r="P53" s="33">
        <f t="shared" si="6"/>
        <v>0</v>
      </c>
      <c r="Q53" s="33">
        <f t="shared" si="7"/>
        <v>0</v>
      </c>
      <c r="R53" s="41">
        <f t="shared" si="8"/>
        <v>0</v>
      </c>
      <c r="S53" s="42">
        <f t="shared" si="9"/>
        <v>0</v>
      </c>
      <c r="T53" s="45">
        <f t="shared" si="10"/>
        <v>7710.028000000003</v>
      </c>
      <c r="U53" s="31">
        <f t="shared" si="11"/>
        <v>0</v>
      </c>
      <c r="V53" s="31">
        <f t="shared" si="18"/>
        <v>0</v>
      </c>
      <c r="W53" s="50" t="str">
        <f t="shared" si="12"/>
        <v>-</v>
      </c>
      <c r="X53" s="31" t="str">
        <f t="shared" si="13"/>
        <v>-</v>
      </c>
      <c r="Y53" s="31">
        <f t="shared" si="14"/>
        <v>75420.11</v>
      </c>
      <c r="Z53" s="85">
        <f t="shared" si="15"/>
        <v>2.2930117892162172</v>
      </c>
      <c r="AA53" s="51"/>
      <c r="AB53" s="51">
        <f t="shared" si="16"/>
        <v>104049</v>
      </c>
      <c r="AC53" s="51">
        <v>104049</v>
      </c>
    </row>
    <row r="54" spans="1:29">
      <c r="A54" s="1" t="s">
        <v>61</v>
      </c>
      <c r="B54" s="1" t="s">
        <v>73</v>
      </c>
      <c r="C54" s="6">
        <v>0</v>
      </c>
      <c r="D54" s="6">
        <f t="shared" si="1"/>
        <v>0</v>
      </c>
      <c r="E54" s="6" t="e">
        <f>#REF!-D54</f>
        <v>#REF!</v>
      </c>
      <c r="F54" s="31">
        <v>0</v>
      </c>
      <c r="G54" s="31">
        <v>97699</v>
      </c>
      <c r="H54" s="31">
        <v>97699</v>
      </c>
      <c r="I54" s="34">
        <v>370389.08</v>
      </c>
      <c r="J54" s="32">
        <v>46284.47</v>
      </c>
      <c r="K54" s="38">
        <v>1.4995410771829449</v>
      </c>
      <c r="L54" s="33">
        <f t="shared" si="2"/>
        <v>0</v>
      </c>
      <c r="M54" s="32">
        <f t="shared" si="3"/>
        <v>0</v>
      </c>
      <c r="N54" s="33">
        <f t="shared" si="4"/>
        <v>0</v>
      </c>
      <c r="O54" s="33">
        <f t="shared" si="5"/>
        <v>0</v>
      </c>
      <c r="P54" s="33">
        <f t="shared" si="6"/>
        <v>0</v>
      </c>
      <c r="Q54" s="33">
        <f t="shared" si="7"/>
        <v>0</v>
      </c>
      <c r="R54" s="41">
        <f t="shared" si="8"/>
        <v>0</v>
      </c>
      <c r="S54" s="42">
        <f t="shared" si="9"/>
        <v>0</v>
      </c>
      <c r="T54" s="45">
        <f t="shared" si="10"/>
        <v>0</v>
      </c>
      <c r="U54" s="31">
        <f t="shared" si="11"/>
        <v>0</v>
      </c>
      <c r="V54" s="31">
        <f t="shared" si="18"/>
        <v>0</v>
      </c>
      <c r="W54" s="50" t="str">
        <f t="shared" si="12"/>
        <v>-</v>
      </c>
      <c r="X54" s="31" t="str">
        <f t="shared" si="13"/>
        <v>-</v>
      </c>
      <c r="Y54" s="31">
        <f t="shared" si="14"/>
        <v>46284.47</v>
      </c>
      <c r="Z54" s="85">
        <f t="shared" si="15"/>
        <v>1.4995410771829449</v>
      </c>
      <c r="AA54" s="51"/>
      <c r="AB54" s="51">
        <f t="shared" si="16"/>
        <v>97699</v>
      </c>
      <c r="AC54" s="51">
        <v>97699</v>
      </c>
    </row>
    <row r="55" spans="1:29">
      <c r="A55" s="1" t="s">
        <v>61</v>
      </c>
      <c r="B55" s="1" t="s">
        <v>74</v>
      </c>
      <c r="C55" s="6">
        <v>0</v>
      </c>
      <c r="D55" s="6">
        <f t="shared" si="1"/>
        <v>0</v>
      </c>
      <c r="E55" s="6" t="e">
        <f>#REF!-D55</f>
        <v>#REF!</v>
      </c>
      <c r="F55" s="31">
        <v>0</v>
      </c>
      <c r="G55" s="31">
        <v>194850</v>
      </c>
      <c r="H55" s="31">
        <v>194850</v>
      </c>
      <c r="I55" s="34">
        <v>592753.54</v>
      </c>
      <c r="J55" s="32">
        <v>184786.8</v>
      </c>
      <c r="K55" s="38">
        <v>3.7409166717081099</v>
      </c>
      <c r="L55" s="33">
        <f t="shared" si="2"/>
        <v>98792.256666666653</v>
      </c>
      <c r="M55" s="32">
        <f t="shared" si="3"/>
        <v>85994.543333333335</v>
      </c>
      <c r="N55" s="33">
        <f t="shared" si="4"/>
        <v>123490.32083333332</v>
      </c>
      <c r="O55" s="33">
        <f t="shared" si="5"/>
        <v>61296.479166666672</v>
      </c>
      <c r="P55" s="33">
        <f t="shared" si="6"/>
        <v>118550.70799999998</v>
      </c>
      <c r="Q55" s="33">
        <f t="shared" si="7"/>
        <v>66236.092000000004</v>
      </c>
      <c r="R55" s="41">
        <f t="shared" si="8"/>
        <v>148188.38499999998</v>
      </c>
      <c r="S55" s="42">
        <f t="shared" si="9"/>
        <v>36598.415000000008</v>
      </c>
      <c r="T55" s="45">
        <f t="shared" si="10"/>
        <v>18000</v>
      </c>
      <c r="U55" s="31">
        <f t="shared" si="11"/>
        <v>18000</v>
      </c>
      <c r="V55" s="31">
        <f t="shared" si="18"/>
        <v>18000</v>
      </c>
      <c r="W55" s="50">
        <f t="shared" si="12"/>
        <v>18598.415000000008</v>
      </c>
      <c r="X55" s="31">
        <f t="shared" si="13"/>
        <v>48236.092000000004</v>
      </c>
      <c r="Y55" s="31">
        <f t="shared" si="14"/>
        <v>136550.70799999998</v>
      </c>
      <c r="Z55" s="85">
        <f t="shared" si="15"/>
        <v>2.7644010291359873</v>
      </c>
      <c r="AA55" s="51">
        <f>X55</f>
        <v>48236.092000000004</v>
      </c>
      <c r="AB55" s="51">
        <f t="shared" si="16"/>
        <v>146613.908</v>
      </c>
      <c r="AC55" s="51">
        <v>194850</v>
      </c>
    </row>
    <row r="56" spans="1:29" ht="31.2">
      <c r="A56" s="10" t="s">
        <v>61</v>
      </c>
      <c r="B56" s="11" t="s">
        <v>115</v>
      </c>
      <c r="C56" s="12">
        <v>0</v>
      </c>
      <c r="D56" s="12">
        <f t="shared" si="1"/>
        <v>0</v>
      </c>
      <c r="E56" s="12" t="e">
        <f>#REF!-D56</f>
        <v>#REF!</v>
      </c>
      <c r="F56" s="31">
        <v>0</v>
      </c>
      <c r="G56" s="31">
        <v>116435</v>
      </c>
      <c r="H56" s="31">
        <v>116435</v>
      </c>
      <c r="I56" s="34">
        <v>370170.07</v>
      </c>
      <c r="J56" s="32">
        <v>57981.06</v>
      </c>
      <c r="K56" s="38">
        <v>1.8796028538990199</v>
      </c>
      <c r="L56" s="33">
        <f t="shared" si="2"/>
        <v>0</v>
      </c>
      <c r="M56" s="32">
        <f t="shared" si="3"/>
        <v>0</v>
      </c>
      <c r="N56" s="33">
        <f t="shared" si="4"/>
        <v>0</v>
      </c>
      <c r="O56" s="33">
        <f t="shared" si="5"/>
        <v>0</v>
      </c>
      <c r="P56" s="33">
        <f t="shared" si="6"/>
        <v>0</v>
      </c>
      <c r="Q56" s="33">
        <f t="shared" si="7"/>
        <v>0</v>
      </c>
      <c r="R56" s="41">
        <f t="shared" si="8"/>
        <v>0</v>
      </c>
      <c r="S56" s="42">
        <f t="shared" si="9"/>
        <v>0</v>
      </c>
      <c r="T56" s="45">
        <f t="shared" si="10"/>
        <v>0</v>
      </c>
      <c r="U56" s="31">
        <f t="shared" si="11"/>
        <v>0</v>
      </c>
      <c r="V56" s="31">
        <f t="shared" si="18"/>
        <v>0</v>
      </c>
      <c r="W56" s="50" t="str">
        <f t="shared" si="12"/>
        <v>-</v>
      </c>
      <c r="X56" s="31" t="str">
        <f t="shared" si="13"/>
        <v>-</v>
      </c>
      <c r="Y56" s="31">
        <f t="shared" si="14"/>
        <v>57981.06</v>
      </c>
      <c r="Z56" s="85">
        <f t="shared" si="15"/>
        <v>1.8796028538990199</v>
      </c>
      <c r="AA56" s="51"/>
      <c r="AB56" s="51">
        <f t="shared" si="16"/>
        <v>116435</v>
      </c>
      <c r="AC56" s="51">
        <v>116435</v>
      </c>
    </row>
    <row r="57" spans="1:29">
      <c r="A57" s="1" t="s">
        <v>75</v>
      </c>
      <c r="B57" s="1" t="s">
        <v>76</v>
      </c>
      <c r="C57" s="6">
        <v>4909.7880000000005</v>
      </c>
      <c r="D57" s="6">
        <f t="shared" si="1"/>
        <v>4910</v>
      </c>
      <c r="E57" s="6" t="e">
        <f>#REF!-D57</f>
        <v>#REF!</v>
      </c>
      <c r="F57" s="31">
        <v>0</v>
      </c>
      <c r="G57" s="31">
        <v>131382</v>
      </c>
      <c r="H57" s="31">
        <v>131382</v>
      </c>
      <c r="I57" s="34">
        <v>545319.42000000004</v>
      </c>
      <c r="J57" s="32">
        <v>138300.70000000001</v>
      </c>
      <c r="K57" s="38">
        <v>3.0433693338850833</v>
      </c>
      <c r="L57" s="33">
        <f t="shared" si="2"/>
        <v>90886.57</v>
      </c>
      <c r="M57" s="32">
        <f t="shared" si="3"/>
        <v>47414.130000000005</v>
      </c>
      <c r="N57" s="33">
        <f t="shared" si="4"/>
        <v>113608.21250000001</v>
      </c>
      <c r="O57" s="33">
        <f t="shared" si="5"/>
        <v>24692.487500000003</v>
      </c>
      <c r="P57" s="33">
        <f t="shared" si="6"/>
        <v>109063.88400000001</v>
      </c>
      <c r="Q57" s="33">
        <f t="shared" si="7"/>
        <v>29236.816000000006</v>
      </c>
      <c r="R57" s="41">
        <f t="shared" si="8"/>
        <v>136329.85500000001</v>
      </c>
      <c r="S57" s="42">
        <f t="shared" si="9"/>
        <v>1970.8450000000012</v>
      </c>
      <c r="T57" s="45">
        <f t="shared" si="10"/>
        <v>18000</v>
      </c>
      <c r="U57" s="31">
        <f t="shared" si="11"/>
        <v>18000</v>
      </c>
      <c r="V57" s="31">
        <f t="shared" si="18"/>
        <v>1576.6760000000008</v>
      </c>
      <c r="W57" s="50" t="str">
        <f t="shared" si="12"/>
        <v>-</v>
      </c>
      <c r="X57" s="31">
        <f t="shared" si="13"/>
        <v>11236.816000000006</v>
      </c>
      <c r="Y57" s="31">
        <f t="shared" si="14"/>
        <v>127063.88400000001</v>
      </c>
      <c r="Z57" s="85">
        <f t="shared" si="15"/>
        <v>2.7960981253886024</v>
      </c>
      <c r="AA57" s="51">
        <f>X57</f>
        <v>11236.816000000006</v>
      </c>
      <c r="AB57" s="51">
        <f t="shared" si="16"/>
        <v>120145.18399999999</v>
      </c>
      <c r="AC57" s="51">
        <v>131382</v>
      </c>
    </row>
    <row r="58" spans="1:29">
      <c r="A58" s="1" t="s">
        <v>77</v>
      </c>
      <c r="B58" s="1" t="s">
        <v>78</v>
      </c>
      <c r="C58" s="6">
        <v>1264.2866666666669</v>
      </c>
      <c r="D58" s="6">
        <f t="shared" si="1"/>
        <v>1264</v>
      </c>
      <c r="E58" s="6" t="e">
        <f>#REF!-D58</f>
        <v>#REF!</v>
      </c>
      <c r="F58" s="31">
        <v>0</v>
      </c>
      <c r="G58" s="31">
        <v>140204</v>
      </c>
      <c r="H58" s="31">
        <v>140204</v>
      </c>
      <c r="I58" s="34">
        <v>378627.08</v>
      </c>
      <c r="J58" s="32">
        <v>138504.66999999998</v>
      </c>
      <c r="K58" s="38">
        <v>4.3896914082320784</v>
      </c>
      <c r="L58" s="33">
        <f t="shared" si="2"/>
        <v>63104.513333333336</v>
      </c>
      <c r="M58" s="32">
        <f t="shared" si="3"/>
        <v>75400.156666666648</v>
      </c>
      <c r="N58" s="33">
        <f t="shared" si="4"/>
        <v>78880.641666666663</v>
      </c>
      <c r="O58" s="33">
        <f t="shared" si="5"/>
        <v>59624.028333333321</v>
      </c>
      <c r="P58" s="33">
        <f t="shared" si="6"/>
        <v>75725.415999999997</v>
      </c>
      <c r="Q58" s="33">
        <f t="shared" si="7"/>
        <v>62779.253999999986</v>
      </c>
      <c r="R58" s="41">
        <f t="shared" si="8"/>
        <v>94656.77</v>
      </c>
      <c r="S58" s="42">
        <f t="shared" si="9"/>
        <v>43847.89999999998</v>
      </c>
      <c r="T58" s="45">
        <f t="shared" si="10"/>
        <v>18000</v>
      </c>
      <c r="U58" s="31">
        <f t="shared" si="11"/>
        <v>18000</v>
      </c>
      <c r="V58" s="31">
        <f t="shared" si="18"/>
        <v>18000</v>
      </c>
      <c r="W58" s="50">
        <f t="shared" si="12"/>
        <v>25847.89999999998</v>
      </c>
      <c r="X58" s="31">
        <f t="shared" si="13"/>
        <v>44779.253999999986</v>
      </c>
      <c r="Y58" s="31">
        <f t="shared" si="14"/>
        <v>93725.415999999997</v>
      </c>
      <c r="Z58" s="85">
        <f t="shared" si="15"/>
        <v>2.9704821747034043</v>
      </c>
      <c r="AA58" s="51">
        <f>X58</f>
        <v>44779.253999999986</v>
      </c>
      <c r="AB58" s="51">
        <f t="shared" si="16"/>
        <v>95424.746000000014</v>
      </c>
      <c r="AC58" s="51">
        <v>140204</v>
      </c>
    </row>
    <row r="59" spans="1:29">
      <c r="A59" s="1" t="s">
        <v>79</v>
      </c>
      <c r="B59" s="1" t="s">
        <v>80</v>
      </c>
      <c r="C59" s="6">
        <v>2096.0933333333292</v>
      </c>
      <c r="D59" s="6">
        <f t="shared" si="1"/>
        <v>2096</v>
      </c>
      <c r="E59" s="6" t="e">
        <f>#REF!-D59</f>
        <v>#REF!</v>
      </c>
      <c r="F59" s="31">
        <v>0</v>
      </c>
      <c r="G59" s="31">
        <v>175277</v>
      </c>
      <c r="H59" s="31">
        <v>175277</v>
      </c>
      <c r="I59" s="34">
        <v>496575.33</v>
      </c>
      <c r="J59" s="32">
        <v>55414.700000000004</v>
      </c>
      <c r="K59" s="38">
        <v>1.3391249218925154</v>
      </c>
      <c r="L59" s="33">
        <f t="shared" si="2"/>
        <v>0</v>
      </c>
      <c r="M59" s="32">
        <f t="shared" si="3"/>
        <v>0</v>
      </c>
      <c r="N59" s="33">
        <f t="shared" si="4"/>
        <v>0</v>
      </c>
      <c r="O59" s="33">
        <f t="shared" si="5"/>
        <v>0</v>
      </c>
      <c r="P59" s="33">
        <f t="shared" si="6"/>
        <v>0</v>
      </c>
      <c r="Q59" s="33">
        <f t="shared" si="7"/>
        <v>0</v>
      </c>
      <c r="R59" s="41">
        <f t="shared" si="8"/>
        <v>0</v>
      </c>
      <c r="S59" s="42">
        <f t="shared" si="9"/>
        <v>0</v>
      </c>
      <c r="T59" s="45">
        <f t="shared" si="10"/>
        <v>0</v>
      </c>
      <c r="U59" s="31">
        <f t="shared" si="11"/>
        <v>0</v>
      </c>
      <c r="V59" s="31">
        <f t="shared" si="18"/>
        <v>0</v>
      </c>
      <c r="W59" s="50" t="str">
        <f t="shared" si="12"/>
        <v>-</v>
      </c>
      <c r="X59" s="31" t="str">
        <f t="shared" si="13"/>
        <v>-</v>
      </c>
      <c r="Y59" s="31">
        <f t="shared" si="14"/>
        <v>55414.700000000004</v>
      </c>
      <c r="Z59" s="85">
        <f t="shared" si="15"/>
        <v>1.3391249218925154</v>
      </c>
      <c r="AA59" s="51"/>
      <c r="AB59" s="51">
        <f t="shared" si="16"/>
        <v>175277</v>
      </c>
      <c r="AC59" s="51">
        <v>175277</v>
      </c>
    </row>
    <row r="60" spans="1:29" ht="31.2">
      <c r="A60" s="11" t="s">
        <v>81</v>
      </c>
      <c r="B60" s="10" t="s">
        <v>82</v>
      </c>
      <c r="C60" s="12">
        <v>8455.3479999999981</v>
      </c>
      <c r="D60" s="12">
        <f t="shared" si="1"/>
        <v>8455</v>
      </c>
      <c r="E60" s="12" t="e">
        <f>#REF!-D60</f>
        <v>#REF!</v>
      </c>
      <c r="F60" s="31">
        <v>29361</v>
      </c>
      <c r="G60" s="31">
        <v>153761</v>
      </c>
      <c r="H60" s="31">
        <v>183122</v>
      </c>
      <c r="I60" s="34">
        <v>921295.46</v>
      </c>
      <c r="J60" s="32">
        <v>166160.22999999998</v>
      </c>
      <c r="K60" s="38">
        <v>2.1642598347331483</v>
      </c>
      <c r="L60" s="33">
        <f t="shared" si="2"/>
        <v>153549.24333333332</v>
      </c>
      <c r="M60" s="32">
        <f t="shared" si="3"/>
        <v>12610.986666666664</v>
      </c>
      <c r="N60" s="33">
        <f t="shared" si="4"/>
        <v>0</v>
      </c>
      <c r="O60" s="33">
        <f t="shared" si="5"/>
        <v>0</v>
      </c>
      <c r="P60" s="33">
        <f t="shared" si="6"/>
        <v>0</v>
      </c>
      <c r="Q60" s="33">
        <f t="shared" si="7"/>
        <v>0</v>
      </c>
      <c r="R60" s="41">
        <f t="shared" si="8"/>
        <v>0</v>
      </c>
      <c r="S60" s="42">
        <f t="shared" si="9"/>
        <v>0</v>
      </c>
      <c r="T60" s="45">
        <f t="shared" si="10"/>
        <v>10088.78933333333</v>
      </c>
      <c r="U60" s="31">
        <f t="shared" si="11"/>
        <v>0</v>
      </c>
      <c r="V60" s="31">
        <f t="shared" si="18"/>
        <v>0</v>
      </c>
      <c r="W60" s="50" t="str">
        <f t="shared" si="12"/>
        <v>-</v>
      </c>
      <c r="X60" s="31" t="str">
        <f t="shared" si="13"/>
        <v>-</v>
      </c>
      <c r="Y60" s="31">
        <f t="shared" si="14"/>
        <v>166160.22999999998</v>
      </c>
      <c r="Z60" s="85">
        <f t="shared" si="15"/>
        <v>2.1642598347331483</v>
      </c>
      <c r="AA60" s="83"/>
      <c r="AB60" s="51">
        <f t="shared" si="16"/>
        <v>183122</v>
      </c>
      <c r="AC60" s="83">
        <v>183122</v>
      </c>
    </row>
    <row r="61" spans="1:29">
      <c r="A61" s="1" t="s">
        <v>83</v>
      </c>
      <c r="B61" s="1" t="s">
        <v>84</v>
      </c>
      <c r="C61" s="6">
        <v>0</v>
      </c>
      <c r="D61" s="6">
        <f t="shared" si="1"/>
        <v>0</v>
      </c>
      <c r="E61" s="6" t="e">
        <f>#REF!-D61</f>
        <v>#REF!</v>
      </c>
      <c r="F61" s="31">
        <v>0</v>
      </c>
      <c r="G61" s="31">
        <v>141184</v>
      </c>
      <c r="H61" s="31">
        <v>141184</v>
      </c>
      <c r="I61" s="34">
        <v>504853.58</v>
      </c>
      <c r="J61" s="32">
        <v>180050.18</v>
      </c>
      <c r="K61" s="38">
        <v>4.2796609662548093</v>
      </c>
      <c r="L61" s="33">
        <f t="shared" si="2"/>
        <v>84142.263333333336</v>
      </c>
      <c r="M61" s="32">
        <f t="shared" si="3"/>
        <v>95907.916666666657</v>
      </c>
      <c r="N61" s="33">
        <f t="shared" si="4"/>
        <v>105177.82916666666</v>
      </c>
      <c r="O61" s="33">
        <f t="shared" si="5"/>
        <v>74872.35083333333</v>
      </c>
      <c r="P61" s="33">
        <f t="shared" si="6"/>
        <v>100970.716</v>
      </c>
      <c r="Q61" s="33">
        <f t="shared" si="7"/>
        <v>79079.463999999993</v>
      </c>
      <c r="R61" s="41">
        <f t="shared" si="8"/>
        <v>126213.395</v>
      </c>
      <c r="S61" s="42">
        <f t="shared" si="9"/>
        <v>53836.784999999989</v>
      </c>
      <c r="T61" s="45">
        <f t="shared" si="10"/>
        <v>18000</v>
      </c>
      <c r="U61" s="31">
        <f t="shared" si="11"/>
        <v>18000</v>
      </c>
      <c r="V61" s="31">
        <f t="shared" si="18"/>
        <v>18000</v>
      </c>
      <c r="W61" s="50">
        <f t="shared" si="12"/>
        <v>35836.784999999989</v>
      </c>
      <c r="X61" s="31">
        <f t="shared" si="13"/>
        <v>61079.463999999993</v>
      </c>
      <c r="Y61" s="31">
        <f t="shared" si="14"/>
        <v>118970.716</v>
      </c>
      <c r="Z61" s="85">
        <f t="shared" si="15"/>
        <v>2.827846822439092</v>
      </c>
      <c r="AA61" s="83">
        <f>X61</f>
        <v>61079.463999999993</v>
      </c>
      <c r="AB61" s="51">
        <f t="shared" si="16"/>
        <v>80104.536000000007</v>
      </c>
      <c r="AC61" s="83">
        <v>141184</v>
      </c>
    </row>
    <row r="62" spans="1:29">
      <c r="A62" s="1" t="s">
        <v>85</v>
      </c>
      <c r="B62" s="1" t="s">
        <v>86</v>
      </c>
      <c r="C62" s="6">
        <v>0</v>
      </c>
      <c r="D62" s="6">
        <f t="shared" si="1"/>
        <v>0</v>
      </c>
      <c r="E62" s="6" t="e">
        <f>#REF!-D62</f>
        <v>#REF!</v>
      </c>
      <c r="F62" s="31">
        <v>3170</v>
      </c>
      <c r="G62" s="31">
        <v>169475</v>
      </c>
      <c r="H62" s="31">
        <v>172645</v>
      </c>
      <c r="I62" s="34">
        <v>714435.59</v>
      </c>
      <c r="J62" s="32">
        <v>297425.42000000004</v>
      </c>
      <c r="K62" s="38">
        <v>4.9956988284976127</v>
      </c>
      <c r="L62" s="33">
        <f t="shared" si="2"/>
        <v>119072.59833333333</v>
      </c>
      <c r="M62" s="32">
        <f t="shared" si="3"/>
        <v>178352.82166666671</v>
      </c>
      <c r="N62" s="33">
        <f t="shared" si="4"/>
        <v>148840.74791666667</v>
      </c>
      <c r="O62" s="33">
        <f t="shared" si="5"/>
        <v>148584.67208333337</v>
      </c>
      <c r="P62" s="33">
        <f t="shared" si="6"/>
        <v>142887.11799999999</v>
      </c>
      <c r="Q62" s="33">
        <f t="shared" si="7"/>
        <v>154538.30200000005</v>
      </c>
      <c r="R62" s="41">
        <f t="shared" si="8"/>
        <v>178608.89749999999</v>
      </c>
      <c r="S62" s="42">
        <f t="shared" si="9"/>
        <v>118816.52250000005</v>
      </c>
      <c r="T62" s="45">
        <f t="shared" si="10"/>
        <v>18000</v>
      </c>
      <c r="U62" s="31">
        <f t="shared" si="11"/>
        <v>18000</v>
      </c>
      <c r="V62" s="31">
        <f t="shared" si="18"/>
        <v>18000</v>
      </c>
      <c r="W62" s="50">
        <f t="shared" si="12"/>
        <v>100816.52250000005</v>
      </c>
      <c r="X62" s="31">
        <f t="shared" si="13"/>
        <v>136538.30200000005</v>
      </c>
      <c r="Y62" s="31">
        <f t="shared" si="14"/>
        <v>160887.11799999999</v>
      </c>
      <c r="Z62" s="85">
        <f t="shared" si="15"/>
        <v>2.7023365619285564</v>
      </c>
      <c r="AA62" s="83">
        <f>X62</f>
        <v>136538.30200000005</v>
      </c>
      <c r="AB62" s="51">
        <f t="shared" si="16"/>
        <v>36106.697999999946</v>
      </c>
      <c r="AC62" s="83">
        <v>172645</v>
      </c>
    </row>
    <row r="63" spans="1:29">
      <c r="A63" s="1" t="s">
        <v>87</v>
      </c>
      <c r="B63" s="1" t="s">
        <v>88</v>
      </c>
      <c r="C63" s="6">
        <v>6718.1746666666759</v>
      </c>
      <c r="D63" s="6">
        <f t="shared" si="1"/>
        <v>6718</v>
      </c>
      <c r="E63" s="6" t="e">
        <f>#REF!-D63</f>
        <v>#REF!</v>
      </c>
      <c r="F63" s="31">
        <v>3266</v>
      </c>
      <c r="G63" s="31">
        <v>171587</v>
      </c>
      <c r="H63" s="31">
        <v>174853</v>
      </c>
      <c r="I63" s="34">
        <v>589456.68999999994</v>
      </c>
      <c r="J63" s="32">
        <v>198617.12</v>
      </c>
      <c r="K63" s="38">
        <v>4.043393654587244</v>
      </c>
      <c r="L63" s="33">
        <f t="shared" si="2"/>
        <v>98242.781666666662</v>
      </c>
      <c r="M63" s="32">
        <f t="shared" si="3"/>
        <v>100374.33833333333</v>
      </c>
      <c r="N63" s="33">
        <f t="shared" si="4"/>
        <v>122803.47708333333</v>
      </c>
      <c r="O63" s="33">
        <f t="shared" si="5"/>
        <v>75813.642916666664</v>
      </c>
      <c r="P63" s="33">
        <f t="shared" si="6"/>
        <v>117891.33799999999</v>
      </c>
      <c r="Q63" s="33">
        <f t="shared" si="7"/>
        <v>80725.782000000007</v>
      </c>
      <c r="R63" s="41">
        <f t="shared" si="8"/>
        <v>147364.17249999999</v>
      </c>
      <c r="S63" s="42">
        <f t="shared" si="9"/>
        <v>51252.947500000009</v>
      </c>
      <c r="T63" s="45">
        <f t="shared" si="10"/>
        <v>18000</v>
      </c>
      <c r="U63" s="31">
        <f t="shared" si="11"/>
        <v>18000</v>
      </c>
      <c r="V63" s="31">
        <f t="shared" si="18"/>
        <v>18000</v>
      </c>
      <c r="W63" s="50">
        <f t="shared" si="12"/>
        <v>33252.947500000009</v>
      </c>
      <c r="X63" s="31">
        <f t="shared" si="13"/>
        <v>62725.782000000007</v>
      </c>
      <c r="Y63" s="31">
        <f t="shared" si="14"/>
        <v>135891.33799999999</v>
      </c>
      <c r="Z63" s="85">
        <f t="shared" si="15"/>
        <v>2.7664391356725462</v>
      </c>
      <c r="AA63" s="83">
        <f>X63</f>
        <v>62725.782000000007</v>
      </c>
      <c r="AB63" s="51">
        <f t="shared" si="16"/>
        <v>112127.21799999999</v>
      </c>
      <c r="AC63" s="83">
        <v>174853</v>
      </c>
    </row>
    <row r="64" spans="1:29">
      <c r="A64" s="1" t="s">
        <v>87</v>
      </c>
      <c r="B64" s="1" t="s">
        <v>89</v>
      </c>
      <c r="C64" s="6">
        <v>0</v>
      </c>
      <c r="D64" s="6">
        <f t="shared" si="1"/>
        <v>0</v>
      </c>
      <c r="E64" s="6" t="e">
        <f>#REF!-D64</f>
        <v>#REF!</v>
      </c>
      <c r="F64" s="31">
        <v>0</v>
      </c>
      <c r="G64" s="31">
        <v>154637</v>
      </c>
      <c r="H64" s="31">
        <v>154637</v>
      </c>
      <c r="I64" s="34">
        <v>517822.41</v>
      </c>
      <c r="J64" s="32">
        <v>145050.69</v>
      </c>
      <c r="K64" s="38">
        <v>3.3614000599162948</v>
      </c>
      <c r="L64" s="33">
        <f t="shared" si="2"/>
        <v>86303.735000000001</v>
      </c>
      <c r="M64" s="32">
        <f t="shared" si="3"/>
        <v>58746.955000000002</v>
      </c>
      <c r="N64" s="33">
        <f t="shared" si="4"/>
        <v>107879.66875</v>
      </c>
      <c r="O64" s="33">
        <f t="shared" si="5"/>
        <v>37171.021250000005</v>
      </c>
      <c r="P64" s="33">
        <f t="shared" si="6"/>
        <v>103564.482</v>
      </c>
      <c r="Q64" s="33">
        <f t="shared" si="7"/>
        <v>41486.207999999999</v>
      </c>
      <c r="R64" s="41">
        <f t="shared" si="8"/>
        <v>129455.60250000001</v>
      </c>
      <c r="S64" s="42">
        <f t="shared" si="9"/>
        <v>15595.087499999994</v>
      </c>
      <c r="T64" s="45">
        <f t="shared" si="10"/>
        <v>18000</v>
      </c>
      <c r="U64" s="31">
        <f t="shared" si="11"/>
        <v>18000</v>
      </c>
      <c r="V64" s="31">
        <f t="shared" si="18"/>
        <v>12476.069999999996</v>
      </c>
      <c r="W64" s="50" t="str">
        <f t="shared" si="12"/>
        <v>-</v>
      </c>
      <c r="X64" s="31">
        <f t="shared" si="13"/>
        <v>23486.207999999999</v>
      </c>
      <c r="Y64" s="31">
        <f t="shared" si="14"/>
        <v>121564.482</v>
      </c>
      <c r="Z64" s="85">
        <f t="shared" si="15"/>
        <v>2.817131425424404</v>
      </c>
      <c r="AA64" s="51">
        <f>X64</f>
        <v>23486.207999999999</v>
      </c>
      <c r="AB64" s="51">
        <f t="shared" si="16"/>
        <v>131150.79200000002</v>
      </c>
      <c r="AC64" s="51">
        <v>154637</v>
      </c>
    </row>
    <row r="65" spans="1:29">
      <c r="A65" s="1" t="s">
        <v>90</v>
      </c>
      <c r="B65" s="1" t="s">
        <v>91</v>
      </c>
      <c r="C65" s="6">
        <v>0</v>
      </c>
      <c r="D65" s="6">
        <f t="shared" si="1"/>
        <v>0</v>
      </c>
      <c r="E65" s="6" t="e">
        <f>#REF!-D65</f>
        <v>#REF!</v>
      </c>
      <c r="F65" s="31">
        <v>0</v>
      </c>
      <c r="G65" s="31">
        <v>124700</v>
      </c>
      <c r="H65" s="31">
        <v>124700</v>
      </c>
      <c r="I65" s="34">
        <v>445367.47</v>
      </c>
      <c r="J65" s="32">
        <v>86202.96</v>
      </c>
      <c r="K65" s="38">
        <v>2.3226562101628128</v>
      </c>
      <c r="L65" s="33">
        <f t="shared" si="2"/>
        <v>74227.911666666652</v>
      </c>
      <c r="M65" s="32">
        <f t="shared" si="3"/>
        <v>11975.048333333354</v>
      </c>
      <c r="N65" s="33">
        <f t="shared" si="4"/>
        <v>0</v>
      </c>
      <c r="O65" s="33">
        <f t="shared" si="5"/>
        <v>0</v>
      </c>
      <c r="P65" s="33">
        <f t="shared" si="6"/>
        <v>0</v>
      </c>
      <c r="Q65" s="33">
        <f t="shared" si="7"/>
        <v>0</v>
      </c>
      <c r="R65" s="41">
        <f t="shared" si="8"/>
        <v>0</v>
      </c>
      <c r="S65" s="42">
        <f t="shared" si="9"/>
        <v>0</v>
      </c>
      <c r="T65" s="45">
        <f t="shared" si="10"/>
        <v>9580.0386666666836</v>
      </c>
      <c r="U65" s="31">
        <f t="shared" si="11"/>
        <v>0</v>
      </c>
      <c r="V65" s="31">
        <f t="shared" si="18"/>
        <v>0</v>
      </c>
      <c r="W65" s="50" t="str">
        <f t="shared" si="12"/>
        <v>-</v>
      </c>
      <c r="X65" s="31" t="str">
        <f t="shared" si="13"/>
        <v>-</v>
      </c>
      <c r="Y65" s="31">
        <f t="shared" si="14"/>
        <v>86202.96</v>
      </c>
      <c r="Z65" s="85">
        <f t="shared" si="15"/>
        <v>2.3226562101628128</v>
      </c>
      <c r="AA65" s="51"/>
      <c r="AB65" s="51">
        <f t="shared" si="16"/>
        <v>124700</v>
      </c>
      <c r="AC65" s="51">
        <v>124700</v>
      </c>
    </row>
    <row r="66" spans="1:29">
      <c r="A66" s="11" t="s">
        <v>92</v>
      </c>
      <c r="B66" s="10" t="s">
        <v>93</v>
      </c>
      <c r="C66" s="12">
        <v>0</v>
      </c>
      <c r="D66" s="12">
        <f t="shared" si="1"/>
        <v>0</v>
      </c>
      <c r="E66" s="12" t="e">
        <f>#REF!-D66</f>
        <v>#REF!</v>
      </c>
      <c r="F66" s="31">
        <v>0</v>
      </c>
      <c r="G66" s="31">
        <v>103050</v>
      </c>
      <c r="H66" s="31">
        <v>103050</v>
      </c>
      <c r="I66" s="34">
        <v>451907.94</v>
      </c>
      <c r="J66" s="32">
        <v>101105.60000000001</v>
      </c>
      <c r="K66" s="38">
        <v>2.684766282265366</v>
      </c>
      <c r="L66" s="33">
        <f t="shared" si="2"/>
        <v>75317.990000000005</v>
      </c>
      <c r="M66" s="32">
        <f t="shared" si="3"/>
        <v>25787.61</v>
      </c>
      <c r="N66" s="33">
        <f t="shared" si="4"/>
        <v>94147.487500000003</v>
      </c>
      <c r="O66" s="33">
        <f t="shared" si="5"/>
        <v>6958.1125000000029</v>
      </c>
      <c r="P66" s="33">
        <f t="shared" si="6"/>
        <v>90381.588000000003</v>
      </c>
      <c r="Q66" s="33">
        <f t="shared" si="7"/>
        <v>10724.012000000002</v>
      </c>
      <c r="R66" s="41">
        <f t="shared" si="8"/>
        <v>0</v>
      </c>
      <c r="S66" s="42">
        <f t="shared" si="9"/>
        <v>0</v>
      </c>
      <c r="T66" s="45">
        <f t="shared" si="10"/>
        <v>18000</v>
      </c>
      <c r="U66" s="31">
        <f t="shared" si="11"/>
        <v>5566.4900000000025</v>
      </c>
      <c r="V66" s="31">
        <f t="shared" si="18"/>
        <v>0</v>
      </c>
      <c r="W66" s="50" t="str">
        <f t="shared" si="12"/>
        <v>-</v>
      </c>
      <c r="X66" s="31" t="str">
        <f t="shared" si="13"/>
        <v>-</v>
      </c>
      <c r="Y66" s="31">
        <f t="shared" si="14"/>
        <v>101105.60000000001</v>
      </c>
      <c r="Z66" s="85">
        <f t="shared" si="15"/>
        <v>2.684766282265366</v>
      </c>
      <c r="AA66" s="51"/>
      <c r="AB66" s="51">
        <f t="shared" si="16"/>
        <v>103050</v>
      </c>
      <c r="AC66" s="51">
        <v>103050</v>
      </c>
    </row>
    <row r="67" spans="1:29" s="87" customFormat="1" ht="31.2">
      <c r="A67" s="62" t="s">
        <v>94</v>
      </c>
      <c r="B67" s="61" t="s">
        <v>95</v>
      </c>
      <c r="C67" s="63">
        <v>22181.374666666681</v>
      </c>
      <c r="D67" s="63">
        <f t="shared" si="1"/>
        <v>22181</v>
      </c>
      <c r="E67" s="63" t="e">
        <f>#REF!-D67</f>
        <v>#REF!</v>
      </c>
      <c r="F67" s="81">
        <v>3858</v>
      </c>
      <c r="G67" s="81">
        <v>155326</v>
      </c>
      <c r="H67" s="81">
        <v>159184</v>
      </c>
      <c r="I67" s="75">
        <v>581953.44999999995</v>
      </c>
      <c r="J67" s="35">
        <v>323784.65999999997</v>
      </c>
      <c r="K67" s="76">
        <v>6.6765063769275708</v>
      </c>
      <c r="L67" s="77">
        <f t="shared" si="2"/>
        <v>96992.241666666654</v>
      </c>
      <c r="M67" s="35">
        <f t="shared" si="3"/>
        <v>226792.41833333333</v>
      </c>
      <c r="N67" s="77">
        <f t="shared" si="4"/>
        <v>121240.30208333331</v>
      </c>
      <c r="O67" s="77">
        <f t="shared" si="5"/>
        <v>202544.35791666666</v>
      </c>
      <c r="P67" s="77">
        <f t="shared" si="6"/>
        <v>116390.68999999999</v>
      </c>
      <c r="Q67" s="77">
        <f t="shared" si="7"/>
        <v>207393.96999999997</v>
      </c>
      <c r="R67" s="78">
        <f t="shared" si="8"/>
        <v>145488.36249999999</v>
      </c>
      <c r="S67" s="79">
        <f t="shared" si="9"/>
        <v>178296.29749999999</v>
      </c>
      <c r="T67" s="80">
        <f t="shared" si="10"/>
        <v>18000</v>
      </c>
      <c r="U67" s="81">
        <f t="shared" si="11"/>
        <v>18000</v>
      </c>
      <c r="V67" s="81">
        <f t="shared" si="18"/>
        <v>18000</v>
      </c>
      <c r="W67" s="82">
        <v>158184</v>
      </c>
      <c r="X67" s="81">
        <v>158184</v>
      </c>
      <c r="Y67" s="81">
        <f t="shared" si="14"/>
        <v>165600.65999999997</v>
      </c>
      <c r="Z67" s="86">
        <f t="shared" si="15"/>
        <v>3.4147197168433316</v>
      </c>
      <c r="AA67" s="83">
        <v>158184</v>
      </c>
      <c r="AB67" s="83">
        <f t="shared" si="16"/>
        <v>1000</v>
      </c>
      <c r="AC67" s="83">
        <v>159184</v>
      </c>
    </row>
    <row r="68" spans="1:29">
      <c r="A68" s="1" t="s">
        <v>96</v>
      </c>
      <c r="B68" s="1" t="s">
        <v>97</v>
      </c>
      <c r="C68" s="6">
        <v>0</v>
      </c>
      <c r="D68" s="6">
        <f t="shared" si="1"/>
        <v>0</v>
      </c>
      <c r="E68" s="6" t="e">
        <f>#REF!-D68</f>
        <v>#REF!</v>
      </c>
      <c r="F68" s="31">
        <v>12322</v>
      </c>
      <c r="G68" s="31">
        <v>108698</v>
      </c>
      <c r="H68" s="31">
        <v>121020</v>
      </c>
      <c r="I68" s="75">
        <v>368063.65</v>
      </c>
      <c r="J68" s="35">
        <v>116406.76999999999</v>
      </c>
      <c r="K68" s="76">
        <v>3.795216506710184</v>
      </c>
      <c r="L68" s="77">
        <f t="shared" si="2"/>
        <v>61343.941666666673</v>
      </c>
      <c r="M68" s="35">
        <f t="shared" si="3"/>
        <v>55062.828333333317</v>
      </c>
      <c r="N68" s="77">
        <f t="shared" si="4"/>
        <v>76679.927083333343</v>
      </c>
      <c r="O68" s="77">
        <f t="shared" si="5"/>
        <v>39726.842916666646</v>
      </c>
      <c r="P68" s="77">
        <f t="shared" si="6"/>
        <v>73612.73000000001</v>
      </c>
      <c r="Q68" s="77">
        <f t="shared" si="7"/>
        <v>42794.039999999979</v>
      </c>
      <c r="R68" s="78">
        <f t="shared" si="8"/>
        <v>92015.912500000006</v>
      </c>
      <c r="S68" s="79">
        <f t="shared" si="9"/>
        <v>24390.857499999984</v>
      </c>
      <c r="T68" s="80">
        <f t="shared" si="10"/>
        <v>18000</v>
      </c>
      <c r="U68" s="81">
        <f t="shared" si="11"/>
        <v>18000</v>
      </c>
      <c r="V68" s="81">
        <f t="shared" ref="V68:V75" si="19">IF(S68-(S68*20%)&gt;18000,18000,S68-(S68*20%))</f>
        <v>18000</v>
      </c>
      <c r="W68" s="82">
        <f t="shared" si="12"/>
        <v>6390.8574999999837</v>
      </c>
      <c r="X68" s="81">
        <f t="shared" si="13"/>
        <v>24794.039999999979</v>
      </c>
      <c r="Y68" s="31">
        <f t="shared" si="14"/>
        <v>91612.73000000001</v>
      </c>
      <c r="Z68" s="85">
        <f t="shared" si="15"/>
        <v>2.9868550181469975</v>
      </c>
      <c r="AA68" s="83">
        <f>X68</f>
        <v>24794.039999999979</v>
      </c>
      <c r="AB68" s="51">
        <f t="shared" si="16"/>
        <v>96225.960000000021</v>
      </c>
      <c r="AC68" s="83">
        <v>121020</v>
      </c>
    </row>
    <row r="69" spans="1:29" s="30" customFormat="1">
      <c r="A69" s="28" t="s">
        <v>98</v>
      </c>
      <c r="B69" s="28" t="s">
        <v>99</v>
      </c>
      <c r="C69" s="29">
        <v>0</v>
      </c>
      <c r="D69" s="29">
        <f t="shared" ref="D69:D75" si="20">ROUND(C69,0)</f>
        <v>0</v>
      </c>
      <c r="E69" s="29" t="e">
        <f>#REF!-D69</f>
        <v>#REF!</v>
      </c>
      <c r="F69" s="36">
        <v>29575</v>
      </c>
      <c r="G69" s="36">
        <v>190674</v>
      </c>
      <c r="H69" s="36">
        <v>220249</v>
      </c>
      <c r="I69" s="75">
        <v>467756.35</v>
      </c>
      <c r="J69" s="35">
        <v>103543.48999999999</v>
      </c>
      <c r="K69" s="76">
        <v>2.65634422707463</v>
      </c>
      <c r="L69" s="77">
        <f t="shared" ref="L69:L75" si="21">IF(K69&gt;2,(J69/K69)*2,0)</f>
        <v>77959.391666666648</v>
      </c>
      <c r="M69" s="35">
        <f t="shared" ref="M69:M75" si="22">IF(K69&gt;2,J69-L69,0)</f>
        <v>25584.098333333342</v>
      </c>
      <c r="N69" s="77">
        <f t="shared" ref="N69:N75" si="23">IF(K69&gt;2.5,(J69/K69)*2.5,0)</f>
        <v>97449.239583333314</v>
      </c>
      <c r="O69" s="77">
        <f t="shared" ref="O69:O75" si="24">IF(K69&gt;2.5,J69-N69,0)</f>
        <v>6094.2504166666768</v>
      </c>
      <c r="P69" s="77">
        <f t="shared" ref="P69:P76" si="25">IF(K69&gt;2.4,(J69/K69)*2.4,0)</f>
        <v>93551.269999999975</v>
      </c>
      <c r="Q69" s="77">
        <f t="shared" ref="Q69:Q76" si="26">IF(K69&gt;2.4,J69-P69,0)</f>
        <v>9992.2200000000157</v>
      </c>
      <c r="R69" s="78">
        <f t="shared" ref="R69:R75" si="27">IF(K69&gt;3,(J69/K69)*3,0)</f>
        <v>0</v>
      </c>
      <c r="S69" s="79">
        <f t="shared" ref="S69:S75" si="28">IF(K69&gt;3,J69-R69,0)</f>
        <v>0</v>
      </c>
      <c r="T69" s="80">
        <f t="shared" ref="T69:T75" si="29">IF(M69-(M69*20%)&gt;18000,18000,M69-(M69*20%))</f>
        <v>18000</v>
      </c>
      <c r="U69" s="81">
        <f t="shared" ref="U69:U75" si="30">IF(O69-(O69*20%)&gt;18000,18000,O69-(O69*20%))</f>
        <v>4875.4003333333412</v>
      </c>
      <c r="V69" s="81">
        <f t="shared" si="19"/>
        <v>0</v>
      </c>
      <c r="W69" s="82" t="str">
        <f t="shared" ref="W69:W75" si="31">IF((S69-18000)&gt;0,S69-18000,"-")</f>
        <v>-</v>
      </c>
      <c r="X69" s="81" t="str">
        <f t="shared" ref="X69:X75" si="32">IF((Q69-18000)&gt;0,Q69-18000,"-")</f>
        <v>-</v>
      </c>
      <c r="Y69" s="31">
        <f t="shared" ref="Y69:Y75" si="33">J69-AA69</f>
        <v>103543.48999999999</v>
      </c>
      <c r="Z69" s="85">
        <f t="shared" ref="Z69:Z75" si="34">+(Y69/I69)*12</f>
        <v>2.65634422707463</v>
      </c>
      <c r="AA69" s="83"/>
      <c r="AB69" s="51">
        <f t="shared" ref="AB69:AB75" si="35">IF((AC69-AA69&gt;0),(AC69-AA69),AC69)</f>
        <v>220249</v>
      </c>
      <c r="AC69" s="83">
        <v>220249</v>
      </c>
    </row>
    <row r="70" spans="1:29">
      <c r="A70" s="1" t="s">
        <v>100</v>
      </c>
      <c r="B70" s="1" t="s">
        <v>101</v>
      </c>
      <c r="C70" s="6">
        <v>0</v>
      </c>
      <c r="D70" s="6">
        <f t="shared" si="20"/>
        <v>0</v>
      </c>
      <c r="E70" s="6" t="e">
        <f>#REF!-D70</f>
        <v>#REF!</v>
      </c>
      <c r="F70" s="31">
        <v>0</v>
      </c>
      <c r="G70" s="31">
        <v>179274</v>
      </c>
      <c r="H70" s="31">
        <v>179274</v>
      </c>
      <c r="I70" s="75">
        <v>594224.91</v>
      </c>
      <c r="J70" s="35">
        <v>183621.82</v>
      </c>
      <c r="K70" s="76">
        <v>3.7081276851890976</v>
      </c>
      <c r="L70" s="77">
        <f t="shared" si="21"/>
        <v>99037.485000000015</v>
      </c>
      <c r="M70" s="35">
        <f t="shared" si="22"/>
        <v>84584.334999999992</v>
      </c>
      <c r="N70" s="77">
        <f t="shared" si="23"/>
        <v>123796.85625000001</v>
      </c>
      <c r="O70" s="77">
        <f t="shared" si="24"/>
        <v>59824.963749999995</v>
      </c>
      <c r="P70" s="77">
        <f t="shared" si="25"/>
        <v>118844.98200000002</v>
      </c>
      <c r="Q70" s="77">
        <f t="shared" si="26"/>
        <v>64776.837999999989</v>
      </c>
      <c r="R70" s="78">
        <f t="shared" si="27"/>
        <v>148556.22750000004</v>
      </c>
      <c r="S70" s="79">
        <f t="shared" si="28"/>
        <v>35065.59249999997</v>
      </c>
      <c r="T70" s="80">
        <f t="shared" si="29"/>
        <v>18000</v>
      </c>
      <c r="U70" s="81">
        <f t="shared" si="30"/>
        <v>18000</v>
      </c>
      <c r="V70" s="81">
        <f t="shared" si="19"/>
        <v>18000</v>
      </c>
      <c r="W70" s="82">
        <f t="shared" si="31"/>
        <v>17065.59249999997</v>
      </c>
      <c r="X70" s="81">
        <f t="shared" si="32"/>
        <v>46776.837999999989</v>
      </c>
      <c r="Y70" s="31">
        <f t="shared" si="33"/>
        <v>136844.98200000002</v>
      </c>
      <c r="Z70" s="85">
        <f t="shared" si="34"/>
        <v>2.7634987297991263</v>
      </c>
      <c r="AA70" s="83">
        <f>X70</f>
        <v>46776.837999999989</v>
      </c>
      <c r="AB70" s="51">
        <f t="shared" si="35"/>
        <v>132497.16200000001</v>
      </c>
      <c r="AC70" s="83">
        <v>179274</v>
      </c>
    </row>
    <row r="71" spans="1:29">
      <c r="A71" s="1" t="s">
        <v>102</v>
      </c>
      <c r="B71" s="1" t="s">
        <v>103</v>
      </c>
      <c r="C71" s="6">
        <v>429.90133333333068</v>
      </c>
      <c r="D71" s="6">
        <f t="shared" si="20"/>
        <v>430</v>
      </c>
      <c r="E71" s="6" t="e">
        <f>#REF!-D71</f>
        <v>#REF!</v>
      </c>
      <c r="F71" s="31">
        <v>0</v>
      </c>
      <c r="G71" s="31">
        <v>134255</v>
      </c>
      <c r="H71" s="31">
        <v>134255</v>
      </c>
      <c r="I71" s="75">
        <v>214382.37</v>
      </c>
      <c r="J71" s="35">
        <v>42062.64</v>
      </c>
      <c r="K71" s="76">
        <v>2.3544458436577598</v>
      </c>
      <c r="L71" s="77">
        <f t="shared" si="21"/>
        <v>35730.394999999997</v>
      </c>
      <c r="M71" s="35">
        <f t="shared" si="22"/>
        <v>6332.2450000000026</v>
      </c>
      <c r="N71" s="77">
        <f t="shared" si="23"/>
        <v>0</v>
      </c>
      <c r="O71" s="77">
        <f t="shared" si="24"/>
        <v>0</v>
      </c>
      <c r="P71" s="77">
        <f t="shared" si="25"/>
        <v>0</v>
      </c>
      <c r="Q71" s="77">
        <f t="shared" si="26"/>
        <v>0</v>
      </c>
      <c r="R71" s="78">
        <f t="shared" si="27"/>
        <v>0</v>
      </c>
      <c r="S71" s="79">
        <f t="shared" si="28"/>
        <v>0</v>
      </c>
      <c r="T71" s="80">
        <f t="shared" si="29"/>
        <v>5065.7960000000021</v>
      </c>
      <c r="U71" s="81">
        <f t="shared" si="30"/>
        <v>0</v>
      </c>
      <c r="V71" s="81">
        <f t="shared" si="19"/>
        <v>0</v>
      </c>
      <c r="W71" s="82" t="str">
        <f t="shared" si="31"/>
        <v>-</v>
      </c>
      <c r="X71" s="81" t="str">
        <f t="shared" si="32"/>
        <v>-</v>
      </c>
      <c r="Y71" s="31">
        <f t="shared" si="33"/>
        <v>42062.64</v>
      </c>
      <c r="Z71" s="85">
        <f t="shared" si="34"/>
        <v>2.3544458436577598</v>
      </c>
      <c r="AA71" s="83"/>
      <c r="AB71" s="51">
        <f t="shared" si="35"/>
        <v>134255</v>
      </c>
      <c r="AC71" s="83">
        <v>134255</v>
      </c>
    </row>
    <row r="72" spans="1:29">
      <c r="A72" s="1" t="s">
        <v>104</v>
      </c>
      <c r="B72" s="1" t="s">
        <v>105</v>
      </c>
      <c r="C72" s="6">
        <v>0</v>
      </c>
      <c r="D72" s="6">
        <f t="shared" si="20"/>
        <v>0</v>
      </c>
      <c r="E72" s="6" t="e">
        <f>#REF!-D72</f>
        <v>#REF!</v>
      </c>
      <c r="F72" s="31">
        <v>0</v>
      </c>
      <c r="G72" s="31">
        <v>186306</v>
      </c>
      <c r="H72" s="31">
        <v>186306</v>
      </c>
      <c r="I72" s="75">
        <v>703855.67</v>
      </c>
      <c r="J72" s="35">
        <v>127271.98000000001</v>
      </c>
      <c r="K72" s="76">
        <v>2.16985360080995</v>
      </c>
      <c r="L72" s="77">
        <f t="shared" si="21"/>
        <v>117309.27833333335</v>
      </c>
      <c r="M72" s="35">
        <f t="shared" si="22"/>
        <v>9962.7016666666605</v>
      </c>
      <c r="N72" s="77">
        <f t="shared" si="23"/>
        <v>0</v>
      </c>
      <c r="O72" s="77">
        <f t="shared" si="24"/>
        <v>0</v>
      </c>
      <c r="P72" s="77">
        <f t="shared" si="25"/>
        <v>0</v>
      </c>
      <c r="Q72" s="77">
        <f t="shared" si="26"/>
        <v>0</v>
      </c>
      <c r="R72" s="78">
        <f t="shared" si="27"/>
        <v>0</v>
      </c>
      <c r="S72" s="79">
        <f t="shared" si="28"/>
        <v>0</v>
      </c>
      <c r="T72" s="80">
        <f t="shared" si="29"/>
        <v>7970.161333333328</v>
      </c>
      <c r="U72" s="81">
        <f t="shared" si="30"/>
        <v>0</v>
      </c>
      <c r="V72" s="81">
        <f t="shared" si="19"/>
        <v>0</v>
      </c>
      <c r="W72" s="82" t="str">
        <f t="shared" si="31"/>
        <v>-</v>
      </c>
      <c r="X72" s="81" t="str">
        <f t="shared" si="32"/>
        <v>-</v>
      </c>
      <c r="Y72" s="31">
        <f t="shared" si="33"/>
        <v>127271.98000000001</v>
      </c>
      <c r="Z72" s="85">
        <f t="shared" si="34"/>
        <v>2.16985360080995</v>
      </c>
      <c r="AA72" s="83"/>
      <c r="AB72" s="51">
        <f t="shared" si="35"/>
        <v>186306</v>
      </c>
      <c r="AC72" s="83">
        <v>186306</v>
      </c>
    </row>
    <row r="73" spans="1:29">
      <c r="A73" s="1" t="s">
        <v>106</v>
      </c>
      <c r="B73" s="1" t="s">
        <v>107</v>
      </c>
      <c r="C73" s="6">
        <v>31295.957333333343</v>
      </c>
      <c r="D73" s="6">
        <f t="shared" si="20"/>
        <v>31296</v>
      </c>
      <c r="E73" s="6" t="e">
        <f>#REF!-D73</f>
        <v>#REF!</v>
      </c>
      <c r="F73" s="31">
        <v>11844</v>
      </c>
      <c r="G73" s="31">
        <v>157012</v>
      </c>
      <c r="H73" s="31">
        <v>168856</v>
      </c>
      <c r="I73" s="75">
        <v>463162.58</v>
      </c>
      <c r="J73" s="35">
        <v>110390.13</v>
      </c>
      <c r="K73" s="76">
        <v>2.8600789813373959</v>
      </c>
      <c r="L73" s="77">
        <f t="shared" si="21"/>
        <v>77193.763333333321</v>
      </c>
      <c r="M73" s="35">
        <f t="shared" si="22"/>
        <v>33196.366666666683</v>
      </c>
      <c r="N73" s="77">
        <f t="shared" si="23"/>
        <v>96492.204166666648</v>
      </c>
      <c r="O73" s="77">
        <f t="shared" si="24"/>
        <v>13897.925833333356</v>
      </c>
      <c r="P73" s="77">
        <f t="shared" si="25"/>
        <v>92632.515999999989</v>
      </c>
      <c r="Q73" s="77">
        <f t="shared" si="26"/>
        <v>17757.614000000016</v>
      </c>
      <c r="R73" s="78">
        <f t="shared" si="27"/>
        <v>0</v>
      </c>
      <c r="S73" s="79">
        <f t="shared" si="28"/>
        <v>0</v>
      </c>
      <c r="T73" s="80">
        <f t="shared" si="29"/>
        <v>18000</v>
      </c>
      <c r="U73" s="81">
        <f t="shared" si="30"/>
        <v>11118.340666666685</v>
      </c>
      <c r="V73" s="81">
        <f t="shared" si="19"/>
        <v>0</v>
      </c>
      <c r="W73" s="82" t="str">
        <f t="shared" si="31"/>
        <v>-</v>
      </c>
      <c r="X73" s="81" t="str">
        <f t="shared" si="32"/>
        <v>-</v>
      </c>
      <c r="Y73" s="31">
        <f t="shared" si="33"/>
        <v>110390.13</v>
      </c>
      <c r="Z73" s="85">
        <f t="shared" si="34"/>
        <v>2.8600789813373959</v>
      </c>
      <c r="AA73" s="83"/>
      <c r="AB73" s="51">
        <f t="shared" si="35"/>
        <v>168856</v>
      </c>
      <c r="AC73" s="83">
        <v>168856</v>
      </c>
    </row>
    <row r="74" spans="1:29">
      <c r="A74" s="1" t="s">
        <v>108</v>
      </c>
      <c r="B74" s="1" t="s">
        <v>109</v>
      </c>
      <c r="C74" s="6">
        <v>12225.989333333331</v>
      </c>
      <c r="D74" s="6">
        <f t="shared" si="20"/>
        <v>12226</v>
      </c>
      <c r="E74" s="6" t="e">
        <f>#REF!-D74</f>
        <v>#REF!</v>
      </c>
      <c r="F74" s="31">
        <v>10518</v>
      </c>
      <c r="G74" s="31">
        <v>157650</v>
      </c>
      <c r="H74" s="31">
        <v>168168</v>
      </c>
      <c r="I74" s="75">
        <v>753465.26</v>
      </c>
      <c r="J74" s="35">
        <v>267784.59000000003</v>
      </c>
      <c r="K74" s="76">
        <v>4.2648483620863953</v>
      </c>
      <c r="L74" s="77">
        <f t="shared" si="21"/>
        <v>125577.54333333335</v>
      </c>
      <c r="M74" s="35">
        <f t="shared" si="22"/>
        <v>142207.04666666669</v>
      </c>
      <c r="N74" s="77">
        <f t="shared" si="23"/>
        <v>156971.9291666667</v>
      </c>
      <c r="O74" s="77">
        <f t="shared" si="24"/>
        <v>110812.66083333333</v>
      </c>
      <c r="P74" s="77">
        <f t="shared" si="25"/>
        <v>150693.05200000003</v>
      </c>
      <c r="Q74" s="77">
        <f t="shared" si="26"/>
        <v>117091.538</v>
      </c>
      <c r="R74" s="78">
        <f t="shared" si="27"/>
        <v>188366.31500000003</v>
      </c>
      <c r="S74" s="79">
        <f t="shared" si="28"/>
        <v>79418.274999999994</v>
      </c>
      <c r="T74" s="80">
        <f t="shared" si="29"/>
        <v>18000</v>
      </c>
      <c r="U74" s="81">
        <f t="shared" si="30"/>
        <v>18000</v>
      </c>
      <c r="V74" s="81">
        <f t="shared" si="19"/>
        <v>18000</v>
      </c>
      <c r="W74" s="82">
        <f t="shared" si="31"/>
        <v>61418.274999999994</v>
      </c>
      <c r="X74" s="81">
        <f t="shared" si="32"/>
        <v>99091.538</v>
      </c>
      <c r="Y74" s="31">
        <f t="shared" si="33"/>
        <v>168693.05200000003</v>
      </c>
      <c r="Z74" s="85">
        <f t="shared" si="34"/>
        <v>2.6866754599940021</v>
      </c>
      <c r="AA74" s="83">
        <f>X74</f>
        <v>99091.538</v>
      </c>
      <c r="AB74" s="51">
        <f t="shared" si="35"/>
        <v>69076.462</v>
      </c>
      <c r="AC74" s="83">
        <v>168168</v>
      </c>
    </row>
    <row r="75" spans="1:29" ht="31.2">
      <c r="A75" s="11" t="s">
        <v>110</v>
      </c>
      <c r="B75" s="11" t="s">
        <v>111</v>
      </c>
      <c r="C75" s="12">
        <v>6938.9133333333302</v>
      </c>
      <c r="D75" s="12">
        <f t="shared" si="20"/>
        <v>6939</v>
      </c>
      <c r="E75" s="12" t="e">
        <f>#REF!-D75</f>
        <v>#REF!</v>
      </c>
      <c r="F75" s="31">
        <v>0</v>
      </c>
      <c r="G75" s="31">
        <v>136214</v>
      </c>
      <c r="H75" s="31">
        <v>136214</v>
      </c>
      <c r="I75" s="34">
        <v>480056.3</v>
      </c>
      <c r="J75" s="32">
        <v>114291.26000000001</v>
      </c>
      <c r="K75" s="38">
        <v>2.8569464039946988</v>
      </c>
      <c r="L75" s="33">
        <f t="shared" si="21"/>
        <v>80009.383333333317</v>
      </c>
      <c r="M75" s="32">
        <f t="shared" si="22"/>
        <v>34281.876666666692</v>
      </c>
      <c r="N75" s="33">
        <f t="shared" si="23"/>
        <v>100011.72916666664</v>
      </c>
      <c r="O75" s="33">
        <f t="shared" si="24"/>
        <v>14279.530833333367</v>
      </c>
      <c r="P75" s="33">
        <f t="shared" si="25"/>
        <v>96011.25999999998</v>
      </c>
      <c r="Q75" s="33">
        <f t="shared" si="26"/>
        <v>18280.000000000029</v>
      </c>
      <c r="R75" s="41">
        <f t="shared" si="27"/>
        <v>0</v>
      </c>
      <c r="S75" s="42">
        <f t="shared" si="28"/>
        <v>0</v>
      </c>
      <c r="T75" s="45">
        <f t="shared" si="29"/>
        <v>18000</v>
      </c>
      <c r="U75" s="31">
        <f t="shared" si="30"/>
        <v>11423.624666666694</v>
      </c>
      <c r="V75" s="31">
        <f t="shared" si="19"/>
        <v>0</v>
      </c>
      <c r="W75" s="50" t="str">
        <f t="shared" si="31"/>
        <v>-</v>
      </c>
      <c r="X75" s="31">
        <f t="shared" si="32"/>
        <v>280.0000000000291</v>
      </c>
      <c r="Y75" s="31">
        <f t="shared" si="33"/>
        <v>114011.25999999998</v>
      </c>
      <c r="Z75" s="85">
        <f t="shared" si="34"/>
        <v>2.8499472249400744</v>
      </c>
      <c r="AA75" s="51">
        <f>X75</f>
        <v>280.0000000000291</v>
      </c>
      <c r="AB75" s="51">
        <f t="shared" si="35"/>
        <v>135933.99999999997</v>
      </c>
      <c r="AC75" s="51">
        <v>136214</v>
      </c>
    </row>
    <row r="76" spans="1:29" s="26" customFormat="1">
      <c r="A76" s="24" t="s">
        <v>112</v>
      </c>
      <c r="B76" s="24"/>
      <c r="C76" s="25">
        <f>SUM(C4:C75)</f>
        <v>259113.68800000002</v>
      </c>
      <c r="D76" s="25">
        <f>SUM(D4:D75)</f>
        <v>259112</v>
      </c>
      <c r="E76" s="25" t="e">
        <f>SUM(E4:E75)</f>
        <v>#REF!</v>
      </c>
      <c r="F76" s="37">
        <v>277795</v>
      </c>
      <c r="G76" s="37">
        <v>10835931</v>
      </c>
      <c r="H76" s="37">
        <v>11113726</v>
      </c>
      <c r="I76" s="37">
        <f t="shared" ref="I76:J76" si="36">SUM(I4:I75)</f>
        <v>35678352</v>
      </c>
      <c r="J76" s="37">
        <f t="shared" si="36"/>
        <v>8823102.5999999996</v>
      </c>
      <c r="K76" s="39"/>
      <c r="L76" s="33">
        <f>SUM(L4:L75)</f>
        <v>4783770.1416666675</v>
      </c>
      <c r="M76" s="32">
        <f>SUM(M4:M75)</f>
        <v>3150172.2083333326</v>
      </c>
      <c r="N76" s="33">
        <f>SUM(N4:N75)</f>
        <v>4636574.8187500006</v>
      </c>
      <c r="O76" s="33">
        <f>SUM(O4:O75)</f>
        <v>2097660.0412500002</v>
      </c>
      <c r="P76" s="33">
        <f t="shared" si="25"/>
        <v>0</v>
      </c>
      <c r="Q76" s="33">
        <f t="shared" si="26"/>
        <v>0</v>
      </c>
      <c r="R76" s="41">
        <f t="shared" ref="R76:Y76" si="37">SUM(R4:R75)</f>
        <v>4140914.8849999993</v>
      </c>
      <c r="S76" s="43">
        <f t="shared" si="37"/>
        <v>1268504.3149999999</v>
      </c>
      <c r="T76" s="47">
        <f t="shared" si="37"/>
        <v>909730.2266666668</v>
      </c>
      <c r="U76" s="40">
        <f t="shared" si="37"/>
        <v>683119.98100000003</v>
      </c>
      <c r="V76" s="40">
        <f t="shared" si="37"/>
        <v>438833.06999999995</v>
      </c>
      <c r="W76" s="48">
        <f t="shared" si="37"/>
        <v>808600.78500000003</v>
      </c>
      <c r="X76" s="40">
        <f t="shared" si="37"/>
        <v>1499225.6200000003</v>
      </c>
      <c r="Y76" s="40">
        <f t="shared" si="37"/>
        <v>7323876.9800000004</v>
      </c>
      <c r="Z76" s="88"/>
      <c r="AA76" s="74">
        <f>SUM(AA4:AA75)</f>
        <v>1499225.6200000003</v>
      </c>
      <c r="AB76" s="74">
        <f>SUM(AB4:AB75)</f>
        <v>9639500.3800000027</v>
      </c>
      <c r="AC76" s="84">
        <v>11138726</v>
      </c>
    </row>
    <row r="77" spans="1:29">
      <c r="P77" s="44"/>
      <c r="X77" s="44"/>
      <c r="Y77" s="44"/>
    </row>
  </sheetData>
  <mergeCells count="30">
    <mergeCell ref="Z2:Z3"/>
    <mergeCell ref="Y2:Y3"/>
    <mergeCell ref="AA2:AA3"/>
    <mergeCell ref="AB2:AB3"/>
    <mergeCell ref="AC2:AC3"/>
    <mergeCell ref="W2:W3"/>
    <mergeCell ref="U2:U3"/>
    <mergeCell ref="N2:N3"/>
    <mergeCell ref="O2:O3"/>
    <mergeCell ref="X2:X3"/>
    <mergeCell ref="P2:P3"/>
    <mergeCell ref="Q2:Q3"/>
    <mergeCell ref="R2:R3"/>
    <mergeCell ref="S2:S3"/>
    <mergeCell ref="T2:T3"/>
    <mergeCell ref="V2:V3"/>
    <mergeCell ref="A2:A3"/>
    <mergeCell ref="B2:B3"/>
    <mergeCell ref="A1:B1"/>
    <mergeCell ref="D1:E1"/>
    <mergeCell ref="M2:M3"/>
    <mergeCell ref="F1:H1"/>
    <mergeCell ref="F2:F3"/>
    <mergeCell ref="G2:G3"/>
    <mergeCell ref="H2:H3"/>
    <mergeCell ref="I2:I3"/>
    <mergeCell ref="L2:L3"/>
    <mergeCell ref="J2:J3"/>
    <mergeCell ref="K2:K3"/>
    <mergeCell ref="I1:M1"/>
  </mergeCells>
  <printOptions horizontalCentered="1" verticalCentered="1"/>
  <pageMargins left="3.937007874015748E-2" right="3.937007874015748E-2" top="0.35433070866141736" bottom="0.35433070866141736" header="0.31496062992125984" footer="0.31496062992125984"/>
  <pageSetup paperSize="8" scale="45" orientation="landscape" copies="2" r:id="rId1"/>
  <headerFooter>
    <oddHeader>&amp;C&amp;"-,Gras"&amp;26Dotations initiales de fonctionnement 2018</oddHeader>
    <oddFooter>&amp;C&amp;24&amp;F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F24"/>
  <sheetViews>
    <sheetView view="pageBreakPreview" zoomScale="60" zoomScaleNormal="100" workbookViewId="0">
      <selection activeCell="A64" sqref="A64"/>
    </sheetView>
  </sheetViews>
  <sheetFormatPr baseColWidth="10" defaultRowHeight="14.4"/>
  <cols>
    <col min="1" max="1" width="26.6640625" bestFit="1" customWidth="1"/>
    <col min="2" max="2" width="15.44140625" style="14" bestFit="1" customWidth="1"/>
    <col min="3" max="3" width="13.44140625" bestFit="1" customWidth="1"/>
    <col min="4" max="4" width="14.44140625" customWidth="1"/>
  </cols>
  <sheetData>
    <row r="1" spans="1:6">
      <c r="A1" s="115" t="s">
        <v>118</v>
      </c>
      <c r="B1" s="115"/>
      <c r="C1" s="115"/>
      <c r="D1" s="115"/>
      <c r="E1" s="115"/>
      <c r="F1" s="115"/>
    </row>
    <row r="2" spans="1:6">
      <c r="A2" s="16"/>
      <c r="B2" s="17">
        <v>2015</v>
      </c>
      <c r="C2" s="17">
        <v>2016</v>
      </c>
      <c r="D2" s="17">
        <v>2017</v>
      </c>
    </row>
    <row r="3" spans="1:6">
      <c r="A3" s="16" t="s">
        <v>118</v>
      </c>
      <c r="B3" s="19">
        <f>SUM(B4:B10)</f>
        <v>11000000</v>
      </c>
      <c r="C3" s="19">
        <f>SUM(C4:C10)</f>
        <v>11080000</v>
      </c>
      <c r="D3" s="19">
        <f>C3</f>
        <v>11080000</v>
      </c>
    </row>
    <row r="4" spans="1:6">
      <c r="A4" s="16" t="s">
        <v>122</v>
      </c>
      <c r="B4" s="20">
        <v>50000</v>
      </c>
      <c r="C4" s="21">
        <v>50000</v>
      </c>
      <c r="D4" s="21">
        <v>50000</v>
      </c>
    </row>
    <row r="5" spans="1:6">
      <c r="A5" s="16" t="s">
        <v>123</v>
      </c>
      <c r="B5" s="20">
        <v>57000</v>
      </c>
      <c r="C5" s="21">
        <v>57000</v>
      </c>
      <c r="D5" s="21">
        <v>57000</v>
      </c>
    </row>
    <row r="6" spans="1:6">
      <c r="A6" s="16" t="s">
        <v>120</v>
      </c>
      <c r="B6" s="20">
        <f>250000-B7</f>
        <v>194000</v>
      </c>
      <c r="C6" s="21">
        <f>313420</f>
        <v>313420</v>
      </c>
      <c r="D6" s="21" t="e">
        <f>D3-D4-D5-D7-D8-D10-D9</f>
        <v>#REF!</v>
      </c>
    </row>
    <row r="7" spans="1:6">
      <c r="A7" s="16" t="s">
        <v>121</v>
      </c>
      <c r="B7" s="20">
        <v>56000</v>
      </c>
      <c r="C7" s="21">
        <v>56000</v>
      </c>
      <c r="D7" s="21">
        <v>53000</v>
      </c>
    </row>
    <row r="8" spans="1:6">
      <c r="A8" s="15" t="s">
        <v>116</v>
      </c>
      <c r="B8" s="20">
        <f>148000/2</f>
        <v>74000</v>
      </c>
      <c r="C8" s="21">
        <v>140000</v>
      </c>
      <c r="D8" s="21">
        <v>140000</v>
      </c>
    </row>
    <row r="9" spans="1:6">
      <c r="A9" s="15" t="s">
        <v>125</v>
      </c>
      <c r="B9" s="20">
        <v>0</v>
      </c>
      <c r="C9" s="21">
        <v>0</v>
      </c>
      <c r="D9" s="21">
        <v>30000</v>
      </c>
    </row>
    <row r="10" spans="1:6">
      <c r="A10" s="18" t="s">
        <v>119</v>
      </c>
      <c r="B10" s="20">
        <f>11033000-464000</f>
        <v>10569000</v>
      </c>
      <c r="C10" s="21">
        <f>10863580-400000</f>
        <v>10463580</v>
      </c>
      <c r="D10" s="21" t="e">
        <f>'Tableau Note Pdt'!#REF!-400000</f>
        <v>#REF!</v>
      </c>
    </row>
    <row r="11" spans="1:6">
      <c r="B11" s="15"/>
      <c r="C11" s="16"/>
    </row>
    <row r="12" spans="1:6">
      <c r="C12" s="14"/>
    </row>
    <row r="14" spans="1:6">
      <c r="B14"/>
    </row>
    <row r="15" spans="1:6">
      <c r="B15"/>
    </row>
    <row r="16" spans="1:6">
      <c r="B16"/>
    </row>
    <row r="17" spans="2:2">
      <c r="B17"/>
    </row>
    <row r="18" spans="2:2">
      <c r="B18"/>
    </row>
    <row r="19" spans="2:2">
      <c r="B19"/>
    </row>
    <row r="20" spans="2:2">
      <c r="B20"/>
    </row>
    <row r="21" spans="2:2">
      <c r="B21"/>
    </row>
    <row r="22" spans="2:2">
      <c r="B22"/>
    </row>
    <row r="23" spans="2:2">
      <c r="B23"/>
    </row>
    <row r="24" spans="2:2">
      <c r="B24"/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E75"/>
  <sheetViews>
    <sheetView view="pageBreakPreview" zoomScale="60" zoomScaleNormal="100" workbookViewId="0">
      <selection activeCell="G18" sqref="G18"/>
    </sheetView>
  </sheetViews>
  <sheetFormatPr baseColWidth="10" defaultRowHeight="15.6"/>
  <cols>
    <col min="1" max="1" width="28.5546875" style="4" customWidth="1"/>
    <col min="2" max="2" width="30.5546875" style="4" customWidth="1"/>
    <col min="3" max="3" width="17" style="2" customWidth="1" collapsed="1"/>
    <col min="4" max="4" width="18.6640625" style="2" customWidth="1"/>
    <col min="5" max="5" width="17" style="2" customWidth="1"/>
  </cols>
  <sheetData>
    <row r="1" spans="1:5" s="23" customFormat="1" ht="15" customHeight="1">
      <c r="A1" s="98" t="s">
        <v>0</v>
      </c>
      <c r="B1" s="98" t="s">
        <v>1</v>
      </c>
      <c r="C1" s="104" t="s">
        <v>117</v>
      </c>
      <c r="D1" s="116" t="s">
        <v>114</v>
      </c>
      <c r="E1" s="104" t="s">
        <v>124</v>
      </c>
    </row>
    <row r="2" spans="1:5" s="23" customFormat="1" ht="32.25" customHeight="1">
      <c r="A2" s="98"/>
      <c r="B2" s="98"/>
      <c r="C2" s="104"/>
      <c r="D2" s="117"/>
      <c r="E2" s="104"/>
    </row>
    <row r="3" spans="1:5">
      <c r="A3" s="1" t="s">
        <v>2</v>
      </c>
      <c r="B3" s="1" t="s">
        <v>3</v>
      </c>
      <c r="C3" s="13">
        <v>0</v>
      </c>
      <c r="D3" s="13">
        <v>198734</v>
      </c>
      <c r="E3" s="13">
        <v>198734</v>
      </c>
    </row>
    <row r="4" spans="1:5">
      <c r="A4" s="1" t="s">
        <v>2</v>
      </c>
      <c r="B4" s="1" t="s">
        <v>4</v>
      </c>
      <c r="C4" s="13">
        <v>0</v>
      </c>
      <c r="D4" s="13">
        <v>88889</v>
      </c>
      <c r="E4" s="13">
        <v>88889</v>
      </c>
    </row>
    <row r="5" spans="1:5">
      <c r="A5" s="1" t="s">
        <v>2</v>
      </c>
      <c r="B5" s="1" t="s">
        <v>5</v>
      </c>
      <c r="C5" s="13">
        <v>0</v>
      </c>
      <c r="D5" s="13">
        <v>121819</v>
      </c>
      <c r="E5" s="13">
        <v>121819</v>
      </c>
    </row>
    <row r="6" spans="1:5">
      <c r="A6" s="1" t="s">
        <v>2</v>
      </c>
      <c r="B6" s="1" t="s">
        <v>6</v>
      </c>
      <c r="C6" s="13">
        <v>0</v>
      </c>
      <c r="D6" s="13">
        <v>116454</v>
      </c>
      <c r="E6" s="13">
        <v>116454</v>
      </c>
    </row>
    <row r="7" spans="1:5">
      <c r="A7" s="1" t="s">
        <v>2</v>
      </c>
      <c r="B7" s="1" t="s">
        <v>7</v>
      </c>
      <c r="C7" s="13">
        <v>0</v>
      </c>
      <c r="D7" s="13">
        <v>101385</v>
      </c>
      <c r="E7" s="13">
        <v>101385</v>
      </c>
    </row>
    <row r="8" spans="1:5">
      <c r="A8" s="1" t="s">
        <v>8</v>
      </c>
      <c r="B8" s="1" t="s">
        <v>9</v>
      </c>
      <c r="C8" s="13">
        <v>0</v>
      </c>
      <c r="D8" s="13">
        <v>101493</v>
      </c>
      <c r="E8" s="13">
        <v>101493</v>
      </c>
    </row>
    <row r="9" spans="1:5">
      <c r="A9" s="1" t="s">
        <v>10</v>
      </c>
      <c r="B9" s="1" t="s">
        <v>11</v>
      </c>
      <c r="C9" s="13">
        <v>0</v>
      </c>
      <c r="D9" s="13">
        <v>96869</v>
      </c>
      <c r="E9" s="13">
        <v>96869</v>
      </c>
    </row>
    <row r="10" spans="1:5">
      <c r="A10" s="1" t="s">
        <v>12</v>
      </c>
      <c r="B10" s="1" t="s">
        <v>13</v>
      </c>
      <c r="C10" s="13">
        <v>0</v>
      </c>
      <c r="D10" s="13">
        <v>173112</v>
      </c>
      <c r="E10" s="13">
        <v>173112</v>
      </c>
    </row>
    <row r="11" spans="1:5">
      <c r="A11" s="1" t="s">
        <v>14</v>
      </c>
      <c r="B11" s="1" t="s">
        <v>15</v>
      </c>
      <c r="C11" s="13">
        <v>0</v>
      </c>
      <c r="D11" s="13">
        <v>107897</v>
      </c>
      <c r="E11" s="13">
        <v>107897</v>
      </c>
    </row>
    <row r="12" spans="1:5">
      <c r="A12" s="1" t="s">
        <v>16</v>
      </c>
      <c r="B12" s="1" t="s">
        <v>17</v>
      </c>
      <c r="C12" s="13">
        <v>10994</v>
      </c>
      <c r="D12" s="13">
        <v>140300</v>
      </c>
      <c r="E12" s="13">
        <v>151294</v>
      </c>
    </row>
    <row r="13" spans="1:5">
      <c r="A13" s="1" t="s">
        <v>16</v>
      </c>
      <c r="B13" s="1" t="s">
        <v>18</v>
      </c>
      <c r="C13" s="13">
        <v>0</v>
      </c>
      <c r="D13" s="13">
        <v>131013</v>
      </c>
      <c r="E13" s="13">
        <v>131013</v>
      </c>
    </row>
    <row r="14" spans="1:5">
      <c r="A14" s="1" t="s">
        <v>16</v>
      </c>
      <c r="B14" s="1" t="s">
        <v>19</v>
      </c>
      <c r="C14" s="13">
        <v>0</v>
      </c>
      <c r="D14" s="13">
        <v>159204</v>
      </c>
      <c r="E14" s="13">
        <v>159204</v>
      </c>
    </row>
    <row r="15" spans="1:5">
      <c r="A15" s="1" t="s">
        <v>20</v>
      </c>
      <c r="B15" s="1" t="s">
        <v>21</v>
      </c>
      <c r="C15" s="13">
        <v>29854</v>
      </c>
      <c r="D15" s="13">
        <v>133328</v>
      </c>
      <c r="E15" s="13">
        <v>163182</v>
      </c>
    </row>
    <row r="16" spans="1:5">
      <c r="A16" s="1" t="s">
        <v>20</v>
      </c>
      <c r="B16" s="1" t="s">
        <v>22</v>
      </c>
      <c r="C16" s="13">
        <v>0</v>
      </c>
      <c r="D16" s="13">
        <v>187611</v>
      </c>
      <c r="E16" s="13">
        <v>187611</v>
      </c>
    </row>
    <row r="17" spans="1:5">
      <c r="A17" s="1" t="s">
        <v>20</v>
      </c>
      <c r="B17" s="1" t="s">
        <v>23</v>
      </c>
      <c r="C17" s="13">
        <v>0</v>
      </c>
      <c r="D17" s="13">
        <v>130483</v>
      </c>
      <c r="E17" s="13">
        <v>130483</v>
      </c>
    </row>
    <row r="18" spans="1:5">
      <c r="A18" s="1" t="s">
        <v>20</v>
      </c>
      <c r="B18" s="1" t="s">
        <v>24</v>
      </c>
      <c r="C18" s="13">
        <v>0</v>
      </c>
      <c r="D18" s="13">
        <v>157022</v>
      </c>
      <c r="E18" s="13">
        <v>157022</v>
      </c>
    </row>
    <row r="19" spans="1:5">
      <c r="A19" s="1" t="s">
        <v>25</v>
      </c>
      <c r="B19" s="1" t="s">
        <v>26</v>
      </c>
      <c r="C19" s="13">
        <v>0</v>
      </c>
      <c r="D19" s="13">
        <v>189188</v>
      </c>
      <c r="E19" s="13">
        <v>189188</v>
      </c>
    </row>
    <row r="20" spans="1:5">
      <c r="A20" s="1" t="s">
        <v>27</v>
      </c>
      <c r="B20" s="1" t="s">
        <v>28</v>
      </c>
      <c r="C20" s="13">
        <v>29350</v>
      </c>
      <c r="D20" s="13">
        <v>108879</v>
      </c>
      <c r="E20" s="13">
        <v>138229</v>
      </c>
    </row>
    <row r="21" spans="1:5">
      <c r="A21" s="1" t="s">
        <v>29</v>
      </c>
      <c r="B21" s="1" t="s">
        <v>30</v>
      </c>
      <c r="C21" s="13">
        <v>11417</v>
      </c>
      <c r="D21" s="13">
        <v>182224</v>
      </c>
      <c r="E21" s="13">
        <v>193641</v>
      </c>
    </row>
    <row r="22" spans="1:5">
      <c r="A22" s="1" t="s">
        <v>29</v>
      </c>
      <c r="B22" s="1" t="s">
        <v>31</v>
      </c>
      <c r="C22" s="13">
        <v>0</v>
      </c>
      <c r="D22" s="13">
        <v>85982</v>
      </c>
      <c r="E22" s="13">
        <v>85982</v>
      </c>
    </row>
    <row r="23" spans="1:5">
      <c r="A23" s="1" t="s">
        <v>29</v>
      </c>
      <c r="B23" s="1" t="s">
        <v>32</v>
      </c>
      <c r="C23" s="13">
        <v>0</v>
      </c>
      <c r="D23" s="13">
        <v>163203</v>
      </c>
      <c r="E23" s="13">
        <v>163203</v>
      </c>
    </row>
    <row r="24" spans="1:5">
      <c r="A24" s="1" t="s">
        <v>29</v>
      </c>
      <c r="B24" s="1" t="s">
        <v>33</v>
      </c>
      <c r="C24" s="13">
        <v>0</v>
      </c>
      <c r="D24" s="13">
        <v>161093</v>
      </c>
      <c r="E24" s="13">
        <v>161093</v>
      </c>
    </row>
    <row r="25" spans="1:5">
      <c r="A25" s="1" t="s">
        <v>34</v>
      </c>
      <c r="B25" s="1" t="s">
        <v>35</v>
      </c>
      <c r="C25" s="13">
        <v>1971</v>
      </c>
      <c r="D25" s="13">
        <v>140923</v>
      </c>
      <c r="E25" s="13">
        <v>142894</v>
      </c>
    </row>
    <row r="26" spans="1:5">
      <c r="A26" s="1" t="s">
        <v>36</v>
      </c>
      <c r="B26" s="1" t="s">
        <v>37</v>
      </c>
      <c r="C26" s="13">
        <v>0</v>
      </c>
      <c r="D26" s="13">
        <v>145064</v>
      </c>
      <c r="E26" s="13">
        <v>145064</v>
      </c>
    </row>
    <row r="27" spans="1:5">
      <c r="A27" s="1" t="s">
        <v>38</v>
      </c>
      <c r="B27" s="1" t="s">
        <v>39</v>
      </c>
      <c r="C27" s="13">
        <v>0</v>
      </c>
      <c r="D27" s="13">
        <v>135087</v>
      </c>
      <c r="E27" s="13">
        <v>135087</v>
      </c>
    </row>
    <row r="28" spans="1:5">
      <c r="A28" s="1" t="s">
        <v>40</v>
      </c>
      <c r="B28" s="1" t="s">
        <v>41</v>
      </c>
      <c r="C28" s="13">
        <v>19566</v>
      </c>
      <c r="D28" s="13">
        <v>137151</v>
      </c>
      <c r="E28" s="13">
        <v>156717</v>
      </c>
    </row>
    <row r="29" spans="1:5">
      <c r="A29" s="1" t="s">
        <v>40</v>
      </c>
      <c r="B29" s="1" t="s">
        <v>42</v>
      </c>
      <c r="C29" s="13">
        <v>0</v>
      </c>
      <c r="D29" s="13">
        <v>111084</v>
      </c>
      <c r="E29" s="13">
        <v>111084</v>
      </c>
    </row>
    <row r="30" spans="1:5">
      <c r="A30" s="1" t="s">
        <v>43</v>
      </c>
      <c r="B30" s="1" t="s">
        <v>44</v>
      </c>
      <c r="C30" s="13">
        <v>0</v>
      </c>
      <c r="D30" s="13">
        <v>192343</v>
      </c>
      <c r="E30" s="13">
        <v>192343</v>
      </c>
    </row>
    <row r="31" spans="1:5">
      <c r="A31" s="1" t="s">
        <v>45</v>
      </c>
      <c r="B31" s="1" t="s">
        <v>46</v>
      </c>
      <c r="C31" s="13">
        <v>11799</v>
      </c>
      <c r="D31" s="13">
        <v>158028</v>
      </c>
      <c r="E31" s="13">
        <v>169827</v>
      </c>
    </row>
    <row r="32" spans="1:5">
      <c r="A32" s="1" t="s">
        <v>45</v>
      </c>
      <c r="B32" s="1" t="s">
        <v>47</v>
      </c>
      <c r="C32" s="13">
        <v>0</v>
      </c>
      <c r="D32" s="13">
        <v>176485</v>
      </c>
      <c r="E32" s="13">
        <v>176485</v>
      </c>
    </row>
    <row r="33" spans="1:5">
      <c r="A33" s="1" t="s">
        <v>48</v>
      </c>
      <c r="B33" s="1" t="s">
        <v>49</v>
      </c>
      <c r="C33" s="13">
        <v>0</v>
      </c>
      <c r="D33" s="13">
        <v>164075</v>
      </c>
      <c r="E33" s="13">
        <v>164075</v>
      </c>
    </row>
    <row r="34" spans="1:5">
      <c r="A34" s="1" t="s">
        <v>48</v>
      </c>
      <c r="B34" s="1" t="s">
        <v>50</v>
      </c>
      <c r="C34" s="13">
        <v>0</v>
      </c>
      <c r="D34" s="13">
        <v>191791</v>
      </c>
      <c r="E34" s="13">
        <v>191791</v>
      </c>
    </row>
    <row r="35" spans="1:5">
      <c r="A35" s="11" t="s">
        <v>51</v>
      </c>
      <c r="B35" s="10" t="s">
        <v>52</v>
      </c>
      <c r="C35" s="13">
        <v>0</v>
      </c>
      <c r="D35" s="13">
        <v>168436</v>
      </c>
      <c r="E35" s="13">
        <v>168436</v>
      </c>
    </row>
    <row r="36" spans="1:5">
      <c r="A36" s="1" t="s">
        <v>53</v>
      </c>
      <c r="B36" s="1" t="s">
        <v>54</v>
      </c>
      <c r="C36" s="13">
        <v>0</v>
      </c>
      <c r="D36" s="13">
        <v>179223</v>
      </c>
      <c r="E36" s="13">
        <v>179223</v>
      </c>
    </row>
    <row r="37" spans="1:5">
      <c r="A37" s="1" t="s">
        <v>55</v>
      </c>
      <c r="B37" s="1" t="s">
        <v>56</v>
      </c>
      <c r="C37" s="13">
        <v>0</v>
      </c>
      <c r="D37" s="13">
        <v>153884</v>
      </c>
      <c r="E37" s="13">
        <v>153884</v>
      </c>
    </row>
    <row r="38" spans="1:5">
      <c r="A38" s="1" t="s">
        <v>55</v>
      </c>
      <c r="B38" s="1" t="s">
        <v>57</v>
      </c>
      <c r="C38" s="13">
        <v>5680</v>
      </c>
      <c r="D38" s="13">
        <v>193106</v>
      </c>
      <c r="E38" s="13">
        <v>198786</v>
      </c>
    </row>
    <row r="39" spans="1:5">
      <c r="A39" s="1" t="s">
        <v>55</v>
      </c>
      <c r="B39" s="1" t="s">
        <v>58</v>
      </c>
      <c r="C39" s="13">
        <v>7971</v>
      </c>
      <c r="D39" s="13">
        <v>139895</v>
      </c>
      <c r="E39" s="13">
        <v>147866</v>
      </c>
    </row>
    <row r="40" spans="1:5">
      <c r="A40" s="1" t="s">
        <v>55</v>
      </c>
      <c r="B40" s="1" t="s">
        <v>59</v>
      </c>
      <c r="C40" s="13">
        <v>0</v>
      </c>
      <c r="D40" s="13">
        <v>151530</v>
      </c>
      <c r="E40" s="13">
        <v>151530</v>
      </c>
    </row>
    <row r="41" spans="1:5">
      <c r="A41" s="1" t="s">
        <v>55</v>
      </c>
      <c r="B41" s="1" t="s">
        <v>60</v>
      </c>
      <c r="C41" s="13">
        <v>0</v>
      </c>
      <c r="D41" s="13">
        <v>187590</v>
      </c>
      <c r="E41" s="13">
        <v>187590</v>
      </c>
    </row>
    <row r="42" spans="1:5">
      <c r="A42" s="1" t="s">
        <v>61</v>
      </c>
      <c r="B42" s="1" t="s">
        <v>62</v>
      </c>
      <c r="C42" s="13">
        <v>0</v>
      </c>
      <c r="D42" s="13">
        <v>128380</v>
      </c>
      <c r="E42" s="13">
        <v>128380</v>
      </c>
    </row>
    <row r="43" spans="1:5">
      <c r="A43" s="1" t="s">
        <v>61</v>
      </c>
      <c r="B43" s="1" t="s">
        <v>63</v>
      </c>
      <c r="C43" s="13">
        <v>25386</v>
      </c>
      <c r="D43" s="13">
        <v>168917</v>
      </c>
      <c r="E43" s="13">
        <v>194303</v>
      </c>
    </row>
    <row r="44" spans="1:5">
      <c r="A44" s="1" t="s">
        <v>61</v>
      </c>
      <c r="B44" s="1" t="s">
        <v>64</v>
      </c>
      <c r="C44" s="13">
        <v>0</v>
      </c>
      <c r="D44" s="13">
        <v>158991</v>
      </c>
      <c r="E44" s="13">
        <v>158991</v>
      </c>
    </row>
    <row r="45" spans="1:5">
      <c r="A45" s="1" t="s">
        <v>61</v>
      </c>
      <c r="B45" s="1" t="s">
        <v>65</v>
      </c>
      <c r="C45" s="13">
        <v>5002</v>
      </c>
      <c r="D45" s="13">
        <v>122152</v>
      </c>
      <c r="E45" s="13">
        <v>127154</v>
      </c>
    </row>
    <row r="46" spans="1:5">
      <c r="A46" s="1" t="s">
        <v>55</v>
      </c>
      <c r="B46" s="1" t="s">
        <v>66</v>
      </c>
      <c r="C46" s="13">
        <v>0</v>
      </c>
      <c r="D46" s="13">
        <v>212036</v>
      </c>
      <c r="E46" s="13">
        <v>212036</v>
      </c>
    </row>
    <row r="47" spans="1:5">
      <c r="A47" s="1" t="s">
        <v>61</v>
      </c>
      <c r="B47" s="1" t="s">
        <v>67</v>
      </c>
      <c r="C47" s="13">
        <v>0</v>
      </c>
      <c r="D47" s="13">
        <v>150313</v>
      </c>
      <c r="E47" s="13">
        <v>150313</v>
      </c>
    </row>
    <row r="48" spans="1:5">
      <c r="A48" s="1" t="s">
        <v>55</v>
      </c>
      <c r="B48" s="1" t="s">
        <v>68</v>
      </c>
      <c r="C48" s="13">
        <v>2574</v>
      </c>
      <c r="D48" s="13">
        <v>181853</v>
      </c>
      <c r="E48" s="13">
        <v>184427</v>
      </c>
    </row>
    <row r="49" spans="1:5">
      <c r="A49" s="10" t="s">
        <v>55</v>
      </c>
      <c r="B49" s="11" t="s">
        <v>69</v>
      </c>
      <c r="C49" s="13">
        <v>0</v>
      </c>
      <c r="D49" s="13">
        <v>247012</v>
      </c>
      <c r="E49" s="13">
        <v>247012</v>
      </c>
    </row>
    <row r="50" spans="1:5">
      <c r="A50" s="1" t="s">
        <v>55</v>
      </c>
      <c r="B50" s="1" t="s">
        <v>70</v>
      </c>
      <c r="C50" s="13">
        <v>12317</v>
      </c>
      <c r="D50" s="13">
        <v>206259</v>
      </c>
      <c r="E50" s="13">
        <v>218576</v>
      </c>
    </row>
    <row r="51" spans="1:5">
      <c r="A51" s="1" t="s">
        <v>61</v>
      </c>
      <c r="B51" s="1" t="s">
        <v>71</v>
      </c>
      <c r="C51" s="13">
        <v>0</v>
      </c>
      <c r="D51" s="13">
        <v>114442</v>
      </c>
      <c r="E51" s="13">
        <v>114442</v>
      </c>
    </row>
    <row r="52" spans="1:5">
      <c r="A52" s="1" t="s">
        <v>55</v>
      </c>
      <c r="B52" s="1" t="s">
        <v>72</v>
      </c>
      <c r="C52" s="13">
        <v>0</v>
      </c>
      <c r="D52" s="13">
        <v>104049</v>
      </c>
      <c r="E52" s="13">
        <v>104049</v>
      </c>
    </row>
    <row r="53" spans="1:5">
      <c r="A53" s="1" t="s">
        <v>61</v>
      </c>
      <c r="B53" s="1" t="s">
        <v>73</v>
      </c>
      <c r="C53" s="13">
        <v>0</v>
      </c>
      <c r="D53" s="13">
        <v>97699</v>
      </c>
      <c r="E53" s="13">
        <v>97699</v>
      </c>
    </row>
    <row r="54" spans="1:5">
      <c r="A54" s="1" t="s">
        <v>61</v>
      </c>
      <c r="B54" s="1" t="s">
        <v>74</v>
      </c>
      <c r="C54" s="13">
        <v>0</v>
      </c>
      <c r="D54" s="13">
        <v>194850</v>
      </c>
      <c r="E54" s="13">
        <v>194850</v>
      </c>
    </row>
    <row r="55" spans="1:5">
      <c r="A55" s="10" t="s">
        <v>61</v>
      </c>
      <c r="B55" s="11" t="s">
        <v>115</v>
      </c>
      <c r="C55" s="13">
        <v>0</v>
      </c>
      <c r="D55" s="13">
        <v>116435</v>
      </c>
      <c r="E55" s="13">
        <v>116435</v>
      </c>
    </row>
    <row r="56" spans="1:5">
      <c r="A56" s="1" t="s">
        <v>75</v>
      </c>
      <c r="B56" s="1" t="s">
        <v>76</v>
      </c>
      <c r="C56" s="13">
        <v>0</v>
      </c>
      <c r="D56" s="13">
        <v>131382</v>
      </c>
      <c r="E56" s="13">
        <v>131382</v>
      </c>
    </row>
    <row r="57" spans="1:5">
      <c r="A57" s="1" t="s">
        <v>77</v>
      </c>
      <c r="B57" s="1" t="s">
        <v>78</v>
      </c>
      <c r="C57" s="13">
        <v>0</v>
      </c>
      <c r="D57" s="13">
        <v>140204</v>
      </c>
      <c r="E57" s="13">
        <v>140204</v>
      </c>
    </row>
    <row r="58" spans="1:5">
      <c r="A58" s="1" t="s">
        <v>79</v>
      </c>
      <c r="B58" s="1" t="s">
        <v>80</v>
      </c>
      <c r="C58" s="13">
        <v>0</v>
      </c>
      <c r="D58" s="13">
        <v>175277</v>
      </c>
      <c r="E58" s="13">
        <v>175277</v>
      </c>
    </row>
    <row r="59" spans="1:5">
      <c r="A59" s="11" t="s">
        <v>81</v>
      </c>
      <c r="B59" s="10" t="s">
        <v>82</v>
      </c>
      <c r="C59" s="13">
        <v>29361</v>
      </c>
      <c r="D59" s="13">
        <v>153761</v>
      </c>
      <c r="E59" s="13">
        <v>183122</v>
      </c>
    </row>
    <row r="60" spans="1:5">
      <c r="A60" s="1" t="s">
        <v>83</v>
      </c>
      <c r="B60" s="1" t="s">
        <v>84</v>
      </c>
      <c r="C60" s="13">
        <v>0</v>
      </c>
      <c r="D60" s="13">
        <v>141184</v>
      </c>
      <c r="E60" s="13">
        <v>141184</v>
      </c>
    </row>
    <row r="61" spans="1:5">
      <c r="A61" s="1" t="s">
        <v>85</v>
      </c>
      <c r="B61" s="1" t="s">
        <v>86</v>
      </c>
      <c r="C61" s="13">
        <v>3170</v>
      </c>
      <c r="D61" s="13">
        <v>169475</v>
      </c>
      <c r="E61" s="13">
        <v>172645</v>
      </c>
    </row>
    <row r="62" spans="1:5">
      <c r="A62" s="1" t="s">
        <v>87</v>
      </c>
      <c r="B62" s="1" t="s">
        <v>88</v>
      </c>
      <c r="C62" s="13">
        <v>3266</v>
      </c>
      <c r="D62" s="13">
        <v>171587</v>
      </c>
      <c r="E62" s="13">
        <v>174853</v>
      </c>
    </row>
    <row r="63" spans="1:5">
      <c r="A63" s="1" t="s">
        <v>87</v>
      </c>
      <c r="B63" s="1" t="s">
        <v>89</v>
      </c>
      <c r="C63" s="13">
        <v>0</v>
      </c>
      <c r="D63" s="13">
        <v>154637</v>
      </c>
      <c r="E63" s="13">
        <v>154637</v>
      </c>
    </row>
    <row r="64" spans="1:5">
      <c r="A64" s="1" t="s">
        <v>90</v>
      </c>
      <c r="B64" s="1" t="s">
        <v>91</v>
      </c>
      <c r="C64" s="13">
        <v>0</v>
      </c>
      <c r="D64" s="13">
        <v>124700</v>
      </c>
      <c r="E64" s="13">
        <v>124700</v>
      </c>
    </row>
    <row r="65" spans="1:5">
      <c r="A65" s="11" t="s">
        <v>92</v>
      </c>
      <c r="B65" s="10" t="s">
        <v>93</v>
      </c>
      <c r="C65" s="13">
        <v>0</v>
      </c>
      <c r="D65" s="13">
        <v>103050</v>
      </c>
      <c r="E65" s="13">
        <v>103050</v>
      </c>
    </row>
    <row r="66" spans="1:5">
      <c r="A66" s="11" t="s">
        <v>94</v>
      </c>
      <c r="B66" s="10" t="s">
        <v>95</v>
      </c>
      <c r="C66" s="13">
        <v>3858</v>
      </c>
      <c r="D66" s="13">
        <v>155326</v>
      </c>
      <c r="E66" s="13">
        <v>159184</v>
      </c>
    </row>
    <row r="67" spans="1:5">
      <c r="A67" s="1" t="s">
        <v>96</v>
      </c>
      <c r="B67" s="1" t="s">
        <v>97</v>
      </c>
      <c r="C67" s="13">
        <v>12322</v>
      </c>
      <c r="D67" s="13">
        <v>108698</v>
      </c>
      <c r="E67" s="13">
        <v>121020</v>
      </c>
    </row>
    <row r="68" spans="1:5">
      <c r="A68" s="1" t="s">
        <v>98</v>
      </c>
      <c r="B68" s="1" t="s">
        <v>99</v>
      </c>
      <c r="C68" s="13">
        <v>29575</v>
      </c>
      <c r="D68" s="13">
        <v>190674</v>
      </c>
      <c r="E68" s="13">
        <v>220249</v>
      </c>
    </row>
    <row r="69" spans="1:5">
      <c r="A69" s="1" t="s">
        <v>100</v>
      </c>
      <c r="B69" s="1" t="s">
        <v>101</v>
      </c>
      <c r="C69" s="13">
        <v>0</v>
      </c>
      <c r="D69" s="13">
        <v>179274</v>
      </c>
      <c r="E69" s="13">
        <v>179274</v>
      </c>
    </row>
    <row r="70" spans="1:5">
      <c r="A70" s="1" t="s">
        <v>102</v>
      </c>
      <c r="B70" s="1" t="s">
        <v>103</v>
      </c>
      <c r="C70" s="13">
        <v>0</v>
      </c>
      <c r="D70" s="13">
        <v>134255</v>
      </c>
      <c r="E70" s="13">
        <v>134255</v>
      </c>
    </row>
    <row r="71" spans="1:5">
      <c r="A71" s="1" t="s">
        <v>104</v>
      </c>
      <c r="B71" s="1" t="s">
        <v>105</v>
      </c>
      <c r="C71" s="13">
        <v>0</v>
      </c>
      <c r="D71" s="13">
        <v>186306</v>
      </c>
      <c r="E71" s="13">
        <v>186306</v>
      </c>
    </row>
    <row r="72" spans="1:5">
      <c r="A72" s="1" t="s">
        <v>106</v>
      </c>
      <c r="B72" s="1" t="s">
        <v>107</v>
      </c>
      <c r="C72" s="13">
        <v>11844</v>
      </c>
      <c r="D72" s="13">
        <v>157012</v>
      </c>
      <c r="E72" s="13">
        <v>168856</v>
      </c>
    </row>
    <row r="73" spans="1:5">
      <c r="A73" s="1" t="s">
        <v>108</v>
      </c>
      <c r="B73" s="1" t="s">
        <v>109</v>
      </c>
      <c r="C73" s="13">
        <v>10518</v>
      </c>
      <c r="D73" s="13">
        <v>157650</v>
      </c>
      <c r="E73" s="13">
        <v>168168</v>
      </c>
    </row>
    <row r="74" spans="1:5">
      <c r="A74" s="11" t="s">
        <v>110</v>
      </c>
      <c r="B74" s="11" t="s">
        <v>111</v>
      </c>
      <c r="C74" s="13">
        <v>0</v>
      </c>
      <c r="D74" s="13">
        <v>136214</v>
      </c>
      <c r="E74" s="13">
        <v>136214</v>
      </c>
    </row>
    <row r="75" spans="1:5">
      <c r="A75" s="3" t="s">
        <v>112</v>
      </c>
      <c r="B75" s="3"/>
      <c r="C75" s="9">
        <v>277795</v>
      </c>
      <c r="D75" s="9">
        <v>10835931</v>
      </c>
      <c r="E75" s="9">
        <v>11113726</v>
      </c>
    </row>
  </sheetData>
  <mergeCells count="5">
    <mergeCell ref="A1:A2"/>
    <mergeCell ref="B1:B2"/>
    <mergeCell ref="C1:C2"/>
    <mergeCell ref="D1:D2"/>
    <mergeCell ref="E1:E2"/>
  </mergeCells>
  <pageMargins left="1.7322834645669292" right="0.62992125984251968" top="0.74803149606299213" bottom="0.74803149606299213" header="0.19685039370078741" footer="0.31496062992125984"/>
  <pageSetup paperSize="9" scale="61" orientation="portrait" r:id="rId1"/>
  <headerFooter>
    <oddHeader>&amp;C&amp;"-,Gras"&amp;14DOTATIONS INTIALES DE FONCTIONNEMENT 2017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AD77"/>
  <sheetViews>
    <sheetView topLeftCell="M1" workbookViewId="0">
      <selection activeCell="X16" sqref="X16"/>
    </sheetView>
  </sheetViews>
  <sheetFormatPr baseColWidth="10" defaultColWidth="11.44140625" defaultRowHeight="15.6" outlineLevelCol="2"/>
  <cols>
    <col min="1" max="1" width="23.5546875" style="55" customWidth="1"/>
    <col min="2" max="2" width="24" style="55" customWidth="1"/>
    <col min="3" max="3" width="18.33203125" style="58" hidden="1" customWidth="1"/>
    <col min="4" max="5" width="20.88671875" style="58" hidden="1" customWidth="1"/>
    <col min="6" max="6" width="14.44140625" style="53" hidden="1" customWidth="1" outlineLevel="1"/>
    <col min="7" max="7" width="17.44140625" style="53" hidden="1" customWidth="1" outlineLevel="1"/>
    <col min="8" max="8" width="16.33203125" style="53" hidden="1" customWidth="1" outlineLevel="1"/>
    <col min="9" max="9" width="17.33203125" style="53" customWidth="1" outlineLevel="1"/>
    <col min="10" max="10" width="17.88671875" style="53" customWidth="1" outlineLevel="2"/>
    <col min="11" max="11" width="14.5546875" style="53" customWidth="1" outlineLevel="2"/>
    <col min="12" max="12" width="20.33203125" style="53" customWidth="1" outlineLevel="2"/>
    <col min="13" max="13" width="16.88671875" style="53" customWidth="1" outlineLevel="2"/>
    <col min="14" max="15" width="16.88671875" style="53" hidden="1" customWidth="1" outlineLevel="2"/>
    <col min="16" max="17" width="16.88671875" style="53" customWidth="1" outlineLevel="2"/>
    <col min="18" max="18" width="15.33203125" style="66" hidden="1" customWidth="1"/>
    <col min="19" max="19" width="16.33203125" style="66" hidden="1" customWidth="1"/>
    <col min="20" max="20" width="21.6640625" style="53" hidden="1" customWidth="1"/>
    <col min="21" max="21" width="23.109375" style="53" hidden="1" customWidth="1"/>
    <col min="22" max="22" width="21.88671875" style="53" hidden="1" customWidth="1"/>
    <col min="23" max="23" width="19.5546875" style="49" hidden="1" customWidth="1"/>
    <col min="24" max="24" width="19.5546875" style="49" customWidth="1"/>
    <col min="25" max="26" width="21.33203125" style="53" customWidth="1"/>
    <col min="27" max="27" width="13.44140625" style="53" customWidth="1"/>
    <col min="28" max="28" width="14.44140625" style="53" customWidth="1"/>
    <col min="29" max="29" width="16.109375" style="53" customWidth="1"/>
    <col min="30" max="30" width="16" style="53" customWidth="1"/>
    <col min="31" max="16384" width="11.44140625" style="53"/>
  </cols>
  <sheetData>
    <row r="1" spans="1:30" s="96" customFormat="1">
      <c r="A1" s="71"/>
      <c r="B1" s="72"/>
      <c r="C1" s="90"/>
      <c r="D1" s="91"/>
      <c r="E1" s="91"/>
      <c r="F1" s="92"/>
      <c r="G1" s="92"/>
      <c r="H1" s="92"/>
      <c r="I1" s="93"/>
      <c r="J1" s="93"/>
      <c r="K1" s="93"/>
      <c r="L1" s="93"/>
      <c r="M1" s="93"/>
      <c r="N1" s="94"/>
      <c r="O1" s="94"/>
      <c r="P1" s="94"/>
      <c r="Q1" s="94"/>
      <c r="R1" s="95"/>
      <c r="S1" s="95"/>
      <c r="W1" s="97"/>
      <c r="X1" s="97"/>
      <c r="Y1" s="89" t="s">
        <v>158</v>
      </c>
    </row>
    <row r="2" spans="1:30">
      <c r="A2" s="98" t="s">
        <v>0</v>
      </c>
      <c r="B2" s="98" t="s">
        <v>1</v>
      </c>
      <c r="C2" s="57"/>
      <c r="D2" s="64"/>
      <c r="E2" s="64"/>
      <c r="F2" s="104" t="s">
        <v>117</v>
      </c>
      <c r="G2" s="104" t="s">
        <v>114</v>
      </c>
      <c r="H2" s="104" t="s">
        <v>124</v>
      </c>
      <c r="I2" s="105" t="s">
        <v>144</v>
      </c>
      <c r="J2" s="106" t="s">
        <v>126</v>
      </c>
      <c r="K2" s="107" t="s">
        <v>127</v>
      </c>
      <c r="L2" s="102" t="s">
        <v>128</v>
      </c>
      <c r="M2" s="102" t="s">
        <v>129</v>
      </c>
      <c r="N2" s="110" t="s">
        <v>133</v>
      </c>
      <c r="O2" s="110" t="s">
        <v>134</v>
      </c>
      <c r="P2" s="104" t="s">
        <v>135</v>
      </c>
      <c r="Q2" s="104" t="s">
        <v>136</v>
      </c>
      <c r="R2" s="111" t="s">
        <v>130</v>
      </c>
      <c r="S2" s="111" t="s">
        <v>131</v>
      </c>
      <c r="T2" s="102" t="s">
        <v>132</v>
      </c>
      <c r="U2" s="110" t="s">
        <v>140</v>
      </c>
      <c r="V2" s="111" t="s">
        <v>141</v>
      </c>
      <c r="W2" s="109" t="s">
        <v>142</v>
      </c>
      <c r="X2" s="118" t="s">
        <v>154</v>
      </c>
      <c r="Y2" s="104" t="s">
        <v>155</v>
      </c>
      <c r="Z2" s="112" t="s">
        <v>139</v>
      </c>
      <c r="AA2" s="112" t="s">
        <v>138</v>
      </c>
      <c r="AB2" s="114" t="s">
        <v>117</v>
      </c>
      <c r="AC2" s="114" t="s">
        <v>114</v>
      </c>
      <c r="AD2" s="114" t="s">
        <v>137</v>
      </c>
    </row>
    <row r="3" spans="1:30" s="56" customFormat="1" ht="116.4" customHeight="1">
      <c r="A3" s="98"/>
      <c r="B3" s="98"/>
      <c r="C3" s="59" t="s">
        <v>113</v>
      </c>
      <c r="D3" s="59" t="s">
        <v>113</v>
      </c>
      <c r="E3" s="59" t="s">
        <v>114</v>
      </c>
      <c r="F3" s="104"/>
      <c r="G3" s="104"/>
      <c r="H3" s="104"/>
      <c r="I3" s="105"/>
      <c r="J3" s="106"/>
      <c r="K3" s="107"/>
      <c r="L3" s="102"/>
      <c r="M3" s="102"/>
      <c r="N3" s="110"/>
      <c r="O3" s="110"/>
      <c r="P3" s="104"/>
      <c r="Q3" s="104"/>
      <c r="R3" s="111"/>
      <c r="S3" s="111"/>
      <c r="T3" s="102"/>
      <c r="U3" s="110"/>
      <c r="V3" s="111"/>
      <c r="W3" s="109"/>
      <c r="X3" s="119"/>
      <c r="Y3" s="104"/>
      <c r="Z3" s="113"/>
      <c r="AA3" s="113"/>
      <c r="AB3" s="114"/>
      <c r="AC3" s="114"/>
      <c r="AD3" s="114"/>
    </row>
    <row r="4" spans="1:30">
      <c r="A4" s="52" t="s">
        <v>2</v>
      </c>
      <c r="B4" s="52" t="s">
        <v>3</v>
      </c>
      <c r="C4" s="57">
        <v>0</v>
      </c>
      <c r="D4" s="57">
        <f>ROUND(C4,0)</f>
        <v>0</v>
      </c>
      <c r="E4" s="57" t="e">
        <f>#REF!-D4</f>
        <v>#REF!</v>
      </c>
      <c r="F4" s="31">
        <v>0</v>
      </c>
      <c r="G4" s="31">
        <v>198734</v>
      </c>
      <c r="H4" s="31">
        <v>198734</v>
      </c>
      <c r="I4" s="32">
        <v>668752.66</v>
      </c>
      <c r="J4" s="32">
        <v>173945.95</v>
      </c>
      <c r="K4" s="38">
        <v>3.1212607064620874</v>
      </c>
      <c r="L4" s="33">
        <f>IF(K4&gt;2,(J4/K4)*2,0)</f>
        <v>111458.77666666667</v>
      </c>
      <c r="M4" s="32">
        <f>IF(K4&gt;2,J4-L4,0)</f>
        <v>62487.17333333334</v>
      </c>
      <c r="N4" s="33">
        <f>IF(K4&gt;2.5,(J4/K4)*2.5,0)</f>
        <v>139323.47083333333</v>
      </c>
      <c r="O4" s="33">
        <f>IF(K4&gt;2.5,J4-N4,0)</f>
        <v>34622.479166666686</v>
      </c>
      <c r="P4" s="33">
        <f>IF(K4&gt;2.4,(J4/K4)*2.4,0)</f>
        <v>133750.53200000001</v>
      </c>
      <c r="Q4" s="33">
        <f>IF(K4&gt;2.4,J4-P4,0)</f>
        <v>40195.418000000005</v>
      </c>
      <c r="R4" s="41">
        <f>IF(K4&gt;3,(J4/K4)*3,0)</f>
        <v>167188.16500000001</v>
      </c>
      <c r="S4" s="42">
        <f>IF(K4&gt;3,J4-R4,0)</f>
        <v>6757.7850000000035</v>
      </c>
      <c r="T4" s="45">
        <f>IF(M4-(M4*20%)&gt;18000,18000,M4-(M4*20%))</f>
        <v>18000</v>
      </c>
      <c r="U4" s="31">
        <f>IF(O4-(O4*20%)&gt;18000,18000,O4-(O4*20%))</f>
        <v>18000</v>
      </c>
      <c r="V4" s="31">
        <f t="shared" ref="V4:V35" si="0">IF(S4-(S4*20%)&gt;18000,18000,S4-(S4*20%))</f>
        <v>5406.2280000000028</v>
      </c>
      <c r="W4" s="50" t="str">
        <f>IF((S4-18000)&gt;0,S4-18000,"-")</f>
        <v>-</v>
      </c>
      <c r="X4" s="50">
        <f>M4*20%</f>
        <v>12497.434666666668</v>
      </c>
      <c r="Y4" s="31">
        <f>IF(X4&gt;18000,Q4-18000,(Q4-X4))</f>
        <v>27697.983333333337</v>
      </c>
      <c r="Z4" s="31">
        <f>J4-Y4</f>
        <v>146247.96666666667</v>
      </c>
      <c r="AA4" s="85">
        <f>+(Z4/I4)*12</f>
        <v>2.6242521412924176</v>
      </c>
      <c r="AB4" s="51">
        <f>Y4</f>
        <v>27697.983333333337</v>
      </c>
      <c r="AC4" s="51">
        <f>IF((AD4-AB4&gt;0),(AD4-AB4),AD4)</f>
        <v>171036.01666666666</v>
      </c>
      <c r="AD4" s="51">
        <v>198734</v>
      </c>
    </row>
    <row r="5" spans="1:30">
      <c r="A5" s="52" t="s">
        <v>2</v>
      </c>
      <c r="B5" s="52" t="s">
        <v>4</v>
      </c>
      <c r="C5" s="57">
        <v>0</v>
      </c>
      <c r="D5" s="57">
        <f t="shared" ref="D5:D68" si="1">ROUND(C5,0)</f>
        <v>0</v>
      </c>
      <c r="E5" s="57" t="e">
        <f>#REF!-D5</f>
        <v>#REF!</v>
      </c>
      <c r="F5" s="31">
        <v>0</v>
      </c>
      <c r="G5" s="31">
        <v>88889</v>
      </c>
      <c r="H5" s="31">
        <v>88889</v>
      </c>
      <c r="I5" s="34">
        <v>437012.28</v>
      </c>
      <c r="J5" s="32">
        <v>97142.09</v>
      </c>
      <c r="K5" s="38">
        <v>2.6674423885754419</v>
      </c>
      <c r="L5" s="33">
        <f t="shared" ref="L5:L68" si="2">IF(K5&gt;2,(J5/K5)*2,0)</f>
        <v>72835.38</v>
      </c>
      <c r="M5" s="32">
        <f t="shared" ref="M5:M68" si="3">IF(K5&gt;2,J5-L5,0)</f>
        <v>24306.709999999992</v>
      </c>
      <c r="N5" s="33">
        <f t="shared" ref="N5:N68" si="4">IF(K5&gt;2.5,(J5/K5)*2.5,0)</f>
        <v>91044.225000000006</v>
      </c>
      <c r="O5" s="33">
        <f t="shared" ref="O5:O68" si="5">IF(K5&gt;2.5,J5-N5,0)</f>
        <v>6097.8649999999907</v>
      </c>
      <c r="P5" s="33">
        <f t="shared" ref="P5:P68" si="6">IF(K5&gt;2.4,(J5/K5)*2.4,0)</f>
        <v>87402.456000000006</v>
      </c>
      <c r="Q5" s="33">
        <f t="shared" ref="Q5:Q68" si="7">IF(K5&gt;2.4,J5-P5,0)</f>
        <v>9739.6339999999909</v>
      </c>
      <c r="R5" s="41">
        <f t="shared" ref="R5:R68" si="8">IF(K5&gt;3,(J5/K5)*3,0)</f>
        <v>0</v>
      </c>
      <c r="S5" s="42">
        <f t="shared" ref="S5:S68" si="9">IF(K5&gt;3,J5-R5,0)</f>
        <v>0</v>
      </c>
      <c r="T5" s="45">
        <f t="shared" ref="T5:T68" si="10">IF(M5-(M5*20%)&gt;18000,18000,M5-(M5*20%))</f>
        <v>18000</v>
      </c>
      <c r="U5" s="31">
        <f t="shared" ref="U5:U68" si="11">IF(O5-(O5*20%)&gt;18000,18000,O5-(O5*20%))</f>
        <v>4878.2919999999922</v>
      </c>
      <c r="V5" s="31">
        <f t="shared" si="0"/>
        <v>0</v>
      </c>
      <c r="W5" s="50" t="str">
        <f t="shared" ref="W5:W68" si="12">IF((S5-18000)&gt;0,S5-18000,"-")</f>
        <v>-</v>
      </c>
      <c r="X5" s="50">
        <f t="shared" ref="X5:X68" si="13">M5*20%</f>
        <v>4861.3419999999987</v>
      </c>
      <c r="Y5" s="31">
        <f t="shared" ref="Y5:Y68" si="14">IF(X5&gt;18000,Q5-18000,(Q5-X5))</f>
        <v>4878.2919999999922</v>
      </c>
      <c r="Z5" s="31">
        <f t="shared" ref="Z5:Z68" si="15">J5-Y5</f>
        <v>92263.79800000001</v>
      </c>
      <c r="AA5" s="85">
        <f t="shared" ref="AA5:AA68" si="16">+(Z5/I5)*12</f>
        <v>2.5334884777150886</v>
      </c>
      <c r="AB5" s="51">
        <f t="shared" ref="AB5:AB68" si="17">Y5</f>
        <v>4878.2919999999922</v>
      </c>
      <c r="AC5" s="51">
        <f>IF((AD5-AB5&gt;0),(AD5-AB5),AD5)</f>
        <v>84010.708000000013</v>
      </c>
      <c r="AD5" s="51">
        <v>88889</v>
      </c>
    </row>
    <row r="6" spans="1:30">
      <c r="A6" s="52" t="s">
        <v>2</v>
      </c>
      <c r="B6" s="52" t="s">
        <v>5</v>
      </c>
      <c r="C6" s="57">
        <v>0</v>
      </c>
      <c r="D6" s="57">
        <f t="shared" si="1"/>
        <v>0</v>
      </c>
      <c r="E6" s="57" t="e">
        <f>#REF!-D6</f>
        <v>#REF!</v>
      </c>
      <c r="F6" s="31">
        <v>0</v>
      </c>
      <c r="G6" s="31">
        <v>121819</v>
      </c>
      <c r="H6" s="31">
        <v>121819</v>
      </c>
      <c r="I6" s="34">
        <v>355469.29</v>
      </c>
      <c r="J6" s="32">
        <v>44305.82</v>
      </c>
      <c r="K6" s="38">
        <v>1.495684310731878</v>
      </c>
      <c r="L6" s="33">
        <f t="shared" si="2"/>
        <v>0</v>
      </c>
      <c r="M6" s="32">
        <f t="shared" si="3"/>
        <v>0</v>
      </c>
      <c r="N6" s="33">
        <f t="shared" si="4"/>
        <v>0</v>
      </c>
      <c r="O6" s="33">
        <f t="shared" si="5"/>
        <v>0</v>
      </c>
      <c r="P6" s="33">
        <f t="shared" si="6"/>
        <v>0</v>
      </c>
      <c r="Q6" s="33">
        <f t="shared" si="7"/>
        <v>0</v>
      </c>
      <c r="R6" s="41">
        <f t="shared" si="8"/>
        <v>0</v>
      </c>
      <c r="S6" s="42">
        <f t="shared" si="9"/>
        <v>0</v>
      </c>
      <c r="T6" s="45">
        <f t="shared" si="10"/>
        <v>0</v>
      </c>
      <c r="U6" s="31">
        <f t="shared" si="11"/>
        <v>0</v>
      </c>
      <c r="V6" s="31">
        <f t="shared" si="0"/>
        <v>0</v>
      </c>
      <c r="W6" s="50" t="str">
        <f t="shared" si="12"/>
        <v>-</v>
      </c>
      <c r="X6" s="50">
        <f t="shared" si="13"/>
        <v>0</v>
      </c>
      <c r="Y6" s="31">
        <f t="shared" si="14"/>
        <v>0</v>
      </c>
      <c r="Z6" s="31">
        <f t="shared" si="15"/>
        <v>44305.82</v>
      </c>
      <c r="AA6" s="85">
        <f t="shared" si="16"/>
        <v>1.495684310731878</v>
      </c>
      <c r="AB6" s="51">
        <f t="shared" si="17"/>
        <v>0</v>
      </c>
      <c r="AC6" s="51">
        <f t="shared" ref="AC6:AC69" si="18">IF((AD6-AB6&gt;0),(AD6-AB6),AD6)</f>
        <v>121819</v>
      </c>
      <c r="AD6" s="51">
        <v>121819</v>
      </c>
    </row>
    <row r="7" spans="1:30">
      <c r="A7" s="52" t="s">
        <v>2</v>
      </c>
      <c r="B7" s="52" t="s">
        <v>6</v>
      </c>
      <c r="C7" s="57">
        <v>0</v>
      </c>
      <c r="D7" s="57">
        <f t="shared" si="1"/>
        <v>0</v>
      </c>
      <c r="E7" s="57" t="e">
        <f>#REF!-D7</f>
        <v>#REF!</v>
      </c>
      <c r="F7" s="31">
        <v>0</v>
      </c>
      <c r="G7" s="31">
        <v>116454</v>
      </c>
      <c r="H7" s="31">
        <v>116454</v>
      </c>
      <c r="I7" s="34">
        <v>362481.82</v>
      </c>
      <c r="J7" s="32">
        <v>23246.959999999999</v>
      </c>
      <c r="K7" s="38">
        <v>0.76959313435360688</v>
      </c>
      <c r="L7" s="33">
        <f t="shared" si="2"/>
        <v>0</v>
      </c>
      <c r="M7" s="32">
        <f t="shared" si="3"/>
        <v>0</v>
      </c>
      <c r="N7" s="33">
        <f t="shared" si="4"/>
        <v>0</v>
      </c>
      <c r="O7" s="33">
        <f t="shared" si="5"/>
        <v>0</v>
      </c>
      <c r="P7" s="33">
        <f t="shared" si="6"/>
        <v>0</v>
      </c>
      <c r="Q7" s="33">
        <f t="shared" si="7"/>
        <v>0</v>
      </c>
      <c r="R7" s="41">
        <f t="shared" si="8"/>
        <v>0</v>
      </c>
      <c r="S7" s="42">
        <f t="shared" si="9"/>
        <v>0</v>
      </c>
      <c r="T7" s="45">
        <f t="shared" si="10"/>
        <v>0</v>
      </c>
      <c r="U7" s="31">
        <f t="shared" si="11"/>
        <v>0</v>
      </c>
      <c r="V7" s="31">
        <f t="shared" si="0"/>
        <v>0</v>
      </c>
      <c r="W7" s="50" t="str">
        <f t="shared" si="12"/>
        <v>-</v>
      </c>
      <c r="X7" s="50">
        <f t="shared" si="13"/>
        <v>0</v>
      </c>
      <c r="Y7" s="31">
        <f t="shared" si="14"/>
        <v>0</v>
      </c>
      <c r="Z7" s="31">
        <f t="shared" si="15"/>
        <v>23246.959999999999</v>
      </c>
      <c r="AA7" s="85">
        <f t="shared" si="16"/>
        <v>0.76959313435360688</v>
      </c>
      <c r="AB7" s="51">
        <f t="shared" si="17"/>
        <v>0</v>
      </c>
      <c r="AC7" s="51">
        <f t="shared" si="18"/>
        <v>116454</v>
      </c>
      <c r="AD7" s="51">
        <v>116454</v>
      </c>
    </row>
    <row r="8" spans="1:30">
      <c r="A8" s="52" t="s">
        <v>2</v>
      </c>
      <c r="B8" s="52" t="s">
        <v>7</v>
      </c>
      <c r="C8" s="57">
        <v>0</v>
      </c>
      <c r="D8" s="57">
        <f t="shared" si="1"/>
        <v>0</v>
      </c>
      <c r="E8" s="57" t="e">
        <f>#REF!-D8</f>
        <v>#REF!</v>
      </c>
      <c r="F8" s="31">
        <v>0</v>
      </c>
      <c r="G8" s="31">
        <v>101385</v>
      </c>
      <c r="H8" s="31">
        <v>101385</v>
      </c>
      <c r="I8" s="34">
        <v>306848.82</v>
      </c>
      <c r="J8" s="32">
        <v>111190.16</v>
      </c>
      <c r="K8" s="38">
        <v>4.3483364870035999</v>
      </c>
      <c r="L8" s="33">
        <f t="shared" si="2"/>
        <v>51141.47</v>
      </c>
      <c r="M8" s="32">
        <f t="shared" si="3"/>
        <v>60048.69</v>
      </c>
      <c r="N8" s="33">
        <f t="shared" si="4"/>
        <v>63926.837500000001</v>
      </c>
      <c r="O8" s="33">
        <f t="shared" si="5"/>
        <v>47263.322500000002</v>
      </c>
      <c r="P8" s="33">
        <f t="shared" si="6"/>
        <v>61369.763999999996</v>
      </c>
      <c r="Q8" s="33">
        <f t="shared" si="7"/>
        <v>49820.396000000008</v>
      </c>
      <c r="R8" s="41">
        <f t="shared" si="8"/>
        <v>76712.205000000002</v>
      </c>
      <c r="S8" s="42">
        <f t="shared" si="9"/>
        <v>34477.955000000002</v>
      </c>
      <c r="T8" s="45">
        <f t="shared" si="10"/>
        <v>18000</v>
      </c>
      <c r="U8" s="31">
        <f t="shared" si="11"/>
        <v>18000</v>
      </c>
      <c r="V8" s="31">
        <f t="shared" si="0"/>
        <v>18000</v>
      </c>
      <c r="W8" s="50">
        <f t="shared" si="12"/>
        <v>16477.955000000002</v>
      </c>
      <c r="X8" s="50">
        <f t="shared" si="13"/>
        <v>12009.738000000001</v>
      </c>
      <c r="Y8" s="31">
        <f t="shared" si="14"/>
        <v>37810.65800000001</v>
      </c>
      <c r="Z8" s="31">
        <f t="shared" si="15"/>
        <v>73379.501999999993</v>
      </c>
      <c r="AA8" s="86">
        <f t="shared" si="16"/>
        <v>2.8696672974007198</v>
      </c>
      <c r="AB8" s="51">
        <f t="shared" si="17"/>
        <v>37810.65800000001</v>
      </c>
      <c r="AC8" s="51">
        <f t="shared" si="18"/>
        <v>63574.34199999999</v>
      </c>
      <c r="AD8" s="51">
        <v>101385</v>
      </c>
    </row>
    <row r="9" spans="1:30">
      <c r="A9" s="54" t="s">
        <v>8</v>
      </c>
      <c r="B9" s="54" t="s">
        <v>9</v>
      </c>
      <c r="C9" s="57">
        <v>0</v>
      </c>
      <c r="D9" s="57">
        <f t="shared" si="1"/>
        <v>0</v>
      </c>
      <c r="E9" s="57" t="e">
        <f>#REF!-D9</f>
        <v>#REF!</v>
      </c>
      <c r="F9" s="31">
        <v>0</v>
      </c>
      <c r="G9" s="31">
        <v>101493</v>
      </c>
      <c r="H9" s="31">
        <v>101493</v>
      </c>
      <c r="I9" s="34">
        <v>409595.36</v>
      </c>
      <c r="J9" s="32">
        <v>31621.53</v>
      </c>
      <c r="K9" s="38">
        <v>0.92642250634870482</v>
      </c>
      <c r="L9" s="33">
        <f t="shared" si="2"/>
        <v>0</v>
      </c>
      <c r="M9" s="32">
        <f t="shared" si="3"/>
        <v>0</v>
      </c>
      <c r="N9" s="33">
        <f t="shared" si="4"/>
        <v>0</v>
      </c>
      <c r="O9" s="33">
        <f t="shared" si="5"/>
        <v>0</v>
      </c>
      <c r="P9" s="33">
        <f t="shared" si="6"/>
        <v>0</v>
      </c>
      <c r="Q9" s="33">
        <f t="shared" si="7"/>
        <v>0</v>
      </c>
      <c r="R9" s="41">
        <f t="shared" si="8"/>
        <v>0</v>
      </c>
      <c r="S9" s="42">
        <f t="shared" si="9"/>
        <v>0</v>
      </c>
      <c r="T9" s="45">
        <f t="shared" si="10"/>
        <v>0</v>
      </c>
      <c r="U9" s="31">
        <f t="shared" si="11"/>
        <v>0</v>
      </c>
      <c r="V9" s="31">
        <f t="shared" si="0"/>
        <v>0</v>
      </c>
      <c r="W9" s="50" t="str">
        <f t="shared" si="12"/>
        <v>-</v>
      </c>
      <c r="X9" s="50">
        <f t="shared" si="13"/>
        <v>0</v>
      </c>
      <c r="Y9" s="31">
        <f t="shared" si="14"/>
        <v>0</v>
      </c>
      <c r="Z9" s="31">
        <f t="shared" si="15"/>
        <v>31621.53</v>
      </c>
      <c r="AA9" s="86">
        <f t="shared" si="16"/>
        <v>0.92642250634870482</v>
      </c>
      <c r="AB9" s="51">
        <f t="shared" si="17"/>
        <v>0</v>
      </c>
      <c r="AC9" s="51">
        <f t="shared" si="18"/>
        <v>126493</v>
      </c>
      <c r="AD9" s="51">
        <v>126493</v>
      </c>
    </row>
    <row r="10" spans="1:30">
      <c r="A10" s="52" t="s">
        <v>10</v>
      </c>
      <c r="B10" s="52" t="s">
        <v>11</v>
      </c>
      <c r="C10" s="57">
        <v>0</v>
      </c>
      <c r="D10" s="57">
        <f t="shared" si="1"/>
        <v>0</v>
      </c>
      <c r="E10" s="57" t="e">
        <f>#REF!-D10</f>
        <v>#REF!</v>
      </c>
      <c r="F10" s="31">
        <v>0</v>
      </c>
      <c r="G10" s="31">
        <v>96869</v>
      </c>
      <c r="H10" s="31">
        <v>96869</v>
      </c>
      <c r="I10" s="34">
        <v>380306.62</v>
      </c>
      <c r="J10" s="32">
        <v>121950.68</v>
      </c>
      <c r="K10" s="38">
        <v>3.8479691991688174</v>
      </c>
      <c r="L10" s="33">
        <f t="shared" si="2"/>
        <v>63384.436666666676</v>
      </c>
      <c r="M10" s="32">
        <f t="shared" si="3"/>
        <v>58566.243333333317</v>
      </c>
      <c r="N10" s="33">
        <f t="shared" si="4"/>
        <v>79230.545833333337</v>
      </c>
      <c r="O10" s="33">
        <f t="shared" si="5"/>
        <v>42720.134166666656</v>
      </c>
      <c r="P10" s="33">
        <f t="shared" si="6"/>
        <v>76061.324000000008</v>
      </c>
      <c r="Q10" s="33">
        <f t="shared" si="7"/>
        <v>45889.355999999985</v>
      </c>
      <c r="R10" s="41">
        <f t="shared" si="8"/>
        <v>95076.655000000013</v>
      </c>
      <c r="S10" s="42">
        <f t="shared" si="9"/>
        <v>26874.02499999998</v>
      </c>
      <c r="T10" s="45">
        <f t="shared" si="10"/>
        <v>18000</v>
      </c>
      <c r="U10" s="31">
        <f t="shared" si="11"/>
        <v>18000</v>
      </c>
      <c r="V10" s="31">
        <f t="shared" si="0"/>
        <v>18000</v>
      </c>
      <c r="W10" s="50">
        <f t="shared" si="12"/>
        <v>8874.0249999999796</v>
      </c>
      <c r="X10" s="50">
        <f t="shared" si="13"/>
        <v>11713.248666666665</v>
      </c>
      <c r="Y10" s="31">
        <f t="shared" si="14"/>
        <v>34176.107333333319</v>
      </c>
      <c r="Z10" s="31">
        <f t="shared" si="15"/>
        <v>87774.572666666674</v>
      </c>
      <c r="AA10" s="86">
        <f t="shared" si="16"/>
        <v>2.7695938398337638</v>
      </c>
      <c r="AB10" s="51">
        <f t="shared" si="17"/>
        <v>34176.107333333319</v>
      </c>
      <c r="AC10" s="51">
        <f t="shared" si="18"/>
        <v>62692.892666666681</v>
      </c>
      <c r="AD10" s="51">
        <v>96869</v>
      </c>
    </row>
    <row r="11" spans="1:30">
      <c r="A11" s="52" t="s">
        <v>12</v>
      </c>
      <c r="B11" s="52" t="s">
        <v>13</v>
      </c>
      <c r="C11" s="57">
        <v>0</v>
      </c>
      <c r="D11" s="57">
        <f t="shared" si="1"/>
        <v>0</v>
      </c>
      <c r="E11" s="57" t="e">
        <f>#REF!-D11</f>
        <v>#REF!</v>
      </c>
      <c r="F11" s="31">
        <v>0</v>
      </c>
      <c r="G11" s="31">
        <v>173112</v>
      </c>
      <c r="H11" s="31">
        <v>173112</v>
      </c>
      <c r="I11" s="34">
        <v>657881.85</v>
      </c>
      <c r="J11" s="32">
        <v>96103.110000000015</v>
      </c>
      <c r="K11" s="38">
        <v>1.75295506328378</v>
      </c>
      <c r="L11" s="33">
        <f t="shared" si="2"/>
        <v>0</v>
      </c>
      <c r="M11" s="32">
        <f t="shared" si="3"/>
        <v>0</v>
      </c>
      <c r="N11" s="33">
        <f t="shared" si="4"/>
        <v>0</v>
      </c>
      <c r="O11" s="33">
        <f t="shared" si="5"/>
        <v>0</v>
      </c>
      <c r="P11" s="33">
        <f t="shared" si="6"/>
        <v>0</v>
      </c>
      <c r="Q11" s="33">
        <f t="shared" si="7"/>
        <v>0</v>
      </c>
      <c r="R11" s="41">
        <f t="shared" si="8"/>
        <v>0</v>
      </c>
      <c r="S11" s="42">
        <f t="shared" si="9"/>
        <v>0</v>
      </c>
      <c r="T11" s="45">
        <f t="shared" si="10"/>
        <v>0</v>
      </c>
      <c r="U11" s="31">
        <f t="shared" si="11"/>
        <v>0</v>
      </c>
      <c r="V11" s="31">
        <f t="shared" si="0"/>
        <v>0</v>
      </c>
      <c r="W11" s="50" t="str">
        <f t="shared" si="12"/>
        <v>-</v>
      </c>
      <c r="X11" s="50">
        <f t="shared" si="13"/>
        <v>0</v>
      </c>
      <c r="Y11" s="31">
        <f t="shared" si="14"/>
        <v>0</v>
      </c>
      <c r="Z11" s="31">
        <f t="shared" si="15"/>
        <v>96103.110000000015</v>
      </c>
      <c r="AA11" s="86">
        <f t="shared" si="16"/>
        <v>1.75295506328378</v>
      </c>
      <c r="AB11" s="51">
        <f t="shared" si="17"/>
        <v>0</v>
      </c>
      <c r="AC11" s="51">
        <f t="shared" si="18"/>
        <v>173112</v>
      </c>
      <c r="AD11" s="51">
        <v>173112</v>
      </c>
    </row>
    <row r="12" spans="1:30">
      <c r="A12" s="52" t="s">
        <v>14</v>
      </c>
      <c r="B12" s="52" t="s">
        <v>15</v>
      </c>
      <c r="C12" s="57">
        <v>0</v>
      </c>
      <c r="D12" s="57">
        <f t="shared" si="1"/>
        <v>0</v>
      </c>
      <c r="E12" s="57" t="e">
        <f>#REF!-D12</f>
        <v>#REF!</v>
      </c>
      <c r="F12" s="31">
        <v>0</v>
      </c>
      <c r="G12" s="31">
        <v>107897</v>
      </c>
      <c r="H12" s="31">
        <v>107897</v>
      </c>
      <c r="I12" s="34">
        <v>325061.5</v>
      </c>
      <c r="J12" s="32">
        <v>76674.81</v>
      </c>
      <c r="K12" s="38">
        <v>2.8305342835125047</v>
      </c>
      <c r="L12" s="33">
        <f t="shared" si="2"/>
        <v>54176.916666666664</v>
      </c>
      <c r="M12" s="32">
        <f t="shared" si="3"/>
        <v>22497.893333333333</v>
      </c>
      <c r="N12" s="33">
        <f t="shared" si="4"/>
        <v>67721.145833333328</v>
      </c>
      <c r="O12" s="33">
        <f t="shared" si="5"/>
        <v>8953.6641666666692</v>
      </c>
      <c r="P12" s="33">
        <f t="shared" si="6"/>
        <v>65012.299999999996</v>
      </c>
      <c r="Q12" s="33">
        <f t="shared" si="7"/>
        <v>11662.510000000002</v>
      </c>
      <c r="R12" s="41">
        <f t="shared" si="8"/>
        <v>0</v>
      </c>
      <c r="S12" s="42">
        <f t="shared" si="9"/>
        <v>0</v>
      </c>
      <c r="T12" s="45">
        <f t="shared" si="10"/>
        <v>17998.314666666665</v>
      </c>
      <c r="U12" s="31">
        <f t="shared" si="11"/>
        <v>7162.9313333333357</v>
      </c>
      <c r="V12" s="31">
        <f t="shared" si="0"/>
        <v>0</v>
      </c>
      <c r="W12" s="50" t="str">
        <f t="shared" si="12"/>
        <v>-</v>
      </c>
      <c r="X12" s="50">
        <f t="shared" si="13"/>
        <v>4499.5786666666672</v>
      </c>
      <c r="Y12" s="31">
        <f t="shared" si="14"/>
        <v>7162.9313333333348</v>
      </c>
      <c r="Z12" s="31">
        <f t="shared" si="15"/>
        <v>69511.878666666656</v>
      </c>
      <c r="AA12" s="86">
        <f t="shared" si="16"/>
        <v>2.5661068567025005</v>
      </c>
      <c r="AB12" s="51">
        <f t="shared" si="17"/>
        <v>7162.9313333333348</v>
      </c>
      <c r="AC12" s="51">
        <f t="shared" si="18"/>
        <v>100734.06866666666</v>
      </c>
      <c r="AD12" s="51">
        <v>107897</v>
      </c>
    </row>
    <row r="13" spans="1:30">
      <c r="A13" s="52" t="s">
        <v>16</v>
      </c>
      <c r="B13" s="52" t="s">
        <v>17</v>
      </c>
      <c r="C13" s="57">
        <v>0</v>
      </c>
      <c r="D13" s="57">
        <f t="shared" si="1"/>
        <v>0</v>
      </c>
      <c r="E13" s="57" t="e">
        <f>#REF!-D13</f>
        <v>#REF!</v>
      </c>
      <c r="F13" s="31">
        <v>10994</v>
      </c>
      <c r="G13" s="31">
        <v>140300</v>
      </c>
      <c r="H13" s="31">
        <v>151294</v>
      </c>
      <c r="I13" s="34">
        <v>497266.34</v>
      </c>
      <c r="J13" s="32">
        <v>181226.95</v>
      </c>
      <c r="K13" s="38">
        <v>4.3733573440744049</v>
      </c>
      <c r="L13" s="33">
        <f t="shared" si="2"/>
        <v>82877.723333333342</v>
      </c>
      <c r="M13" s="32">
        <f t="shared" si="3"/>
        <v>98349.226666666669</v>
      </c>
      <c r="N13" s="33">
        <f t="shared" si="4"/>
        <v>103597.15416666667</v>
      </c>
      <c r="O13" s="33">
        <f t="shared" si="5"/>
        <v>77629.795833333337</v>
      </c>
      <c r="P13" s="33">
        <f t="shared" si="6"/>
        <v>99453.268000000011</v>
      </c>
      <c r="Q13" s="33">
        <f t="shared" si="7"/>
        <v>81773.682000000001</v>
      </c>
      <c r="R13" s="41">
        <f t="shared" si="8"/>
        <v>124316.58500000002</v>
      </c>
      <c r="S13" s="42">
        <f t="shared" si="9"/>
        <v>56910.364999999991</v>
      </c>
      <c r="T13" s="45">
        <f t="shared" si="10"/>
        <v>18000</v>
      </c>
      <c r="U13" s="31">
        <f t="shared" si="11"/>
        <v>18000</v>
      </c>
      <c r="V13" s="31">
        <f t="shared" si="0"/>
        <v>18000</v>
      </c>
      <c r="W13" s="50">
        <f t="shared" si="12"/>
        <v>38910.364999999991</v>
      </c>
      <c r="X13" s="50">
        <f t="shared" si="13"/>
        <v>19669.845333333335</v>
      </c>
      <c r="Y13" s="31">
        <f t="shared" si="14"/>
        <v>63773.682000000001</v>
      </c>
      <c r="Z13" s="31">
        <f t="shared" si="15"/>
        <v>117453.26800000001</v>
      </c>
      <c r="AA13" s="86">
        <f t="shared" si="16"/>
        <v>2.8343748663945365</v>
      </c>
      <c r="AB13" s="51">
        <f t="shared" si="17"/>
        <v>63773.682000000001</v>
      </c>
      <c r="AC13" s="51">
        <f t="shared" si="18"/>
        <v>87520.317999999999</v>
      </c>
      <c r="AD13" s="51">
        <v>151294</v>
      </c>
    </row>
    <row r="14" spans="1:30">
      <c r="A14" s="52" t="s">
        <v>16</v>
      </c>
      <c r="B14" s="52" t="s">
        <v>18</v>
      </c>
      <c r="C14" s="57">
        <v>0</v>
      </c>
      <c r="D14" s="57">
        <f t="shared" si="1"/>
        <v>0</v>
      </c>
      <c r="E14" s="57" t="e">
        <f>#REF!-D14</f>
        <v>#REF!</v>
      </c>
      <c r="F14" s="31">
        <v>0</v>
      </c>
      <c r="G14" s="31">
        <v>131013</v>
      </c>
      <c r="H14" s="31">
        <v>131013</v>
      </c>
      <c r="I14" s="34">
        <v>533379.62</v>
      </c>
      <c r="J14" s="32">
        <v>152095.01</v>
      </c>
      <c r="K14" s="38">
        <v>3.4218407519957363</v>
      </c>
      <c r="L14" s="33">
        <f t="shared" si="2"/>
        <v>88896.603333333333</v>
      </c>
      <c r="M14" s="32">
        <f t="shared" si="3"/>
        <v>63198.406666666677</v>
      </c>
      <c r="N14" s="33">
        <f t="shared" si="4"/>
        <v>111120.75416666667</v>
      </c>
      <c r="O14" s="33">
        <f t="shared" si="5"/>
        <v>40974.255833333344</v>
      </c>
      <c r="P14" s="33">
        <f t="shared" si="6"/>
        <v>106675.924</v>
      </c>
      <c r="Q14" s="33">
        <f t="shared" si="7"/>
        <v>45419.08600000001</v>
      </c>
      <c r="R14" s="41">
        <f t="shared" si="8"/>
        <v>133344.905</v>
      </c>
      <c r="S14" s="42">
        <f t="shared" si="9"/>
        <v>18750.10500000001</v>
      </c>
      <c r="T14" s="45">
        <f t="shared" si="10"/>
        <v>18000</v>
      </c>
      <c r="U14" s="31">
        <f t="shared" si="11"/>
        <v>18000</v>
      </c>
      <c r="V14" s="31">
        <f t="shared" si="0"/>
        <v>15000.084000000008</v>
      </c>
      <c r="W14" s="50">
        <f t="shared" si="12"/>
        <v>750.10500000001048</v>
      </c>
      <c r="X14" s="50">
        <f t="shared" si="13"/>
        <v>12639.681333333336</v>
      </c>
      <c r="Y14" s="31">
        <f t="shared" si="14"/>
        <v>32779.404666666676</v>
      </c>
      <c r="Z14" s="31">
        <f t="shared" si="15"/>
        <v>119315.60533333334</v>
      </c>
      <c r="AA14" s="86">
        <f t="shared" si="16"/>
        <v>2.6843681503991474</v>
      </c>
      <c r="AB14" s="51">
        <f t="shared" si="17"/>
        <v>32779.404666666676</v>
      </c>
      <c r="AC14" s="51">
        <f t="shared" si="18"/>
        <v>98233.595333333331</v>
      </c>
      <c r="AD14" s="51">
        <v>131013</v>
      </c>
    </row>
    <row r="15" spans="1:30">
      <c r="A15" s="52" t="s">
        <v>16</v>
      </c>
      <c r="B15" s="52" t="s">
        <v>19</v>
      </c>
      <c r="C15" s="57">
        <v>20375.198666666671</v>
      </c>
      <c r="D15" s="57">
        <f t="shared" si="1"/>
        <v>20375</v>
      </c>
      <c r="E15" s="57" t="e">
        <f>#REF!-D15</f>
        <v>#REF!</v>
      </c>
      <c r="F15" s="31">
        <v>0</v>
      </c>
      <c r="G15" s="31">
        <v>159204</v>
      </c>
      <c r="H15" s="31">
        <v>159204</v>
      </c>
      <c r="I15" s="34">
        <v>517380.59</v>
      </c>
      <c r="J15" s="32">
        <v>87983.41</v>
      </c>
      <c r="K15" s="38">
        <v>2.0406658858230458</v>
      </c>
      <c r="L15" s="33">
        <f t="shared" si="2"/>
        <v>86230.098333333328</v>
      </c>
      <c r="M15" s="32">
        <f t="shared" si="3"/>
        <v>1753.3116666666756</v>
      </c>
      <c r="N15" s="33">
        <f t="shared" si="4"/>
        <v>0</v>
      </c>
      <c r="O15" s="33">
        <f t="shared" si="5"/>
        <v>0</v>
      </c>
      <c r="P15" s="33">
        <f t="shared" si="6"/>
        <v>0</v>
      </c>
      <c r="Q15" s="33">
        <f t="shared" si="7"/>
        <v>0</v>
      </c>
      <c r="R15" s="41">
        <f t="shared" si="8"/>
        <v>0</v>
      </c>
      <c r="S15" s="42">
        <f t="shared" si="9"/>
        <v>0</v>
      </c>
      <c r="T15" s="45">
        <f t="shared" si="10"/>
        <v>1402.6493333333406</v>
      </c>
      <c r="U15" s="31">
        <f t="shared" si="11"/>
        <v>0</v>
      </c>
      <c r="V15" s="31">
        <f t="shared" si="0"/>
        <v>0</v>
      </c>
      <c r="W15" s="50" t="str">
        <f t="shared" si="12"/>
        <v>-</v>
      </c>
      <c r="X15" s="50">
        <f t="shared" si="13"/>
        <v>350.66233333333514</v>
      </c>
      <c r="Y15" s="31">
        <v>0</v>
      </c>
      <c r="Z15" s="31">
        <f t="shared" si="15"/>
        <v>87983.41</v>
      </c>
      <c r="AA15" s="86">
        <f t="shared" si="16"/>
        <v>2.0406658858230458</v>
      </c>
      <c r="AB15" s="51">
        <f t="shared" si="17"/>
        <v>0</v>
      </c>
      <c r="AC15" s="51">
        <f t="shared" si="18"/>
        <v>159204</v>
      </c>
      <c r="AD15" s="51">
        <v>159204</v>
      </c>
    </row>
    <row r="16" spans="1:30">
      <c r="A16" s="52" t="s">
        <v>20</v>
      </c>
      <c r="B16" s="52" t="s">
        <v>21</v>
      </c>
      <c r="C16" s="57">
        <v>15380.091999999993</v>
      </c>
      <c r="D16" s="57">
        <f t="shared" si="1"/>
        <v>15380</v>
      </c>
      <c r="E16" s="57" t="e">
        <f>#REF!-D16</f>
        <v>#REF!</v>
      </c>
      <c r="F16" s="31">
        <v>29854</v>
      </c>
      <c r="G16" s="31">
        <v>133328</v>
      </c>
      <c r="H16" s="31">
        <v>163182</v>
      </c>
      <c r="I16" s="34">
        <v>360803.61</v>
      </c>
      <c r="J16" s="32">
        <v>176640.49</v>
      </c>
      <c r="K16" s="38">
        <v>5.8749020831582026</v>
      </c>
      <c r="L16" s="33">
        <f t="shared" si="2"/>
        <v>60133.935000000005</v>
      </c>
      <c r="M16" s="32">
        <f t="shared" si="3"/>
        <v>116506.55499999999</v>
      </c>
      <c r="N16" s="33">
        <f t="shared" si="4"/>
        <v>75167.418750000012</v>
      </c>
      <c r="O16" s="33">
        <f t="shared" si="5"/>
        <v>101473.07124999998</v>
      </c>
      <c r="P16" s="33">
        <f t="shared" si="6"/>
        <v>72160.722000000009</v>
      </c>
      <c r="Q16" s="33">
        <f t="shared" si="7"/>
        <v>104479.76799999998</v>
      </c>
      <c r="R16" s="41">
        <f t="shared" si="8"/>
        <v>90200.902500000011</v>
      </c>
      <c r="S16" s="42">
        <f t="shared" si="9"/>
        <v>86439.58749999998</v>
      </c>
      <c r="T16" s="45">
        <f t="shared" si="10"/>
        <v>18000</v>
      </c>
      <c r="U16" s="31">
        <f t="shared" si="11"/>
        <v>18000</v>
      </c>
      <c r="V16" s="31">
        <f t="shared" si="0"/>
        <v>18000</v>
      </c>
      <c r="W16" s="50">
        <f t="shared" si="12"/>
        <v>68439.58749999998</v>
      </c>
      <c r="X16" s="50">
        <f t="shared" si="13"/>
        <v>23301.311000000002</v>
      </c>
      <c r="Y16" s="31">
        <f t="shared" si="14"/>
        <v>86479.767999999982</v>
      </c>
      <c r="Z16" s="31">
        <f t="shared" si="15"/>
        <v>90160.722000000009</v>
      </c>
      <c r="AA16" s="86">
        <f t="shared" si="16"/>
        <v>2.9986636331050018</v>
      </c>
      <c r="AB16" s="51">
        <f t="shared" si="17"/>
        <v>86479.767999999982</v>
      </c>
      <c r="AC16" s="51">
        <f t="shared" si="18"/>
        <v>76702.232000000018</v>
      </c>
      <c r="AD16" s="51">
        <v>163182</v>
      </c>
    </row>
    <row r="17" spans="1:30">
      <c r="A17" s="52" t="s">
        <v>20</v>
      </c>
      <c r="B17" s="52" t="s">
        <v>22</v>
      </c>
      <c r="C17" s="57">
        <v>0</v>
      </c>
      <c r="D17" s="57">
        <f t="shared" si="1"/>
        <v>0</v>
      </c>
      <c r="E17" s="57" t="e">
        <f>#REF!-D17</f>
        <v>#REF!</v>
      </c>
      <c r="F17" s="31">
        <v>0</v>
      </c>
      <c r="G17" s="31">
        <v>187611</v>
      </c>
      <c r="H17" s="31">
        <v>187611</v>
      </c>
      <c r="I17" s="34">
        <v>554406.03</v>
      </c>
      <c r="J17" s="32">
        <v>98050.43</v>
      </c>
      <c r="K17" s="38">
        <v>2.1222805964069327</v>
      </c>
      <c r="L17" s="33">
        <f t="shared" si="2"/>
        <v>92401.005000000005</v>
      </c>
      <c r="M17" s="32">
        <f t="shared" si="3"/>
        <v>5649.4249999999884</v>
      </c>
      <c r="N17" s="33">
        <f t="shared" si="4"/>
        <v>0</v>
      </c>
      <c r="O17" s="33">
        <f t="shared" si="5"/>
        <v>0</v>
      </c>
      <c r="P17" s="33">
        <f t="shared" si="6"/>
        <v>0</v>
      </c>
      <c r="Q17" s="33">
        <f t="shared" si="7"/>
        <v>0</v>
      </c>
      <c r="R17" s="41">
        <f t="shared" si="8"/>
        <v>0</v>
      </c>
      <c r="S17" s="42">
        <f t="shared" si="9"/>
        <v>0</v>
      </c>
      <c r="T17" s="45">
        <f t="shared" si="10"/>
        <v>4519.5399999999909</v>
      </c>
      <c r="U17" s="31">
        <f t="shared" si="11"/>
        <v>0</v>
      </c>
      <c r="V17" s="31">
        <f t="shared" si="0"/>
        <v>0</v>
      </c>
      <c r="W17" s="50" t="str">
        <f t="shared" si="12"/>
        <v>-</v>
      </c>
      <c r="X17" s="50">
        <f t="shared" si="13"/>
        <v>1129.8849999999977</v>
      </c>
      <c r="Y17" s="31">
        <v>0</v>
      </c>
      <c r="Z17" s="31">
        <f t="shared" si="15"/>
        <v>98050.43</v>
      </c>
      <c r="AA17" s="86">
        <f t="shared" si="16"/>
        <v>2.1222805964069327</v>
      </c>
      <c r="AB17" s="51">
        <f t="shared" si="17"/>
        <v>0</v>
      </c>
      <c r="AC17" s="51">
        <f t="shared" si="18"/>
        <v>187611</v>
      </c>
      <c r="AD17" s="51">
        <v>187611</v>
      </c>
    </row>
    <row r="18" spans="1:30">
      <c r="A18" s="52" t="s">
        <v>20</v>
      </c>
      <c r="B18" s="52" t="s">
        <v>23</v>
      </c>
      <c r="C18" s="57">
        <v>0</v>
      </c>
      <c r="D18" s="57">
        <f t="shared" si="1"/>
        <v>0</v>
      </c>
      <c r="E18" s="57" t="e">
        <f>#REF!-D18</f>
        <v>#REF!</v>
      </c>
      <c r="F18" s="31">
        <v>0</v>
      </c>
      <c r="G18" s="31">
        <v>130483</v>
      </c>
      <c r="H18" s="31">
        <v>130483</v>
      </c>
      <c r="I18" s="34">
        <v>551162.6</v>
      </c>
      <c r="J18" s="32">
        <v>82992.789999999994</v>
      </c>
      <c r="K18" s="38">
        <v>1.8069322555630587</v>
      </c>
      <c r="L18" s="33">
        <f t="shared" si="2"/>
        <v>0</v>
      </c>
      <c r="M18" s="32">
        <f t="shared" si="3"/>
        <v>0</v>
      </c>
      <c r="N18" s="33">
        <f t="shared" si="4"/>
        <v>0</v>
      </c>
      <c r="O18" s="33">
        <f t="shared" si="5"/>
        <v>0</v>
      </c>
      <c r="P18" s="33">
        <f t="shared" si="6"/>
        <v>0</v>
      </c>
      <c r="Q18" s="33">
        <f t="shared" si="7"/>
        <v>0</v>
      </c>
      <c r="R18" s="41">
        <f t="shared" si="8"/>
        <v>0</v>
      </c>
      <c r="S18" s="42">
        <f t="shared" si="9"/>
        <v>0</v>
      </c>
      <c r="T18" s="45">
        <f t="shared" si="10"/>
        <v>0</v>
      </c>
      <c r="U18" s="31">
        <f t="shared" si="11"/>
        <v>0</v>
      </c>
      <c r="V18" s="31">
        <f t="shared" si="0"/>
        <v>0</v>
      </c>
      <c r="W18" s="50" t="str">
        <f t="shared" si="12"/>
        <v>-</v>
      </c>
      <c r="X18" s="50">
        <f t="shared" si="13"/>
        <v>0</v>
      </c>
      <c r="Y18" s="31">
        <f t="shared" si="14"/>
        <v>0</v>
      </c>
      <c r="Z18" s="31">
        <f t="shared" si="15"/>
        <v>82992.789999999994</v>
      </c>
      <c r="AA18" s="85">
        <f t="shared" si="16"/>
        <v>1.8069322555630587</v>
      </c>
      <c r="AB18" s="51">
        <f t="shared" si="17"/>
        <v>0</v>
      </c>
      <c r="AC18" s="51">
        <f t="shared" si="18"/>
        <v>130483</v>
      </c>
      <c r="AD18" s="51">
        <v>130483</v>
      </c>
    </row>
    <row r="19" spans="1:30">
      <c r="A19" s="52" t="s">
        <v>20</v>
      </c>
      <c r="B19" s="52" t="s">
        <v>24</v>
      </c>
      <c r="C19" s="57">
        <v>0</v>
      </c>
      <c r="D19" s="57">
        <f t="shared" si="1"/>
        <v>0</v>
      </c>
      <c r="E19" s="57" t="e">
        <f>#REF!-D19</f>
        <v>#REF!</v>
      </c>
      <c r="F19" s="31">
        <v>0</v>
      </c>
      <c r="G19" s="31">
        <v>157022</v>
      </c>
      <c r="H19" s="31">
        <v>157022</v>
      </c>
      <c r="I19" s="34">
        <v>513352.45</v>
      </c>
      <c r="J19" s="32">
        <v>136399.41</v>
      </c>
      <c r="K19" s="38">
        <v>3.1884388980709062</v>
      </c>
      <c r="L19" s="33">
        <f t="shared" si="2"/>
        <v>85558.741666666669</v>
      </c>
      <c r="M19" s="32">
        <f t="shared" si="3"/>
        <v>50840.668333333335</v>
      </c>
      <c r="N19" s="33">
        <f t="shared" si="4"/>
        <v>106948.42708333334</v>
      </c>
      <c r="O19" s="33">
        <f t="shared" si="5"/>
        <v>29450.98291666666</v>
      </c>
      <c r="P19" s="33">
        <f t="shared" si="6"/>
        <v>102670.49</v>
      </c>
      <c r="Q19" s="33">
        <f t="shared" si="7"/>
        <v>33728.92</v>
      </c>
      <c r="R19" s="41">
        <f t="shared" si="8"/>
        <v>128338.1125</v>
      </c>
      <c r="S19" s="42">
        <f t="shared" si="9"/>
        <v>8061.2975000000006</v>
      </c>
      <c r="T19" s="45">
        <f t="shared" si="10"/>
        <v>18000</v>
      </c>
      <c r="U19" s="31">
        <f t="shared" si="11"/>
        <v>18000</v>
      </c>
      <c r="V19" s="31">
        <f t="shared" si="0"/>
        <v>6449.0380000000005</v>
      </c>
      <c r="W19" s="50" t="str">
        <f t="shared" si="12"/>
        <v>-</v>
      </c>
      <c r="X19" s="50">
        <f t="shared" si="13"/>
        <v>10168.133666666668</v>
      </c>
      <c r="Y19" s="31">
        <f t="shared" si="14"/>
        <v>23560.78633333333</v>
      </c>
      <c r="Z19" s="31">
        <f t="shared" si="15"/>
        <v>112838.62366666668</v>
      </c>
      <c r="AA19" s="85">
        <f t="shared" si="16"/>
        <v>2.6376877796141818</v>
      </c>
      <c r="AB19" s="51">
        <f t="shared" si="17"/>
        <v>23560.78633333333</v>
      </c>
      <c r="AC19" s="51">
        <f t="shared" si="18"/>
        <v>133461.21366666668</v>
      </c>
      <c r="AD19" s="51">
        <v>157022</v>
      </c>
    </row>
    <row r="20" spans="1:30">
      <c r="A20" s="52" t="s">
        <v>25</v>
      </c>
      <c r="B20" s="52" t="s">
        <v>26</v>
      </c>
      <c r="C20" s="57">
        <v>0</v>
      </c>
      <c r="D20" s="57">
        <f t="shared" si="1"/>
        <v>0</v>
      </c>
      <c r="E20" s="57" t="e">
        <f>#REF!-D20</f>
        <v>#REF!</v>
      </c>
      <c r="F20" s="31">
        <v>0</v>
      </c>
      <c r="G20" s="31">
        <v>189188</v>
      </c>
      <c r="H20" s="31">
        <v>189188</v>
      </c>
      <c r="I20" s="34">
        <v>589041.73</v>
      </c>
      <c r="J20" s="32">
        <v>170806.83000000002</v>
      </c>
      <c r="K20" s="38">
        <v>3.4796888838418969</v>
      </c>
      <c r="L20" s="33">
        <f t="shared" si="2"/>
        <v>98173.621666666673</v>
      </c>
      <c r="M20" s="32">
        <f t="shared" si="3"/>
        <v>72633.208333333343</v>
      </c>
      <c r="N20" s="33">
        <f t="shared" si="4"/>
        <v>122717.02708333335</v>
      </c>
      <c r="O20" s="33">
        <f t="shared" si="5"/>
        <v>48089.802916666667</v>
      </c>
      <c r="P20" s="33">
        <f t="shared" si="6"/>
        <v>117808.34600000001</v>
      </c>
      <c r="Q20" s="33">
        <f t="shared" si="7"/>
        <v>52998.484000000011</v>
      </c>
      <c r="R20" s="41">
        <f t="shared" si="8"/>
        <v>147260.4325</v>
      </c>
      <c r="S20" s="42">
        <f t="shared" si="9"/>
        <v>23546.397500000021</v>
      </c>
      <c r="T20" s="45">
        <f t="shared" si="10"/>
        <v>18000</v>
      </c>
      <c r="U20" s="31">
        <f t="shared" si="11"/>
        <v>18000</v>
      </c>
      <c r="V20" s="31">
        <f t="shared" si="0"/>
        <v>18000</v>
      </c>
      <c r="W20" s="50">
        <f t="shared" si="12"/>
        <v>5546.397500000021</v>
      </c>
      <c r="X20" s="50">
        <f t="shared" si="13"/>
        <v>14526.64166666667</v>
      </c>
      <c r="Y20" s="31">
        <f t="shared" si="14"/>
        <v>38471.842333333341</v>
      </c>
      <c r="Z20" s="31">
        <f t="shared" si="15"/>
        <v>132334.98766666668</v>
      </c>
      <c r="AA20" s="85">
        <f t="shared" si="16"/>
        <v>2.6959377767683796</v>
      </c>
      <c r="AB20" s="51">
        <f t="shared" si="17"/>
        <v>38471.842333333341</v>
      </c>
      <c r="AC20" s="51">
        <f t="shared" si="18"/>
        <v>150716.15766666667</v>
      </c>
      <c r="AD20" s="51">
        <v>189188</v>
      </c>
    </row>
    <row r="21" spans="1:30">
      <c r="A21" s="52" t="s">
        <v>27</v>
      </c>
      <c r="B21" s="52" t="s">
        <v>28</v>
      </c>
      <c r="C21" s="57">
        <v>256.44133333333303</v>
      </c>
      <c r="D21" s="57">
        <f t="shared" si="1"/>
        <v>256</v>
      </c>
      <c r="E21" s="57" t="e">
        <f>#REF!-D21</f>
        <v>#REF!</v>
      </c>
      <c r="F21" s="31">
        <v>29350</v>
      </c>
      <c r="G21" s="31">
        <v>108879</v>
      </c>
      <c r="H21" s="31">
        <v>138229</v>
      </c>
      <c r="I21" s="34">
        <v>589441.56000000006</v>
      </c>
      <c r="J21" s="32">
        <v>172733.69</v>
      </c>
      <c r="K21" s="38">
        <v>3.5165560433166605</v>
      </c>
      <c r="L21" s="33">
        <f t="shared" si="2"/>
        <v>98240.260000000009</v>
      </c>
      <c r="M21" s="32">
        <f t="shared" si="3"/>
        <v>74493.429999999993</v>
      </c>
      <c r="N21" s="33">
        <f t="shared" si="4"/>
        <v>122800.32500000001</v>
      </c>
      <c r="O21" s="33">
        <f t="shared" si="5"/>
        <v>49933.364999999991</v>
      </c>
      <c r="P21" s="33">
        <f t="shared" si="6"/>
        <v>117888.31200000001</v>
      </c>
      <c r="Q21" s="33">
        <f t="shared" si="7"/>
        <v>54845.377999999997</v>
      </c>
      <c r="R21" s="41">
        <f t="shared" si="8"/>
        <v>147360.39000000001</v>
      </c>
      <c r="S21" s="42">
        <f t="shared" si="9"/>
        <v>25373.299999999988</v>
      </c>
      <c r="T21" s="45">
        <f t="shared" si="10"/>
        <v>18000</v>
      </c>
      <c r="U21" s="31">
        <f t="shared" si="11"/>
        <v>18000</v>
      </c>
      <c r="V21" s="31">
        <f t="shared" si="0"/>
        <v>18000</v>
      </c>
      <c r="W21" s="50">
        <f t="shared" si="12"/>
        <v>7373.2999999999884</v>
      </c>
      <c r="X21" s="50">
        <f t="shared" si="13"/>
        <v>14898.686</v>
      </c>
      <c r="Y21" s="31">
        <f t="shared" si="14"/>
        <v>39946.691999999995</v>
      </c>
      <c r="Z21" s="31">
        <f t="shared" si="15"/>
        <v>132786.99800000002</v>
      </c>
      <c r="AA21" s="85">
        <f t="shared" si="16"/>
        <v>2.7033112086633322</v>
      </c>
      <c r="AB21" s="51">
        <f t="shared" si="17"/>
        <v>39946.691999999995</v>
      </c>
      <c r="AC21" s="51">
        <f t="shared" si="18"/>
        <v>98282.308000000005</v>
      </c>
      <c r="AD21" s="51">
        <v>138229</v>
      </c>
    </row>
    <row r="22" spans="1:30">
      <c r="A22" s="52" t="s">
        <v>29</v>
      </c>
      <c r="B22" s="52" t="s">
        <v>30</v>
      </c>
      <c r="C22" s="57">
        <v>0</v>
      </c>
      <c r="D22" s="57">
        <f t="shared" si="1"/>
        <v>0</v>
      </c>
      <c r="E22" s="57" t="e">
        <f>#REF!-D22</f>
        <v>#REF!</v>
      </c>
      <c r="F22" s="31">
        <v>11417</v>
      </c>
      <c r="G22" s="31">
        <v>182224</v>
      </c>
      <c r="H22" s="31">
        <v>193641</v>
      </c>
      <c r="I22" s="34">
        <v>629858.79</v>
      </c>
      <c r="J22" s="32">
        <v>122704.19</v>
      </c>
      <c r="K22" s="38">
        <v>2.337746655881392</v>
      </c>
      <c r="L22" s="33">
        <f t="shared" si="2"/>
        <v>104976.46500000001</v>
      </c>
      <c r="M22" s="32">
        <f t="shared" si="3"/>
        <v>17727.724999999991</v>
      </c>
      <c r="N22" s="33">
        <f t="shared" si="4"/>
        <v>0</v>
      </c>
      <c r="O22" s="33">
        <f t="shared" si="5"/>
        <v>0</v>
      </c>
      <c r="P22" s="33">
        <f t="shared" si="6"/>
        <v>0</v>
      </c>
      <c r="Q22" s="33">
        <f t="shared" si="7"/>
        <v>0</v>
      </c>
      <c r="R22" s="41">
        <f t="shared" si="8"/>
        <v>0</v>
      </c>
      <c r="S22" s="42">
        <f t="shared" si="9"/>
        <v>0</v>
      </c>
      <c r="T22" s="45">
        <f t="shared" si="10"/>
        <v>14182.179999999993</v>
      </c>
      <c r="U22" s="31">
        <f t="shared" si="11"/>
        <v>0</v>
      </c>
      <c r="V22" s="31">
        <f t="shared" si="0"/>
        <v>0</v>
      </c>
      <c r="W22" s="50" t="str">
        <f t="shared" si="12"/>
        <v>-</v>
      </c>
      <c r="X22" s="50">
        <f t="shared" si="13"/>
        <v>3545.5449999999983</v>
      </c>
      <c r="Y22" s="31">
        <v>0</v>
      </c>
      <c r="Z22" s="31">
        <f t="shared" si="15"/>
        <v>122704.19</v>
      </c>
      <c r="AA22" s="85">
        <f t="shared" si="16"/>
        <v>2.337746655881392</v>
      </c>
      <c r="AB22" s="51">
        <f t="shared" si="17"/>
        <v>0</v>
      </c>
      <c r="AC22" s="51">
        <f t="shared" si="18"/>
        <v>193641</v>
      </c>
      <c r="AD22" s="51">
        <v>193641</v>
      </c>
    </row>
    <row r="23" spans="1:30">
      <c r="A23" s="52" t="s">
        <v>29</v>
      </c>
      <c r="B23" s="52" t="s">
        <v>31</v>
      </c>
      <c r="C23" s="57">
        <v>0</v>
      </c>
      <c r="D23" s="57">
        <f t="shared" si="1"/>
        <v>0</v>
      </c>
      <c r="E23" s="57" t="e">
        <f>#REF!-D23</f>
        <v>#REF!</v>
      </c>
      <c r="F23" s="31">
        <v>0</v>
      </c>
      <c r="G23" s="31">
        <v>85982</v>
      </c>
      <c r="H23" s="31">
        <v>85982</v>
      </c>
      <c r="I23" s="34">
        <v>320600.48</v>
      </c>
      <c r="J23" s="32">
        <v>75401.100000000006</v>
      </c>
      <c r="K23" s="38">
        <v>2.8222453066820119</v>
      </c>
      <c r="L23" s="33">
        <f t="shared" si="2"/>
        <v>53433.413333333323</v>
      </c>
      <c r="M23" s="32">
        <f t="shared" si="3"/>
        <v>21967.686666666683</v>
      </c>
      <c r="N23" s="33">
        <f t="shared" si="4"/>
        <v>66791.766666666648</v>
      </c>
      <c r="O23" s="33">
        <f t="shared" si="5"/>
        <v>8609.3333333333576</v>
      </c>
      <c r="P23" s="33">
        <f t="shared" si="6"/>
        <v>64120.095999999983</v>
      </c>
      <c r="Q23" s="33">
        <f t="shared" si="7"/>
        <v>11281.004000000023</v>
      </c>
      <c r="R23" s="41">
        <f t="shared" si="8"/>
        <v>0</v>
      </c>
      <c r="S23" s="42">
        <f t="shared" si="9"/>
        <v>0</v>
      </c>
      <c r="T23" s="45">
        <f t="shared" si="10"/>
        <v>17574.149333333346</v>
      </c>
      <c r="U23" s="31">
        <f t="shared" si="11"/>
        <v>6887.4666666666863</v>
      </c>
      <c r="V23" s="31">
        <f t="shared" si="0"/>
        <v>0</v>
      </c>
      <c r="W23" s="50" t="str">
        <f t="shared" si="12"/>
        <v>-</v>
      </c>
      <c r="X23" s="50">
        <f t="shared" si="13"/>
        <v>4393.5373333333364</v>
      </c>
      <c r="Y23" s="31">
        <f t="shared" si="14"/>
        <v>6887.4666666666863</v>
      </c>
      <c r="Z23" s="31">
        <f t="shared" si="15"/>
        <v>68513.633333333317</v>
      </c>
      <c r="AA23" s="85">
        <f t="shared" si="16"/>
        <v>2.5644490613364019</v>
      </c>
      <c r="AB23" s="51">
        <f t="shared" si="17"/>
        <v>6887.4666666666863</v>
      </c>
      <c r="AC23" s="51">
        <f t="shared" si="18"/>
        <v>79094.533333333311</v>
      </c>
      <c r="AD23" s="51">
        <v>85982</v>
      </c>
    </row>
    <row r="24" spans="1:30">
      <c r="A24" s="52" t="s">
        <v>29</v>
      </c>
      <c r="B24" s="52" t="s">
        <v>32</v>
      </c>
      <c r="C24" s="57">
        <v>10525.449333333323</v>
      </c>
      <c r="D24" s="57">
        <f t="shared" si="1"/>
        <v>10525</v>
      </c>
      <c r="E24" s="57" t="e">
        <f>#REF!-D24</f>
        <v>#REF!</v>
      </c>
      <c r="F24" s="31">
        <v>0</v>
      </c>
      <c r="G24" s="31">
        <v>163203</v>
      </c>
      <c r="H24" s="31">
        <v>163203</v>
      </c>
      <c r="I24" s="34">
        <v>541559.92000000004</v>
      </c>
      <c r="J24" s="32">
        <v>120927.48</v>
      </c>
      <c r="K24" s="38">
        <v>2.6795368460797464</v>
      </c>
      <c r="L24" s="33">
        <f t="shared" si="2"/>
        <v>90259.986666666679</v>
      </c>
      <c r="M24" s="32">
        <f t="shared" si="3"/>
        <v>30667.493333333317</v>
      </c>
      <c r="N24" s="33">
        <f t="shared" si="4"/>
        <v>112824.98333333335</v>
      </c>
      <c r="O24" s="33">
        <f t="shared" si="5"/>
        <v>8102.4966666666442</v>
      </c>
      <c r="P24" s="33">
        <f t="shared" si="6"/>
        <v>108311.98400000001</v>
      </c>
      <c r="Q24" s="33">
        <f t="shared" si="7"/>
        <v>12615.495999999985</v>
      </c>
      <c r="R24" s="41">
        <f t="shared" si="8"/>
        <v>0</v>
      </c>
      <c r="S24" s="42">
        <f t="shared" si="9"/>
        <v>0</v>
      </c>
      <c r="T24" s="45">
        <f t="shared" si="10"/>
        <v>18000</v>
      </c>
      <c r="U24" s="31">
        <f t="shared" si="11"/>
        <v>6481.9973333333155</v>
      </c>
      <c r="V24" s="31">
        <f t="shared" si="0"/>
        <v>0</v>
      </c>
      <c r="W24" s="50" t="str">
        <f t="shared" si="12"/>
        <v>-</v>
      </c>
      <c r="X24" s="50">
        <f t="shared" si="13"/>
        <v>6133.4986666666637</v>
      </c>
      <c r="Y24" s="31">
        <f t="shared" si="14"/>
        <v>6481.997333333321</v>
      </c>
      <c r="Z24" s="31">
        <f t="shared" si="15"/>
        <v>114445.48266666668</v>
      </c>
      <c r="AA24" s="85">
        <f t="shared" si="16"/>
        <v>2.5359073692159493</v>
      </c>
      <c r="AB24" s="51">
        <f t="shared" si="17"/>
        <v>6481.997333333321</v>
      </c>
      <c r="AC24" s="51">
        <f t="shared" si="18"/>
        <v>156721.00266666667</v>
      </c>
      <c r="AD24" s="51">
        <v>163203</v>
      </c>
    </row>
    <row r="25" spans="1:30">
      <c r="A25" s="52" t="s">
        <v>29</v>
      </c>
      <c r="B25" s="52" t="s">
        <v>33</v>
      </c>
      <c r="C25" s="57">
        <v>0</v>
      </c>
      <c r="D25" s="57">
        <f t="shared" si="1"/>
        <v>0</v>
      </c>
      <c r="E25" s="57" t="e">
        <f>#REF!-D25</f>
        <v>#REF!</v>
      </c>
      <c r="F25" s="31">
        <v>0</v>
      </c>
      <c r="G25" s="31">
        <v>161093</v>
      </c>
      <c r="H25" s="31">
        <v>161093</v>
      </c>
      <c r="I25" s="34">
        <v>494607.28</v>
      </c>
      <c r="J25" s="32">
        <v>105485.69</v>
      </c>
      <c r="K25" s="38">
        <v>2.5592592975986928</v>
      </c>
      <c r="L25" s="33">
        <f t="shared" si="2"/>
        <v>82434.546666666676</v>
      </c>
      <c r="M25" s="32">
        <f t="shared" si="3"/>
        <v>23051.143333333326</v>
      </c>
      <c r="N25" s="33">
        <f t="shared" si="4"/>
        <v>103043.18333333335</v>
      </c>
      <c r="O25" s="33">
        <f t="shared" si="5"/>
        <v>2442.5066666666535</v>
      </c>
      <c r="P25" s="33">
        <f t="shared" si="6"/>
        <v>98921.456000000006</v>
      </c>
      <c r="Q25" s="33">
        <f t="shared" si="7"/>
        <v>6564.2339999999967</v>
      </c>
      <c r="R25" s="41">
        <f t="shared" si="8"/>
        <v>0</v>
      </c>
      <c r="S25" s="42">
        <f t="shared" si="9"/>
        <v>0</v>
      </c>
      <c r="T25" s="45">
        <f t="shared" si="10"/>
        <v>18000</v>
      </c>
      <c r="U25" s="31">
        <f t="shared" si="11"/>
        <v>1954.0053333333228</v>
      </c>
      <c r="V25" s="31">
        <f t="shared" si="0"/>
        <v>0</v>
      </c>
      <c r="W25" s="50" t="str">
        <f t="shared" si="12"/>
        <v>-</v>
      </c>
      <c r="X25" s="50">
        <f t="shared" si="13"/>
        <v>4610.228666666665</v>
      </c>
      <c r="Y25" s="31">
        <f t="shared" si="14"/>
        <v>1954.0053333333317</v>
      </c>
      <c r="Z25" s="31">
        <f t="shared" si="15"/>
        <v>103531.68466666667</v>
      </c>
      <c r="AA25" s="85">
        <f t="shared" si="16"/>
        <v>2.5118518595197381</v>
      </c>
      <c r="AB25" s="51">
        <f t="shared" si="17"/>
        <v>1954.0053333333317</v>
      </c>
      <c r="AC25" s="51">
        <f t="shared" si="18"/>
        <v>159138.99466666667</v>
      </c>
      <c r="AD25" s="51">
        <v>161093</v>
      </c>
    </row>
    <row r="26" spans="1:30">
      <c r="A26" s="52" t="s">
        <v>34</v>
      </c>
      <c r="B26" s="52" t="s">
        <v>35</v>
      </c>
      <c r="C26" s="57">
        <v>0</v>
      </c>
      <c r="D26" s="57">
        <f t="shared" si="1"/>
        <v>0</v>
      </c>
      <c r="E26" s="57" t="e">
        <f>#REF!-D26</f>
        <v>#REF!</v>
      </c>
      <c r="F26" s="31">
        <v>1971</v>
      </c>
      <c r="G26" s="31">
        <v>140923</v>
      </c>
      <c r="H26" s="31">
        <v>142894</v>
      </c>
      <c r="I26" s="34">
        <v>367924.46</v>
      </c>
      <c r="J26" s="32">
        <v>145044.58000000002</v>
      </c>
      <c r="K26" s="38">
        <v>4.7306856412862581</v>
      </c>
      <c r="L26" s="33">
        <f t="shared" si="2"/>
        <v>61320.743333333332</v>
      </c>
      <c r="M26" s="32">
        <f t="shared" si="3"/>
        <v>83723.836666666684</v>
      </c>
      <c r="N26" s="33">
        <f t="shared" si="4"/>
        <v>76650.929166666669</v>
      </c>
      <c r="O26" s="33">
        <f t="shared" si="5"/>
        <v>68393.650833333348</v>
      </c>
      <c r="P26" s="33">
        <f t="shared" si="6"/>
        <v>73584.891999999993</v>
      </c>
      <c r="Q26" s="33">
        <f t="shared" si="7"/>
        <v>71459.688000000024</v>
      </c>
      <c r="R26" s="41">
        <f t="shared" si="8"/>
        <v>91981.114999999991</v>
      </c>
      <c r="S26" s="42">
        <f t="shared" si="9"/>
        <v>53063.465000000026</v>
      </c>
      <c r="T26" s="45">
        <f t="shared" si="10"/>
        <v>18000</v>
      </c>
      <c r="U26" s="31">
        <f t="shared" si="11"/>
        <v>18000</v>
      </c>
      <c r="V26" s="31">
        <f t="shared" si="0"/>
        <v>18000</v>
      </c>
      <c r="W26" s="50">
        <f t="shared" si="12"/>
        <v>35063.465000000026</v>
      </c>
      <c r="X26" s="50">
        <f t="shared" si="13"/>
        <v>16744.767333333337</v>
      </c>
      <c r="Y26" s="31">
        <f t="shared" si="14"/>
        <v>54714.920666666687</v>
      </c>
      <c r="Z26" s="31">
        <f t="shared" si="15"/>
        <v>90329.659333333329</v>
      </c>
      <c r="AA26" s="85">
        <f t="shared" si="16"/>
        <v>2.9461371282572513</v>
      </c>
      <c r="AB26" s="51">
        <f t="shared" si="17"/>
        <v>54714.920666666687</v>
      </c>
      <c r="AC26" s="51">
        <f t="shared" si="18"/>
        <v>88179.079333333313</v>
      </c>
      <c r="AD26" s="51">
        <v>142894</v>
      </c>
    </row>
    <row r="27" spans="1:30">
      <c r="A27" s="52" t="s">
        <v>36</v>
      </c>
      <c r="B27" s="52" t="s">
        <v>37</v>
      </c>
      <c r="C27" s="57">
        <v>0</v>
      </c>
      <c r="D27" s="57">
        <f t="shared" si="1"/>
        <v>0</v>
      </c>
      <c r="E27" s="57" t="e">
        <f>#REF!-D27</f>
        <v>#REF!</v>
      </c>
      <c r="F27" s="31">
        <v>0</v>
      </c>
      <c r="G27" s="31">
        <v>145064</v>
      </c>
      <c r="H27" s="31">
        <v>145064</v>
      </c>
      <c r="I27" s="34">
        <v>602512.19999999995</v>
      </c>
      <c r="J27" s="32">
        <v>212248.83</v>
      </c>
      <c r="K27" s="38">
        <v>4.2272769912376882</v>
      </c>
      <c r="L27" s="33">
        <f t="shared" si="2"/>
        <v>100418.69999999998</v>
      </c>
      <c r="M27" s="32">
        <f t="shared" si="3"/>
        <v>111830.13</v>
      </c>
      <c r="N27" s="33">
        <f t="shared" si="4"/>
        <v>125523.37499999997</v>
      </c>
      <c r="O27" s="33">
        <f t="shared" si="5"/>
        <v>86725.455000000016</v>
      </c>
      <c r="P27" s="33">
        <f t="shared" si="6"/>
        <v>120502.43999999997</v>
      </c>
      <c r="Q27" s="33">
        <f t="shared" si="7"/>
        <v>91746.390000000014</v>
      </c>
      <c r="R27" s="41">
        <f t="shared" si="8"/>
        <v>150628.04999999999</v>
      </c>
      <c r="S27" s="42">
        <f t="shared" si="9"/>
        <v>61620.78</v>
      </c>
      <c r="T27" s="45">
        <f t="shared" si="10"/>
        <v>18000</v>
      </c>
      <c r="U27" s="31">
        <f t="shared" si="11"/>
        <v>18000</v>
      </c>
      <c r="V27" s="31">
        <f t="shared" si="0"/>
        <v>18000</v>
      </c>
      <c r="W27" s="50">
        <f t="shared" si="12"/>
        <v>43620.78</v>
      </c>
      <c r="X27" s="50">
        <f t="shared" si="13"/>
        <v>22366.026000000002</v>
      </c>
      <c r="Y27" s="31">
        <f t="shared" si="14"/>
        <v>73746.390000000014</v>
      </c>
      <c r="Z27" s="31">
        <f t="shared" si="15"/>
        <v>138502.43999999997</v>
      </c>
      <c r="AA27" s="85">
        <f t="shared" si="16"/>
        <v>2.7584989648342386</v>
      </c>
      <c r="AB27" s="51">
        <f t="shared" si="17"/>
        <v>73746.390000000014</v>
      </c>
      <c r="AC27" s="51">
        <f t="shared" si="18"/>
        <v>71317.609999999986</v>
      </c>
      <c r="AD27" s="51">
        <v>145064</v>
      </c>
    </row>
    <row r="28" spans="1:30">
      <c r="A28" s="52" t="s">
        <v>38</v>
      </c>
      <c r="B28" s="52" t="s">
        <v>39</v>
      </c>
      <c r="C28" s="57">
        <v>0</v>
      </c>
      <c r="D28" s="57">
        <f t="shared" si="1"/>
        <v>0</v>
      </c>
      <c r="E28" s="57" t="e">
        <f>#REF!-D28</f>
        <v>#REF!</v>
      </c>
      <c r="F28" s="31">
        <v>0</v>
      </c>
      <c r="G28" s="31">
        <v>135087</v>
      </c>
      <c r="H28" s="31">
        <v>135087</v>
      </c>
      <c r="I28" s="34">
        <v>392863.02</v>
      </c>
      <c r="J28" s="32">
        <v>96090.5</v>
      </c>
      <c r="K28" s="38">
        <v>2.9350840911419964</v>
      </c>
      <c r="L28" s="33">
        <f t="shared" si="2"/>
        <v>65477.170000000006</v>
      </c>
      <c r="M28" s="32">
        <f t="shared" si="3"/>
        <v>30613.329999999994</v>
      </c>
      <c r="N28" s="33">
        <f t="shared" si="4"/>
        <v>81846.462500000009</v>
      </c>
      <c r="O28" s="33">
        <f t="shared" si="5"/>
        <v>14244.037499999991</v>
      </c>
      <c r="P28" s="33">
        <f t="shared" si="6"/>
        <v>78572.604000000007</v>
      </c>
      <c r="Q28" s="33">
        <f t="shared" si="7"/>
        <v>17517.895999999993</v>
      </c>
      <c r="R28" s="41">
        <f t="shared" si="8"/>
        <v>0</v>
      </c>
      <c r="S28" s="42">
        <f t="shared" si="9"/>
        <v>0</v>
      </c>
      <c r="T28" s="45">
        <f t="shared" si="10"/>
        <v>18000</v>
      </c>
      <c r="U28" s="31">
        <f t="shared" si="11"/>
        <v>11395.229999999992</v>
      </c>
      <c r="V28" s="31">
        <f t="shared" si="0"/>
        <v>0</v>
      </c>
      <c r="W28" s="50" t="str">
        <f t="shared" si="12"/>
        <v>-</v>
      </c>
      <c r="X28" s="50">
        <f t="shared" si="13"/>
        <v>6122.6659999999993</v>
      </c>
      <c r="Y28" s="31">
        <f t="shared" si="14"/>
        <v>11395.229999999994</v>
      </c>
      <c r="Z28" s="31">
        <f t="shared" si="15"/>
        <v>84695.27</v>
      </c>
      <c r="AA28" s="85">
        <f t="shared" si="16"/>
        <v>2.5870168182283995</v>
      </c>
      <c r="AB28" s="51">
        <f t="shared" si="17"/>
        <v>11395.229999999994</v>
      </c>
      <c r="AC28" s="51">
        <f t="shared" si="18"/>
        <v>123691.77</v>
      </c>
      <c r="AD28" s="51">
        <v>135087</v>
      </c>
    </row>
    <row r="29" spans="1:30">
      <c r="A29" s="52" t="s">
        <v>40</v>
      </c>
      <c r="B29" s="52" t="s">
        <v>41</v>
      </c>
      <c r="C29" s="57">
        <v>23462.378666666664</v>
      </c>
      <c r="D29" s="57">
        <f t="shared" si="1"/>
        <v>23462</v>
      </c>
      <c r="E29" s="57" t="e">
        <f>#REF!-D29</f>
        <v>#REF!</v>
      </c>
      <c r="F29" s="31">
        <v>19566</v>
      </c>
      <c r="G29" s="31">
        <v>137151</v>
      </c>
      <c r="H29" s="31">
        <v>156717</v>
      </c>
      <c r="I29" s="34">
        <v>459054.16</v>
      </c>
      <c r="J29" s="32">
        <v>113544.4</v>
      </c>
      <c r="K29" s="38">
        <v>2.9681308192479943</v>
      </c>
      <c r="L29" s="33">
        <f t="shared" si="2"/>
        <v>76509.026666666672</v>
      </c>
      <c r="M29" s="32">
        <f t="shared" si="3"/>
        <v>37035.373333333322</v>
      </c>
      <c r="N29" s="33">
        <f t="shared" si="4"/>
        <v>95636.28333333334</v>
      </c>
      <c r="O29" s="33">
        <f t="shared" si="5"/>
        <v>17908.116666666654</v>
      </c>
      <c r="P29" s="33">
        <f t="shared" si="6"/>
        <v>91810.832000000009</v>
      </c>
      <c r="Q29" s="33">
        <f t="shared" si="7"/>
        <v>21733.567999999985</v>
      </c>
      <c r="R29" s="41">
        <f t="shared" si="8"/>
        <v>0</v>
      </c>
      <c r="S29" s="42">
        <f t="shared" si="9"/>
        <v>0</v>
      </c>
      <c r="T29" s="45">
        <f t="shared" si="10"/>
        <v>18000</v>
      </c>
      <c r="U29" s="31">
        <f t="shared" si="11"/>
        <v>14326.493333333323</v>
      </c>
      <c r="V29" s="31">
        <f t="shared" si="0"/>
        <v>0</v>
      </c>
      <c r="W29" s="50" t="str">
        <f t="shared" si="12"/>
        <v>-</v>
      </c>
      <c r="X29" s="50">
        <f t="shared" si="13"/>
        <v>7407.0746666666646</v>
      </c>
      <c r="Y29" s="31">
        <f t="shared" si="14"/>
        <v>14326.493333333321</v>
      </c>
      <c r="Z29" s="31">
        <f t="shared" si="15"/>
        <v>99217.906666666677</v>
      </c>
      <c r="AA29" s="85">
        <f t="shared" si="16"/>
        <v>2.5936261638495992</v>
      </c>
      <c r="AB29" s="51">
        <f t="shared" si="17"/>
        <v>14326.493333333321</v>
      </c>
      <c r="AC29" s="51">
        <f t="shared" si="18"/>
        <v>142390.50666666668</v>
      </c>
      <c r="AD29" s="51">
        <v>156717</v>
      </c>
    </row>
    <row r="30" spans="1:30">
      <c r="A30" s="52" t="s">
        <v>40</v>
      </c>
      <c r="B30" s="52" t="s">
        <v>42</v>
      </c>
      <c r="C30" s="57">
        <v>0</v>
      </c>
      <c r="D30" s="57">
        <f t="shared" si="1"/>
        <v>0</v>
      </c>
      <c r="E30" s="57" t="e">
        <f>#REF!-D30</f>
        <v>#REF!</v>
      </c>
      <c r="F30" s="31">
        <v>0</v>
      </c>
      <c r="G30" s="31">
        <v>111084</v>
      </c>
      <c r="H30" s="31">
        <v>111084</v>
      </c>
      <c r="I30" s="34">
        <v>455005.05</v>
      </c>
      <c r="J30" s="32">
        <v>128097.95999999999</v>
      </c>
      <c r="K30" s="38">
        <v>3.3783702400665661</v>
      </c>
      <c r="L30" s="33">
        <f t="shared" si="2"/>
        <v>75834.175000000003</v>
      </c>
      <c r="M30" s="32">
        <f t="shared" si="3"/>
        <v>52263.784999999989</v>
      </c>
      <c r="N30" s="33">
        <f t="shared" si="4"/>
        <v>94792.71875</v>
      </c>
      <c r="O30" s="33">
        <f t="shared" si="5"/>
        <v>33305.241249999992</v>
      </c>
      <c r="P30" s="33">
        <f t="shared" si="6"/>
        <v>91001.01</v>
      </c>
      <c r="Q30" s="33">
        <f t="shared" si="7"/>
        <v>37096.949999999997</v>
      </c>
      <c r="R30" s="41">
        <f t="shared" si="8"/>
        <v>113751.26250000001</v>
      </c>
      <c r="S30" s="42">
        <f t="shared" si="9"/>
        <v>14346.69749999998</v>
      </c>
      <c r="T30" s="45">
        <f t="shared" si="10"/>
        <v>18000</v>
      </c>
      <c r="U30" s="31">
        <f t="shared" si="11"/>
        <v>18000</v>
      </c>
      <c r="V30" s="31">
        <f t="shared" si="0"/>
        <v>11477.357999999984</v>
      </c>
      <c r="W30" s="50" t="str">
        <f t="shared" si="12"/>
        <v>-</v>
      </c>
      <c r="X30" s="50">
        <f t="shared" si="13"/>
        <v>10452.756999999998</v>
      </c>
      <c r="Y30" s="31">
        <f t="shared" si="14"/>
        <v>26644.192999999999</v>
      </c>
      <c r="Z30" s="31">
        <f t="shared" si="15"/>
        <v>101453.76699999999</v>
      </c>
      <c r="AA30" s="85">
        <f t="shared" si="16"/>
        <v>2.6756740480133132</v>
      </c>
      <c r="AB30" s="51">
        <f t="shared" si="17"/>
        <v>26644.192999999999</v>
      </c>
      <c r="AC30" s="51">
        <f t="shared" si="18"/>
        <v>84439.807000000001</v>
      </c>
      <c r="AD30" s="51">
        <v>111084</v>
      </c>
    </row>
    <row r="31" spans="1:30">
      <c r="A31" s="52" t="s">
        <v>43</v>
      </c>
      <c r="B31" s="52" t="s">
        <v>44</v>
      </c>
      <c r="C31" s="57">
        <v>0</v>
      </c>
      <c r="D31" s="57">
        <f t="shared" si="1"/>
        <v>0</v>
      </c>
      <c r="E31" s="57" t="e">
        <f>#REF!-D31</f>
        <v>#REF!</v>
      </c>
      <c r="F31" s="31">
        <v>0</v>
      </c>
      <c r="G31" s="31">
        <v>192343</v>
      </c>
      <c r="H31" s="31">
        <v>192343</v>
      </c>
      <c r="I31" s="34">
        <v>595450.46</v>
      </c>
      <c r="J31" s="32">
        <v>248450.43</v>
      </c>
      <c r="K31" s="38">
        <v>5.0069743165535554</v>
      </c>
      <c r="L31" s="33">
        <f t="shared" si="2"/>
        <v>99241.743333333317</v>
      </c>
      <c r="M31" s="32">
        <f t="shared" si="3"/>
        <v>149208.68666666668</v>
      </c>
      <c r="N31" s="33">
        <f t="shared" si="4"/>
        <v>124052.17916666664</v>
      </c>
      <c r="O31" s="33">
        <f t="shared" si="5"/>
        <v>124398.25083333335</v>
      </c>
      <c r="P31" s="33">
        <f t="shared" si="6"/>
        <v>119090.09199999998</v>
      </c>
      <c r="Q31" s="33">
        <f t="shared" si="7"/>
        <v>129360.33800000002</v>
      </c>
      <c r="R31" s="41">
        <f t="shared" si="8"/>
        <v>148862.61499999999</v>
      </c>
      <c r="S31" s="42">
        <f t="shared" si="9"/>
        <v>99587.815000000002</v>
      </c>
      <c r="T31" s="45">
        <f t="shared" si="10"/>
        <v>18000</v>
      </c>
      <c r="U31" s="31">
        <f t="shared" si="11"/>
        <v>18000</v>
      </c>
      <c r="V31" s="31">
        <f t="shared" si="0"/>
        <v>18000</v>
      </c>
      <c r="W31" s="50">
        <f t="shared" si="12"/>
        <v>81587.815000000002</v>
      </c>
      <c r="X31" s="50">
        <f t="shared" si="13"/>
        <v>29841.737333333338</v>
      </c>
      <c r="Y31" s="31">
        <f t="shared" si="14"/>
        <v>111360.33800000002</v>
      </c>
      <c r="Z31" s="31">
        <f t="shared" si="15"/>
        <v>137090.09199999998</v>
      </c>
      <c r="AA31" s="85">
        <f t="shared" si="16"/>
        <v>2.7627505804597075</v>
      </c>
      <c r="AB31" s="51">
        <f t="shared" si="17"/>
        <v>111360.33800000002</v>
      </c>
      <c r="AC31" s="51">
        <f t="shared" si="18"/>
        <v>80982.661999999982</v>
      </c>
      <c r="AD31" s="51">
        <v>192343</v>
      </c>
    </row>
    <row r="32" spans="1:30">
      <c r="A32" s="52" t="s">
        <v>45</v>
      </c>
      <c r="B32" s="52" t="s">
        <v>46</v>
      </c>
      <c r="C32" s="57">
        <v>0</v>
      </c>
      <c r="D32" s="57">
        <f t="shared" si="1"/>
        <v>0</v>
      </c>
      <c r="E32" s="57" t="e">
        <f>#REF!-D32</f>
        <v>#REF!</v>
      </c>
      <c r="F32" s="31">
        <v>11799</v>
      </c>
      <c r="G32" s="31">
        <v>158028</v>
      </c>
      <c r="H32" s="31">
        <v>169827</v>
      </c>
      <c r="I32" s="34">
        <v>542828.41</v>
      </c>
      <c r="J32" s="32">
        <v>159589.06</v>
      </c>
      <c r="K32" s="38">
        <v>3.527944898830921</v>
      </c>
      <c r="L32" s="33">
        <f t="shared" si="2"/>
        <v>90471.401666666687</v>
      </c>
      <c r="M32" s="32">
        <f t="shared" si="3"/>
        <v>69117.658333333311</v>
      </c>
      <c r="N32" s="33">
        <f t="shared" si="4"/>
        <v>113089.25208333335</v>
      </c>
      <c r="O32" s="33">
        <f t="shared" si="5"/>
        <v>46499.807916666643</v>
      </c>
      <c r="P32" s="33">
        <f t="shared" si="6"/>
        <v>108565.68200000002</v>
      </c>
      <c r="Q32" s="33">
        <f t="shared" si="7"/>
        <v>51023.377999999982</v>
      </c>
      <c r="R32" s="41">
        <f t="shared" si="8"/>
        <v>135707.10250000004</v>
      </c>
      <c r="S32" s="42">
        <f t="shared" si="9"/>
        <v>23881.95749999996</v>
      </c>
      <c r="T32" s="45">
        <f t="shared" si="10"/>
        <v>18000</v>
      </c>
      <c r="U32" s="31">
        <f t="shared" si="11"/>
        <v>18000</v>
      </c>
      <c r="V32" s="31">
        <f t="shared" si="0"/>
        <v>18000</v>
      </c>
      <c r="W32" s="50">
        <f t="shared" si="12"/>
        <v>5881.9574999999604</v>
      </c>
      <c r="X32" s="50">
        <f t="shared" si="13"/>
        <v>13823.531666666662</v>
      </c>
      <c r="Y32" s="31">
        <f t="shared" si="14"/>
        <v>37199.84633333332</v>
      </c>
      <c r="Z32" s="31">
        <f t="shared" si="15"/>
        <v>122389.21366666668</v>
      </c>
      <c r="AA32" s="85">
        <f t="shared" si="16"/>
        <v>2.7055889797661843</v>
      </c>
      <c r="AB32" s="51">
        <f t="shared" si="17"/>
        <v>37199.84633333332</v>
      </c>
      <c r="AC32" s="51">
        <f t="shared" si="18"/>
        <v>132627.15366666668</v>
      </c>
      <c r="AD32" s="51">
        <v>169827</v>
      </c>
    </row>
    <row r="33" spans="1:30">
      <c r="A33" s="52" t="s">
        <v>45</v>
      </c>
      <c r="B33" s="52" t="s">
        <v>47</v>
      </c>
      <c r="C33" s="57">
        <v>24086.517333333333</v>
      </c>
      <c r="D33" s="57">
        <f t="shared" si="1"/>
        <v>24087</v>
      </c>
      <c r="E33" s="57" t="e">
        <f>#REF!-D33</f>
        <v>#REF!</v>
      </c>
      <c r="F33" s="31">
        <v>0</v>
      </c>
      <c r="G33" s="31">
        <v>176485</v>
      </c>
      <c r="H33" s="31">
        <v>176485</v>
      </c>
      <c r="I33" s="34">
        <v>600551.25</v>
      </c>
      <c r="J33" s="32">
        <v>206801.55</v>
      </c>
      <c r="K33" s="38">
        <v>4.1322345095443556</v>
      </c>
      <c r="L33" s="33">
        <f t="shared" si="2"/>
        <v>100091.87500000001</v>
      </c>
      <c r="M33" s="32">
        <f t="shared" si="3"/>
        <v>106709.67499999997</v>
      </c>
      <c r="N33" s="33">
        <f t="shared" si="4"/>
        <v>125114.84375000001</v>
      </c>
      <c r="O33" s="33">
        <f t="shared" si="5"/>
        <v>81686.706249999974</v>
      </c>
      <c r="P33" s="33">
        <f t="shared" si="6"/>
        <v>120110.25000000001</v>
      </c>
      <c r="Q33" s="33">
        <f t="shared" si="7"/>
        <v>86691.299999999974</v>
      </c>
      <c r="R33" s="41">
        <f t="shared" si="8"/>
        <v>150137.81250000003</v>
      </c>
      <c r="S33" s="42">
        <f t="shared" si="9"/>
        <v>56663.737499999959</v>
      </c>
      <c r="T33" s="45">
        <f t="shared" si="10"/>
        <v>18000</v>
      </c>
      <c r="U33" s="31">
        <f t="shared" si="11"/>
        <v>18000</v>
      </c>
      <c r="V33" s="31">
        <f t="shared" si="0"/>
        <v>18000</v>
      </c>
      <c r="W33" s="50">
        <f t="shared" si="12"/>
        <v>38663.737499999959</v>
      </c>
      <c r="X33" s="50">
        <f t="shared" si="13"/>
        <v>21341.934999999998</v>
      </c>
      <c r="Y33" s="31">
        <f t="shared" si="14"/>
        <v>68691.299999999974</v>
      </c>
      <c r="Z33" s="31">
        <f t="shared" si="15"/>
        <v>138110.25</v>
      </c>
      <c r="AA33" s="85">
        <f t="shared" si="16"/>
        <v>2.7596695535976323</v>
      </c>
      <c r="AB33" s="51">
        <f t="shared" si="17"/>
        <v>68691.299999999974</v>
      </c>
      <c r="AC33" s="51">
        <f t="shared" si="18"/>
        <v>107793.70000000003</v>
      </c>
      <c r="AD33" s="51">
        <v>176485</v>
      </c>
    </row>
    <row r="34" spans="1:30">
      <c r="A34" s="52" t="s">
        <v>48</v>
      </c>
      <c r="B34" s="52" t="s">
        <v>49</v>
      </c>
      <c r="C34" s="57">
        <v>0</v>
      </c>
      <c r="D34" s="57">
        <f t="shared" si="1"/>
        <v>0</v>
      </c>
      <c r="E34" s="57" t="e">
        <f>#REF!-D34</f>
        <v>#REF!</v>
      </c>
      <c r="F34" s="31">
        <v>0</v>
      </c>
      <c r="G34" s="31">
        <v>164075</v>
      </c>
      <c r="H34" s="31">
        <v>164075</v>
      </c>
      <c r="I34" s="34">
        <v>416344.04</v>
      </c>
      <c r="J34" s="32">
        <v>111393.73000000001</v>
      </c>
      <c r="K34" s="38">
        <v>3.2106254241083896</v>
      </c>
      <c r="L34" s="33">
        <f t="shared" si="2"/>
        <v>69390.673333333325</v>
      </c>
      <c r="M34" s="32">
        <f t="shared" si="3"/>
        <v>42003.056666666685</v>
      </c>
      <c r="N34" s="33">
        <f t="shared" si="4"/>
        <v>86738.34166666666</v>
      </c>
      <c r="O34" s="33">
        <f t="shared" si="5"/>
        <v>24655.388333333351</v>
      </c>
      <c r="P34" s="33">
        <f t="shared" si="6"/>
        <v>83268.80799999999</v>
      </c>
      <c r="Q34" s="33">
        <f t="shared" si="7"/>
        <v>28124.92200000002</v>
      </c>
      <c r="R34" s="41">
        <f t="shared" si="8"/>
        <v>104086.00999999998</v>
      </c>
      <c r="S34" s="42">
        <f t="shared" si="9"/>
        <v>7307.7200000000303</v>
      </c>
      <c r="T34" s="45">
        <f t="shared" si="10"/>
        <v>18000</v>
      </c>
      <c r="U34" s="31">
        <f t="shared" si="11"/>
        <v>18000</v>
      </c>
      <c r="V34" s="31">
        <f t="shared" si="0"/>
        <v>5846.176000000024</v>
      </c>
      <c r="W34" s="50" t="str">
        <f t="shared" si="12"/>
        <v>-</v>
      </c>
      <c r="X34" s="50">
        <f t="shared" si="13"/>
        <v>8400.6113333333378</v>
      </c>
      <c r="Y34" s="31">
        <f t="shared" si="14"/>
        <v>19724.310666666683</v>
      </c>
      <c r="Z34" s="31">
        <f t="shared" si="15"/>
        <v>91669.419333333324</v>
      </c>
      <c r="AA34" s="85">
        <f t="shared" si="16"/>
        <v>2.6421250848216777</v>
      </c>
      <c r="AB34" s="51">
        <f t="shared" si="17"/>
        <v>19724.310666666683</v>
      </c>
      <c r="AC34" s="51">
        <f t="shared" si="18"/>
        <v>144350.68933333331</v>
      </c>
      <c r="AD34" s="51">
        <v>164075</v>
      </c>
    </row>
    <row r="35" spans="1:30">
      <c r="A35" s="52" t="s">
        <v>48</v>
      </c>
      <c r="B35" s="52" t="s">
        <v>50</v>
      </c>
      <c r="C35" s="57">
        <v>5021.7053333333342</v>
      </c>
      <c r="D35" s="57">
        <f t="shared" si="1"/>
        <v>5022</v>
      </c>
      <c r="E35" s="57" t="e">
        <f>#REF!-D35</f>
        <v>#REF!</v>
      </c>
      <c r="F35" s="31">
        <v>0</v>
      </c>
      <c r="G35" s="31">
        <v>191791</v>
      </c>
      <c r="H35" s="31">
        <v>191791</v>
      </c>
      <c r="I35" s="34">
        <v>620835.19999999995</v>
      </c>
      <c r="J35" s="32">
        <v>99769.95</v>
      </c>
      <c r="K35" s="38">
        <v>1.9284335037704048</v>
      </c>
      <c r="L35" s="33">
        <f t="shared" si="2"/>
        <v>0</v>
      </c>
      <c r="M35" s="32">
        <f t="shared" si="3"/>
        <v>0</v>
      </c>
      <c r="N35" s="33">
        <f t="shared" si="4"/>
        <v>0</v>
      </c>
      <c r="O35" s="33">
        <f t="shared" si="5"/>
        <v>0</v>
      </c>
      <c r="P35" s="33">
        <f t="shared" si="6"/>
        <v>0</v>
      </c>
      <c r="Q35" s="33">
        <f t="shared" si="7"/>
        <v>0</v>
      </c>
      <c r="R35" s="41">
        <f t="shared" si="8"/>
        <v>0</v>
      </c>
      <c r="S35" s="42">
        <f t="shared" si="9"/>
        <v>0</v>
      </c>
      <c r="T35" s="45">
        <f t="shared" si="10"/>
        <v>0</v>
      </c>
      <c r="U35" s="31">
        <f t="shared" si="11"/>
        <v>0</v>
      </c>
      <c r="V35" s="31">
        <f t="shared" si="0"/>
        <v>0</v>
      </c>
      <c r="W35" s="50" t="str">
        <f t="shared" si="12"/>
        <v>-</v>
      </c>
      <c r="X35" s="50">
        <f t="shared" si="13"/>
        <v>0</v>
      </c>
      <c r="Y35" s="31">
        <f t="shared" si="14"/>
        <v>0</v>
      </c>
      <c r="Z35" s="31">
        <f t="shared" si="15"/>
        <v>99769.95</v>
      </c>
      <c r="AA35" s="85">
        <f t="shared" si="16"/>
        <v>1.9284335037704048</v>
      </c>
      <c r="AB35" s="51">
        <f t="shared" si="17"/>
        <v>0</v>
      </c>
      <c r="AC35" s="51">
        <f t="shared" si="18"/>
        <v>191791</v>
      </c>
      <c r="AD35" s="51">
        <v>191791</v>
      </c>
    </row>
    <row r="36" spans="1:30">
      <c r="A36" s="62" t="s">
        <v>51</v>
      </c>
      <c r="B36" s="61" t="s">
        <v>52</v>
      </c>
      <c r="C36" s="63">
        <v>0</v>
      </c>
      <c r="D36" s="63">
        <f t="shared" si="1"/>
        <v>0</v>
      </c>
      <c r="E36" s="63" t="e">
        <f>#REF!-D36</f>
        <v>#REF!</v>
      </c>
      <c r="F36" s="31">
        <v>0</v>
      </c>
      <c r="G36" s="31">
        <v>168436</v>
      </c>
      <c r="H36" s="31">
        <v>168436</v>
      </c>
      <c r="I36" s="34">
        <v>496793.68</v>
      </c>
      <c r="J36" s="32">
        <v>96785.1</v>
      </c>
      <c r="K36" s="38">
        <v>2.337834088388564</v>
      </c>
      <c r="L36" s="33">
        <f t="shared" si="2"/>
        <v>82798.94666666667</v>
      </c>
      <c r="M36" s="32">
        <f t="shared" si="3"/>
        <v>13986.153333333335</v>
      </c>
      <c r="N36" s="33">
        <f t="shared" si="4"/>
        <v>0</v>
      </c>
      <c r="O36" s="33">
        <f t="shared" si="5"/>
        <v>0</v>
      </c>
      <c r="P36" s="33">
        <f t="shared" si="6"/>
        <v>0</v>
      </c>
      <c r="Q36" s="33">
        <f t="shared" si="7"/>
        <v>0</v>
      </c>
      <c r="R36" s="41">
        <f t="shared" si="8"/>
        <v>0</v>
      </c>
      <c r="S36" s="42">
        <f t="shared" si="9"/>
        <v>0</v>
      </c>
      <c r="T36" s="45">
        <f t="shared" si="10"/>
        <v>11188.922666666669</v>
      </c>
      <c r="U36" s="31">
        <f t="shared" si="11"/>
        <v>0</v>
      </c>
      <c r="V36" s="31">
        <f t="shared" ref="V36:V67" si="19">IF(S36-(S36*20%)&gt;18000,18000,S36-(S36*20%))</f>
        <v>0</v>
      </c>
      <c r="W36" s="50" t="str">
        <f t="shared" si="12"/>
        <v>-</v>
      </c>
      <c r="X36" s="50">
        <f t="shared" si="13"/>
        <v>2797.2306666666673</v>
      </c>
      <c r="Y36" s="31">
        <v>0</v>
      </c>
      <c r="Z36" s="31">
        <f t="shared" si="15"/>
        <v>96785.1</v>
      </c>
      <c r="AA36" s="85">
        <f t="shared" si="16"/>
        <v>2.337834088388564</v>
      </c>
      <c r="AB36" s="51">
        <f t="shared" si="17"/>
        <v>0</v>
      </c>
      <c r="AC36" s="51">
        <f t="shared" si="18"/>
        <v>168436</v>
      </c>
      <c r="AD36" s="51">
        <v>168436</v>
      </c>
    </row>
    <row r="37" spans="1:30">
      <c r="A37" s="52" t="s">
        <v>53</v>
      </c>
      <c r="B37" s="52" t="s">
        <v>54</v>
      </c>
      <c r="C37" s="57">
        <v>0</v>
      </c>
      <c r="D37" s="57">
        <f t="shared" si="1"/>
        <v>0</v>
      </c>
      <c r="E37" s="57" t="e">
        <f>#REF!-D37</f>
        <v>#REF!</v>
      </c>
      <c r="F37" s="31">
        <v>0</v>
      </c>
      <c r="G37" s="31">
        <v>179223</v>
      </c>
      <c r="H37" s="31">
        <v>179223</v>
      </c>
      <c r="I37" s="34">
        <v>693872.3</v>
      </c>
      <c r="J37" s="32">
        <v>174090.55</v>
      </c>
      <c r="K37" s="38">
        <v>3.0107652373498688</v>
      </c>
      <c r="L37" s="33">
        <f t="shared" si="2"/>
        <v>115645.38333333336</v>
      </c>
      <c r="M37" s="32">
        <f t="shared" si="3"/>
        <v>58445.166666666628</v>
      </c>
      <c r="N37" s="33">
        <f t="shared" si="4"/>
        <v>144556.72916666669</v>
      </c>
      <c r="O37" s="33">
        <f t="shared" si="5"/>
        <v>29533.820833333302</v>
      </c>
      <c r="P37" s="33">
        <f t="shared" si="6"/>
        <v>138774.46000000002</v>
      </c>
      <c r="Q37" s="33">
        <f t="shared" si="7"/>
        <v>35316.089999999967</v>
      </c>
      <c r="R37" s="41">
        <f t="shared" si="8"/>
        <v>173468.07500000004</v>
      </c>
      <c r="S37" s="42">
        <f t="shared" si="9"/>
        <v>622.47499999994761</v>
      </c>
      <c r="T37" s="45">
        <f t="shared" si="10"/>
        <v>18000</v>
      </c>
      <c r="U37" s="31">
        <f t="shared" si="11"/>
        <v>18000</v>
      </c>
      <c r="V37" s="31">
        <f t="shared" si="19"/>
        <v>497.97999999995807</v>
      </c>
      <c r="W37" s="50" t="str">
        <f t="shared" si="12"/>
        <v>-</v>
      </c>
      <c r="X37" s="50">
        <f t="shared" si="13"/>
        <v>11689.033333333326</v>
      </c>
      <c r="Y37" s="31">
        <f t="shared" si="14"/>
        <v>23627.056666666642</v>
      </c>
      <c r="Z37" s="31">
        <f t="shared" si="15"/>
        <v>150463.49333333335</v>
      </c>
      <c r="AA37" s="85">
        <f t="shared" si="16"/>
        <v>2.6021530474699741</v>
      </c>
      <c r="AB37" s="51">
        <f t="shared" si="17"/>
        <v>23627.056666666642</v>
      </c>
      <c r="AC37" s="51">
        <f t="shared" si="18"/>
        <v>155595.94333333336</v>
      </c>
      <c r="AD37" s="51">
        <v>179223</v>
      </c>
    </row>
    <row r="38" spans="1:30">
      <c r="A38" s="52" t="s">
        <v>55</v>
      </c>
      <c r="B38" s="52" t="s">
        <v>56</v>
      </c>
      <c r="C38" s="57">
        <v>29564.615999999998</v>
      </c>
      <c r="D38" s="57">
        <f t="shared" si="1"/>
        <v>29565</v>
      </c>
      <c r="E38" s="57" t="e">
        <f>#REF!-D38</f>
        <v>#REF!</v>
      </c>
      <c r="F38" s="31">
        <v>0</v>
      </c>
      <c r="G38" s="31">
        <v>153884</v>
      </c>
      <c r="H38" s="31">
        <v>153884</v>
      </c>
      <c r="I38" s="34">
        <v>600480.18999999994</v>
      </c>
      <c r="J38" s="32">
        <v>62669.11</v>
      </c>
      <c r="K38" s="38">
        <v>1.2523798994934372</v>
      </c>
      <c r="L38" s="33">
        <f t="shared" si="2"/>
        <v>0</v>
      </c>
      <c r="M38" s="32">
        <f t="shared" si="3"/>
        <v>0</v>
      </c>
      <c r="N38" s="33">
        <f t="shared" si="4"/>
        <v>0</v>
      </c>
      <c r="O38" s="33">
        <f t="shared" si="5"/>
        <v>0</v>
      </c>
      <c r="P38" s="33">
        <f t="shared" si="6"/>
        <v>0</v>
      </c>
      <c r="Q38" s="33">
        <f t="shared" si="7"/>
        <v>0</v>
      </c>
      <c r="R38" s="41">
        <f t="shared" si="8"/>
        <v>0</v>
      </c>
      <c r="S38" s="42">
        <f t="shared" si="9"/>
        <v>0</v>
      </c>
      <c r="T38" s="45">
        <f t="shared" si="10"/>
        <v>0</v>
      </c>
      <c r="U38" s="31">
        <f t="shared" si="11"/>
        <v>0</v>
      </c>
      <c r="V38" s="31">
        <f t="shared" si="19"/>
        <v>0</v>
      </c>
      <c r="W38" s="50" t="str">
        <f t="shared" si="12"/>
        <v>-</v>
      </c>
      <c r="X38" s="50">
        <f t="shared" si="13"/>
        <v>0</v>
      </c>
      <c r="Y38" s="31">
        <f t="shared" si="14"/>
        <v>0</v>
      </c>
      <c r="Z38" s="31">
        <f t="shared" si="15"/>
        <v>62669.11</v>
      </c>
      <c r="AA38" s="85">
        <f t="shared" si="16"/>
        <v>1.2523798994934372</v>
      </c>
      <c r="AB38" s="51">
        <f t="shared" si="17"/>
        <v>0</v>
      </c>
      <c r="AC38" s="51">
        <f t="shared" si="18"/>
        <v>153884</v>
      </c>
      <c r="AD38" s="51">
        <v>153884</v>
      </c>
    </row>
    <row r="39" spans="1:30">
      <c r="A39" s="52" t="s">
        <v>55</v>
      </c>
      <c r="B39" s="52" t="s">
        <v>57</v>
      </c>
      <c r="C39" s="57">
        <v>2513.410666666663</v>
      </c>
      <c r="D39" s="57">
        <f t="shared" si="1"/>
        <v>2513</v>
      </c>
      <c r="E39" s="57" t="e">
        <f>#REF!-D39</f>
        <v>#REF!</v>
      </c>
      <c r="F39" s="31">
        <v>5680</v>
      </c>
      <c r="G39" s="31">
        <v>193106</v>
      </c>
      <c r="H39" s="31">
        <v>198786</v>
      </c>
      <c r="I39" s="34">
        <v>342060.53</v>
      </c>
      <c r="J39" s="32">
        <v>83244.929999999993</v>
      </c>
      <c r="K39" s="38">
        <v>2.920357867655762</v>
      </c>
      <c r="L39" s="33">
        <f t="shared" si="2"/>
        <v>57010.08833333334</v>
      </c>
      <c r="M39" s="32">
        <f t="shared" si="3"/>
        <v>26234.841666666653</v>
      </c>
      <c r="N39" s="33">
        <f t="shared" si="4"/>
        <v>71262.610416666677</v>
      </c>
      <c r="O39" s="33">
        <f t="shared" si="5"/>
        <v>11982.319583333316</v>
      </c>
      <c r="P39" s="33">
        <f t="shared" si="6"/>
        <v>68412.106</v>
      </c>
      <c r="Q39" s="33">
        <f t="shared" si="7"/>
        <v>14832.823999999993</v>
      </c>
      <c r="R39" s="41">
        <f t="shared" si="8"/>
        <v>0</v>
      </c>
      <c r="S39" s="42">
        <f t="shared" si="9"/>
        <v>0</v>
      </c>
      <c r="T39" s="45">
        <f t="shared" si="10"/>
        <v>18000</v>
      </c>
      <c r="U39" s="31">
        <f t="shared" si="11"/>
        <v>9585.8556666666518</v>
      </c>
      <c r="V39" s="31">
        <f t="shared" si="19"/>
        <v>0</v>
      </c>
      <c r="W39" s="50" t="str">
        <f t="shared" si="12"/>
        <v>-</v>
      </c>
      <c r="X39" s="50">
        <f t="shared" si="13"/>
        <v>5246.9683333333305</v>
      </c>
      <c r="Y39" s="31">
        <f t="shared" si="14"/>
        <v>9585.8556666666627</v>
      </c>
      <c r="Z39" s="31">
        <f t="shared" si="15"/>
        <v>73659.074333333323</v>
      </c>
      <c r="AA39" s="85">
        <f t="shared" si="16"/>
        <v>2.5840715735311521</v>
      </c>
      <c r="AB39" s="51">
        <f t="shared" si="17"/>
        <v>9585.8556666666627</v>
      </c>
      <c r="AC39" s="51">
        <f t="shared" si="18"/>
        <v>189200.14433333333</v>
      </c>
      <c r="AD39" s="51">
        <v>198786</v>
      </c>
    </row>
    <row r="40" spans="1:30">
      <c r="A40" s="52" t="s">
        <v>55</v>
      </c>
      <c r="B40" s="52" t="s">
        <v>58</v>
      </c>
      <c r="C40" s="57">
        <v>0</v>
      </c>
      <c r="D40" s="57">
        <f t="shared" si="1"/>
        <v>0</v>
      </c>
      <c r="E40" s="57" t="e">
        <f>#REF!-D40</f>
        <v>#REF!</v>
      </c>
      <c r="F40" s="31">
        <v>7971</v>
      </c>
      <c r="G40" s="31">
        <v>139895</v>
      </c>
      <c r="H40" s="31">
        <v>147866</v>
      </c>
      <c r="I40" s="34">
        <v>490487.87</v>
      </c>
      <c r="J40" s="32">
        <v>124184.41</v>
      </c>
      <c r="K40" s="38">
        <v>3.0382258382862766</v>
      </c>
      <c r="L40" s="33">
        <f t="shared" si="2"/>
        <v>81747.978333333318</v>
      </c>
      <c r="M40" s="32">
        <f t="shared" si="3"/>
        <v>42436.431666666685</v>
      </c>
      <c r="N40" s="33">
        <f t="shared" si="4"/>
        <v>102184.97291666665</v>
      </c>
      <c r="O40" s="33">
        <f t="shared" si="5"/>
        <v>21999.437083333352</v>
      </c>
      <c r="P40" s="33">
        <f t="shared" si="6"/>
        <v>98097.573999999979</v>
      </c>
      <c r="Q40" s="33">
        <f t="shared" si="7"/>
        <v>26086.836000000025</v>
      </c>
      <c r="R40" s="41">
        <f t="shared" si="8"/>
        <v>122621.96749999997</v>
      </c>
      <c r="S40" s="42">
        <f t="shared" si="9"/>
        <v>1562.4425000000338</v>
      </c>
      <c r="T40" s="45">
        <f t="shared" si="10"/>
        <v>18000</v>
      </c>
      <c r="U40" s="31">
        <f t="shared" si="11"/>
        <v>17599.54966666668</v>
      </c>
      <c r="V40" s="31">
        <f t="shared" si="19"/>
        <v>1249.954000000027</v>
      </c>
      <c r="W40" s="50" t="str">
        <f t="shared" si="12"/>
        <v>-</v>
      </c>
      <c r="X40" s="50">
        <f t="shared" si="13"/>
        <v>8487.2863333333371</v>
      </c>
      <c r="Y40" s="31">
        <f t="shared" si="14"/>
        <v>17599.549666666688</v>
      </c>
      <c r="Z40" s="31">
        <f t="shared" si="15"/>
        <v>106584.86033333332</v>
      </c>
      <c r="AA40" s="85">
        <f t="shared" si="16"/>
        <v>2.607645167657255</v>
      </c>
      <c r="AB40" s="51">
        <f t="shared" si="17"/>
        <v>17599.549666666688</v>
      </c>
      <c r="AC40" s="51">
        <f t="shared" si="18"/>
        <v>130266.45033333331</v>
      </c>
      <c r="AD40" s="51">
        <v>147866</v>
      </c>
    </row>
    <row r="41" spans="1:30">
      <c r="A41" s="52" t="s">
        <v>55</v>
      </c>
      <c r="B41" s="52" t="s">
        <v>59</v>
      </c>
      <c r="C41" s="57">
        <v>0</v>
      </c>
      <c r="D41" s="57">
        <f t="shared" si="1"/>
        <v>0</v>
      </c>
      <c r="E41" s="57" t="e">
        <f>#REF!-D41</f>
        <v>#REF!</v>
      </c>
      <c r="F41" s="31">
        <v>0</v>
      </c>
      <c r="G41" s="31">
        <v>151530</v>
      </c>
      <c r="H41" s="31">
        <v>151530</v>
      </c>
      <c r="I41" s="34">
        <v>226233.04</v>
      </c>
      <c r="J41" s="32">
        <v>36524.46</v>
      </c>
      <c r="K41" s="38">
        <v>1.9373541548131077</v>
      </c>
      <c r="L41" s="33">
        <f t="shared" si="2"/>
        <v>0</v>
      </c>
      <c r="M41" s="32">
        <f t="shared" si="3"/>
        <v>0</v>
      </c>
      <c r="N41" s="33">
        <f t="shared" si="4"/>
        <v>0</v>
      </c>
      <c r="O41" s="33">
        <f t="shared" si="5"/>
        <v>0</v>
      </c>
      <c r="P41" s="33">
        <f t="shared" si="6"/>
        <v>0</v>
      </c>
      <c r="Q41" s="33">
        <f t="shared" si="7"/>
        <v>0</v>
      </c>
      <c r="R41" s="41">
        <f t="shared" si="8"/>
        <v>0</v>
      </c>
      <c r="S41" s="42">
        <f t="shared" si="9"/>
        <v>0</v>
      </c>
      <c r="T41" s="45">
        <f t="shared" si="10"/>
        <v>0</v>
      </c>
      <c r="U41" s="31">
        <f t="shared" si="11"/>
        <v>0</v>
      </c>
      <c r="V41" s="31">
        <f t="shared" si="19"/>
        <v>0</v>
      </c>
      <c r="W41" s="50" t="str">
        <f t="shared" si="12"/>
        <v>-</v>
      </c>
      <c r="X41" s="50">
        <f t="shared" si="13"/>
        <v>0</v>
      </c>
      <c r="Y41" s="31">
        <f t="shared" si="14"/>
        <v>0</v>
      </c>
      <c r="Z41" s="31">
        <f t="shared" si="15"/>
        <v>36524.46</v>
      </c>
      <c r="AA41" s="85">
        <f t="shared" si="16"/>
        <v>1.9373541548131077</v>
      </c>
      <c r="AB41" s="51">
        <f t="shared" si="17"/>
        <v>0</v>
      </c>
      <c r="AC41" s="51">
        <f t="shared" si="18"/>
        <v>151530</v>
      </c>
      <c r="AD41" s="51">
        <v>151530</v>
      </c>
    </row>
    <row r="42" spans="1:30">
      <c r="A42" s="52" t="s">
        <v>55</v>
      </c>
      <c r="B42" s="52" t="s">
        <v>60</v>
      </c>
      <c r="C42" s="57">
        <v>0</v>
      </c>
      <c r="D42" s="57">
        <f t="shared" si="1"/>
        <v>0</v>
      </c>
      <c r="E42" s="57" t="e">
        <f>#REF!-D42</f>
        <v>#REF!</v>
      </c>
      <c r="F42" s="31">
        <v>0</v>
      </c>
      <c r="G42" s="31">
        <v>187590</v>
      </c>
      <c r="H42" s="31">
        <v>187590</v>
      </c>
      <c r="I42" s="34">
        <v>705256.12</v>
      </c>
      <c r="J42" s="32">
        <v>101212.70000000001</v>
      </c>
      <c r="K42" s="38">
        <v>1.7221437227655678</v>
      </c>
      <c r="L42" s="33">
        <f t="shared" si="2"/>
        <v>0</v>
      </c>
      <c r="M42" s="32">
        <f t="shared" si="3"/>
        <v>0</v>
      </c>
      <c r="N42" s="33">
        <f t="shared" si="4"/>
        <v>0</v>
      </c>
      <c r="O42" s="33">
        <f t="shared" si="5"/>
        <v>0</v>
      </c>
      <c r="P42" s="33">
        <f t="shared" si="6"/>
        <v>0</v>
      </c>
      <c r="Q42" s="33">
        <f t="shared" si="7"/>
        <v>0</v>
      </c>
      <c r="R42" s="41">
        <f t="shared" si="8"/>
        <v>0</v>
      </c>
      <c r="S42" s="42">
        <f t="shared" si="9"/>
        <v>0</v>
      </c>
      <c r="T42" s="45">
        <f t="shared" si="10"/>
        <v>0</v>
      </c>
      <c r="U42" s="31">
        <f t="shared" si="11"/>
        <v>0</v>
      </c>
      <c r="V42" s="31">
        <f t="shared" si="19"/>
        <v>0</v>
      </c>
      <c r="W42" s="50" t="str">
        <f t="shared" si="12"/>
        <v>-</v>
      </c>
      <c r="X42" s="50">
        <f t="shared" si="13"/>
        <v>0</v>
      </c>
      <c r="Y42" s="31">
        <f t="shared" si="14"/>
        <v>0</v>
      </c>
      <c r="Z42" s="31">
        <f t="shared" si="15"/>
        <v>101212.70000000001</v>
      </c>
      <c r="AA42" s="85">
        <f t="shared" si="16"/>
        <v>1.7221437227655678</v>
      </c>
      <c r="AB42" s="51">
        <f t="shared" si="17"/>
        <v>0</v>
      </c>
      <c r="AC42" s="51">
        <f t="shared" si="18"/>
        <v>187590</v>
      </c>
      <c r="AD42" s="51">
        <v>187590</v>
      </c>
    </row>
    <row r="43" spans="1:30">
      <c r="A43" s="52" t="s">
        <v>61</v>
      </c>
      <c r="B43" s="52" t="s">
        <v>62</v>
      </c>
      <c r="C43" s="57">
        <v>0</v>
      </c>
      <c r="D43" s="57">
        <f t="shared" si="1"/>
        <v>0</v>
      </c>
      <c r="E43" s="57" t="e">
        <f>#REF!-D43</f>
        <v>#REF!</v>
      </c>
      <c r="F43" s="31">
        <v>0</v>
      </c>
      <c r="G43" s="31">
        <v>128380</v>
      </c>
      <c r="H43" s="31">
        <v>128380</v>
      </c>
      <c r="I43" s="34">
        <v>319555.01</v>
      </c>
      <c r="J43" s="32">
        <v>93107.88</v>
      </c>
      <c r="K43" s="38">
        <v>3.4964075825317211</v>
      </c>
      <c r="L43" s="33">
        <f t="shared" si="2"/>
        <v>53259.168333333335</v>
      </c>
      <c r="M43" s="32">
        <f t="shared" si="3"/>
        <v>39848.71166666667</v>
      </c>
      <c r="N43" s="33">
        <f t="shared" si="4"/>
        <v>66573.960416666669</v>
      </c>
      <c r="O43" s="33">
        <f t="shared" si="5"/>
        <v>26533.919583333336</v>
      </c>
      <c r="P43" s="33">
        <f t="shared" si="6"/>
        <v>63911.002</v>
      </c>
      <c r="Q43" s="33">
        <f t="shared" si="7"/>
        <v>29196.878000000004</v>
      </c>
      <c r="R43" s="41">
        <f t="shared" si="8"/>
        <v>79888.752500000002</v>
      </c>
      <c r="S43" s="42">
        <f t="shared" si="9"/>
        <v>13219.127500000002</v>
      </c>
      <c r="T43" s="45">
        <f t="shared" si="10"/>
        <v>18000</v>
      </c>
      <c r="U43" s="31">
        <f t="shared" si="11"/>
        <v>18000</v>
      </c>
      <c r="V43" s="31">
        <f t="shared" si="19"/>
        <v>10575.302000000001</v>
      </c>
      <c r="W43" s="50" t="str">
        <f t="shared" si="12"/>
        <v>-</v>
      </c>
      <c r="X43" s="50">
        <f t="shared" si="13"/>
        <v>7969.7423333333345</v>
      </c>
      <c r="Y43" s="31">
        <f t="shared" si="14"/>
        <v>21227.135666666669</v>
      </c>
      <c r="Z43" s="31">
        <f t="shared" si="15"/>
        <v>71880.744333333336</v>
      </c>
      <c r="AA43" s="86">
        <f t="shared" si="16"/>
        <v>2.6992815165063444</v>
      </c>
      <c r="AB43" s="51">
        <f t="shared" si="17"/>
        <v>21227.135666666669</v>
      </c>
      <c r="AC43" s="51">
        <f t="shared" si="18"/>
        <v>107152.86433333333</v>
      </c>
      <c r="AD43" s="51">
        <v>128380</v>
      </c>
    </row>
    <row r="44" spans="1:30">
      <c r="A44" s="52" t="s">
        <v>61</v>
      </c>
      <c r="B44" s="52" t="s">
        <v>63</v>
      </c>
      <c r="C44" s="57">
        <v>0</v>
      </c>
      <c r="D44" s="57">
        <f t="shared" si="1"/>
        <v>0</v>
      </c>
      <c r="E44" s="57" t="e">
        <f>#REF!-D44</f>
        <v>#REF!</v>
      </c>
      <c r="F44" s="31">
        <v>25386</v>
      </c>
      <c r="G44" s="31">
        <v>168917</v>
      </c>
      <c r="H44" s="31">
        <v>194303</v>
      </c>
      <c r="I44" s="34">
        <v>568009.55000000005</v>
      </c>
      <c r="J44" s="32">
        <v>148242.43</v>
      </c>
      <c r="K44" s="38">
        <v>3.1318296673004875</v>
      </c>
      <c r="L44" s="33">
        <f t="shared" si="2"/>
        <v>94668.258333333346</v>
      </c>
      <c r="M44" s="32">
        <f t="shared" si="3"/>
        <v>53574.171666666647</v>
      </c>
      <c r="N44" s="33">
        <f t="shared" si="4"/>
        <v>118335.32291666669</v>
      </c>
      <c r="O44" s="33">
        <f t="shared" si="5"/>
        <v>29907.107083333307</v>
      </c>
      <c r="P44" s="33">
        <f t="shared" si="6"/>
        <v>113601.91000000002</v>
      </c>
      <c r="Q44" s="33">
        <f t="shared" si="7"/>
        <v>34640.519999999975</v>
      </c>
      <c r="R44" s="41">
        <f t="shared" si="8"/>
        <v>142002.38750000001</v>
      </c>
      <c r="S44" s="42">
        <f t="shared" si="9"/>
        <v>6240.0424999999814</v>
      </c>
      <c r="T44" s="45">
        <f t="shared" si="10"/>
        <v>18000</v>
      </c>
      <c r="U44" s="31">
        <f t="shared" si="11"/>
        <v>18000</v>
      </c>
      <c r="V44" s="31">
        <f t="shared" si="19"/>
        <v>4992.0339999999851</v>
      </c>
      <c r="W44" s="50" t="str">
        <f t="shared" si="12"/>
        <v>-</v>
      </c>
      <c r="X44" s="50">
        <f t="shared" si="13"/>
        <v>10714.834333333331</v>
      </c>
      <c r="Y44" s="31">
        <f t="shared" si="14"/>
        <v>23925.685666666643</v>
      </c>
      <c r="Z44" s="31">
        <f t="shared" si="15"/>
        <v>124316.74433333335</v>
      </c>
      <c r="AA44" s="85">
        <f t="shared" si="16"/>
        <v>2.6263659334600979</v>
      </c>
      <c r="AB44" s="51">
        <f t="shared" si="17"/>
        <v>23925.685666666643</v>
      </c>
      <c r="AC44" s="51">
        <f t="shared" si="18"/>
        <v>170377.31433333334</v>
      </c>
      <c r="AD44" s="51">
        <v>194303</v>
      </c>
    </row>
    <row r="45" spans="1:30">
      <c r="A45" s="52" t="s">
        <v>61</v>
      </c>
      <c r="B45" s="52" t="s">
        <v>64</v>
      </c>
      <c r="C45" s="57">
        <v>0</v>
      </c>
      <c r="D45" s="57">
        <f t="shared" si="1"/>
        <v>0</v>
      </c>
      <c r="E45" s="57" t="e">
        <f>#REF!-D45</f>
        <v>#REF!</v>
      </c>
      <c r="F45" s="31">
        <v>0</v>
      </c>
      <c r="G45" s="31">
        <v>158991</v>
      </c>
      <c r="H45" s="31">
        <v>158991</v>
      </c>
      <c r="I45" s="34">
        <v>536025.31000000006</v>
      </c>
      <c r="J45" s="32">
        <v>109372.39</v>
      </c>
      <c r="K45" s="38">
        <v>2.4485199775361353</v>
      </c>
      <c r="L45" s="33">
        <f t="shared" si="2"/>
        <v>89337.551666666666</v>
      </c>
      <c r="M45" s="32">
        <f t="shared" si="3"/>
        <v>20034.838333333333</v>
      </c>
      <c r="N45" s="33">
        <f t="shared" si="4"/>
        <v>0</v>
      </c>
      <c r="O45" s="33">
        <f t="shared" si="5"/>
        <v>0</v>
      </c>
      <c r="P45" s="33">
        <f t="shared" si="6"/>
        <v>107205.06199999999</v>
      </c>
      <c r="Q45" s="33">
        <f t="shared" si="7"/>
        <v>2167.3280000000086</v>
      </c>
      <c r="R45" s="41">
        <f t="shared" si="8"/>
        <v>0</v>
      </c>
      <c r="S45" s="42">
        <f t="shared" si="9"/>
        <v>0</v>
      </c>
      <c r="T45" s="45">
        <f t="shared" si="10"/>
        <v>16027.870666666666</v>
      </c>
      <c r="U45" s="31">
        <f t="shared" si="11"/>
        <v>0</v>
      </c>
      <c r="V45" s="31">
        <f t="shared" si="19"/>
        <v>0</v>
      </c>
      <c r="W45" s="50" t="str">
        <f t="shared" si="12"/>
        <v>-</v>
      </c>
      <c r="X45" s="50">
        <f t="shared" si="13"/>
        <v>4006.9676666666669</v>
      </c>
      <c r="Y45" s="31">
        <v>0</v>
      </c>
      <c r="Z45" s="31">
        <f t="shared" si="15"/>
        <v>109372.39</v>
      </c>
      <c r="AA45" s="85">
        <f t="shared" si="16"/>
        <v>2.4485199775361353</v>
      </c>
      <c r="AB45" s="51">
        <f t="shared" si="17"/>
        <v>0</v>
      </c>
      <c r="AC45" s="51">
        <f t="shared" si="18"/>
        <v>158991</v>
      </c>
      <c r="AD45" s="51">
        <v>158991</v>
      </c>
    </row>
    <row r="46" spans="1:30">
      <c r="A46" s="52" t="s">
        <v>61</v>
      </c>
      <c r="B46" s="52" t="s">
        <v>65</v>
      </c>
      <c r="C46" s="57">
        <v>0</v>
      </c>
      <c r="D46" s="57">
        <f t="shared" si="1"/>
        <v>0</v>
      </c>
      <c r="E46" s="57" t="e">
        <f>#REF!-D46</f>
        <v>#REF!</v>
      </c>
      <c r="F46" s="31">
        <v>5002</v>
      </c>
      <c r="G46" s="31">
        <v>122152</v>
      </c>
      <c r="H46" s="31">
        <v>127154</v>
      </c>
      <c r="I46" s="34">
        <v>304170.87</v>
      </c>
      <c r="J46" s="32">
        <v>50042.55999999999</v>
      </c>
      <c r="K46" s="38">
        <v>1.9742545366030608</v>
      </c>
      <c r="L46" s="33">
        <f t="shared" si="2"/>
        <v>0</v>
      </c>
      <c r="M46" s="32">
        <f t="shared" si="3"/>
        <v>0</v>
      </c>
      <c r="N46" s="33">
        <f t="shared" si="4"/>
        <v>0</v>
      </c>
      <c r="O46" s="33">
        <f t="shared" si="5"/>
        <v>0</v>
      </c>
      <c r="P46" s="33">
        <f t="shared" si="6"/>
        <v>0</v>
      </c>
      <c r="Q46" s="33">
        <f t="shared" si="7"/>
        <v>0</v>
      </c>
      <c r="R46" s="41">
        <f t="shared" si="8"/>
        <v>0</v>
      </c>
      <c r="S46" s="42">
        <f t="shared" si="9"/>
        <v>0</v>
      </c>
      <c r="T46" s="45">
        <f t="shared" si="10"/>
        <v>0</v>
      </c>
      <c r="U46" s="31">
        <f t="shared" si="11"/>
        <v>0</v>
      </c>
      <c r="V46" s="31">
        <f t="shared" si="19"/>
        <v>0</v>
      </c>
      <c r="W46" s="50" t="str">
        <f t="shared" si="12"/>
        <v>-</v>
      </c>
      <c r="X46" s="50">
        <f t="shared" si="13"/>
        <v>0</v>
      </c>
      <c r="Y46" s="31">
        <f t="shared" si="14"/>
        <v>0</v>
      </c>
      <c r="Z46" s="31">
        <f t="shared" si="15"/>
        <v>50042.55999999999</v>
      </c>
      <c r="AA46" s="85">
        <f t="shared" si="16"/>
        <v>1.9742545366030608</v>
      </c>
      <c r="AB46" s="51">
        <f t="shared" si="17"/>
        <v>0</v>
      </c>
      <c r="AC46" s="51">
        <f t="shared" si="18"/>
        <v>127154</v>
      </c>
      <c r="AD46" s="51">
        <v>127154</v>
      </c>
    </row>
    <row r="47" spans="1:30">
      <c r="A47" s="52" t="s">
        <v>55</v>
      </c>
      <c r="B47" s="52" t="s">
        <v>66</v>
      </c>
      <c r="C47" s="57">
        <v>19076.813333333332</v>
      </c>
      <c r="D47" s="57">
        <f t="shared" si="1"/>
        <v>19077</v>
      </c>
      <c r="E47" s="57" t="e">
        <f>#REF!-D47</f>
        <v>#REF!</v>
      </c>
      <c r="F47" s="31">
        <v>0</v>
      </c>
      <c r="G47" s="31">
        <v>212036</v>
      </c>
      <c r="H47" s="31">
        <v>212036</v>
      </c>
      <c r="I47" s="34">
        <v>330949.95</v>
      </c>
      <c r="J47" s="32">
        <v>86845.2</v>
      </c>
      <c r="K47" s="38">
        <v>3.1489426120173158</v>
      </c>
      <c r="L47" s="33">
        <f t="shared" si="2"/>
        <v>55158.324999999997</v>
      </c>
      <c r="M47" s="32">
        <f t="shared" si="3"/>
        <v>31686.875</v>
      </c>
      <c r="N47" s="33">
        <f t="shared" si="4"/>
        <v>68947.90625</v>
      </c>
      <c r="O47" s="33">
        <f t="shared" si="5"/>
        <v>17897.293749999997</v>
      </c>
      <c r="P47" s="33">
        <f t="shared" si="6"/>
        <v>66189.989999999991</v>
      </c>
      <c r="Q47" s="33">
        <f t="shared" si="7"/>
        <v>20655.210000000006</v>
      </c>
      <c r="R47" s="41">
        <f t="shared" si="8"/>
        <v>82737.487499999988</v>
      </c>
      <c r="S47" s="42">
        <f t="shared" si="9"/>
        <v>4107.7125000000087</v>
      </c>
      <c r="T47" s="45">
        <f t="shared" si="10"/>
        <v>18000</v>
      </c>
      <c r="U47" s="31">
        <f t="shared" si="11"/>
        <v>14317.834999999997</v>
      </c>
      <c r="V47" s="31">
        <f t="shared" si="19"/>
        <v>3286.1700000000069</v>
      </c>
      <c r="W47" s="50" t="str">
        <f t="shared" si="12"/>
        <v>-</v>
      </c>
      <c r="X47" s="50">
        <f t="shared" si="13"/>
        <v>6337.375</v>
      </c>
      <c r="Y47" s="31">
        <f t="shared" si="14"/>
        <v>14317.835000000006</v>
      </c>
      <c r="Z47" s="31">
        <f t="shared" si="15"/>
        <v>72527.364999999991</v>
      </c>
      <c r="AA47" s="85">
        <f t="shared" si="16"/>
        <v>2.6297885224034627</v>
      </c>
      <c r="AB47" s="51">
        <f t="shared" si="17"/>
        <v>14317.835000000006</v>
      </c>
      <c r="AC47" s="51">
        <f t="shared" si="18"/>
        <v>197718.16499999998</v>
      </c>
      <c r="AD47" s="51">
        <v>212036</v>
      </c>
    </row>
    <row r="48" spans="1:30">
      <c r="A48" s="52" t="s">
        <v>61</v>
      </c>
      <c r="B48" s="52" t="s">
        <v>67</v>
      </c>
      <c r="C48" s="57">
        <v>0</v>
      </c>
      <c r="D48" s="57">
        <f t="shared" si="1"/>
        <v>0</v>
      </c>
      <c r="E48" s="57" t="e">
        <f>#REF!-D48</f>
        <v>#REF!</v>
      </c>
      <c r="F48" s="31">
        <v>0</v>
      </c>
      <c r="G48" s="31">
        <v>150313</v>
      </c>
      <c r="H48" s="31">
        <v>150313</v>
      </c>
      <c r="I48" s="34">
        <v>631328.37</v>
      </c>
      <c r="J48" s="32">
        <v>58466.729999999996</v>
      </c>
      <c r="K48" s="38">
        <v>1.1113087789797882</v>
      </c>
      <c r="L48" s="33">
        <f t="shared" si="2"/>
        <v>0</v>
      </c>
      <c r="M48" s="32">
        <f t="shared" si="3"/>
        <v>0</v>
      </c>
      <c r="N48" s="33">
        <f t="shared" si="4"/>
        <v>0</v>
      </c>
      <c r="O48" s="33">
        <f t="shared" si="5"/>
        <v>0</v>
      </c>
      <c r="P48" s="33">
        <f t="shared" si="6"/>
        <v>0</v>
      </c>
      <c r="Q48" s="33">
        <f t="shared" si="7"/>
        <v>0</v>
      </c>
      <c r="R48" s="41">
        <f t="shared" si="8"/>
        <v>0</v>
      </c>
      <c r="S48" s="42">
        <f t="shared" si="9"/>
        <v>0</v>
      </c>
      <c r="T48" s="45">
        <f t="shared" si="10"/>
        <v>0</v>
      </c>
      <c r="U48" s="31">
        <f t="shared" si="11"/>
        <v>0</v>
      </c>
      <c r="V48" s="31">
        <f t="shared" si="19"/>
        <v>0</v>
      </c>
      <c r="W48" s="50" t="str">
        <f t="shared" si="12"/>
        <v>-</v>
      </c>
      <c r="X48" s="50">
        <f t="shared" si="13"/>
        <v>0</v>
      </c>
      <c r="Y48" s="31">
        <f t="shared" si="14"/>
        <v>0</v>
      </c>
      <c r="Z48" s="31">
        <f t="shared" si="15"/>
        <v>58466.729999999996</v>
      </c>
      <c r="AA48" s="85">
        <f t="shared" si="16"/>
        <v>1.1113087789797882</v>
      </c>
      <c r="AB48" s="51">
        <f t="shared" si="17"/>
        <v>0</v>
      </c>
      <c r="AC48" s="51">
        <f t="shared" si="18"/>
        <v>150313</v>
      </c>
      <c r="AD48" s="51">
        <v>150313</v>
      </c>
    </row>
    <row r="49" spans="1:30">
      <c r="A49" s="52" t="s">
        <v>55</v>
      </c>
      <c r="B49" s="52" t="s">
        <v>68</v>
      </c>
      <c r="C49" s="57">
        <v>0</v>
      </c>
      <c r="D49" s="57">
        <f t="shared" si="1"/>
        <v>0</v>
      </c>
      <c r="E49" s="57" t="e">
        <f>#REF!-D49</f>
        <v>#REF!</v>
      </c>
      <c r="F49" s="31">
        <v>2574</v>
      </c>
      <c r="G49" s="31">
        <v>181853</v>
      </c>
      <c r="H49" s="31">
        <v>184427</v>
      </c>
      <c r="I49" s="34">
        <v>516197.25</v>
      </c>
      <c r="J49" s="32">
        <v>126974.18000000001</v>
      </c>
      <c r="K49" s="38">
        <v>2.9517595454063348</v>
      </c>
      <c r="L49" s="33">
        <f t="shared" si="2"/>
        <v>86032.875</v>
      </c>
      <c r="M49" s="32">
        <f t="shared" si="3"/>
        <v>40941.305000000008</v>
      </c>
      <c r="N49" s="33">
        <f t="shared" si="4"/>
        <v>107541.09375</v>
      </c>
      <c r="O49" s="33">
        <f t="shared" si="5"/>
        <v>19433.086250000008</v>
      </c>
      <c r="P49" s="33">
        <f t="shared" si="6"/>
        <v>103239.45</v>
      </c>
      <c r="Q49" s="33">
        <f t="shared" si="7"/>
        <v>23734.73000000001</v>
      </c>
      <c r="R49" s="41">
        <f t="shared" si="8"/>
        <v>0</v>
      </c>
      <c r="S49" s="42">
        <f t="shared" si="9"/>
        <v>0</v>
      </c>
      <c r="T49" s="45">
        <f t="shared" si="10"/>
        <v>18000</v>
      </c>
      <c r="U49" s="31">
        <f t="shared" si="11"/>
        <v>15546.469000000006</v>
      </c>
      <c r="V49" s="31">
        <f t="shared" si="19"/>
        <v>0</v>
      </c>
      <c r="W49" s="50" t="str">
        <f t="shared" si="12"/>
        <v>-</v>
      </c>
      <c r="X49" s="50">
        <f t="shared" si="13"/>
        <v>8188.2610000000022</v>
      </c>
      <c r="Y49" s="31">
        <f t="shared" si="14"/>
        <v>15546.469000000008</v>
      </c>
      <c r="Z49" s="31">
        <f t="shared" si="15"/>
        <v>111427.711</v>
      </c>
      <c r="AA49" s="85">
        <f t="shared" si="16"/>
        <v>2.5903519090812668</v>
      </c>
      <c r="AB49" s="51">
        <f t="shared" si="17"/>
        <v>15546.469000000008</v>
      </c>
      <c r="AC49" s="51">
        <f t="shared" si="18"/>
        <v>168880.53099999999</v>
      </c>
      <c r="AD49" s="51">
        <v>184427</v>
      </c>
    </row>
    <row r="50" spans="1:30">
      <c r="A50" s="61" t="s">
        <v>55</v>
      </c>
      <c r="B50" s="62" t="s">
        <v>69</v>
      </c>
      <c r="C50" s="63">
        <v>0</v>
      </c>
      <c r="D50" s="63">
        <f t="shared" si="1"/>
        <v>0</v>
      </c>
      <c r="E50" s="63" t="e">
        <f>#REF!-D50</f>
        <v>#REF!</v>
      </c>
      <c r="F50" s="31">
        <v>0</v>
      </c>
      <c r="G50" s="31">
        <v>247012</v>
      </c>
      <c r="H50" s="31">
        <v>247012</v>
      </c>
      <c r="I50" s="34">
        <v>332190.09999999998</v>
      </c>
      <c r="J50" s="32">
        <v>56389.42</v>
      </c>
      <c r="K50" s="38">
        <v>2.0370054375491624</v>
      </c>
      <c r="L50" s="33">
        <f t="shared" si="2"/>
        <v>55365.016666666663</v>
      </c>
      <c r="M50" s="32">
        <f t="shared" si="3"/>
        <v>1024.4033333333355</v>
      </c>
      <c r="N50" s="33">
        <f t="shared" si="4"/>
        <v>0</v>
      </c>
      <c r="O50" s="33">
        <f t="shared" si="5"/>
        <v>0</v>
      </c>
      <c r="P50" s="33">
        <f t="shared" si="6"/>
        <v>0</v>
      </c>
      <c r="Q50" s="33">
        <f t="shared" si="7"/>
        <v>0</v>
      </c>
      <c r="R50" s="41">
        <f t="shared" si="8"/>
        <v>0</v>
      </c>
      <c r="S50" s="42">
        <f t="shared" si="9"/>
        <v>0</v>
      </c>
      <c r="T50" s="45">
        <f t="shared" si="10"/>
        <v>819.52266666666833</v>
      </c>
      <c r="U50" s="31">
        <f t="shared" si="11"/>
        <v>0</v>
      </c>
      <c r="V50" s="31">
        <f t="shared" si="19"/>
        <v>0</v>
      </c>
      <c r="W50" s="50" t="str">
        <f t="shared" si="12"/>
        <v>-</v>
      </c>
      <c r="X50" s="50">
        <f t="shared" si="13"/>
        <v>204.88066666666711</v>
      </c>
      <c r="Y50" s="31">
        <v>0</v>
      </c>
      <c r="Z50" s="31">
        <f t="shared" si="15"/>
        <v>56389.42</v>
      </c>
      <c r="AA50" s="85">
        <f t="shared" si="16"/>
        <v>2.0370054375491624</v>
      </c>
      <c r="AB50" s="51">
        <f t="shared" si="17"/>
        <v>0</v>
      </c>
      <c r="AC50" s="51">
        <f t="shared" si="18"/>
        <v>247012</v>
      </c>
      <c r="AD50" s="51">
        <v>247012</v>
      </c>
    </row>
    <row r="51" spans="1:30">
      <c r="A51" s="52" t="s">
        <v>55</v>
      </c>
      <c r="B51" s="52" t="s">
        <v>70</v>
      </c>
      <c r="C51" s="57">
        <v>5258.4373333333406</v>
      </c>
      <c r="D51" s="57">
        <f t="shared" si="1"/>
        <v>5258</v>
      </c>
      <c r="E51" s="57" t="e">
        <f>#REF!-D51</f>
        <v>#REF!</v>
      </c>
      <c r="F51" s="31">
        <v>12317</v>
      </c>
      <c r="G51" s="31">
        <v>206259</v>
      </c>
      <c r="H51" s="31">
        <v>218576</v>
      </c>
      <c r="I51" s="34">
        <v>700810.8</v>
      </c>
      <c r="J51" s="32">
        <v>131304.63</v>
      </c>
      <c r="K51" s="38">
        <v>2.2483323030980689</v>
      </c>
      <c r="L51" s="33">
        <f t="shared" si="2"/>
        <v>116801.79999999999</v>
      </c>
      <c r="M51" s="32">
        <f t="shared" si="3"/>
        <v>14502.830000000016</v>
      </c>
      <c r="N51" s="33">
        <f t="shared" si="4"/>
        <v>0</v>
      </c>
      <c r="O51" s="33">
        <f t="shared" si="5"/>
        <v>0</v>
      </c>
      <c r="P51" s="33">
        <f t="shared" si="6"/>
        <v>0</v>
      </c>
      <c r="Q51" s="33">
        <f t="shared" si="7"/>
        <v>0</v>
      </c>
      <c r="R51" s="41">
        <f t="shared" si="8"/>
        <v>0</v>
      </c>
      <c r="S51" s="42">
        <f t="shared" si="9"/>
        <v>0</v>
      </c>
      <c r="T51" s="45">
        <f t="shared" si="10"/>
        <v>11602.264000000014</v>
      </c>
      <c r="U51" s="31">
        <f t="shared" si="11"/>
        <v>0</v>
      </c>
      <c r="V51" s="31">
        <f t="shared" si="19"/>
        <v>0</v>
      </c>
      <c r="W51" s="50" t="str">
        <f t="shared" si="12"/>
        <v>-</v>
      </c>
      <c r="X51" s="50">
        <f t="shared" si="13"/>
        <v>2900.5660000000034</v>
      </c>
      <c r="Y51" s="31">
        <v>0</v>
      </c>
      <c r="Z51" s="31">
        <f t="shared" si="15"/>
        <v>131304.63</v>
      </c>
      <c r="AA51" s="85">
        <f t="shared" si="16"/>
        <v>2.2483323030980689</v>
      </c>
      <c r="AB51" s="51">
        <f t="shared" si="17"/>
        <v>0</v>
      </c>
      <c r="AC51" s="51">
        <f t="shared" si="18"/>
        <v>218576</v>
      </c>
      <c r="AD51" s="51">
        <v>218576</v>
      </c>
    </row>
    <row r="52" spans="1:30">
      <c r="A52" s="52" t="s">
        <v>61</v>
      </c>
      <c r="B52" s="52" t="s">
        <v>71</v>
      </c>
      <c r="C52" s="57">
        <v>7076.8013333333338</v>
      </c>
      <c r="D52" s="57">
        <f t="shared" si="1"/>
        <v>7077</v>
      </c>
      <c r="E52" s="57" t="e">
        <f>#REF!-D52</f>
        <v>#REF!</v>
      </c>
      <c r="F52" s="31">
        <v>0</v>
      </c>
      <c r="G52" s="31">
        <v>114442</v>
      </c>
      <c r="H52" s="31">
        <v>114442</v>
      </c>
      <c r="I52" s="34">
        <v>313701.96000000002</v>
      </c>
      <c r="J52" s="32">
        <v>42524.3</v>
      </c>
      <c r="K52" s="38">
        <v>1.6266764798026763</v>
      </c>
      <c r="L52" s="33">
        <f t="shared" si="2"/>
        <v>0</v>
      </c>
      <c r="M52" s="32">
        <f t="shared" si="3"/>
        <v>0</v>
      </c>
      <c r="N52" s="33">
        <f t="shared" si="4"/>
        <v>0</v>
      </c>
      <c r="O52" s="33">
        <f t="shared" si="5"/>
        <v>0</v>
      </c>
      <c r="P52" s="33">
        <f t="shared" si="6"/>
        <v>0</v>
      </c>
      <c r="Q52" s="33">
        <f t="shared" si="7"/>
        <v>0</v>
      </c>
      <c r="R52" s="41">
        <f t="shared" si="8"/>
        <v>0</v>
      </c>
      <c r="S52" s="42">
        <f t="shared" si="9"/>
        <v>0</v>
      </c>
      <c r="T52" s="45">
        <f t="shared" si="10"/>
        <v>0</v>
      </c>
      <c r="U52" s="31">
        <f t="shared" si="11"/>
        <v>0</v>
      </c>
      <c r="V52" s="31">
        <f t="shared" si="19"/>
        <v>0</v>
      </c>
      <c r="W52" s="50" t="str">
        <f t="shared" si="12"/>
        <v>-</v>
      </c>
      <c r="X52" s="50">
        <f t="shared" si="13"/>
        <v>0</v>
      </c>
      <c r="Y52" s="31">
        <f t="shared" si="14"/>
        <v>0</v>
      </c>
      <c r="Z52" s="31">
        <f t="shared" si="15"/>
        <v>42524.3</v>
      </c>
      <c r="AA52" s="85">
        <f t="shared" si="16"/>
        <v>1.6266764798026763</v>
      </c>
      <c r="AB52" s="51">
        <f t="shared" si="17"/>
        <v>0</v>
      </c>
      <c r="AC52" s="51">
        <f t="shared" si="18"/>
        <v>114442</v>
      </c>
      <c r="AD52" s="51">
        <v>114442</v>
      </c>
    </row>
    <row r="53" spans="1:30">
      <c r="A53" s="52" t="s">
        <v>55</v>
      </c>
      <c r="B53" s="52" t="s">
        <v>72</v>
      </c>
      <c r="C53" s="57">
        <v>0</v>
      </c>
      <c r="D53" s="57">
        <f t="shared" si="1"/>
        <v>0</v>
      </c>
      <c r="E53" s="57" t="e">
        <f>#REF!-D53</f>
        <v>#REF!</v>
      </c>
      <c r="F53" s="31">
        <v>0</v>
      </c>
      <c r="G53" s="31">
        <v>104049</v>
      </c>
      <c r="H53" s="31">
        <v>104049</v>
      </c>
      <c r="I53" s="34">
        <v>394695.45</v>
      </c>
      <c r="J53" s="32">
        <v>75420.11</v>
      </c>
      <c r="K53" s="38">
        <v>2.2930117892162172</v>
      </c>
      <c r="L53" s="33">
        <f t="shared" si="2"/>
        <v>65782.574999999997</v>
      </c>
      <c r="M53" s="32">
        <f t="shared" si="3"/>
        <v>9637.5350000000035</v>
      </c>
      <c r="N53" s="33">
        <f t="shared" si="4"/>
        <v>0</v>
      </c>
      <c r="O53" s="33">
        <f t="shared" si="5"/>
        <v>0</v>
      </c>
      <c r="P53" s="33">
        <f t="shared" si="6"/>
        <v>0</v>
      </c>
      <c r="Q53" s="33">
        <f t="shared" si="7"/>
        <v>0</v>
      </c>
      <c r="R53" s="41">
        <f t="shared" si="8"/>
        <v>0</v>
      </c>
      <c r="S53" s="42">
        <f t="shared" si="9"/>
        <v>0</v>
      </c>
      <c r="T53" s="45">
        <f t="shared" si="10"/>
        <v>7710.028000000003</v>
      </c>
      <c r="U53" s="31">
        <f t="shared" si="11"/>
        <v>0</v>
      </c>
      <c r="V53" s="31">
        <f t="shared" si="19"/>
        <v>0</v>
      </c>
      <c r="W53" s="50" t="str">
        <f t="shared" si="12"/>
        <v>-</v>
      </c>
      <c r="X53" s="50">
        <f t="shared" si="13"/>
        <v>1927.5070000000007</v>
      </c>
      <c r="Y53" s="31">
        <v>0</v>
      </c>
      <c r="Z53" s="31">
        <f t="shared" si="15"/>
        <v>75420.11</v>
      </c>
      <c r="AA53" s="85">
        <f t="shared" si="16"/>
        <v>2.2930117892162172</v>
      </c>
      <c r="AB53" s="51">
        <f t="shared" si="17"/>
        <v>0</v>
      </c>
      <c r="AC53" s="51">
        <f t="shared" si="18"/>
        <v>104049</v>
      </c>
      <c r="AD53" s="51">
        <v>104049</v>
      </c>
    </row>
    <row r="54" spans="1:30">
      <c r="A54" s="52" t="s">
        <v>61</v>
      </c>
      <c r="B54" s="52" t="s">
        <v>73</v>
      </c>
      <c r="C54" s="57">
        <v>0</v>
      </c>
      <c r="D54" s="57">
        <f t="shared" si="1"/>
        <v>0</v>
      </c>
      <c r="E54" s="57" t="e">
        <f>#REF!-D54</f>
        <v>#REF!</v>
      </c>
      <c r="F54" s="31">
        <v>0</v>
      </c>
      <c r="G54" s="31">
        <v>97699</v>
      </c>
      <c r="H54" s="31">
        <v>97699</v>
      </c>
      <c r="I54" s="34">
        <v>370389.08</v>
      </c>
      <c r="J54" s="32">
        <v>46284.47</v>
      </c>
      <c r="K54" s="38">
        <v>1.4995410771829449</v>
      </c>
      <c r="L54" s="33">
        <f t="shared" si="2"/>
        <v>0</v>
      </c>
      <c r="M54" s="32">
        <f t="shared" si="3"/>
        <v>0</v>
      </c>
      <c r="N54" s="33">
        <f t="shared" si="4"/>
        <v>0</v>
      </c>
      <c r="O54" s="33">
        <f t="shared" si="5"/>
        <v>0</v>
      </c>
      <c r="P54" s="33">
        <f t="shared" si="6"/>
        <v>0</v>
      </c>
      <c r="Q54" s="33">
        <f t="shared" si="7"/>
        <v>0</v>
      </c>
      <c r="R54" s="41">
        <f t="shared" si="8"/>
        <v>0</v>
      </c>
      <c r="S54" s="42">
        <f t="shared" si="9"/>
        <v>0</v>
      </c>
      <c r="T54" s="45">
        <f t="shared" si="10"/>
        <v>0</v>
      </c>
      <c r="U54" s="31">
        <f t="shared" si="11"/>
        <v>0</v>
      </c>
      <c r="V54" s="31">
        <f t="shared" si="19"/>
        <v>0</v>
      </c>
      <c r="W54" s="50" t="str">
        <f t="shared" si="12"/>
        <v>-</v>
      </c>
      <c r="X54" s="50">
        <f t="shared" si="13"/>
        <v>0</v>
      </c>
      <c r="Y54" s="31">
        <f t="shared" si="14"/>
        <v>0</v>
      </c>
      <c r="Z54" s="31">
        <f t="shared" si="15"/>
        <v>46284.47</v>
      </c>
      <c r="AA54" s="85">
        <f t="shared" si="16"/>
        <v>1.4995410771829449</v>
      </c>
      <c r="AB54" s="51">
        <f t="shared" si="17"/>
        <v>0</v>
      </c>
      <c r="AC54" s="51">
        <f t="shared" si="18"/>
        <v>97699</v>
      </c>
      <c r="AD54" s="51">
        <v>97699</v>
      </c>
    </row>
    <row r="55" spans="1:30">
      <c r="A55" s="52" t="s">
        <v>61</v>
      </c>
      <c r="B55" s="52" t="s">
        <v>74</v>
      </c>
      <c r="C55" s="57">
        <v>0</v>
      </c>
      <c r="D55" s="57">
        <f t="shared" si="1"/>
        <v>0</v>
      </c>
      <c r="E55" s="57" t="e">
        <f>#REF!-D55</f>
        <v>#REF!</v>
      </c>
      <c r="F55" s="31">
        <v>0</v>
      </c>
      <c r="G55" s="31">
        <v>194850</v>
      </c>
      <c r="H55" s="31">
        <v>194850</v>
      </c>
      <c r="I55" s="34">
        <v>592753.54</v>
      </c>
      <c r="J55" s="32">
        <v>184786.8</v>
      </c>
      <c r="K55" s="38">
        <v>3.7409166717081099</v>
      </c>
      <c r="L55" s="33">
        <f t="shared" si="2"/>
        <v>98792.256666666653</v>
      </c>
      <c r="M55" s="32">
        <f t="shared" si="3"/>
        <v>85994.543333333335</v>
      </c>
      <c r="N55" s="33">
        <f t="shared" si="4"/>
        <v>123490.32083333332</v>
      </c>
      <c r="O55" s="33">
        <f t="shared" si="5"/>
        <v>61296.479166666672</v>
      </c>
      <c r="P55" s="33">
        <f t="shared" si="6"/>
        <v>118550.70799999998</v>
      </c>
      <c r="Q55" s="33">
        <f t="shared" si="7"/>
        <v>66236.092000000004</v>
      </c>
      <c r="R55" s="41">
        <f t="shared" si="8"/>
        <v>148188.38499999998</v>
      </c>
      <c r="S55" s="42">
        <f t="shared" si="9"/>
        <v>36598.415000000008</v>
      </c>
      <c r="T55" s="45">
        <f t="shared" si="10"/>
        <v>18000</v>
      </c>
      <c r="U55" s="31">
        <f t="shared" si="11"/>
        <v>18000</v>
      </c>
      <c r="V55" s="31">
        <f t="shared" si="19"/>
        <v>18000</v>
      </c>
      <c r="W55" s="50">
        <f t="shared" si="12"/>
        <v>18598.415000000008</v>
      </c>
      <c r="X55" s="50">
        <f t="shared" si="13"/>
        <v>17198.908666666666</v>
      </c>
      <c r="Y55" s="31">
        <f t="shared" si="14"/>
        <v>49037.183333333334</v>
      </c>
      <c r="Z55" s="31">
        <f t="shared" si="15"/>
        <v>135749.61666666664</v>
      </c>
      <c r="AA55" s="85">
        <f t="shared" si="16"/>
        <v>2.7481833343416211</v>
      </c>
      <c r="AB55" s="51">
        <f t="shared" si="17"/>
        <v>49037.183333333334</v>
      </c>
      <c r="AC55" s="51">
        <f t="shared" si="18"/>
        <v>145812.81666666665</v>
      </c>
      <c r="AD55" s="51">
        <v>194850</v>
      </c>
    </row>
    <row r="56" spans="1:30" ht="31.2">
      <c r="A56" s="61" t="s">
        <v>61</v>
      </c>
      <c r="B56" s="62" t="s">
        <v>115</v>
      </c>
      <c r="C56" s="63">
        <v>0</v>
      </c>
      <c r="D56" s="63">
        <f t="shared" si="1"/>
        <v>0</v>
      </c>
      <c r="E56" s="63" t="e">
        <f>#REF!-D56</f>
        <v>#REF!</v>
      </c>
      <c r="F56" s="31">
        <v>0</v>
      </c>
      <c r="G56" s="31">
        <v>116435</v>
      </c>
      <c r="H56" s="31">
        <v>116435</v>
      </c>
      <c r="I56" s="34">
        <v>370170.07</v>
      </c>
      <c r="J56" s="32">
        <v>57981.06</v>
      </c>
      <c r="K56" s="38">
        <v>1.8796028538990199</v>
      </c>
      <c r="L56" s="33">
        <f t="shared" si="2"/>
        <v>0</v>
      </c>
      <c r="M56" s="32">
        <f t="shared" si="3"/>
        <v>0</v>
      </c>
      <c r="N56" s="33">
        <f t="shared" si="4"/>
        <v>0</v>
      </c>
      <c r="O56" s="33">
        <f t="shared" si="5"/>
        <v>0</v>
      </c>
      <c r="P56" s="33">
        <f t="shared" si="6"/>
        <v>0</v>
      </c>
      <c r="Q56" s="33">
        <f t="shared" si="7"/>
        <v>0</v>
      </c>
      <c r="R56" s="41">
        <f t="shared" si="8"/>
        <v>0</v>
      </c>
      <c r="S56" s="42">
        <f t="shared" si="9"/>
        <v>0</v>
      </c>
      <c r="T56" s="45">
        <f t="shared" si="10"/>
        <v>0</v>
      </c>
      <c r="U56" s="31">
        <f t="shared" si="11"/>
        <v>0</v>
      </c>
      <c r="V56" s="31">
        <f t="shared" si="19"/>
        <v>0</v>
      </c>
      <c r="W56" s="50" t="str">
        <f t="shared" si="12"/>
        <v>-</v>
      </c>
      <c r="X56" s="50">
        <f t="shared" si="13"/>
        <v>0</v>
      </c>
      <c r="Y56" s="31">
        <f t="shared" si="14"/>
        <v>0</v>
      </c>
      <c r="Z56" s="31">
        <f t="shared" si="15"/>
        <v>57981.06</v>
      </c>
      <c r="AA56" s="85">
        <f t="shared" si="16"/>
        <v>1.8796028538990199</v>
      </c>
      <c r="AB56" s="51">
        <f t="shared" si="17"/>
        <v>0</v>
      </c>
      <c r="AC56" s="51">
        <f t="shared" si="18"/>
        <v>116435</v>
      </c>
      <c r="AD56" s="51">
        <v>116435</v>
      </c>
    </row>
    <row r="57" spans="1:30">
      <c r="A57" s="52" t="s">
        <v>75</v>
      </c>
      <c r="B57" s="52" t="s">
        <v>76</v>
      </c>
      <c r="C57" s="57">
        <v>4909.7880000000005</v>
      </c>
      <c r="D57" s="57">
        <f t="shared" si="1"/>
        <v>4910</v>
      </c>
      <c r="E57" s="57" t="e">
        <f>#REF!-D57</f>
        <v>#REF!</v>
      </c>
      <c r="F57" s="31">
        <v>0</v>
      </c>
      <c r="G57" s="31">
        <v>131382</v>
      </c>
      <c r="H57" s="31">
        <v>131382</v>
      </c>
      <c r="I57" s="34">
        <v>545319.42000000004</v>
      </c>
      <c r="J57" s="32">
        <v>138300.70000000001</v>
      </c>
      <c r="K57" s="38">
        <v>3.0433693338850833</v>
      </c>
      <c r="L57" s="33">
        <f t="shared" si="2"/>
        <v>90886.57</v>
      </c>
      <c r="M57" s="32">
        <f t="shared" si="3"/>
        <v>47414.130000000005</v>
      </c>
      <c r="N57" s="33">
        <f t="shared" si="4"/>
        <v>113608.21250000001</v>
      </c>
      <c r="O57" s="33">
        <f t="shared" si="5"/>
        <v>24692.487500000003</v>
      </c>
      <c r="P57" s="33">
        <f t="shared" si="6"/>
        <v>109063.88400000001</v>
      </c>
      <c r="Q57" s="33">
        <f t="shared" si="7"/>
        <v>29236.816000000006</v>
      </c>
      <c r="R57" s="41">
        <f t="shared" si="8"/>
        <v>136329.85500000001</v>
      </c>
      <c r="S57" s="42">
        <f t="shared" si="9"/>
        <v>1970.8450000000012</v>
      </c>
      <c r="T57" s="45">
        <f t="shared" si="10"/>
        <v>18000</v>
      </c>
      <c r="U57" s="31">
        <f t="shared" si="11"/>
        <v>18000</v>
      </c>
      <c r="V57" s="31">
        <f t="shared" si="19"/>
        <v>1576.6760000000008</v>
      </c>
      <c r="W57" s="50" t="str">
        <f t="shared" si="12"/>
        <v>-</v>
      </c>
      <c r="X57" s="50">
        <f t="shared" si="13"/>
        <v>9482.8260000000009</v>
      </c>
      <c r="Y57" s="31">
        <f t="shared" si="14"/>
        <v>19753.990000000005</v>
      </c>
      <c r="Z57" s="31">
        <f t="shared" si="15"/>
        <v>118546.71</v>
      </c>
      <c r="AA57" s="85">
        <f t="shared" si="16"/>
        <v>2.6086738667770164</v>
      </c>
      <c r="AB57" s="51">
        <f t="shared" si="17"/>
        <v>19753.990000000005</v>
      </c>
      <c r="AC57" s="51">
        <f t="shared" si="18"/>
        <v>111628.01</v>
      </c>
      <c r="AD57" s="51">
        <v>131382</v>
      </c>
    </row>
    <row r="58" spans="1:30">
      <c r="A58" s="52" t="s">
        <v>77</v>
      </c>
      <c r="B58" s="52" t="s">
        <v>78</v>
      </c>
      <c r="C58" s="57">
        <v>1264.2866666666669</v>
      </c>
      <c r="D58" s="57">
        <f t="shared" si="1"/>
        <v>1264</v>
      </c>
      <c r="E58" s="57" t="e">
        <f>#REF!-D58</f>
        <v>#REF!</v>
      </c>
      <c r="F58" s="31">
        <v>0</v>
      </c>
      <c r="G58" s="31">
        <v>140204</v>
      </c>
      <c r="H58" s="31">
        <v>140204</v>
      </c>
      <c r="I58" s="34">
        <v>378627.08</v>
      </c>
      <c r="J58" s="32">
        <v>138504.66999999998</v>
      </c>
      <c r="K58" s="38">
        <v>4.3896914082320784</v>
      </c>
      <c r="L58" s="33">
        <f t="shared" si="2"/>
        <v>63104.513333333336</v>
      </c>
      <c r="M58" s="32">
        <f t="shared" si="3"/>
        <v>75400.156666666648</v>
      </c>
      <c r="N58" s="33">
        <f t="shared" si="4"/>
        <v>78880.641666666663</v>
      </c>
      <c r="O58" s="33">
        <f t="shared" si="5"/>
        <v>59624.028333333321</v>
      </c>
      <c r="P58" s="33">
        <f t="shared" si="6"/>
        <v>75725.415999999997</v>
      </c>
      <c r="Q58" s="33">
        <f t="shared" si="7"/>
        <v>62779.253999999986</v>
      </c>
      <c r="R58" s="41">
        <f t="shared" si="8"/>
        <v>94656.77</v>
      </c>
      <c r="S58" s="42">
        <f t="shared" si="9"/>
        <v>43847.89999999998</v>
      </c>
      <c r="T58" s="45">
        <f t="shared" si="10"/>
        <v>18000</v>
      </c>
      <c r="U58" s="31">
        <f t="shared" si="11"/>
        <v>18000</v>
      </c>
      <c r="V58" s="31">
        <f t="shared" si="19"/>
        <v>18000</v>
      </c>
      <c r="W58" s="50">
        <f t="shared" si="12"/>
        <v>25847.89999999998</v>
      </c>
      <c r="X58" s="50">
        <f t="shared" si="13"/>
        <v>15080.031333333331</v>
      </c>
      <c r="Y58" s="31">
        <f t="shared" si="14"/>
        <v>47699.222666666654</v>
      </c>
      <c r="Z58" s="31">
        <f t="shared" si="15"/>
        <v>90805.44733333333</v>
      </c>
      <c r="AA58" s="85">
        <f t="shared" si="16"/>
        <v>2.8779382816464159</v>
      </c>
      <c r="AB58" s="51">
        <f t="shared" si="17"/>
        <v>47699.222666666654</v>
      </c>
      <c r="AC58" s="51">
        <f t="shared" si="18"/>
        <v>92504.777333333346</v>
      </c>
      <c r="AD58" s="51">
        <v>140204</v>
      </c>
    </row>
    <row r="59" spans="1:30">
      <c r="A59" s="52" t="s">
        <v>79</v>
      </c>
      <c r="B59" s="52" t="s">
        <v>80</v>
      </c>
      <c r="C59" s="57">
        <v>2096.0933333333292</v>
      </c>
      <c r="D59" s="57">
        <f t="shared" si="1"/>
        <v>2096</v>
      </c>
      <c r="E59" s="57" t="e">
        <f>#REF!-D59</f>
        <v>#REF!</v>
      </c>
      <c r="F59" s="31">
        <v>0</v>
      </c>
      <c r="G59" s="31">
        <v>175277</v>
      </c>
      <c r="H59" s="31">
        <v>175277</v>
      </c>
      <c r="I59" s="34">
        <v>496575.33</v>
      </c>
      <c r="J59" s="32">
        <v>55414.700000000004</v>
      </c>
      <c r="K59" s="38">
        <v>1.3391249218925154</v>
      </c>
      <c r="L59" s="33">
        <f t="shared" si="2"/>
        <v>0</v>
      </c>
      <c r="M59" s="32">
        <f t="shared" si="3"/>
        <v>0</v>
      </c>
      <c r="N59" s="33">
        <f t="shared" si="4"/>
        <v>0</v>
      </c>
      <c r="O59" s="33">
        <f t="shared" si="5"/>
        <v>0</v>
      </c>
      <c r="P59" s="33">
        <f t="shared" si="6"/>
        <v>0</v>
      </c>
      <c r="Q59" s="33">
        <f t="shared" si="7"/>
        <v>0</v>
      </c>
      <c r="R59" s="41">
        <f t="shared" si="8"/>
        <v>0</v>
      </c>
      <c r="S59" s="42">
        <f t="shared" si="9"/>
        <v>0</v>
      </c>
      <c r="T59" s="45">
        <f t="shared" si="10"/>
        <v>0</v>
      </c>
      <c r="U59" s="31">
        <f t="shared" si="11"/>
        <v>0</v>
      </c>
      <c r="V59" s="31">
        <f t="shared" si="19"/>
        <v>0</v>
      </c>
      <c r="W59" s="50" t="str">
        <f t="shared" si="12"/>
        <v>-</v>
      </c>
      <c r="X59" s="50">
        <f t="shared" si="13"/>
        <v>0</v>
      </c>
      <c r="Y59" s="31">
        <f t="shared" si="14"/>
        <v>0</v>
      </c>
      <c r="Z59" s="31">
        <f t="shared" si="15"/>
        <v>55414.700000000004</v>
      </c>
      <c r="AA59" s="85">
        <f t="shared" si="16"/>
        <v>1.3391249218925154</v>
      </c>
      <c r="AB59" s="51">
        <f t="shared" si="17"/>
        <v>0</v>
      </c>
      <c r="AC59" s="51">
        <f t="shared" si="18"/>
        <v>175277</v>
      </c>
      <c r="AD59" s="51">
        <v>175277</v>
      </c>
    </row>
    <row r="60" spans="1:30" ht="31.2">
      <c r="A60" s="62" t="s">
        <v>81</v>
      </c>
      <c r="B60" s="61" t="s">
        <v>82</v>
      </c>
      <c r="C60" s="63">
        <v>8455.3479999999981</v>
      </c>
      <c r="D60" s="63">
        <f t="shared" si="1"/>
        <v>8455</v>
      </c>
      <c r="E60" s="63" t="e">
        <f>#REF!-D60</f>
        <v>#REF!</v>
      </c>
      <c r="F60" s="31">
        <v>29361</v>
      </c>
      <c r="G60" s="31">
        <v>153761</v>
      </c>
      <c r="H60" s="31">
        <v>183122</v>
      </c>
      <c r="I60" s="34">
        <v>921295.46</v>
      </c>
      <c r="J60" s="32">
        <v>166160.22999999998</v>
      </c>
      <c r="K60" s="38">
        <v>2.1642598347331483</v>
      </c>
      <c r="L60" s="33">
        <f t="shared" si="2"/>
        <v>153549.24333333332</v>
      </c>
      <c r="M60" s="32">
        <f t="shared" si="3"/>
        <v>12610.986666666664</v>
      </c>
      <c r="N60" s="33">
        <f t="shared" si="4"/>
        <v>0</v>
      </c>
      <c r="O60" s="33">
        <f t="shared" si="5"/>
        <v>0</v>
      </c>
      <c r="P60" s="33">
        <f t="shared" si="6"/>
        <v>0</v>
      </c>
      <c r="Q60" s="33">
        <f t="shared" si="7"/>
        <v>0</v>
      </c>
      <c r="R60" s="41">
        <f t="shared" si="8"/>
        <v>0</v>
      </c>
      <c r="S60" s="42">
        <f t="shared" si="9"/>
        <v>0</v>
      </c>
      <c r="T60" s="45">
        <f t="shared" si="10"/>
        <v>10088.78933333333</v>
      </c>
      <c r="U60" s="31">
        <f t="shared" si="11"/>
        <v>0</v>
      </c>
      <c r="V60" s="31">
        <f t="shared" si="19"/>
        <v>0</v>
      </c>
      <c r="W60" s="50" t="str">
        <f t="shared" si="12"/>
        <v>-</v>
      </c>
      <c r="X60" s="50">
        <f t="shared" si="13"/>
        <v>2522.1973333333331</v>
      </c>
      <c r="Y60" s="31">
        <v>0</v>
      </c>
      <c r="Z60" s="31">
        <f t="shared" si="15"/>
        <v>166160.22999999998</v>
      </c>
      <c r="AA60" s="85">
        <f t="shared" si="16"/>
        <v>2.1642598347331483</v>
      </c>
      <c r="AB60" s="51">
        <f t="shared" si="17"/>
        <v>0</v>
      </c>
      <c r="AC60" s="51">
        <f t="shared" si="18"/>
        <v>183122</v>
      </c>
      <c r="AD60" s="83">
        <v>183122</v>
      </c>
    </row>
    <row r="61" spans="1:30">
      <c r="A61" s="52" t="s">
        <v>83</v>
      </c>
      <c r="B61" s="52" t="s">
        <v>84</v>
      </c>
      <c r="C61" s="57">
        <v>0</v>
      </c>
      <c r="D61" s="57">
        <f t="shared" si="1"/>
        <v>0</v>
      </c>
      <c r="E61" s="57" t="e">
        <f>#REF!-D61</f>
        <v>#REF!</v>
      </c>
      <c r="F61" s="31">
        <v>0</v>
      </c>
      <c r="G61" s="31">
        <v>141184</v>
      </c>
      <c r="H61" s="31">
        <v>141184</v>
      </c>
      <c r="I61" s="34">
        <v>504853.58</v>
      </c>
      <c r="J61" s="32">
        <v>180050.18</v>
      </c>
      <c r="K61" s="38">
        <v>4.2796609662548093</v>
      </c>
      <c r="L61" s="33">
        <f t="shared" si="2"/>
        <v>84142.263333333336</v>
      </c>
      <c r="M61" s="32">
        <f t="shared" si="3"/>
        <v>95907.916666666657</v>
      </c>
      <c r="N61" s="33">
        <f t="shared" si="4"/>
        <v>105177.82916666666</v>
      </c>
      <c r="O61" s="33">
        <f t="shared" si="5"/>
        <v>74872.35083333333</v>
      </c>
      <c r="P61" s="33">
        <f t="shared" si="6"/>
        <v>100970.716</v>
      </c>
      <c r="Q61" s="33">
        <f t="shared" si="7"/>
        <v>79079.463999999993</v>
      </c>
      <c r="R61" s="41">
        <f t="shared" si="8"/>
        <v>126213.395</v>
      </c>
      <c r="S61" s="42">
        <f t="shared" si="9"/>
        <v>53836.784999999989</v>
      </c>
      <c r="T61" s="45">
        <f t="shared" si="10"/>
        <v>18000</v>
      </c>
      <c r="U61" s="31">
        <f t="shared" si="11"/>
        <v>18000</v>
      </c>
      <c r="V61" s="31">
        <f t="shared" si="19"/>
        <v>18000</v>
      </c>
      <c r="W61" s="50">
        <f t="shared" si="12"/>
        <v>35836.784999999989</v>
      </c>
      <c r="X61" s="50">
        <f t="shared" si="13"/>
        <v>19181.583333333332</v>
      </c>
      <c r="Y61" s="31">
        <f t="shared" si="14"/>
        <v>61079.463999999993</v>
      </c>
      <c r="Z61" s="31">
        <f t="shared" si="15"/>
        <v>118970.716</v>
      </c>
      <c r="AA61" s="85">
        <f t="shared" si="16"/>
        <v>2.827846822439092</v>
      </c>
      <c r="AB61" s="51">
        <f t="shared" si="17"/>
        <v>61079.463999999993</v>
      </c>
      <c r="AC61" s="51">
        <f t="shared" si="18"/>
        <v>80104.536000000007</v>
      </c>
      <c r="AD61" s="83">
        <v>141184</v>
      </c>
    </row>
    <row r="62" spans="1:30">
      <c r="A62" s="52" t="s">
        <v>85</v>
      </c>
      <c r="B62" s="52" t="s">
        <v>86</v>
      </c>
      <c r="C62" s="57">
        <v>0</v>
      </c>
      <c r="D62" s="57">
        <f t="shared" si="1"/>
        <v>0</v>
      </c>
      <c r="E62" s="57" t="e">
        <f>#REF!-D62</f>
        <v>#REF!</v>
      </c>
      <c r="F62" s="31">
        <v>3170</v>
      </c>
      <c r="G62" s="31">
        <v>169475</v>
      </c>
      <c r="H62" s="31">
        <v>172645</v>
      </c>
      <c r="I62" s="34">
        <v>714435.59</v>
      </c>
      <c r="J62" s="32">
        <v>297425.42000000004</v>
      </c>
      <c r="K62" s="38">
        <v>4.9956988284976127</v>
      </c>
      <c r="L62" s="33">
        <f t="shared" si="2"/>
        <v>119072.59833333333</v>
      </c>
      <c r="M62" s="32">
        <f t="shared" si="3"/>
        <v>178352.82166666671</v>
      </c>
      <c r="N62" s="33">
        <f t="shared" si="4"/>
        <v>148840.74791666667</v>
      </c>
      <c r="O62" s="33">
        <f t="shared" si="5"/>
        <v>148584.67208333337</v>
      </c>
      <c r="P62" s="33">
        <f t="shared" si="6"/>
        <v>142887.11799999999</v>
      </c>
      <c r="Q62" s="33">
        <f t="shared" si="7"/>
        <v>154538.30200000005</v>
      </c>
      <c r="R62" s="41">
        <f t="shared" si="8"/>
        <v>178608.89749999999</v>
      </c>
      <c r="S62" s="42">
        <f t="shared" si="9"/>
        <v>118816.52250000005</v>
      </c>
      <c r="T62" s="45">
        <f t="shared" si="10"/>
        <v>18000</v>
      </c>
      <c r="U62" s="31">
        <f t="shared" si="11"/>
        <v>18000</v>
      </c>
      <c r="V62" s="31">
        <f t="shared" si="19"/>
        <v>18000</v>
      </c>
      <c r="W62" s="50">
        <f t="shared" si="12"/>
        <v>100816.52250000005</v>
      </c>
      <c r="X62" s="50">
        <f t="shared" si="13"/>
        <v>35670.564333333343</v>
      </c>
      <c r="Y62" s="31">
        <f t="shared" si="14"/>
        <v>136538.30200000005</v>
      </c>
      <c r="Z62" s="31">
        <f t="shared" si="15"/>
        <v>160887.11799999999</v>
      </c>
      <c r="AA62" s="85">
        <f t="shared" si="16"/>
        <v>2.7023365619285564</v>
      </c>
      <c r="AB62" s="51">
        <f t="shared" si="17"/>
        <v>136538.30200000005</v>
      </c>
      <c r="AC62" s="51">
        <f t="shared" si="18"/>
        <v>36106.697999999946</v>
      </c>
      <c r="AD62" s="83">
        <v>172645</v>
      </c>
    </row>
    <row r="63" spans="1:30">
      <c r="A63" s="52" t="s">
        <v>87</v>
      </c>
      <c r="B63" s="52" t="s">
        <v>88</v>
      </c>
      <c r="C63" s="57">
        <v>6718.1746666666759</v>
      </c>
      <c r="D63" s="57">
        <f t="shared" si="1"/>
        <v>6718</v>
      </c>
      <c r="E63" s="57" t="e">
        <f>#REF!-D63</f>
        <v>#REF!</v>
      </c>
      <c r="F63" s="31">
        <v>3266</v>
      </c>
      <c r="G63" s="31">
        <v>171587</v>
      </c>
      <c r="H63" s="31">
        <v>174853</v>
      </c>
      <c r="I63" s="34">
        <v>589456.68999999994</v>
      </c>
      <c r="J63" s="32">
        <v>198617.12</v>
      </c>
      <c r="K63" s="38">
        <v>4.043393654587244</v>
      </c>
      <c r="L63" s="33">
        <f t="shared" si="2"/>
        <v>98242.781666666662</v>
      </c>
      <c r="M63" s="32">
        <f t="shared" si="3"/>
        <v>100374.33833333333</v>
      </c>
      <c r="N63" s="33">
        <f t="shared" si="4"/>
        <v>122803.47708333333</v>
      </c>
      <c r="O63" s="33">
        <f t="shared" si="5"/>
        <v>75813.642916666664</v>
      </c>
      <c r="P63" s="33">
        <f t="shared" si="6"/>
        <v>117891.33799999999</v>
      </c>
      <c r="Q63" s="33">
        <f t="shared" si="7"/>
        <v>80725.782000000007</v>
      </c>
      <c r="R63" s="41">
        <f t="shared" si="8"/>
        <v>147364.17249999999</v>
      </c>
      <c r="S63" s="42">
        <f t="shared" si="9"/>
        <v>51252.947500000009</v>
      </c>
      <c r="T63" s="45">
        <f t="shared" si="10"/>
        <v>18000</v>
      </c>
      <c r="U63" s="31">
        <f t="shared" si="11"/>
        <v>18000</v>
      </c>
      <c r="V63" s="31">
        <f t="shared" si="19"/>
        <v>18000</v>
      </c>
      <c r="W63" s="50">
        <f t="shared" si="12"/>
        <v>33252.947500000009</v>
      </c>
      <c r="X63" s="50">
        <f t="shared" si="13"/>
        <v>20074.867666666669</v>
      </c>
      <c r="Y63" s="31">
        <f t="shared" si="14"/>
        <v>62725.782000000007</v>
      </c>
      <c r="Z63" s="31">
        <f t="shared" si="15"/>
        <v>135891.33799999999</v>
      </c>
      <c r="AA63" s="85">
        <f t="shared" si="16"/>
        <v>2.7664391356725462</v>
      </c>
      <c r="AB63" s="51">
        <f t="shared" si="17"/>
        <v>62725.782000000007</v>
      </c>
      <c r="AC63" s="51">
        <f t="shared" si="18"/>
        <v>112127.21799999999</v>
      </c>
      <c r="AD63" s="83">
        <v>174853</v>
      </c>
    </row>
    <row r="64" spans="1:30">
      <c r="A64" s="52" t="s">
        <v>87</v>
      </c>
      <c r="B64" s="52" t="s">
        <v>89</v>
      </c>
      <c r="C64" s="57">
        <v>0</v>
      </c>
      <c r="D64" s="57">
        <f t="shared" si="1"/>
        <v>0</v>
      </c>
      <c r="E64" s="57" t="e">
        <f>#REF!-D64</f>
        <v>#REF!</v>
      </c>
      <c r="F64" s="31">
        <v>0</v>
      </c>
      <c r="G64" s="31">
        <v>154637</v>
      </c>
      <c r="H64" s="31">
        <v>154637</v>
      </c>
      <c r="I64" s="34">
        <v>517822.41</v>
      </c>
      <c r="J64" s="32">
        <v>145050.69</v>
      </c>
      <c r="K64" s="38">
        <v>3.3614000599162948</v>
      </c>
      <c r="L64" s="33">
        <f t="shared" si="2"/>
        <v>86303.735000000001</v>
      </c>
      <c r="M64" s="32">
        <f t="shared" si="3"/>
        <v>58746.955000000002</v>
      </c>
      <c r="N64" s="33">
        <f t="shared" si="4"/>
        <v>107879.66875</v>
      </c>
      <c r="O64" s="33">
        <f t="shared" si="5"/>
        <v>37171.021250000005</v>
      </c>
      <c r="P64" s="33">
        <f t="shared" si="6"/>
        <v>103564.482</v>
      </c>
      <c r="Q64" s="33">
        <f t="shared" si="7"/>
        <v>41486.207999999999</v>
      </c>
      <c r="R64" s="41">
        <f t="shared" si="8"/>
        <v>129455.60250000001</v>
      </c>
      <c r="S64" s="42">
        <f t="shared" si="9"/>
        <v>15595.087499999994</v>
      </c>
      <c r="T64" s="45">
        <f t="shared" si="10"/>
        <v>18000</v>
      </c>
      <c r="U64" s="31">
        <f t="shared" si="11"/>
        <v>18000</v>
      </c>
      <c r="V64" s="31">
        <f t="shared" si="19"/>
        <v>12476.069999999996</v>
      </c>
      <c r="W64" s="50" t="str">
        <f t="shared" si="12"/>
        <v>-</v>
      </c>
      <c r="X64" s="50">
        <f t="shared" si="13"/>
        <v>11749.391000000001</v>
      </c>
      <c r="Y64" s="31">
        <f t="shared" si="14"/>
        <v>29736.816999999995</v>
      </c>
      <c r="Z64" s="31">
        <f t="shared" si="15"/>
        <v>115313.87300000001</v>
      </c>
      <c r="AA64" s="85">
        <f t="shared" si="16"/>
        <v>2.672280011983259</v>
      </c>
      <c r="AB64" s="51">
        <f t="shared" si="17"/>
        <v>29736.816999999995</v>
      </c>
      <c r="AC64" s="51">
        <f t="shared" si="18"/>
        <v>124900.183</v>
      </c>
      <c r="AD64" s="51">
        <v>154637</v>
      </c>
    </row>
    <row r="65" spans="1:30">
      <c r="A65" s="52" t="s">
        <v>90</v>
      </c>
      <c r="B65" s="52" t="s">
        <v>91</v>
      </c>
      <c r="C65" s="57">
        <v>0</v>
      </c>
      <c r="D65" s="57">
        <f t="shared" si="1"/>
        <v>0</v>
      </c>
      <c r="E65" s="57" t="e">
        <f>#REF!-D65</f>
        <v>#REF!</v>
      </c>
      <c r="F65" s="31">
        <v>0</v>
      </c>
      <c r="G65" s="31">
        <v>124700</v>
      </c>
      <c r="H65" s="31">
        <v>124700</v>
      </c>
      <c r="I65" s="34">
        <v>445367.47</v>
      </c>
      <c r="J65" s="32">
        <v>86202.96</v>
      </c>
      <c r="K65" s="38">
        <v>2.3226562101628128</v>
      </c>
      <c r="L65" s="33">
        <f t="shared" si="2"/>
        <v>74227.911666666652</v>
      </c>
      <c r="M65" s="32">
        <f t="shared" si="3"/>
        <v>11975.048333333354</v>
      </c>
      <c r="N65" s="33">
        <f t="shared" si="4"/>
        <v>0</v>
      </c>
      <c r="O65" s="33">
        <f t="shared" si="5"/>
        <v>0</v>
      </c>
      <c r="P65" s="33">
        <f t="shared" si="6"/>
        <v>0</v>
      </c>
      <c r="Q65" s="33">
        <f t="shared" si="7"/>
        <v>0</v>
      </c>
      <c r="R65" s="41">
        <f t="shared" si="8"/>
        <v>0</v>
      </c>
      <c r="S65" s="42">
        <f t="shared" si="9"/>
        <v>0</v>
      </c>
      <c r="T65" s="45">
        <f t="shared" si="10"/>
        <v>9580.0386666666836</v>
      </c>
      <c r="U65" s="31">
        <f t="shared" si="11"/>
        <v>0</v>
      </c>
      <c r="V65" s="31">
        <f t="shared" si="19"/>
        <v>0</v>
      </c>
      <c r="W65" s="50" t="str">
        <f t="shared" si="12"/>
        <v>-</v>
      </c>
      <c r="X65" s="50">
        <f t="shared" si="13"/>
        <v>2395.0096666666709</v>
      </c>
      <c r="Y65" s="31">
        <v>0</v>
      </c>
      <c r="Z65" s="31">
        <f t="shared" si="15"/>
        <v>86202.96</v>
      </c>
      <c r="AA65" s="85">
        <f t="shared" si="16"/>
        <v>2.3226562101628128</v>
      </c>
      <c r="AB65" s="51">
        <f t="shared" si="17"/>
        <v>0</v>
      </c>
      <c r="AC65" s="51">
        <f t="shared" si="18"/>
        <v>124700</v>
      </c>
      <c r="AD65" s="51">
        <v>124700</v>
      </c>
    </row>
    <row r="66" spans="1:30">
      <c r="A66" s="62" t="s">
        <v>92</v>
      </c>
      <c r="B66" s="61" t="s">
        <v>93</v>
      </c>
      <c r="C66" s="63">
        <v>0</v>
      </c>
      <c r="D66" s="63">
        <f t="shared" si="1"/>
        <v>0</v>
      </c>
      <c r="E66" s="63" t="e">
        <f>#REF!-D66</f>
        <v>#REF!</v>
      </c>
      <c r="F66" s="31">
        <v>0</v>
      </c>
      <c r="G66" s="31">
        <v>103050</v>
      </c>
      <c r="H66" s="31">
        <v>103050</v>
      </c>
      <c r="I66" s="34">
        <v>451907.94</v>
      </c>
      <c r="J66" s="32">
        <v>101105.60000000001</v>
      </c>
      <c r="K66" s="38">
        <v>2.684766282265366</v>
      </c>
      <c r="L66" s="33">
        <f t="shared" si="2"/>
        <v>75317.990000000005</v>
      </c>
      <c r="M66" s="32">
        <f t="shared" si="3"/>
        <v>25787.61</v>
      </c>
      <c r="N66" s="33">
        <f t="shared" si="4"/>
        <v>94147.487500000003</v>
      </c>
      <c r="O66" s="33">
        <f t="shared" si="5"/>
        <v>6958.1125000000029</v>
      </c>
      <c r="P66" s="33">
        <f t="shared" si="6"/>
        <v>90381.588000000003</v>
      </c>
      <c r="Q66" s="33">
        <f t="shared" si="7"/>
        <v>10724.012000000002</v>
      </c>
      <c r="R66" s="41">
        <f t="shared" si="8"/>
        <v>0</v>
      </c>
      <c r="S66" s="42">
        <f t="shared" si="9"/>
        <v>0</v>
      </c>
      <c r="T66" s="45">
        <f t="shared" si="10"/>
        <v>18000</v>
      </c>
      <c r="U66" s="31">
        <f t="shared" si="11"/>
        <v>5566.4900000000025</v>
      </c>
      <c r="V66" s="31">
        <f t="shared" si="19"/>
        <v>0</v>
      </c>
      <c r="W66" s="50" t="str">
        <f t="shared" si="12"/>
        <v>-</v>
      </c>
      <c r="X66" s="50">
        <f t="shared" si="13"/>
        <v>5157.5220000000008</v>
      </c>
      <c r="Y66" s="31">
        <f t="shared" si="14"/>
        <v>5566.4900000000016</v>
      </c>
      <c r="Z66" s="31">
        <f t="shared" si="15"/>
        <v>95539.11</v>
      </c>
      <c r="AA66" s="85">
        <f t="shared" si="16"/>
        <v>2.5369532564530735</v>
      </c>
      <c r="AB66" s="51">
        <f t="shared" si="17"/>
        <v>5566.4900000000016</v>
      </c>
      <c r="AC66" s="51">
        <f t="shared" si="18"/>
        <v>97483.51</v>
      </c>
      <c r="AD66" s="51">
        <v>103050</v>
      </c>
    </row>
    <row r="67" spans="1:30" s="87" customFormat="1" ht="31.2">
      <c r="A67" s="62" t="s">
        <v>94</v>
      </c>
      <c r="B67" s="61" t="s">
        <v>95</v>
      </c>
      <c r="C67" s="63">
        <v>22181.374666666681</v>
      </c>
      <c r="D67" s="63">
        <f t="shared" si="1"/>
        <v>22181</v>
      </c>
      <c r="E67" s="63" t="e">
        <f>#REF!-D67</f>
        <v>#REF!</v>
      </c>
      <c r="F67" s="81">
        <v>3858</v>
      </c>
      <c r="G67" s="81">
        <v>155326</v>
      </c>
      <c r="H67" s="81">
        <v>159184</v>
      </c>
      <c r="I67" s="75">
        <v>581953.44999999995</v>
      </c>
      <c r="J67" s="35">
        <v>323784.65999999997</v>
      </c>
      <c r="K67" s="76">
        <v>6.6765063769275708</v>
      </c>
      <c r="L67" s="77">
        <f t="shared" si="2"/>
        <v>96992.241666666654</v>
      </c>
      <c r="M67" s="35">
        <f t="shared" si="3"/>
        <v>226792.41833333333</v>
      </c>
      <c r="N67" s="77">
        <f t="shared" si="4"/>
        <v>121240.30208333331</v>
      </c>
      <c r="O67" s="77">
        <f t="shared" si="5"/>
        <v>202544.35791666666</v>
      </c>
      <c r="P67" s="77">
        <f t="shared" si="6"/>
        <v>116390.68999999999</v>
      </c>
      <c r="Q67" s="77">
        <f t="shared" si="7"/>
        <v>207393.96999999997</v>
      </c>
      <c r="R67" s="78">
        <f t="shared" si="8"/>
        <v>145488.36249999999</v>
      </c>
      <c r="S67" s="79">
        <f t="shared" si="9"/>
        <v>178296.29749999999</v>
      </c>
      <c r="T67" s="80">
        <f t="shared" si="10"/>
        <v>18000</v>
      </c>
      <c r="U67" s="81">
        <f t="shared" si="11"/>
        <v>18000</v>
      </c>
      <c r="V67" s="81">
        <f t="shared" si="19"/>
        <v>18000</v>
      </c>
      <c r="W67" s="82">
        <v>158184</v>
      </c>
      <c r="X67" s="82">
        <f t="shared" si="13"/>
        <v>45358.483666666667</v>
      </c>
      <c r="Y67" s="31">
        <v>158184</v>
      </c>
      <c r="Z67" s="81">
        <f t="shared" si="15"/>
        <v>165600.65999999997</v>
      </c>
      <c r="AA67" s="86">
        <f t="shared" si="16"/>
        <v>3.4147197168433316</v>
      </c>
      <c r="AB67" s="83">
        <v>158184</v>
      </c>
      <c r="AC67" s="83">
        <f t="shared" si="18"/>
        <v>1000</v>
      </c>
      <c r="AD67" s="83">
        <v>159184</v>
      </c>
    </row>
    <row r="68" spans="1:30">
      <c r="A68" s="52" t="s">
        <v>96</v>
      </c>
      <c r="B68" s="52" t="s">
        <v>97</v>
      </c>
      <c r="C68" s="57">
        <v>0</v>
      </c>
      <c r="D68" s="57">
        <f t="shared" si="1"/>
        <v>0</v>
      </c>
      <c r="E68" s="57" t="e">
        <f>#REF!-D68</f>
        <v>#REF!</v>
      </c>
      <c r="F68" s="31">
        <v>12322</v>
      </c>
      <c r="G68" s="31">
        <v>108698</v>
      </c>
      <c r="H68" s="31">
        <v>121020</v>
      </c>
      <c r="I68" s="75">
        <v>368063.65</v>
      </c>
      <c r="J68" s="35">
        <v>116406.76999999999</v>
      </c>
      <c r="K68" s="76">
        <v>3.795216506710184</v>
      </c>
      <c r="L68" s="77">
        <f t="shared" si="2"/>
        <v>61343.941666666673</v>
      </c>
      <c r="M68" s="35">
        <f t="shared" si="3"/>
        <v>55062.828333333317</v>
      </c>
      <c r="N68" s="77">
        <f t="shared" si="4"/>
        <v>76679.927083333343</v>
      </c>
      <c r="O68" s="77">
        <f t="shared" si="5"/>
        <v>39726.842916666646</v>
      </c>
      <c r="P68" s="77">
        <f t="shared" si="6"/>
        <v>73612.73000000001</v>
      </c>
      <c r="Q68" s="77">
        <f t="shared" si="7"/>
        <v>42794.039999999979</v>
      </c>
      <c r="R68" s="78">
        <f t="shared" si="8"/>
        <v>92015.912500000006</v>
      </c>
      <c r="S68" s="79">
        <f t="shared" si="9"/>
        <v>24390.857499999984</v>
      </c>
      <c r="T68" s="80">
        <f t="shared" si="10"/>
        <v>18000</v>
      </c>
      <c r="U68" s="81">
        <f t="shared" si="11"/>
        <v>18000</v>
      </c>
      <c r="V68" s="81">
        <f t="shared" ref="V68:V75" si="20">IF(S68-(S68*20%)&gt;18000,18000,S68-(S68*20%))</f>
        <v>18000</v>
      </c>
      <c r="W68" s="82">
        <f t="shared" si="12"/>
        <v>6390.8574999999837</v>
      </c>
      <c r="X68" s="50">
        <f t="shared" si="13"/>
        <v>11012.565666666664</v>
      </c>
      <c r="Y68" s="31">
        <f t="shared" si="14"/>
        <v>31781.474333333317</v>
      </c>
      <c r="Z68" s="31">
        <f t="shared" si="15"/>
        <v>84625.295666666672</v>
      </c>
      <c r="AA68" s="85">
        <f t="shared" si="16"/>
        <v>2.7590433013420368</v>
      </c>
      <c r="AB68" s="51">
        <f t="shared" si="17"/>
        <v>31781.474333333317</v>
      </c>
      <c r="AC68" s="51">
        <f t="shared" si="18"/>
        <v>89238.525666666683</v>
      </c>
      <c r="AD68" s="83">
        <v>121020</v>
      </c>
    </row>
    <row r="69" spans="1:30" s="69" customFormat="1">
      <c r="A69" s="67" t="s">
        <v>98</v>
      </c>
      <c r="B69" s="67" t="s">
        <v>99</v>
      </c>
      <c r="C69" s="68">
        <v>0</v>
      </c>
      <c r="D69" s="68">
        <f t="shared" ref="D69:D75" si="21">ROUND(C69,0)</f>
        <v>0</v>
      </c>
      <c r="E69" s="68" t="e">
        <f>#REF!-D69</f>
        <v>#REF!</v>
      </c>
      <c r="F69" s="36">
        <v>29575</v>
      </c>
      <c r="G69" s="36">
        <v>190674</v>
      </c>
      <c r="H69" s="36">
        <v>220249</v>
      </c>
      <c r="I69" s="75">
        <v>467756.35</v>
      </c>
      <c r="J69" s="35">
        <v>103543.48999999999</v>
      </c>
      <c r="K69" s="76">
        <v>2.65634422707463</v>
      </c>
      <c r="L69" s="77">
        <f t="shared" ref="L69:L75" si="22">IF(K69&gt;2,(J69/K69)*2,0)</f>
        <v>77959.391666666648</v>
      </c>
      <c r="M69" s="35">
        <f t="shared" ref="M69:M75" si="23">IF(K69&gt;2,J69-L69,0)</f>
        <v>25584.098333333342</v>
      </c>
      <c r="N69" s="77">
        <f t="shared" ref="N69:N75" si="24">IF(K69&gt;2.5,(J69/K69)*2.5,0)</f>
        <v>97449.239583333314</v>
      </c>
      <c r="O69" s="77">
        <f t="shared" ref="O69:O75" si="25">IF(K69&gt;2.5,J69-N69,0)</f>
        <v>6094.2504166666768</v>
      </c>
      <c r="P69" s="77">
        <f t="shared" ref="P69:P75" si="26">IF(K69&gt;2.4,(J69/K69)*2.4,0)</f>
        <v>93551.269999999975</v>
      </c>
      <c r="Q69" s="77">
        <f t="shared" ref="Q69:Q75" si="27">IF(K69&gt;2.4,J69-P69,0)</f>
        <v>9992.2200000000157</v>
      </c>
      <c r="R69" s="78">
        <f t="shared" ref="R69:R75" si="28">IF(K69&gt;3,(J69/K69)*3,0)</f>
        <v>0</v>
      </c>
      <c r="S69" s="79">
        <f t="shared" ref="S69:S75" si="29">IF(K69&gt;3,J69-R69,0)</f>
        <v>0</v>
      </c>
      <c r="T69" s="80">
        <f t="shared" ref="T69:T75" si="30">IF(M69-(M69*20%)&gt;18000,18000,M69-(M69*20%))</f>
        <v>18000</v>
      </c>
      <c r="U69" s="81">
        <f t="shared" ref="U69:U75" si="31">IF(O69-(O69*20%)&gt;18000,18000,O69-(O69*20%))</f>
        <v>4875.4003333333412</v>
      </c>
      <c r="V69" s="81">
        <f t="shared" si="20"/>
        <v>0</v>
      </c>
      <c r="W69" s="82" t="str">
        <f t="shared" ref="W69:W75" si="32">IF((S69-18000)&gt;0,S69-18000,"-")</f>
        <v>-</v>
      </c>
      <c r="X69" s="50">
        <f t="shared" ref="X69:X76" si="33">M69*20%</f>
        <v>5116.819666666669</v>
      </c>
      <c r="Y69" s="31">
        <f t="shared" ref="Y69:Y75" si="34">IF(X69&gt;18000,Q69-18000,(Q69-X69))</f>
        <v>4875.4003333333467</v>
      </c>
      <c r="Z69" s="31">
        <f t="shared" ref="Z69:Z75" si="35">J69-Y69</f>
        <v>98668.089666666638</v>
      </c>
      <c r="AA69" s="85">
        <f t="shared" ref="AA69:AA75" si="36">+(Z69/I69)*12</f>
        <v>2.5312688454149255</v>
      </c>
      <c r="AB69" s="51">
        <f t="shared" ref="AB69:AB75" si="37">Y69</f>
        <v>4875.4003333333467</v>
      </c>
      <c r="AC69" s="51">
        <f t="shared" si="18"/>
        <v>215373.59966666665</v>
      </c>
      <c r="AD69" s="83">
        <v>220249</v>
      </c>
    </row>
    <row r="70" spans="1:30">
      <c r="A70" s="52" t="s">
        <v>100</v>
      </c>
      <c r="B70" s="52" t="s">
        <v>101</v>
      </c>
      <c r="C70" s="57">
        <v>0</v>
      </c>
      <c r="D70" s="57">
        <f t="shared" si="21"/>
        <v>0</v>
      </c>
      <c r="E70" s="57" t="e">
        <f>#REF!-D70</f>
        <v>#REF!</v>
      </c>
      <c r="F70" s="31">
        <v>0</v>
      </c>
      <c r="G70" s="31">
        <v>179274</v>
      </c>
      <c r="H70" s="31">
        <v>179274</v>
      </c>
      <c r="I70" s="75">
        <v>594224.91</v>
      </c>
      <c r="J70" s="35">
        <v>183621.82</v>
      </c>
      <c r="K70" s="76">
        <v>3.7081276851890976</v>
      </c>
      <c r="L70" s="77">
        <f t="shared" si="22"/>
        <v>99037.485000000015</v>
      </c>
      <c r="M70" s="35">
        <f t="shared" si="23"/>
        <v>84584.334999999992</v>
      </c>
      <c r="N70" s="77">
        <f t="shared" si="24"/>
        <v>123796.85625000001</v>
      </c>
      <c r="O70" s="77">
        <f t="shared" si="25"/>
        <v>59824.963749999995</v>
      </c>
      <c r="P70" s="77">
        <f t="shared" si="26"/>
        <v>118844.98200000002</v>
      </c>
      <c r="Q70" s="77">
        <f t="shared" si="27"/>
        <v>64776.837999999989</v>
      </c>
      <c r="R70" s="78">
        <f t="shared" si="28"/>
        <v>148556.22750000004</v>
      </c>
      <c r="S70" s="79">
        <f t="shared" si="29"/>
        <v>35065.59249999997</v>
      </c>
      <c r="T70" s="80">
        <f t="shared" si="30"/>
        <v>18000</v>
      </c>
      <c r="U70" s="81">
        <f t="shared" si="31"/>
        <v>18000</v>
      </c>
      <c r="V70" s="81">
        <f t="shared" si="20"/>
        <v>18000</v>
      </c>
      <c r="W70" s="82">
        <f t="shared" si="32"/>
        <v>17065.59249999997</v>
      </c>
      <c r="X70" s="50">
        <f t="shared" si="33"/>
        <v>16916.866999999998</v>
      </c>
      <c r="Y70" s="31">
        <f t="shared" si="34"/>
        <v>47859.97099999999</v>
      </c>
      <c r="Z70" s="31">
        <f t="shared" si="35"/>
        <v>135761.84900000002</v>
      </c>
      <c r="AA70" s="85">
        <f t="shared" si="36"/>
        <v>2.74162553703782</v>
      </c>
      <c r="AB70" s="51">
        <f t="shared" si="37"/>
        <v>47859.97099999999</v>
      </c>
      <c r="AC70" s="51">
        <f t="shared" ref="AC70:AC75" si="38">IF((AD70-AB70&gt;0),(AD70-AB70),AD70)</f>
        <v>131414.02900000001</v>
      </c>
      <c r="AD70" s="83">
        <v>179274</v>
      </c>
    </row>
    <row r="71" spans="1:30">
      <c r="A71" s="52" t="s">
        <v>102</v>
      </c>
      <c r="B71" s="52" t="s">
        <v>103</v>
      </c>
      <c r="C71" s="57">
        <v>429.90133333333068</v>
      </c>
      <c r="D71" s="57">
        <f t="shared" si="21"/>
        <v>430</v>
      </c>
      <c r="E71" s="57" t="e">
        <f>#REF!-D71</f>
        <v>#REF!</v>
      </c>
      <c r="F71" s="31">
        <v>0</v>
      </c>
      <c r="G71" s="31">
        <v>134255</v>
      </c>
      <c r="H71" s="31">
        <v>134255</v>
      </c>
      <c r="I71" s="75">
        <v>214382.37</v>
      </c>
      <c r="J71" s="35">
        <v>42062.64</v>
      </c>
      <c r="K71" s="76">
        <v>2.3544458436577598</v>
      </c>
      <c r="L71" s="77">
        <f t="shared" si="22"/>
        <v>35730.394999999997</v>
      </c>
      <c r="M71" s="35">
        <f t="shared" si="23"/>
        <v>6332.2450000000026</v>
      </c>
      <c r="N71" s="77">
        <f t="shared" si="24"/>
        <v>0</v>
      </c>
      <c r="O71" s="77">
        <f t="shared" si="25"/>
        <v>0</v>
      </c>
      <c r="P71" s="77">
        <f t="shared" si="26"/>
        <v>0</v>
      </c>
      <c r="Q71" s="77">
        <f t="shared" si="27"/>
        <v>0</v>
      </c>
      <c r="R71" s="78">
        <f t="shared" si="28"/>
        <v>0</v>
      </c>
      <c r="S71" s="79">
        <f t="shared" si="29"/>
        <v>0</v>
      </c>
      <c r="T71" s="80">
        <f t="shared" si="30"/>
        <v>5065.7960000000021</v>
      </c>
      <c r="U71" s="81">
        <f t="shared" si="31"/>
        <v>0</v>
      </c>
      <c r="V71" s="81">
        <f t="shared" si="20"/>
        <v>0</v>
      </c>
      <c r="W71" s="82" t="str">
        <f t="shared" si="32"/>
        <v>-</v>
      </c>
      <c r="X71" s="50">
        <f t="shared" si="33"/>
        <v>1266.4490000000005</v>
      </c>
      <c r="Y71" s="31">
        <v>0</v>
      </c>
      <c r="Z71" s="31">
        <f t="shared" si="35"/>
        <v>42062.64</v>
      </c>
      <c r="AA71" s="85">
        <f t="shared" si="36"/>
        <v>2.3544458436577598</v>
      </c>
      <c r="AB71" s="51">
        <f t="shared" si="37"/>
        <v>0</v>
      </c>
      <c r="AC71" s="51">
        <f t="shared" si="38"/>
        <v>134255</v>
      </c>
      <c r="AD71" s="83">
        <v>134255</v>
      </c>
    </row>
    <row r="72" spans="1:30">
      <c r="A72" s="52" t="s">
        <v>104</v>
      </c>
      <c r="B72" s="52" t="s">
        <v>105</v>
      </c>
      <c r="C72" s="57">
        <v>0</v>
      </c>
      <c r="D72" s="57">
        <f t="shared" si="21"/>
        <v>0</v>
      </c>
      <c r="E72" s="57" t="e">
        <f>#REF!-D72</f>
        <v>#REF!</v>
      </c>
      <c r="F72" s="31">
        <v>0</v>
      </c>
      <c r="G72" s="31">
        <v>186306</v>
      </c>
      <c r="H72" s="31">
        <v>186306</v>
      </c>
      <c r="I72" s="75">
        <v>703855.67</v>
      </c>
      <c r="J72" s="35">
        <v>127271.98000000001</v>
      </c>
      <c r="K72" s="76">
        <v>2.16985360080995</v>
      </c>
      <c r="L72" s="77">
        <f t="shared" si="22"/>
        <v>117309.27833333335</v>
      </c>
      <c r="M72" s="35">
        <f t="shared" si="23"/>
        <v>9962.7016666666605</v>
      </c>
      <c r="N72" s="77">
        <f t="shared" si="24"/>
        <v>0</v>
      </c>
      <c r="O72" s="77">
        <f t="shared" si="25"/>
        <v>0</v>
      </c>
      <c r="P72" s="77">
        <f t="shared" si="26"/>
        <v>0</v>
      </c>
      <c r="Q72" s="77">
        <f t="shared" si="27"/>
        <v>0</v>
      </c>
      <c r="R72" s="78">
        <f t="shared" si="28"/>
        <v>0</v>
      </c>
      <c r="S72" s="79">
        <f t="shared" si="29"/>
        <v>0</v>
      </c>
      <c r="T72" s="80">
        <f t="shared" si="30"/>
        <v>7970.161333333328</v>
      </c>
      <c r="U72" s="81">
        <f t="shared" si="31"/>
        <v>0</v>
      </c>
      <c r="V72" s="81">
        <f t="shared" si="20"/>
        <v>0</v>
      </c>
      <c r="W72" s="82" t="str">
        <f t="shared" si="32"/>
        <v>-</v>
      </c>
      <c r="X72" s="50">
        <f t="shared" si="33"/>
        <v>1992.5403333333322</v>
      </c>
      <c r="Y72" s="31">
        <v>0</v>
      </c>
      <c r="Z72" s="31">
        <f t="shared" si="35"/>
        <v>127271.98000000001</v>
      </c>
      <c r="AA72" s="85">
        <f t="shared" si="36"/>
        <v>2.16985360080995</v>
      </c>
      <c r="AB72" s="51">
        <f t="shared" si="37"/>
        <v>0</v>
      </c>
      <c r="AC72" s="51">
        <f t="shared" si="38"/>
        <v>186306</v>
      </c>
      <c r="AD72" s="83">
        <v>186306</v>
      </c>
    </row>
    <row r="73" spans="1:30">
      <c r="A73" s="52" t="s">
        <v>106</v>
      </c>
      <c r="B73" s="52" t="s">
        <v>107</v>
      </c>
      <c r="C73" s="57">
        <v>31295.957333333343</v>
      </c>
      <c r="D73" s="57">
        <f t="shared" si="21"/>
        <v>31296</v>
      </c>
      <c r="E73" s="57" t="e">
        <f>#REF!-D73</f>
        <v>#REF!</v>
      </c>
      <c r="F73" s="31">
        <v>11844</v>
      </c>
      <c r="G73" s="31">
        <v>157012</v>
      </c>
      <c r="H73" s="31">
        <v>168856</v>
      </c>
      <c r="I73" s="75">
        <v>463162.58</v>
      </c>
      <c r="J73" s="35">
        <v>110390.13</v>
      </c>
      <c r="K73" s="76">
        <v>2.8600789813373959</v>
      </c>
      <c r="L73" s="77">
        <f t="shared" si="22"/>
        <v>77193.763333333321</v>
      </c>
      <c r="M73" s="35">
        <f t="shared" si="23"/>
        <v>33196.366666666683</v>
      </c>
      <c r="N73" s="77">
        <f t="shared" si="24"/>
        <v>96492.204166666648</v>
      </c>
      <c r="O73" s="77">
        <f t="shared" si="25"/>
        <v>13897.925833333356</v>
      </c>
      <c r="P73" s="77">
        <f t="shared" si="26"/>
        <v>92632.515999999989</v>
      </c>
      <c r="Q73" s="77">
        <f t="shared" si="27"/>
        <v>17757.614000000016</v>
      </c>
      <c r="R73" s="78">
        <f t="shared" si="28"/>
        <v>0</v>
      </c>
      <c r="S73" s="79">
        <f t="shared" si="29"/>
        <v>0</v>
      </c>
      <c r="T73" s="80">
        <f t="shared" si="30"/>
        <v>18000</v>
      </c>
      <c r="U73" s="81">
        <f t="shared" si="31"/>
        <v>11118.340666666685</v>
      </c>
      <c r="V73" s="81">
        <f t="shared" si="20"/>
        <v>0</v>
      </c>
      <c r="W73" s="82" t="str">
        <f t="shared" si="32"/>
        <v>-</v>
      </c>
      <c r="X73" s="50">
        <f t="shared" si="33"/>
        <v>6639.2733333333372</v>
      </c>
      <c r="Y73" s="31">
        <f t="shared" si="34"/>
        <v>11118.340666666678</v>
      </c>
      <c r="Z73" s="31">
        <f t="shared" si="35"/>
        <v>99271.78933333332</v>
      </c>
      <c r="AA73" s="85">
        <f t="shared" si="36"/>
        <v>2.5720157962674786</v>
      </c>
      <c r="AB73" s="51">
        <f t="shared" si="37"/>
        <v>11118.340666666678</v>
      </c>
      <c r="AC73" s="51">
        <f t="shared" si="38"/>
        <v>157737.65933333331</v>
      </c>
      <c r="AD73" s="83">
        <v>168856</v>
      </c>
    </row>
    <row r="74" spans="1:30">
      <c r="A74" s="52" t="s">
        <v>108</v>
      </c>
      <c r="B74" s="52" t="s">
        <v>109</v>
      </c>
      <c r="C74" s="57">
        <v>12225.989333333331</v>
      </c>
      <c r="D74" s="57">
        <f t="shared" si="21"/>
        <v>12226</v>
      </c>
      <c r="E74" s="57" t="e">
        <f>#REF!-D74</f>
        <v>#REF!</v>
      </c>
      <c r="F74" s="31">
        <v>10518</v>
      </c>
      <c r="G74" s="31">
        <v>157650</v>
      </c>
      <c r="H74" s="31">
        <v>168168</v>
      </c>
      <c r="I74" s="75">
        <v>753465.26</v>
      </c>
      <c r="J74" s="35">
        <v>267784.59000000003</v>
      </c>
      <c r="K74" s="76">
        <v>4.2648483620863953</v>
      </c>
      <c r="L74" s="77">
        <f t="shared" si="22"/>
        <v>125577.54333333335</v>
      </c>
      <c r="M74" s="35">
        <f t="shared" si="23"/>
        <v>142207.04666666669</v>
      </c>
      <c r="N74" s="77">
        <f t="shared" si="24"/>
        <v>156971.9291666667</v>
      </c>
      <c r="O74" s="77">
        <f t="shared" si="25"/>
        <v>110812.66083333333</v>
      </c>
      <c r="P74" s="77">
        <f t="shared" si="26"/>
        <v>150693.05200000003</v>
      </c>
      <c r="Q74" s="77">
        <f t="shared" si="27"/>
        <v>117091.538</v>
      </c>
      <c r="R74" s="78">
        <f t="shared" si="28"/>
        <v>188366.31500000003</v>
      </c>
      <c r="S74" s="79">
        <f t="shared" si="29"/>
        <v>79418.274999999994</v>
      </c>
      <c r="T74" s="80">
        <f t="shared" si="30"/>
        <v>18000</v>
      </c>
      <c r="U74" s="81">
        <f t="shared" si="31"/>
        <v>18000</v>
      </c>
      <c r="V74" s="81">
        <f t="shared" si="20"/>
        <v>18000</v>
      </c>
      <c r="W74" s="82">
        <f t="shared" si="32"/>
        <v>61418.274999999994</v>
      </c>
      <c r="X74" s="50">
        <f t="shared" si="33"/>
        <v>28441.40933333334</v>
      </c>
      <c r="Y74" s="31">
        <f t="shared" si="34"/>
        <v>99091.538</v>
      </c>
      <c r="Z74" s="31">
        <f t="shared" si="35"/>
        <v>168693.05200000003</v>
      </c>
      <c r="AA74" s="85">
        <f t="shared" si="36"/>
        <v>2.6866754599940021</v>
      </c>
      <c r="AB74" s="51">
        <f t="shared" si="37"/>
        <v>99091.538</v>
      </c>
      <c r="AC74" s="51">
        <f t="shared" si="38"/>
        <v>69076.462</v>
      </c>
      <c r="AD74" s="83">
        <v>168168</v>
      </c>
    </row>
    <row r="75" spans="1:30" ht="31.2">
      <c r="A75" s="62" t="s">
        <v>110</v>
      </c>
      <c r="B75" s="62" t="s">
        <v>111</v>
      </c>
      <c r="C75" s="63">
        <v>6938.9133333333302</v>
      </c>
      <c r="D75" s="63">
        <f t="shared" si="21"/>
        <v>6939</v>
      </c>
      <c r="E75" s="63" t="e">
        <f>#REF!-D75</f>
        <v>#REF!</v>
      </c>
      <c r="F75" s="31">
        <v>0</v>
      </c>
      <c r="G75" s="31">
        <v>136214</v>
      </c>
      <c r="H75" s="31">
        <v>136214</v>
      </c>
      <c r="I75" s="34">
        <v>480056.3</v>
      </c>
      <c r="J75" s="32">
        <v>114291.26000000001</v>
      </c>
      <c r="K75" s="38">
        <v>2.8569464039946988</v>
      </c>
      <c r="L75" s="33">
        <f t="shared" si="22"/>
        <v>80009.383333333317</v>
      </c>
      <c r="M75" s="32">
        <f t="shared" si="23"/>
        <v>34281.876666666692</v>
      </c>
      <c r="N75" s="33">
        <f t="shared" si="24"/>
        <v>100011.72916666664</v>
      </c>
      <c r="O75" s="33">
        <f t="shared" si="25"/>
        <v>14279.530833333367</v>
      </c>
      <c r="P75" s="33">
        <f t="shared" si="26"/>
        <v>96011.25999999998</v>
      </c>
      <c r="Q75" s="33">
        <f t="shared" si="27"/>
        <v>18280.000000000029</v>
      </c>
      <c r="R75" s="41">
        <f t="shared" si="28"/>
        <v>0</v>
      </c>
      <c r="S75" s="42">
        <f t="shared" si="29"/>
        <v>0</v>
      </c>
      <c r="T75" s="45">
        <f t="shared" si="30"/>
        <v>18000</v>
      </c>
      <c r="U75" s="31">
        <f t="shared" si="31"/>
        <v>11423.624666666694</v>
      </c>
      <c r="V75" s="31">
        <f t="shared" si="20"/>
        <v>0</v>
      </c>
      <c r="W75" s="50" t="str">
        <f t="shared" si="32"/>
        <v>-</v>
      </c>
      <c r="X75" s="50">
        <f t="shared" si="33"/>
        <v>6856.3753333333389</v>
      </c>
      <c r="Y75" s="31">
        <f t="shared" si="34"/>
        <v>11423.62466666669</v>
      </c>
      <c r="Z75" s="31">
        <f t="shared" si="35"/>
        <v>102867.63533333332</v>
      </c>
      <c r="AA75" s="85">
        <f t="shared" si="36"/>
        <v>2.5713892807989396</v>
      </c>
      <c r="AB75" s="51">
        <f t="shared" si="37"/>
        <v>11423.62466666669</v>
      </c>
      <c r="AC75" s="51">
        <f t="shared" si="38"/>
        <v>124790.37533333332</v>
      </c>
      <c r="AD75" s="51">
        <v>136214</v>
      </c>
    </row>
    <row r="76" spans="1:30" s="65" customFormat="1">
      <c r="A76" s="54" t="s">
        <v>112</v>
      </c>
      <c r="B76" s="54"/>
      <c r="C76" s="60">
        <f>SUM(C4:C75)</f>
        <v>259113.68800000002</v>
      </c>
      <c r="D76" s="60">
        <f>SUM(D4:D75)</f>
        <v>259112</v>
      </c>
      <c r="E76" s="60" t="e">
        <f>SUM(E4:E75)</f>
        <v>#REF!</v>
      </c>
      <c r="F76" s="37">
        <v>277795</v>
      </c>
      <c r="G76" s="37">
        <v>10835931</v>
      </c>
      <c r="H76" s="37">
        <v>11113726</v>
      </c>
      <c r="I76" s="37">
        <f>SUM(I4:I75)</f>
        <v>35678352</v>
      </c>
      <c r="J76" s="37">
        <f>SUM(J4:J75)</f>
        <v>8823102.5999999996</v>
      </c>
      <c r="K76" s="39"/>
      <c r="L76" s="33">
        <f t="shared" ref="L76:W76" si="39">SUM(L4:L75)</f>
        <v>4783770.1416666675</v>
      </c>
      <c r="M76" s="32">
        <f t="shared" si="39"/>
        <v>3150172.2083333326</v>
      </c>
      <c r="N76" s="33">
        <f t="shared" si="39"/>
        <v>4636574.8187500006</v>
      </c>
      <c r="O76" s="33">
        <f t="shared" si="39"/>
        <v>2097660.0412500002</v>
      </c>
      <c r="P76" s="33">
        <f t="shared" si="39"/>
        <v>4558316.8880000003</v>
      </c>
      <c r="Q76" s="33">
        <f t="shared" si="39"/>
        <v>2285290.3620000007</v>
      </c>
      <c r="R76" s="41">
        <f t="shared" si="39"/>
        <v>4140914.8849999993</v>
      </c>
      <c r="S76" s="43">
        <f t="shared" si="39"/>
        <v>1268504.3149999999</v>
      </c>
      <c r="T76" s="47">
        <f t="shared" si="39"/>
        <v>909730.2266666668</v>
      </c>
      <c r="U76" s="40">
        <f t="shared" si="39"/>
        <v>683119.98100000003</v>
      </c>
      <c r="V76" s="40">
        <f t="shared" si="39"/>
        <v>438833.06999999995</v>
      </c>
      <c r="W76" s="48">
        <f t="shared" si="39"/>
        <v>808600.78500000003</v>
      </c>
      <c r="X76" s="50">
        <f t="shared" si="33"/>
        <v>630034.44166666653</v>
      </c>
      <c r="Y76" s="40">
        <f>SUM(Y4:Y75)</f>
        <v>1732165.8259999997</v>
      </c>
      <c r="Z76" s="31">
        <f>SUM(Z4:Z75)</f>
        <v>7090936.7740000002</v>
      </c>
      <c r="AA76" s="88"/>
      <c r="AB76" s="74">
        <f>SUM(AB4:AB75)</f>
        <v>1732165.8259999997</v>
      </c>
      <c r="AC76" s="74">
        <f>SUM(AC4:AC75)</f>
        <v>9406560.1739999987</v>
      </c>
      <c r="AD76" s="84">
        <f>SUM(AD4:AD75)</f>
        <v>11138726</v>
      </c>
    </row>
    <row r="77" spans="1:30">
      <c r="P77" s="44"/>
      <c r="Y77" s="44"/>
      <c r="Z77" s="44"/>
    </row>
  </sheetData>
  <mergeCells count="27">
    <mergeCell ref="AC2:AC3"/>
    <mergeCell ref="AD2:AD3"/>
    <mergeCell ref="V2:V3"/>
    <mergeCell ref="W2:W3"/>
    <mergeCell ref="Y2:Y3"/>
    <mergeCell ref="Z2:Z3"/>
    <mergeCell ref="AA2:AA3"/>
    <mergeCell ref="AB2:AB3"/>
    <mergeCell ref="X2:X3"/>
    <mergeCell ref="U2:U3"/>
    <mergeCell ref="J2:J3"/>
    <mergeCell ref="K2:K3"/>
    <mergeCell ref="L2:L3"/>
    <mergeCell ref="M2:M3"/>
    <mergeCell ref="N2:N3"/>
    <mergeCell ref="O2:O3"/>
    <mergeCell ref="P2:P3"/>
    <mergeCell ref="Q2:Q3"/>
    <mergeCell ref="R2:R3"/>
    <mergeCell ref="S2:S3"/>
    <mergeCell ref="T2:T3"/>
    <mergeCell ref="I2:I3"/>
    <mergeCell ref="A2:A3"/>
    <mergeCell ref="B2:B3"/>
    <mergeCell ref="F2:F3"/>
    <mergeCell ref="G2:G3"/>
    <mergeCell ref="H2:H3"/>
  </mergeCells>
  <pageMargins left="0.11811023622047245" right="0.11811023622047245" top="0" bottom="0" header="0.31496062992125984" footer="0.31496062992125984"/>
  <pageSetup paperSize="8" scale="55" orientation="landscape" copies="3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AD77"/>
  <sheetViews>
    <sheetView topLeftCell="R1" zoomScale="78" zoomScaleNormal="78" workbookViewId="0">
      <selection activeCell="AD1" sqref="A1:AD76"/>
    </sheetView>
  </sheetViews>
  <sheetFormatPr baseColWidth="10" defaultColWidth="11.44140625" defaultRowHeight="15.6" outlineLevelCol="2"/>
  <cols>
    <col min="1" max="1" width="23.5546875" style="55" customWidth="1"/>
    <col min="2" max="2" width="24" style="55" customWidth="1"/>
    <col min="3" max="3" width="18.33203125" style="58" hidden="1" customWidth="1"/>
    <col min="4" max="5" width="20.88671875" style="58" hidden="1" customWidth="1"/>
    <col min="6" max="6" width="14.44140625" style="53" hidden="1" customWidth="1" outlineLevel="1"/>
    <col min="7" max="7" width="17.44140625" style="53" hidden="1" customWidth="1" outlineLevel="1"/>
    <col min="8" max="8" width="16.33203125" style="53" hidden="1" customWidth="1" outlineLevel="1"/>
    <col min="9" max="9" width="17.33203125" style="53" customWidth="1" outlineLevel="1"/>
    <col min="10" max="10" width="17.88671875" style="53" customWidth="1" outlineLevel="2"/>
    <col min="11" max="11" width="14.5546875" style="53" customWidth="1" outlineLevel="2"/>
    <col min="12" max="12" width="20.33203125" style="53" customWidth="1" outlineLevel="2"/>
    <col min="13" max="13" width="16.88671875" style="53" customWidth="1" outlineLevel="2"/>
    <col min="14" max="17" width="16.88671875" style="53" hidden="1" customWidth="1" outlineLevel="2"/>
    <col min="18" max="18" width="15.33203125" style="66" customWidth="1" collapsed="1"/>
    <col min="19" max="19" width="16.33203125" style="66" customWidth="1"/>
    <col min="20" max="20" width="21.6640625" style="53" hidden="1" customWidth="1"/>
    <col min="21" max="21" width="23.109375" style="53" hidden="1" customWidth="1"/>
    <col min="22" max="22" width="21.88671875" style="53" hidden="1" customWidth="1"/>
    <col min="23" max="23" width="21.88671875" style="53" customWidth="1"/>
    <col min="24" max="24" width="19.5546875" style="49" customWidth="1"/>
    <col min="25" max="25" width="21.33203125" style="53" hidden="1" customWidth="1"/>
    <col min="26" max="26" width="21.33203125" style="53" customWidth="1"/>
    <col min="27" max="27" width="13.44140625" style="53" customWidth="1"/>
    <col min="28" max="28" width="14.44140625" style="53" customWidth="1"/>
    <col min="29" max="29" width="16.109375" style="53" customWidth="1"/>
    <col min="30" max="30" width="16" style="53" customWidth="1"/>
    <col min="31" max="16384" width="11.44140625" style="53"/>
  </cols>
  <sheetData>
    <row r="1" spans="1:30" s="87" customFormat="1">
      <c r="A1" s="99"/>
      <c r="B1" s="100"/>
      <c r="C1" s="58"/>
      <c r="D1" s="120"/>
      <c r="E1" s="120"/>
      <c r="F1" s="121">
        <v>2017</v>
      </c>
      <c r="G1" s="121"/>
      <c r="H1" s="121"/>
      <c r="I1" s="122"/>
      <c r="J1" s="122"/>
      <c r="K1" s="122"/>
      <c r="L1" s="122"/>
      <c r="M1" s="122"/>
      <c r="N1" s="94"/>
      <c r="O1" s="94"/>
      <c r="P1" s="94"/>
      <c r="Q1" s="94"/>
      <c r="R1" s="95"/>
      <c r="S1" s="95"/>
      <c r="X1" s="97"/>
      <c r="Z1" s="87" t="s">
        <v>147</v>
      </c>
    </row>
    <row r="2" spans="1:30" ht="15.6" customHeight="1">
      <c r="A2" s="98" t="s">
        <v>0</v>
      </c>
      <c r="B2" s="98" t="s">
        <v>1</v>
      </c>
      <c r="C2" s="57"/>
      <c r="D2" s="64"/>
      <c r="E2" s="64"/>
      <c r="F2" s="104" t="s">
        <v>117</v>
      </c>
      <c r="G2" s="104" t="s">
        <v>114</v>
      </c>
      <c r="H2" s="104" t="s">
        <v>124</v>
      </c>
      <c r="I2" s="105" t="s">
        <v>144</v>
      </c>
      <c r="J2" s="106" t="s">
        <v>126</v>
      </c>
      <c r="K2" s="107" t="s">
        <v>127</v>
      </c>
      <c r="L2" s="102" t="s">
        <v>128</v>
      </c>
      <c r="M2" s="102" t="s">
        <v>129</v>
      </c>
      <c r="N2" s="110" t="s">
        <v>133</v>
      </c>
      <c r="O2" s="110" t="s">
        <v>134</v>
      </c>
      <c r="P2" s="104" t="s">
        <v>135</v>
      </c>
      <c r="Q2" s="104" t="s">
        <v>136</v>
      </c>
      <c r="R2" s="111" t="s">
        <v>130</v>
      </c>
      <c r="S2" s="111" t="s">
        <v>131</v>
      </c>
      <c r="T2" s="102" t="s">
        <v>132</v>
      </c>
      <c r="U2" s="110" t="s">
        <v>140</v>
      </c>
      <c r="V2" s="111" t="s">
        <v>141</v>
      </c>
      <c r="W2" s="118" t="s">
        <v>154</v>
      </c>
      <c r="X2" s="109" t="s">
        <v>156</v>
      </c>
      <c r="Y2" s="104" t="s">
        <v>143</v>
      </c>
      <c r="Z2" s="112" t="s">
        <v>145</v>
      </c>
      <c r="AA2" s="112" t="s">
        <v>146</v>
      </c>
      <c r="AB2" s="114" t="s">
        <v>117</v>
      </c>
      <c r="AC2" s="114" t="s">
        <v>114</v>
      </c>
      <c r="AD2" s="114" t="s">
        <v>137</v>
      </c>
    </row>
    <row r="3" spans="1:30" s="56" customFormat="1" ht="136.80000000000001" customHeight="1">
      <c r="A3" s="98"/>
      <c r="B3" s="98"/>
      <c r="C3" s="59" t="s">
        <v>113</v>
      </c>
      <c r="D3" s="59" t="s">
        <v>113</v>
      </c>
      <c r="E3" s="59" t="s">
        <v>114</v>
      </c>
      <c r="F3" s="104"/>
      <c r="G3" s="104"/>
      <c r="H3" s="104"/>
      <c r="I3" s="105"/>
      <c r="J3" s="106"/>
      <c r="K3" s="107"/>
      <c r="L3" s="102"/>
      <c r="M3" s="102"/>
      <c r="N3" s="110"/>
      <c r="O3" s="110"/>
      <c r="P3" s="104"/>
      <c r="Q3" s="104"/>
      <c r="R3" s="111"/>
      <c r="S3" s="111"/>
      <c r="T3" s="102"/>
      <c r="U3" s="110"/>
      <c r="V3" s="111"/>
      <c r="W3" s="119"/>
      <c r="X3" s="109"/>
      <c r="Y3" s="104"/>
      <c r="Z3" s="113"/>
      <c r="AA3" s="113"/>
      <c r="AB3" s="114"/>
      <c r="AC3" s="114"/>
      <c r="AD3" s="114"/>
    </row>
    <row r="4" spans="1:30">
      <c r="A4" s="52" t="s">
        <v>2</v>
      </c>
      <c r="B4" s="52" t="s">
        <v>3</v>
      </c>
      <c r="C4" s="57">
        <v>0</v>
      </c>
      <c r="D4" s="57">
        <f>ROUND(C4,0)</f>
        <v>0</v>
      </c>
      <c r="E4" s="57" t="e">
        <f>#REF!-D4</f>
        <v>#REF!</v>
      </c>
      <c r="F4" s="31">
        <v>0</v>
      </c>
      <c r="G4" s="31">
        <v>198734</v>
      </c>
      <c r="H4" s="31">
        <v>198734</v>
      </c>
      <c r="I4" s="32">
        <v>668752.66</v>
      </c>
      <c r="J4" s="32">
        <v>173945.95</v>
      </c>
      <c r="K4" s="38">
        <v>3.1212607064620874</v>
      </c>
      <c r="L4" s="33">
        <f>IF(K4&gt;2,(J4/K4)*2,0)</f>
        <v>111458.77666666667</v>
      </c>
      <c r="M4" s="32">
        <f>IF(K4&gt;2,J4-L4,0)</f>
        <v>62487.17333333334</v>
      </c>
      <c r="N4" s="33">
        <f>IF(K4&gt;2.5,(J4/K4)*2.5,0)</f>
        <v>139323.47083333333</v>
      </c>
      <c r="O4" s="33">
        <f>IF(K4&gt;2.5,J4-N4,0)</f>
        <v>34622.479166666686</v>
      </c>
      <c r="P4" s="33">
        <f>IF(K4&gt;2.4,(J4/K4)*2.4,0)</f>
        <v>133750.53200000001</v>
      </c>
      <c r="Q4" s="33">
        <f>IF(K4&gt;2.4,J4-P4,0)</f>
        <v>40195.418000000005</v>
      </c>
      <c r="R4" s="41">
        <f>IF(K4&gt;3,(J4/K4)*3,0)</f>
        <v>167188.16500000001</v>
      </c>
      <c r="S4" s="42">
        <f>IF(K4&gt;3,J4-R4,0)</f>
        <v>6757.7850000000035</v>
      </c>
      <c r="T4" s="45">
        <f>IF(M4-(M4*20%)&gt;18000,18000,M4-(M4*20%))</f>
        <v>18000</v>
      </c>
      <c r="U4" s="31">
        <f>IF(O4-(O4*20%)&gt;18000,18000,O4-(O4*20%))</f>
        <v>18000</v>
      </c>
      <c r="V4" s="31">
        <f t="shared" ref="V4:V35" si="0">IF(S4-(S4*20%)&gt;18000,18000,S4-(S4*20%))</f>
        <v>5406.2280000000028</v>
      </c>
      <c r="W4" s="31">
        <f>M4*20%</f>
        <v>12497.434666666668</v>
      </c>
      <c r="X4" s="50">
        <v>0</v>
      </c>
      <c r="Y4" s="31">
        <f>IF((Q4-18000)&gt;0,Q4-18000,"-")</f>
        <v>22195.418000000005</v>
      </c>
      <c r="Z4" s="31">
        <f>J4-AB4</f>
        <v>173945.95</v>
      </c>
      <c r="AA4" s="85">
        <f>+(Z4/I4)*12</f>
        <v>3.1212607064620874</v>
      </c>
      <c r="AB4" s="51">
        <f>X4</f>
        <v>0</v>
      </c>
      <c r="AC4" s="51">
        <f>IF((AD4-AB4&gt;0),(AD4-AB4),AD4)</f>
        <v>198734</v>
      </c>
      <c r="AD4" s="51">
        <v>198734</v>
      </c>
    </row>
    <row r="5" spans="1:30">
      <c r="A5" s="52" t="s">
        <v>2</v>
      </c>
      <c r="B5" s="52" t="s">
        <v>4</v>
      </c>
      <c r="C5" s="57">
        <v>0</v>
      </c>
      <c r="D5" s="57">
        <f t="shared" ref="D5:D68" si="1">ROUND(C5,0)</f>
        <v>0</v>
      </c>
      <c r="E5" s="57" t="e">
        <f>#REF!-D5</f>
        <v>#REF!</v>
      </c>
      <c r="F5" s="31">
        <v>0</v>
      </c>
      <c r="G5" s="31">
        <v>88889</v>
      </c>
      <c r="H5" s="31">
        <v>88889</v>
      </c>
      <c r="I5" s="34">
        <v>437012.28</v>
      </c>
      <c r="J5" s="32">
        <v>97142.09</v>
      </c>
      <c r="K5" s="38">
        <v>2.6674423885754419</v>
      </c>
      <c r="L5" s="33">
        <f t="shared" ref="L5:L68" si="2">IF(K5&gt;2,(J5/K5)*2,0)</f>
        <v>72835.38</v>
      </c>
      <c r="M5" s="32">
        <f t="shared" ref="M5:M68" si="3">IF(K5&gt;2,J5-L5,0)</f>
        <v>24306.709999999992</v>
      </c>
      <c r="N5" s="33">
        <f t="shared" ref="N5:N68" si="4">IF(K5&gt;2.5,(J5/K5)*2.5,0)</f>
        <v>91044.225000000006</v>
      </c>
      <c r="O5" s="33">
        <f t="shared" ref="O5:O68" si="5">IF(K5&gt;2.5,J5-N5,0)</f>
        <v>6097.8649999999907</v>
      </c>
      <c r="P5" s="33">
        <f t="shared" ref="P5:P68" si="6">IF(K5&gt;2.4,(J5/K5)*2.4,0)</f>
        <v>87402.456000000006</v>
      </c>
      <c r="Q5" s="33">
        <f t="shared" ref="Q5:Q68" si="7">IF(K5&gt;2.4,J5-P5,0)</f>
        <v>9739.6339999999909</v>
      </c>
      <c r="R5" s="41">
        <f t="shared" ref="R5:R68" si="8">IF(K5&gt;3,(J5/K5)*3,0)</f>
        <v>0</v>
      </c>
      <c r="S5" s="42">
        <f t="shared" ref="S5:S68" si="9">IF(K5&gt;3,J5-R5,0)</f>
        <v>0</v>
      </c>
      <c r="T5" s="45">
        <f t="shared" ref="T5:T68" si="10">IF(M5-(M5*20%)&gt;18000,18000,M5-(M5*20%))</f>
        <v>18000</v>
      </c>
      <c r="U5" s="31">
        <f t="shared" ref="U5:U68" si="11">IF(O5-(O5*20%)&gt;18000,18000,O5-(O5*20%))</f>
        <v>4878.2919999999922</v>
      </c>
      <c r="V5" s="31">
        <f t="shared" si="0"/>
        <v>0</v>
      </c>
      <c r="W5" s="31">
        <f t="shared" ref="W5:W68" si="12">M5*20%</f>
        <v>4861.3419999999987</v>
      </c>
      <c r="X5" s="50">
        <v>0</v>
      </c>
      <c r="Y5" s="31" t="str">
        <f t="shared" ref="Y5:Y68" si="13">IF((Q5-18000)&gt;0,Q5-18000,"-")</f>
        <v>-</v>
      </c>
      <c r="Z5" s="31">
        <f t="shared" ref="Z5:Z68" si="14">J5-AB5</f>
        <v>97142.09</v>
      </c>
      <c r="AA5" s="85">
        <f t="shared" ref="AA5:AA68" si="15">+(Z5/I5)*12</f>
        <v>2.6674423885754419</v>
      </c>
      <c r="AB5" s="51">
        <f t="shared" ref="AB5:AB68" si="16">X5</f>
        <v>0</v>
      </c>
      <c r="AC5" s="51">
        <f>IF((AD5-AB5&gt;0),(AD5-AB5),AD5)</f>
        <v>88889</v>
      </c>
      <c r="AD5" s="51">
        <v>88889</v>
      </c>
    </row>
    <row r="6" spans="1:30">
      <c r="A6" s="52" t="s">
        <v>2</v>
      </c>
      <c r="B6" s="52" t="s">
        <v>5</v>
      </c>
      <c r="C6" s="57">
        <v>0</v>
      </c>
      <c r="D6" s="57">
        <f t="shared" si="1"/>
        <v>0</v>
      </c>
      <c r="E6" s="57" t="e">
        <f>#REF!-D6</f>
        <v>#REF!</v>
      </c>
      <c r="F6" s="31">
        <v>0</v>
      </c>
      <c r="G6" s="31">
        <v>121819</v>
      </c>
      <c r="H6" s="31">
        <v>121819</v>
      </c>
      <c r="I6" s="34">
        <v>355469.29</v>
      </c>
      <c r="J6" s="32">
        <v>44305.82</v>
      </c>
      <c r="K6" s="38">
        <v>1.495684310731878</v>
      </c>
      <c r="L6" s="33">
        <f t="shared" si="2"/>
        <v>0</v>
      </c>
      <c r="M6" s="32">
        <f t="shared" si="3"/>
        <v>0</v>
      </c>
      <c r="N6" s="33">
        <f t="shared" si="4"/>
        <v>0</v>
      </c>
      <c r="O6" s="33">
        <f t="shared" si="5"/>
        <v>0</v>
      </c>
      <c r="P6" s="33">
        <f t="shared" si="6"/>
        <v>0</v>
      </c>
      <c r="Q6" s="33">
        <f t="shared" si="7"/>
        <v>0</v>
      </c>
      <c r="R6" s="41">
        <f t="shared" si="8"/>
        <v>0</v>
      </c>
      <c r="S6" s="42">
        <f t="shared" si="9"/>
        <v>0</v>
      </c>
      <c r="T6" s="45">
        <f t="shared" si="10"/>
        <v>0</v>
      </c>
      <c r="U6" s="31">
        <f t="shared" si="11"/>
        <v>0</v>
      </c>
      <c r="V6" s="31">
        <f t="shared" si="0"/>
        <v>0</v>
      </c>
      <c r="W6" s="31">
        <f t="shared" si="12"/>
        <v>0</v>
      </c>
      <c r="X6" s="50">
        <f t="shared" ref="X6:X68" si="17">IF(W6&gt;18000,S6-18000,(S6-W6))</f>
        <v>0</v>
      </c>
      <c r="Y6" s="31" t="str">
        <f t="shared" si="13"/>
        <v>-</v>
      </c>
      <c r="Z6" s="31">
        <f t="shared" si="14"/>
        <v>44305.82</v>
      </c>
      <c r="AA6" s="85">
        <f t="shared" si="15"/>
        <v>1.495684310731878</v>
      </c>
      <c r="AB6" s="51">
        <f t="shared" si="16"/>
        <v>0</v>
      </c>
      <c r="AC6" s="51">
        <f t="shared" ref="AC6:AC69" si="18">IF((AD6-AB6&gt;0),(AD6-AB6),AD6)</f>
        <v>121819</v>
      </c>
      <c r="AD6" s="51">
        <v>121819</v>
      </c>
    </row>
    <row r="7" spans="1:30">
      <c r="A7" s="52" t="s">
        <v>2</v>
      </c>
      <c r="B7" s="52" t="s">
        <v>6</v>
      </c>
      <c r="C7" s="57">
        <v>0</v>
      </c>
      <c r="D7" s="57">
        <f t="shared" si="1"/>
        <v>0</v>
      </c>
      <c r="E7" s="57" t="e">
        <f>#REF!-D7</f>
        <v>#REF!</v>
      </c>
      <c r="F7" s="31">
        <v>0</v>
      </c>
      <c r="G7" s="31">
        <v>116454</v>
      </c>
      <c r="H7" s="31">
        <v>116454</v>
      </c>
      <c r="I7" s="34">
        <v>362481.82</v>
      </c>
      <c r="J7" s="32">
        <v>23246.959999999999</v>
      </c>
      <c r="K7" s="38">
        <v>0.76959313435360688</v>
      </c>
      <c r="L7" s="33">
        <f t="shared" si="2"/>
        <v>0</v>
      </c>
      <c r="M7" s="32">
        <f t="shared" si="3"/>
        <v>0</v>
      </c>
      <c r="N7" s="33">
        <f t="shared" si="4"/>
        <v>0</v>
      </c>
      <c r="O7" s="33">
        <f t="shared" si="5"/>
        <v>0</v>
      </c>
      <c r="P7" s="33">
        <f t="shared" si="6"/>
        <v>0</v>
      </c>
      <c r="Q7" s="33">
        <f t="shared" si="7"/>
        <v>0</v>
      </c>
      <c r="R7" s="41">
        <f t="shared" si="8"/>
        <v>0</v>
      </c>
      <c r="S7" s="42">
        <f t="shared" si="9"/>
        <v>0</v>
      </c>
      <c r="T7" s="45">
        <f t="shared" si="10"/>
        <v>0</v>
      </c>
      <c r="U7" s="31">
        <f t="shared" si="11"/>
        <v>0</v>
      </c>
      <c r="V7" s="31">
        <f t="shared" si="0"/>
        <v>0</v>
      </c>
      <c r="W7" s="31">
        <f t="shared" si="12"/>
        <v>0</v>
      </c>
      <c r="X7" s="50">
        <f t="shared" si="17"/>
        <v>0</v>
      </c>
      <c r="Y7" s="31" t="str">
        <f t="shared" si="13"/>
        <v>-</v>
      </c>
      <c r="Z7" s="31">
        <f t="shared" si="14"/>
        <v>23246.959999999999</v>
      </c>
      <c r="AA7" s="85">
        <f t="shared" si="15"/>
        <v>0.76959313435360688</v>
      </c>
      <c r="AB7" s="51">
        <f t="shared" si="16"/>
        <v>0</v>
      </c>
      <c r="AC7" s="51">
        <f t="shared" si="18"/>
        <v>116454</v>
      </c>
      <c r="AD7" s="51">
        <v>116454</v>
      </c>
    </row>
    <row r="8" spans="1:30">
      <c r="A8" s="52" t="s">
        <v>2</v>
      </c>
      <c r="B8" s="52" t="s">
        <v>7</v>
      </c>
      <c r="C8" s="57">
        <v>0</v>
      </c>
      <c r="D8" s="57">
        <f t="shared" si="1"/>
        <v>0</v>
      </c>
      <c r="E8" s="57" t="e">
        <f>#REF!-D8</f>
        <v>#REF!</v>
      </c>
      <c r="F8" s="31">
        <v>0</v>
      </c>
      <c r="G8" s="31">
        <v>101385</v>
      </c>
      <c r="H8" s="31">
        <v>101385</v>
      </c>
      <c r="I8" s="34">
        <v>306848.82</v>
      </c>
      <c r="J8" s="32">
        <v>111190.16</v>
      </c>
      <c r="K8" s="38">
        <v>4.3483364870035999</v>
      </c>
      <c r="L8" s="33">
        <f t="shared" si="2"/>
        <v>51141.47</v>
      </c>
      <c r="M8" s="32">
        <f t="shared" si="3"/>
        <v>60048.69</v>
      </c>
      <c r="N8" s="33">
        <f t="shared" si="4"/>
        <v>63926.837500000001</v>
      </c>
      <c r="O8" s="33">
        <f t="shared" si="5"/>
        <v>47263.322500000002</v>
      </c>
      <c r="P8" s="33">
        <f t="shared" si="6"/>
        <v>61369.763999999996</v>
      </c>
      <c r="Q8" s="33">
        <f t="shared" si="7"/>
        <v>49820.396000000008</v>
      </c>
      <c r="R8" s="41">
        <f t="shared" si="8"/>
        <v>76712.205000000002</v>
      </c>
      <c r="S8" s="42">
        <f t="shared" si="9"/>
        <v>34477.955000000002</v>
      </c>
      <c r="T8" s="45">
        <f t="shared" si="10"/>
        <v>18000</v>
      </c>
      <c r="U8" s="31">
        <f t="shared" si="11"/>
        <v>18000</v>
      </c>
      <c r="V8" s="31">
        <f t="shared" si="0"/>
        <v>18000</v>
      </c>
      <c r="W8" s="31">
        <f t="shared" si="12"/>
        <v>12009.738000000001</v>
      </c>
      <c r="X8" s="50">
        <f>IF(W8&gt;18000,S8-18000,(S8-W8))</f>
        <v>22468.217000000001</v>
      </c>
      <c r="Y8" s="31">
        <f t="shared" si="13"/>
        <v>31820.396000000008</v>
      </c>
      <c r="Z8" s="31">
        <f t="shared" si="14"/>
        <v>88721.942999999999</v>
      </c>
      <c r="AA8" s="86">
        <f t="shared" si="15"/>
        <v>3.4696672974007194</v>
      </c>
      <c r="AB8" s="51">
        <f t="shared" si="16"/>
        <v>22468.217000000001</v>
      </c>
      <c r="AC8" s="51">
        <f t="shared" si="18"/>
        <v>78916.782999999996</v>
      </c>
      <c r="AD8" s="51">
        <v>101385</v>
      </c>
    </row>
    <row r="9" spans="1:30">
      <c r="A9" s="54" t="s">
        <v>8</v>
      </c>
      <c r="B9" s="54" t="s">
        <v>9</v>
      </c>
      <c r="C9" s="57">
        <v>0</v>
      </c>
      <c r="D9" s="57">
        <f t="shared" si="1"/>
        <v>0</v>
      </c>
      <c r="E9" s="57" t="e">
        <f>#REF!-D9</f>
        <v>#REF!</v>
      </c>
      <c r="F9" s="31">
        <v>0</v>
      </c>
      <c r="G9" s="31">
        <v>101493</v>
      </c>
      <c r="H9" s="31">
        <v>101493</v>
      </c>
      <c r="I9" s="34">
        <v>409595.36</v>
      </c>
      <c r="J9" s="32">
        <v>31621.53</v>
      </c>
      <c r="K9" s="38">
        <v>0.92642250634870482</v>
      </c>
      <c r="L9" s="33">
        <f t="shared" si="2"/>
        <v>0</v>
      </c>
      <c r="M9" s="32">
        <f t="shared" si="3"/>
        <v>0</v>
      </c>
      <c r="N9" s="33">
        <f t="shared" si="4"/>
        <v>0</v>
      </c>
      <c r="O9" s="33">
        <f t="shared" si="5"/>
        <v>0</v>
      </c>
      <c r="P9" s="33">
        <f t="shared" si="6"/>
        <v>0</v>
      </c>
      <c r="Q9" s="33">
        <f t="shared" si="7"/>
        <v>0</v>
      </c>
      <c r="R9" s="41">
        <f t="shared" si="8"/>
        <v>0</v>
      </c>
      <c r="S9" s="42">
        <f t="shared" si="9"/>
        <v>0</v>
      </c>
      <c r="T9" s="45">
        <f t="shared" si="10"/>
        <v>0</v>
      </c>
      <c r="U9" s="31">
        <f t="shared" si="11"/>
        <v>0</v>
      </c>
      <c r="V9" s="31">
        <f t="shared" si="0"/>
        <v>0</v>
      </c>
      <c r="W9" s="31">
        <f t="shared" si="12"/>
        <v>0</v>
      </c>
      <c r="X9" s="50">
        <f t="shared" si="17"/>
        <v>0</v>
      </c>
      <c r="Y9" s="31" t="str">
        <f t="shared" si="13"/>
        <v>-</v>
      </c>
      <c r="Z9" s="31">
        <f t="shared" si="14"/>
        <v>31621.53</v>
      </c>
      <c r="AA9" s="86">
        <f t="shared" si="15"/>
        <v>0.92642250634870482</v>
      </c>
      <c r="AB9" s="51">
        <f t="shared" si="16"/>
        <v>0</v>
      </c>
      <c r="AC9" s="51">
        <f t="shared" si="18"/>
        <v>126493</v>
      </c>
      <c r="AD9" s="51">
        <v>126493</v>
      </c>
    </row>
    <row r="10" spans="1:30">
      <c r="A10" s="52" t="s">
        <v>10</v>
      </c>
      <c r="B10" s="52" t="s">
        <v>11</v>
      </c>
      <c r="C10" s="57">
        <v>0</v>
      </c>
      <c r="D10" s="57">
        <f t="shared" si="1"/>
        <v>0</v>
      </c>
      <c r="E10" s="57" t="e">
        <f>#REF!-D10</f>
        <v>#REF!</v>
      </c>
      <c r="F10" s="31">
        <v>0</v>
      </c>
      <c r="G10" s="31">
        <v>96869</v>
      </c>
      <c r="H10" s="31">
        <v>96869</v>
      </c>
      <c r="I10" s="34">
        <v>380306.62</v>
      </c>
      <c r="J10" s="32">
        <v>121950.68</v>
      </c>
      <c r="K10" s="38">
        <v>3.8479691991688174</v>
      </c>
      <c r="L10" s="33">
        <f t="shared" si="2"/>
        <v>63384.436666666676</v>
      </c>
      <c r="M10" s="32">
        <f t="shared" si="3"/>
        <v>58566.243333333317</v>
      </c>
      <c r="N10" s="33">
        <f t="shared" si="4"/>
        <v>79230.545833333337</v>
      </c>
      <c r="O10" s="33">
        <f t="shared" si="5"/>
        <v>42720.134166666656</v>
      </c>
      <c r="P10" s="33">
        <f t="shared" si="6"/>
        <v>76061.324000000008</v>
      </c>
      <c r="Q10" s="33">
        <f t="shared" si="7"/>
        <v>45889.355999999985</v>
      </c>
      <c r="R10" s="41">
        <f t="shared" si="8"/>
        <v>95076.655000000013</v>
      </c>
      <c r="S10" s="42">
        <f t="shared" si="9"/>
        <v>26874.02499999998</v>
      </c>
      <c r="T10" s="45">
        <f t="shared" si="10"/>
        <v>18000</v>
      </c>
      <c r="U10" s="31">
        <f t="shared" si="11"/>
        <v>18000</v>
      </c>
      <c r="V10" s="31">
        <f t="shared" si="0"/>
        <v>18000</v>
      </c>
      <c r="W10" s="31">
        <f t="shared" si="12"/>
        <v>11713.248666666665</v>
      </c>
      <c r="X10" s="50">
        <f t="shared" si="17"/>
        <v>15160.776333333315</v>
      </c>
      <c r="Y10" s="31">
        <f t="shared" si="13"/>
        <v>27889.355999999985</v>
      </c>
      <c r="Z10" s="31">
        <f t="shared" si="14"/>
        <v>106789.90366666668</v>
      </c>
      <c r="AA10" s="86">
        <f t="shared" si="15"/>
        <v>3.3695938398337644</v>
      </c>
      <c r="AB10" s="51">
        <f t="shared" si="16"/>
        <v>15160.776333333315</v>
      </c>
      <c r="AC10" s="51">
        <f t="shared" si="18"/>
        <v>81708.223666666687</v>
      </c>
      <c r="AD10" s="51">
        <v>96869</v>
      </c>
    </row>
    <row r="11" spans="1:30">
      <c r="A11" s="52" t="s">
        <v>12</v>
      </c>
      <c r="B11" s="52" t="s">
        <v>13</v>
      </c>
      <c r="C11" s="57">
        <v>0</v>
      </c>
      <c r="D11" s="57">
        <f t="shared" si="1"/>
        <v>0</v>
      </c>
      <c r="E11" s="57" t="e">
        <f>#REF!-D11</f>
        <v>#REF!</v>
      </c>
      <c r="F11" s="31">
        <v>0</v>
      </c>
      <c r="G11" s="31">
        <v>173112</v>
      </c>
      <c r="H11" s="31">
        <v>173112</v>
      </c>
      <c r="I11" s="34">
        <v>657881.85</v>
      </c>
      <c r="J11" s="32">
        <v>96103.110000000015</v>
      </c>
      <c r="K11" s="38">
        <v>1.75295506328378</v>
      </c>
      <c r="L11" s="33">
        <f t="shared" si="2"/>
        <v>0</v>
      </c>
      <c r="M11" s="32">
        <f t="shared" si="3"/>
        <v>0</v>
      </c>
      <c r="N11" s="33">
        <f t="shared" si="4"/>
        <v>0</v>
      </c>
      <c r="O11" s="33">
        <f t="shared" si="5"/>
        <v>0</v>
      </c>
      <c r="P11" s="33">
        <f t="shared" si="6"/>
        <v>0</v>
      </c>
      <c r="Q11" s="33">
        <f t="shared" si="7"/>
        <v>0</v>
      </c>
      <c r="R11" s="41">
        <f t="shared" si="8"/>
        <v>0</v>
      </c>
      <c r="S11" s="42">
        <f t="shared" si="9"/>
        <v>0</v>
      </c>
      <c r="T11" s="45">
        <f t="shared" si="10"/>
        <v>0</v>
      </c>
      <c r="U11" s="31">
        <f t="shared" si="11"/>
        <v>0</v>
      </c>
      <c r="V11" s="31">
        <f t="shared" si="0"/>
        <v>0</v>
      </c>
      <c r="W11" s="31">
        <f t="shared" si="12"/>
        <v>0</v>
      </c>
      <c r="X11" s="50">
        <f t="shared" si="17"/>
        <v>0</v>
      </c>
      <c r="Y11" s="31" t="str">
        <f t="shared" si="13"/>
        <v>-</v>
      </c>
      <c r="Z11" s="31">
        <f t="shared" si="14"/>
        <v>96103.110000000015</v>
      </c>
      <c r="AA11" s="86">
        <f t="shared" si="15"/>
        <v>1.75295506328378</v>
      </c>
      <c r="AB11" s="51">
        <f t="shared" si="16"/>
        <v>0</v>
      </c>
      <c r="AC11" s="51">
        <f t="shared" si="18"/>
        <v>173112</v>
      </c>
      <c r="AD11" s="51">
        <v>173112</v>
      </c>
    </row>
    <row r="12" spans="1:30">
      <c r="A12" s="52" t="s">
        <v>14</v>
      </c>
      <c r="B12" s="52" t="s">
        <v>15</v>
      </c>
      <c r="C12" s="57">
        <v>0</v>
      </c>
      <c r="D12" s="57">
        <f t="shared" si="1"/>
        <v>0</v>
      </c>
      <c r="E12" s="57" t="e">
        <f>#REF!-D12</f>
        <v>#REF!</v>
      </c>
      <c r="F12" s="31">
        <v>0</v>
      </c>
      <c r="G12" s="31">
        <v>107897</v>
      </c>
      <c r="H12" s="31">
        <v>107897</v>
      </c>
      <c r="I12" s="34">
        <v>325061.5</v>
      </c>
      <c r="J12" s="32">
        <v>76674.81</v>
      </c>
      <c r="K12" s="38">
        <v>2.8305342835125047</v>
      </c>
      <c r="L12" s="33">
        <f t="shared" si="2"/>
        <v>54176.916666666664</v>
      </c>
      <c r="M12" s="32">
        <f t="shared" si="3"/>
        <v>22497.893333333333</v>
      </c>
      <c r="N12" s="33">
        <f t="shared" si="4"/>
        <v>67721.145833333328</v>
      </c>
      <c r="O12" s="33">
        <f t="shared" si="5"/>
        <v>8953.6641666666692</v>
      </c>
      <c r="P12" s="33">
        <f t="shared" si="6"/>
        <v>65012.299999999996</v>
      </c>
      <c r="Q12" s="33">
        <f t="shared" si="7"/>
        <v>11662.510000000002</v>
      </c>
      <c r="R12" s="41">
        <f t="shared" si="8"/>
        <v>0</v>
      </c>
      <c r="S12" s="42">
        <f t="shared" si="9"/>
        <v>0</v>
      </c>
      <c r="T12" s="45">
        <f t="shared" si="10"/>
        <v>17998.314666666665</v>
      </c>
      <c r="U12" s="31">
        <f t="shared" si="11"/>
        <v>7162.9313333333357</v>
      </c>
      <c r="V12" s="31">
        <f t="shared" si="0"/>
        <v>0</v>
      </c>
      <c r="W12" s="31">
        <f t="shared" si="12"/>
        <v>4499.5786666666672</v>
      </c>
      <c r="X12" s="50">
        <v>0</v>
      </c>
      <c r="Y12" s="31" t="str">
        <f t="shared" si="13"/>
        <v>-</v>
      </c>
      <c r="Z12" s="31">
        <f t="shared" si="14"/>
        <v>76674.81</v>
      </c>
      <c r="AA12" s="86">
        <f t="shared" si="15"/>
        <v>2.8305342835125047</v>
      </c>
      <c r="AB12" s="51">
        <f t="shared" si="16"/>
        <v>0</v>
      </c>
      <c r="AC12" s="51">
        <f t="shared" si="18"/>
        <v>107897</v>
      </c>
      <c r="AD12" s="51">
        <v>107897</v>
      </c>
    </row>
    <row r="13" spans="1:30">
      <c r="A13" s="52" t="s">
        <v>16</v>
      </c>
      <c r="B13" s="52" t="s">
        <v>17</v>
      </c>
      <c r="C13" s="57">
        <v>0</v>
      </c>
      <c r="D13" s="57">
        <f t="shared" si="1"/>
        <v>0</v>
      </c>
      <c r="E13" s="57" t="e">
        <f>#REF!-D13</f>
        <v>#REF!</v>
      </c>
      <c r="F13" s="31">
        <v>10994</v>
      </c>
      <c r="G13" s="31">
        <v>140300</v>
      </c>
      <c r="H13" s="31">
        <v>151294</v>
      </c>
      <c r="I13" s="34">
        <v>497266.34</v>
      </c>
      <c r="J13" s="32">
        <v>181226.95</v>
      </c>
      <c r="K13" s="38">
        <v>4.3733573440744049</v>
      </c>
      <c r="L13" s="33">
        <f t="shared" si="2"/>
        <v>82877.723333333342</v>
      </c>
      <c r="M13" s="32">
        <f t="shared" si="3"/>
        <v>98349.226666666669</v>
      </c>
      <c r="N13" s="33">
        <f t="shared" si="4"/>
        <v>103597.15416666667</v>
      </c>
      <c r="O13" s="33">
        <f t="shared" si="5"/>
        <v>77629.795833333337</v>
      </c>
      <c r="P13" s="33">
        <f t="shared" si="6"/>
        <v>99453.268000000011</v>
      </c>
      <c r="Q13" s="33">
        <f t="shared" si="7"/>
        <v>81773.682000000001</v>
      </c>
      <c r="R13" s="41">
        <f t="shared" si="8"/>
        <v>124316.58500000002</v>
      </c>
      <c r="S13" s="42">
        <f t="shared" si="9"/>
        <v>56910.364999999991</v>
      </c>
      <c r="T13" s="45">
        <f t="shared" si="10"/>
        <v>18000</v>
      </c>
      <c r="U13" s="31">
        <f t="shared" si="11"/>
        <v>18000</v>
      </c>
      <c r="V13" s="31">
        <f t="shared" si="0"/>
        <v>18000</v>
      </c>
      <c r="W13" s="31">
        <f t="shared" si="12"/>
        <v>19669.845333333335</v>
      </c>
      <c r="X13" s="50">
        <f t="shared" si="17"/>
        <v>38910.364999999991</v>
      </c>
      <c r="Y13" s="31">
        <f t="shared" si="13"/>
        <v>63773.682000000001</v>
      </c>
      <c r="Z13" s="31">
        <f t="shared" si="14"/>
        <v>142316.58500000002</v>
      </c>
      <c r="AA13" s="86">
        <f t="shared" si="15"/>
        <v>3.4343748663945366</v>
      </c>
      <c r="AB13" s="51">
        <f t="shared" si="16"/>
        <v>38910.364999999991</v>
      </c>
      <c r="AC13" s="51">
        <f t="shared" si="18"/>
        <v>112383.63500000001</v>
      </c>
      <c r="AD13" s="51">
        <v>151294</v>
      </c>
    </row>
    <row r="14" spans="1:30">
      <c r="A14" s="52" t="s">
        <v>16</v>
      </c>
      <c r="B14" s="52" t="s">
        <v>18</v>
      </c>
      <c r="C14" s="57">
        <v>0</v>
      </c>
      <c r="D14" s="57">
        <f t="shared" si="1"/>
        <v>0</v>
      </c>
      <c r="E14" s="57" t="e">
        <f>#REF!-D14</f>
        <v>#REF!</v>
      </c>
      <c r="F14" s="31">
        <v>0</v>
      </c>
      <c r="G14" s="31">
        <v>131013</v>
      </c>
      <c r="H14" s="31">
        <v>131013</v>
      </c>
      <c r="I14" s="34">
        <v>533379.62</v>
      </c>
      <c r="J14" s="32">
        <v>152095.01</v>
      </c>
      <c r="K14" s="38">
        <v>3.4218407519957363</v>
      </c>
      <c r="L14" s="33">
        <f t="shared" si="2"/>
        <v>88896.603333333333</v>
      </c>
      <c r="M14" s="32">
        <f t="shared" si="3"/>
        <v>63198.406666666677</v>
      </c>
      <c r="N14" s="33">
        <f t="shared" si="4"/>
        <v>111120.75416666667</v>
      </c>
      <c r="O14" s="33">
        <f t="shared" si="5"/>
        <v>40974.255833333344</v>
      </c>
      <c r="P14" s="33">
        <f t="shared" si="6"/>
        <v>106675.924</v>
      </c>
      <c r="Q14" s="33">
        <f t="shared" si="7"/>
        <v>45419.08600000001</v>
      </c>
      <c r="R14" s="41">
        <f t="shared" si="8"/>
        <v>133344.905</v>
      </c>
      <c r="S14" s="42">
        <f t="shared" si="9"/>
        <v>18750.10500000001</v>
      </c>
      <c r="T14" s="45">
        <f t="shared" si="10"/>
        <v>18000</v>
      </c>
      <c r="U14" s="31">
        <f t="shared" si="11"/>
        <v>18000</v>
      </c>
      <c r="V14" s="31">
        <f t="shared" si="0"/>
        <v>15000.084000000008</v>
      </c>
      <c r="W14" s="31">
        <f t="shared" si="12"/>
        <v>12639.681333333336</v>
      </c>
      <c r="X14" s="50">
        <f t="shared" si="17"/>
        <v>6110.4236666666748</v>
      </c>
      <c r="Y14" s="31">
        <f t="shared" si="13"/>
        <v>27419.08600000001</v>
      </c>
      <c r="Z14" s="31">
        <f t="shared" si="14"/>
        <v>145984.58633333334</v>
      </c>
      <c r="AA14" s="86">
        <f t="shared" si="15"/>
        <v>3.2843681503991471</v>
      </c>
      <c r="AB14" s="51">
        <f t="shared" si="16"/>
        <v>6110.4236666666748</v>
      </c>
      <c r="AC14" s="51">
        <f t="shared" si="18"/>
        <v>124902.57633333333</v>
      </c>
      <c r="AD14" s="51">
        <v>131013</v>
      </c>
    </row>
    <row r="15" spans="1:30">
      <c r="A15" s="52" t="s">
        <v>16</v>
      </c>
      <c r="B15" s="52" t="s">
        <v>19</v>
      </c>
      <c r="C15" s="57">
        <v>20375.198666666671</v>
      </c>
      <c r="D15" s="57">
        <f t="shared" si="1"/>
        <v>20375</v>
      </c>
      <c r="E15" s="57" t="e">
        <f>#REF!-D15</f>
        <v>#REF!</v>
      </c>
      <c r="F15" s="31">
        <v>0</v>
      </c>
      <c r="G15" s="31">
        <v>159204</v>
      </c>
      <c r="H15" s="31">
        <v>159204</v>
      </c>
      <c r="I15" s="34">
        <v>517380.59</v>
      </c>
      <c r="J15" s="32">
        <v>87983.41</v>
      </c>
      <c r="K15" s="38">
        <v>2.0406658858230458</v>
      </c>
      <c r="L15" s="33">
        <f t="shared" si="2"/>
        <v>86230.098333333328</v>
      </c>
      <c r="M15" s="32">
        <f t="shared" si="3"/>
        <v>1753.3116666666756</v>
      </c>
      <c r="N15" s="33">
        <f t="shared" si="4"/>
        <v>0</v>
      </c>
      <c r="O15" s="33">
        <f t="shared" si="5"/>
        <v>0</v>
      </c>
      <c r="P15" s="33">
        <f t="shared" si="6"/>
        <v>0</v>
      </c>
      <c r="Q15" s="33">
        <f t="shared" si="7"/>
        <v>0</v>
      </c>
      <c r="R15" s="41">
        <f t="shared" si="8"/>
        <v>0</v>
      </c>
      <c r="S15" s="42">
        <f t="shared" si="9"/>
        <v>0</v>
      </c>
      <c r="T15" s="45">
        <f t="shared" si="10"/>
        <v>1402.6493333333406</v>
      </c>
      <c r="U15" s="31">
        <f t="shared" si="11"/>
        <v>0</v>
      </c>
      <c r="V15" s="31">
        <f t="shared" si="0"/>
        <v>0</v>
      </c>
      <c r="W15" s="31">
        <f t="shared" si="12"/>
        <v>350.66233333333514</v>
      </c>
      <c r="X15" s="50">
        <v>0</v>
      </c>
      <c r="Y15" s="31" t="str">
        <f t="shared" si="13"/>
        <v>-</v>
      </c>
      <c r="Z15" s="31">
        <f t="shared" si="14"/>
        <v>87983.41</v>
      </c>
      <c r="AA15" s="86">
        <f t="shared" si="15"/>
        <v>2.0406658858230458</v>
      </c>
      <c r="AB15" s="51">
        <f t="shared" si="16"/>
        <v>0</v>
      </c>
      <c r="AC15" s="51">
        <f t="shared" si="18"/>
        <v>159204</v>
      </c>
      <c r="AD15" s="51">
        <v>159204</v>
      </c>
    </row>
    <row r="16" spans="1:30">
      <c r="A16" s="52" t="s">
        <v>20</v>
      </c>
      <c r="B16" s="52" t="s">
        <v>21</v>
      </c>
      <c r="C16" s="57">
        <v>15380.091999999993</v>
      </c>
      <c r="D16" s="57">
        <f t="shared" si="1"/>
        <v>15380</v>
      </c>
      <c r="E16" s="57" t="e">
        <f>#REF!-D16</f>
        <v>#REF!</v>
      </c>
      <c r="F16" s="31">
        <v>29854</v>
      </c>
      <c r="G16" s="31">
        <v>133328</v>
      </c>
      <c r="H16" s="31">
        <v>163182</v>
      </c>
      <c r="I16" s="34">
        <v>360803.61</v>
      </c>
      <c r="J16" s="32">
        <v>176640.49</v>
      </c>
      <c r="K16" s="38">
        <v>5.8749020831582026</v>
      </c>
      <c r="L16" s="33">
        <f t="shared" si="2"/>
        <v>60133.935000000005</v>
      </c>
      <c r="M16" s="32">
        <f t="shared" si="3"/>
        <v>116506.55499999999</v>
      </c>
      <c r="N16" s="33">
        <f t="shared" si="4"/>
        <v>75167.418750000012</v>
      </c>
      <c r="O16" s="33">
        <f t="shared" si="5"/>
        <v>101473.07124999998</v>
      </c>
      <c r="P16" s="33">
        <f t="shared" si="6"/>
        <v>72160.722000000009</v>
      </c>
      <c r="Q16" s="33">
        <f t="shared" si="7"/>
        <v>104479.76799999998</v>
      </c>
      <c r="R16" s="41">
        <f t="shared" si="8"/>
        <v>90200.902500000011</v>
      </c>
      <c r="S16" s="42">
        <f t="shared" si="9"/>
        <v>86439.58749999998</v>
      </c>
      <c r="T16" s="45">
        <f t="shared" si="10"/>
        <v>18000</v>
      </c>
      <c r="U16" s="31">
        <f t="shared" si="11"/>
        <v>18000</v>
      </c>
      <c r="V16" s="31">
        <f t="shared" si="0"/>
        <v>18000</v>
      </c>
      <c r="W16" s="31">
        <f t="shared" si="12"/>
        <v>23301.311000000002</v>
      </c>
      <c r="X16" s="50">
        <f t="shared" si="17"/>
        <v>68439.58749999998</v>
      </c>
      <c r="Y16" s="31">
        <f t="shared" si="13"/>
        <v>86479.767999999982</v>
      </c>
      <c r="Z16" s="31">
        <f t="shared" si="14"/>
        <v>108200.90250000001</v>
      </c>
      <c r="AA16" s="86">
        <f t="shared" si="15"/>
        <v>3.5986636331050019</v>
      </c>
      <c r="AB16" s="51">
        <f t="shared" si="16"/>
        <v>68439.58749999998</v>
      </c>
      <c r="AC16" s="51">
        <f t="shared" si="18"/>
        <v>94742.41250000002</v>
      </c>
      <c r="AD16" s="51">
        <v>163182</v>
      </c>
    </row>
    <row r="17" spans="1:30">
      <c r="A17" s="52" t="s">
        <v>20</v>
      </c>
      <c r="B17" s="52" t="s">
        <v>22</v>
      </c>
      <c r="C17" s="57">
        <v>0</v>
      </c>
      <c r="D17" s="57">
        <f t="shared" si="1"/>
        <v>0</v>
      </c>
      <c r="E17" s="57" t="e">
        <f>#REF!-D17</f>
        <v>#REF!</v>
      </c>
      <c r="F17" s="31">
        <v>0</v>
      </c>
      <c r="G17" s="31">
        <v>187611</v>
      </c>
      <c r="H17" s="31">
        <v>187611</v>
      </c>
      <c r="I17" s="34">
        <v>554406.03</v>
      </c>
      <c r="J17" s="32">
        <v>98050.43</v>
      </c>
      <c r="K17" s="38">
        <v>2.1222805964069327</v>
      </c>
      <c r="L17" s="33">
        <f t="shared" si="2"/>
        <v>92401.005000000005</v>
      </c>
      <c r="M17" s="32">
        <f t="shared" si="3"/>
        <v>5649.4249999999884</v>
      </c>
      <c r="N17" s="33">
        <f t="shared" si="4"/>
        <v>0</v>
      </c>
      <c r="O17" s="33">
        <f t="shared" si="5"/>
        <v>0</v>
      </c>
      <c r="P17" s="33">
        <f t="shared" si="6"/>
        <v>0</v>
      </c>
      <c r="Q17" s="33">
        <f t="shared" si="7"/>
        <v>0</v>
      </c>
      <c r="R17" s="41">
        <f t="shared" si="8"/>
        <v>0</v>
      </c>
      <c r="S17" s="42">
        <f t="shared" si="9"/>
        <v>0</v>
      </c>
      <c r="T17" s="45">
        <f t="shared" si="10"/>
        <v>4519.5399999999909</v>
      </c>
      <c r="U17" s="31">
        <f t="shared" si="11"/>
        <v>0</v>
      </c>
      <c r="V17" s="31">
        <f t="shared" si="0"/>
        <v>0</v>
      </c>
      <c r="W17" s="31">
        <f t="shared" si="12"/>
        <v>1129.8849999999977</v>
      </c>
      <c r="X17" s="50">
        <v>0</v>
      </c>
      <c r="Y17" s="31" t="str">
        <f t="shared" si="13"/>
        <v>-</v>
      </c>
      <c r="Z17" s="31">
        <f t="shared" si="14"/>
        <v>98050.43</v>
      </c>
      <c r="AA17" s="86">
        <f t="shared" si="15"/>
        <v>2.1222805964069327</v>
      </c>
      <c r="AB17" s="51">
        <f t="shared" si="16"/>
        <v>0</v>
      </c>
      <c r="AC17" s="51">
        <f t="shared" si="18"/>
        <v>187611</v>
      </c>
      <c r="AD17" s="51">
        <v>187611</v>
      </c>
    </row>
    <row r="18" spans="1:30">
      <c r="A18" s="52" t="s">
        <v>20</v>
      </c>
      <c r="B18" s="52" t="s">
        <v>23</v>
      </c>
      <c r="C18" s="57">
        <v>0</v>
      </c>
      <c r="D18" s="57">
        <f t="shared" si="1"/>
        <v>0</v>
      </c>
      <c r="E18" s="57" t="e">
        <f>#REF!-D18</f>
        <v>#REF!</v>
      </c>
      <c r="F18" s="31">
        <v>0</v>
      </c>
      <c r="G18" s="31">
        <v>130483</v>
      </c>
      <c r="H18" s="31">
        <v>130483</v>
      </c>
      <c r="I18" s="34">
        <v>551162.6</v>
      </c>
      <c r="J18" s="32">
        <v>82992.789999999994</v>
      </c>
      <c r="K18" s="38">
        <v>1.8069322555630587</v>
      </c>
      <c r="L18" s="33">
        <f t="shared" si="2"/>
        <v>0</v>
      </c>
      <c r="M18" s="32">
        <f t="shared" si="3"/>
        <v>0</v>
      </c>
      <c r="N18" s="33">
        <f t="shared" si="4"/>
        <v>0</v>
      </c>
      <c r="O18" s="33">
        <f t="shared" si="5"/>
        <v>0</v>
      </c>
      <c r="P18" s="33">
        <f t="shared" si="6"/>
        <v>0</v>
      </c>
      <c r="Q18" s="33">
        <f t="shared" si="7"/>
        <v>0</v>
      </c>
      <c r="R18" s="41">
        <f t="shared" si="8"/>
        <v>0</v>
      </c>
      <c r="S18" s="42">
        <f t="shared" si="9"/>
        <v>0</v>
      </c>
      <c r="T18" s="45">
        <f t="shared" si="10"/>
        <v>0</v>
      </c>
      <c r="U18" s="31">
        <f t="shared" si="11"/>
        <v>0</v>
      </c>
      <c r="V18" s="31">
        <f t="shared" si="0"/>
        <v>0</v>
      </c>
      <c r="W18" s="31">
        <f t="shared" si="12"/>
        <v>0</v>
      </c>
      <c r="X18" s="50">
        <f t="shared" si="17"/>
        <v>0</v>
      </c>
      <c r="Y18" s="31" t="str">
        <f t="shared" si="13"/>
        <v>-</v>
      </c>
      <c r="Z18" s="31">
        <f t="shared" si="14"/>
        <v>82992.789999999994</v>
      </c>
      <c r="AA18" s="85">
        <f t="shared" si="15"/>
        <v>1.8069322555630587</v>
      </c>
      <c r="AB18" s="51">
        <f t="shared" si="16"/>
        <v>0</v>
      </c>
      <c r="AC18" s="51">
        <f t="shared" si="18"/>
        <v>130483</v>
      </c>
      <c r="AD18" s="51">
        <v>130483</v>
      </c>
    </row>
    <row r="19" spans="1:30">
      <c r="A19" s="52" t="s">
        <v>20</v>
      </c>
      <c r="B19" s="52" t="s">
        <v>24</v>
      </c>
      <c r="C19" s="57">
        <v>0</v>
      </c>
      <c r="D19" s="57">
        <f t="shared" si="1"/>
        <v>0</v>
      </c>
      <c r="E19" s="57" t="e">
        <f>#REF!-D19</f>
        <v>#REF!</v>
      </c>
      <c r="F19" s="31">
        <v>0</v>
      </c>
      <c r="G19" s="31">
        <v>157022</v>
      </c>
      <c r="H19" s="31">
        <v>157022</v>
      </c>
      <c r="I19" s="34">
        <v>513352.45</v>
      </c>
      <c r="J19" s="32">
        <v>136399.41</v>
      </c>
      <c r="K19" s="38">
        <v>3.1884388980709062</v>
      </c>
      <c r="L19" s="33">
        <f t="shared" si="2"/>
        <v>85558.741666666669</v>
      </c>
      <c r="M19" s="32">
        <f t="shared" si="3"/>
        <v>50840.668333333335</v>
      </c>
      <c r="N19" s="33">
        <f t="shared" si="4"/>
        <v>106948.42708333334</v>
      </c>
      <c r="O19" s="33">
        <f t="shared" si="5"/>
        <v>29450.98291666666</v>
      </c>
      <c r="P19" s="33">
        <f t="shared" si="6"/>
        <v>102670.49</v>
      </c>
      <c r="Q19" s="33">
        <f t="shared" si="7"/>
        <v>33728.92</v>
      </c>
      <c r="R19" s="41">
        <f t="shared" si="8"/>
        <v>128338.1125</v>
      </c>
      <c r="S19" s="42">
        <f t="shared" si="9"/>
        <v>8061.2975000000006</v>
      </c>
      <c r="T19" s="45">
        <f t="shared" si="10"/>
        <v>18000</v>
      </c>
      <c r="U19" s="31">
        <f t="shared" si="11"/>
        <v>18000</v>
      </c>
      <c r="V19" s="31">
        <f t="shared" si="0"/>
        <v>6449.0380000000005</v>
      </c>
      <c r="W19" s="31">
        <f t="shared" si="12"/>
        <v>10168.133666666668</v>
      </c>
      <c r="X19" s="50">
        <v>0</v>
      </c>
      <c r="Y19" s="31">
        <f t="shared" si="13"/>
        <v>15728.919999999998</v>
      </c>
      <c r="Z19" s="31">
        <f t="shared" si="14"/>
        <v>136399.41</v>
      </c>
      <c r="AA19" s="85">
        <f t="shared" si="15"/>
        <v>3.1884388980709062</v>
      </c>
      <c r="AB19" s="51">
        <f t="shared" si="16"/>
        <v>0</v>
      </c>
      <c r="AC19" s="51">
        <f t="shared" si="18"/>
        <v>157022</v>
      </c>
      <c r="AD19" s="51">
        <v>157022</v>
      </c>
    </row>
    <row r="20" spans="1:30">
      <c r="A20" s="52" t="s">
        <v>25</v>
      </c>
      <c r="B20" s="52" t="s">
        <v>26</v>
      </c>
      <c r="C20" s="57">
        <v>0</v>
      </c>
      <c r="D20" s="57">
        <f t="shared" si="1"/>
        <v>0</v>
      </c>
      <c r="E20" s="57" t="e">
        <f>#REF!-D20</f>
        <v>#REF!</v>
      </c>
      <c r="F20" s="31">
        <v>0</v>
      </c>
      <c r="G20" s="31">
        <v>189188</v>
      </c>
      <c r="H20" s="31">
        <v>189188</v>
      </c>
      <c r="I20" s="34">
        <v>589041.73</v>
      </c>
      <c r="J20" s="32">
        <v>170806.83000000002</v>
      </c>
      <c r="K20" s="38">
        <v>3.4796888838418969</v>
      </c>
      <c r="L20" s="33">
        <f t="shared" si="2"/>
        <v>98173.621666666673</v>
      </c>
      <c r="M20" s="32">
        <f t="shared" si="3"/>
        <v>72633.208333333343</v>
      </c>
      <c r="N20" s="33">
        <f t="shared" si="4"/>
        <v>122717.02708333335</v>
      </c>
      <c r="O20" s="33">
        <f t="shared" si="5"/>
        <v>48089.802916666667</v>
      </c>
      <c r="P20" s="33">
        <f t="shared" si="6"/>
        <v>117808.34600000001</v>
      </c>
      <c r="Q20" s="33">
        <f t="shared" si="7"/>
        <v>52998.484000000011</v>
      </c>
      <c r="R20" s="41">
        <f t="shared" si="8"/>
        <v>147260.4325</v>
      </c>
      <c r="S20" s="42">
        <f t="shared" si="9"/>
        <v>23546.397500000021</v>
      </c>
      <c r="T20" s="45">
        <f t="shared" si="10"/>
        <v>18000</v>
      </c>
      <c r="U20" s="31">
        <f t="shared" si="11"/>
        <v>18000</v>
      </c>
      <c r="V20" s="31">
        <f t="shared" si="0"/>
        <v>18000</v>
      </c>
      <c r="W20" s="31">
        <f t="shared" si="12"/>
        <v>14526.64166666667</v>
      </c>
      <c r="X20" s="50">
        <f t="shared" si="17"/>
        <v>9019.7558333333509</v>
      </c>
      <c r="Y20" s="31">
        <f t="shared" si="13"/>
        <v>34998.484000000011</v>
      </c>
      <c r="Z20" s="31">
        <f t="shared" si="14"/>
        <v>161787.07416666666</v>
      </c>
      <c r="AA20" s="85">
        <f t="shared" si="15"/>
        <v>3.2959377767683797</v>
      </c>
      <c r="AB20" s="51">
        <f t="shared" si="16"/>
        <v>9019.7558333333509</v>
      </c>
      <c r="AC20" s="51">
        <f t="shared" si="18"/>
        <v>180168.24416666664</v>
      </c>
      <c r="AD20" s="51">
        <v>189188</v>
      </c>
    </row>
    <row r="21" spans="1:30">
      <c r="A21" s="52" t="s">
        <v>27</v>
      </c>
      <c r="B21" s="52" t="s">
        <v>28</v>
      </c>
      <c r="C21" s="57">
        <v>256.44133333333303</v>
      </c>
      <c r="D21" s="57">
        <f t="shared" si="1"/>
        <v>256</v>
      </c>
      <c r="E21" s="57" t="e">
        <f>#REF!-D21</f>
        <v>#REF!</v>
      </c>
      <c r="F21" s="31">
        <v>29350</v>
      </c>
      <c r="G21" s="31">
        <v>108879</v>
      </c>
      <c r="H21" s="31">
        <v>138229</v>
      </c>
      <c r="I21" s="34">
        <v>589441.56000000006</v>
      </c>
      <c r="J21" s="32">
        <v>172733.69</v>
      </c>
      <c r="K21" s="38">
        <v>3.5165560433166605</v>
      </c>
      <c r="L21" s="33">
        <f t="shared" si="2"/>
        <v>98240.260000000009</v>
      </c>
      <c r="M21" s="32">
        <f t="shared" si="3"/>
        <v>74493.429999999993</v>
      </c>
      <c r="N21" s="33">
        <f t="shared" si="4"/>
        <v>122800.32500000001</v>
      </c>
      <c r="O21" s="33">
        <f t="shared" si="5"/>
        <v>49933.364999999991</v>
      </c>
      <c r="P21" s="33">
        <f t="shared" si="6"/>
        <v>117888.31200000001</v>
      </c>
      <c r="Q21" s="33">
        <f t="shared" si="7"/>
        <v>54845.377999999997</v>
      </c>
      <c r="R21" s="41">
        <f t="shared" si="8"/>
        <v>147360.39000000001</v>
      </c>
      <c r="S21" s="42">
        <f t="shared" si="9"/>
        <v>25373.299999999988</v>
      </c>
      <c r="T21" s="45">
        <f t="shared" si="10"/>
        <v>18000</v>
      </c>
      <c r="U21" s="31">
        <f t="shared" si="11"/>
        <v>18000</v>
      </c>
      <c r="V21" s="31">
        <f t="shared" si="0"/>
        <v>18000</v>
      </c>
      <c r="W21" s="31">
        <f t="shared" si="12"/>
        <v>14898.686</v>
      </c>
      <c r="X21" s="50">
        <f t="shared" si="17"/>
        <v>10474.613999999989</v>
      </c>
      <c r="Y21" s="31">
        <f t="shared" si="13"/>
        <v>36845.377999999997</v>
      </c>
      <c r="Z21" s="31">
        <f t="shared" si="14"/>
        <v>162259.076</v>
      </c>
      <c r="AA21" s="85">
        <f t="shared" si="15"/>
        <v>3.3033112086633318</v>
      </c>
      <c r="AB21" s="51">
        <f t="shared" si="16"/>
        <v>10474.613999999989</v>
      </c>
      <c r="AC21" s="51">
        <f t="shared" si="18"/>
        <v>127754.38600000001</v>
      </c>
      <c r="AD21" s="51">
        <v>138229</v>
      </c>
    </row>
    <row r="22" spans="1:30">
      <c r="A22" s="52" t="s">
        <v>29</v>
      </c>
      <c r="B22" s="52" t="s">
        <v>30</v>
      </c>
      <c r="C22" s="57">
        <v>0</v>
      </c>
      <c r="D22" s="57">
        <f t="shared" si="1"/>
        <v>0</v>
      </c>
      <c r="E22" s="57" t="e">
        <f>#REF!-D22</f>
        <v>#REF!</v>
      </c>
      <c r="F22" s="31">
        <v>11417</v>
      </c>
      <c r="G22" s="31">
        <v>182224</v>
      </c>
      <c r="H22" s="31">
        <v>193641</v>
      </c>
      <c r="I22" s="34">
        <v>629858.79</v>
      </c>
      <c r="J22" s="32">
        <v>122704.19</v>
      </c>
      <c r="K22" s="38">
        <v>2.337746655881392</v>
      </c>
      <c r="L22" s="33">
        <f t="shared" si="2"/>
        <v>104976.46500000001</v>
      </c>
      <c r="M22" s="32">
        <f t="shared" si="3"/>
        <v>17727.724999999991</v>
      </c>
      <c r="N22" s="33">
        <f t="shared" si="4"/>
        <v>0</v>
      </c>
      <c r="O22" s="33">
        <f t="shared" si="5"/>
        <v>0</v>
      </c>
      <c r="P22" s="33">
        <f t="shared" si="6"/>
        <v>0</v>
      </c>
      <c r="Q22" s="33">
        <f t="shared" si="7"/>
        <v>0</v>
      </c>
      <c r="R22" s="41">
        <f t="shared" si="8"/>
        <v>0</v>
      </c>
      <c r="S22" s="42">
        <f t="shared" si="9"/>
        <v>0</v>
      </c>
      <c r="T22" s="45">
        <f t="shared" si="10"/>
        <v>14182.179999999993</v>
      </c>
      <c r="U22" s="31">
        <f t="shared" si="11"/>
        <v>0</v>
      </c>
      <c r="V22" s="31">
        <f t="shared" si="0"/>
        <v>0</v>
      </c>
      <c r="W22" s="31">
        <f t="shared" si="12"/>
        <v>3545.5449999999983</v>
      </c>
      <c r="X22" s="50">
        <v>0</v>
      </c>
      <c r="Y22" s="31" t="str">
        <f t="shared" si="13"/>
        <v>-</v>
      </c>
      <c r="Z22" s="31">
        <f t="shared" si="14"/>
        <v>122704.19</v>
      </c>
      <c r="AA22" s="85">
        <f t="shared" si="15"/>
        <v>2.337746655881392</v>
      </c>
      <c r="AB22" s="51">
        <f t="shared" si="16"/>
        <v>0</v>
      </c>
      <c r="AC22" s="51">
        <f t="shared" si="18"/>
        <v>193641</v>
      </c>
      <c r="AD22" s="51">
        <v>193641</v>
      </c>
    </row>
    <row r="23" spans="1:30">
      <c r="A23" s="52" t="s">
        <v>29</v>
      </c>
      <c r="B23" s="52" t="s">
        <v>31</v>
      </c>
      <c r="C23" s="57">
        <v>0</v>
      </c>
      <c r="D23" s="57">
        <f t="shared" si="1"/>
        <v>0</v>
      </c>
      <c r="E23" s="57" t="e">
        <f>#REF!-D23</f>
        <v>#REF!</v>
      </c>
      <c r="F23" s="31">
        <v>0</v>
      </c>
      <c r="G23" s="31">
        <v>85982</v>
      </c>
      <c r="H23" s="31">
        <v>85982</v>
      </c>
      <c r="I23" s="34">
        <v>320600.48</v>
      </c>
      <c r="J23" s="32">
        <v>75401.100000000006</v>
      </c>
      <c r="K23" s="38">
        <v>2.8222453066820119</v>
      </c>
      <c r="L23" s="33">
        <f t="shared" si="2"/>
        <v>53433.413333333323</v>
      </c>
      <c r="M23" s="32">
        <f t="shared" si="3"/>
        <v>21967.686666666683</v>
      </c>
      <c r="N23" s="33">
        <f t="shared" si="4"/>
        <v>66791.766666666648</v>
      </c>
      <c r="O23" s="33">
        <f t="shared" si="5"/>
        <v>8609.3333333333576</v>
      </c>
      <c r="P23" s="33">
        <f t="shared" si="6"/>
        <v>64120.095999999983</v>
      </c>
      <c r="Q23" s="33">
        <f t="shared" si="7"/>
        <v>11281.004000000023</v>
      </c>
      <c r="R23" s="41">
        <f t="shared" si="8"/>
        <v>0</v>
      </c>
      <c r="S23" s="42">
        <f t="shared" si="9"/>
        <v>0</v>
      </c>
      <c r="T23" s="45">
        <f t="shared" si="10"/>
        <v>17574.149333333346</v>
      </c>
      <c r="U23" s="31">
        <f t="shared" si="11"/>
        <v>6887.4666666666863</v>
      </c>
      <c r="V23" s="31">
        <f t="shared" si="0"/>
        <v>0</v>
      </c>
      <c r="W23" s="31">
        <f t="shared" si="12"/>
        <v>4393.5373333333364</v>
      </c>
      <c r="X23" s="50">
        <v>0</v>
      </c>
      <c r="Y23" s="31" t="str">
        <f t="shared" si="13"/>
        <v>-</v>
      </c>
      <c r="Z23" s="31">
        <f t="shared" si="14"/>
        <v>75401.100000000006</v>
      </c>
      <c r="AA23" s="85">
        <f t="shared" si="15"/>
        <v>2.8222453066820119</v>
      </c>
      <c r="AB23" s="51">
        <f t="shared" si="16"/>
        <v>0</v>
      </c>
      <c r="AC23" s="51">
        <f t="shared" si="18"/>
        <v>85982</v>
      </c>
      <c r="AD23" s="51">
        <v>85982</v>
      </c>
    </row>
    <row r="24" spans="1:30">
      <c r="A24" s="52" t="s">
        <v>29</v>
      </c>
      <c r="B24" s="52" t="s">
        <v>32</v>
      </c>
      <c r="C24" s="57">
        <v>10525.449333333323</v>
      </c>
      <c r="D24" s="57">
        <f t="shared" si="1"/>
        <v>10525</v>
      </c>
      <c r="E24" s="57" t="e">
        <f>#REF!-D24</f>
        <v>#REF!</v>
      </c>
      <c r="F24" s="31">
        <v>0</v>
      </c>
      <c r="G24" s="31">
        <v>163203</v>
      </c>
      <c r="H24" s="31">
        <v>163203</v>
      </c>
      <c r="I24" s="34">
        <v>541559.92000000004</v>
      </c>
      <c r="J24" s="32">
        <v>120927.48</v>
      </c>
      <c r="K24" s="38">
        <v>2.6795368460797464</v>
      </c>
      <c r="L24" s="33">
        <f t="shared" si="2"/>
        <v>90259.986666666679</v>
      </c>
      <c r="M24" s="32">
        <f t="shared" si="3"/>
        <v>30667.493333333317</v>
      </c>
      <c r="N24" s="33">
        <f t="shared" si="4"/>
        <v>112824.98333333335</v>
      </c>
      <c r="O24" s="33">
        <f t="shared" si="5"/>
        <v>8102.4966666666442</v>
      </c>
      <c r="P24" s="33">
        <f t="shared" si="6"/>
        <v>108311.98400000001</v>
      </c>
      <c r="Q24" s="33">
        <f t="shared" si="7"/>
        <v>12615.495999999985</v>
      </c>
      <c r="R24" s="41">
        <f t="shared" si="8"/>
        <v>0</v>
      </c>
      <c r="S24" s="42">
        <f t="shared" si="9"/>
        <v>0</v>
      </c>
      <c r="T24" s="45">
        <f t="shared" si="10"/>
        <v>18000</v>
      </c>
      <c r="U24" s="31">
        <f t="shared" si="11"/>
        <v>6481.9973333333155</v>
      </c>
      <c r="V24" s="31">
        <f t="shared" si="0"/>
        <v>0</v>
      </c>
      <c r="W24" s="31">
        <f t="shared" si="12"/>
        <v>6133.4986666666637</v>
      </c>
      <c r="X24" s="50">
        <v>0</v>
      </c>
      <c r="Y24" s="31" t="str">
        <f t="shared" si="13"/>
        <v>-</v>
      </c>
      <c r="Z24" s="31">
        <f t="shared" si="14"/>
        <v>120927.48</v>
      </c>
      <c r="AA24" s="85">
        <f t="shared" si="15"/>
        <v>2.6795368460797464</v>
      </c>
      <c r="AB24" s="51">
        <f t="shared" si="16"/>
        <v>0</v>
      </c>
      <c r="AC24" s="51">
        <f t="shared" si="18"/>
        <v>163203</v>
      </c>
      <c r="AD24" s="51">
        <v>163203</v>
      </c>
    </row>
    <row r="25" spans="1:30">
      <c r="A25" s="52" t="s">
        <v>29</v>
      </c>
      <c r="B25" s="52" t="s">
        <v>33</v>
      </c>
      <c r="C25" s="57">
        <v>0</v>
      </c>
      <c r="D25" s="57">
        <f t="shared" si="1"/>
        <v>0</v>
      </c>
      <c r="E25" s="57" t="e">
        <f>#REF!-D25</f>
        <v>#REF!</v>
      </c>
      <c r="F25" s="31">
        <v>0</v>
      </c>
      <c r="G25" s="31">
        <v>161093</v>
      </c>
      <c r="H25" s="31">
        <v>161093</v>
      </c>
      <c r="I25" s="34">
        <v>494607.28</v>
      </c>
      <c r="J25" s="32">
        <v>105485.69</v>
      </c>
      <c r="K25" s="38">
        <v>2.5592592975986928</v>
      </c>
      <c r="L25" s="33">
        <f t="shared" si="2"/>
        <v>82434.546666666676</v>
      </c>
      <c r="M25" s="32">
        <f t="shared" si="3"/>
        <v>23051.143333333326</v>
      </c>
      <c r="N25" s="33">
        <f t="shared" si="4"/>
        <v>103043.18333333335</v>
      </c>
      <c r="O25" s="33">
        <f t="shared" si="5"/>
        <v>2442.5066666666535</v>
      </c>
      <c r="P25" s="33">
        <f t="shared" si="6"/>
        <v>98921.456000000006</v>
      </c>
      <c r="Q25" s="33">
        <f t="shared" si="7"/>
        <v>6564.2339999999967</v>
      </c>
      <c r="R25" s="41">
        <f t="shared" si="8"/>
        <v>0</v>
      </c>
      <c r="S25" s="42">
        <f t="shared" si="9"/>
        <v>0</v>
      </c>
      <c r="T25" s="45">
        <f t="shared" si="10"/>
        <v>18000</v>
      </c>
      <c r="U25" s="31">
        <f t="shared" si="11"/>
        <v>1954.0053333333228</v>
      </c>
      <c r="V25" s="31">
        <f t="shared" si="0"/>
        <v>0</v>
      </c>
      <c r="W25" s="31">
        <f t="shared" si="12"/>
        <v>4610.228666666665</v>
      </c>
      <c r="X25" s="50">
        <v>0</v>
      </c>
      <c r="Y25" s="31" t="str">
        <f t="shared" si="13"/>
        <v>-</v>
      </c>
      <c r="Z25" s="31">
        <f t="shared" si="14"/>
        <v>105485.69</v>
      </c>
      <c r="AA25" s="85">
        <f t="shared" si="15"/>
        <v>2.5592592975986928</v>
      </c>
      <c r="AB25" s="51">
        <f t="shared" si="16"/>
        <v>0</v>
      </c>
      <c r="AC25" s="51">
        <f t="shared" si="18"/>
        <v>161093</v>
      </c>
      <c r="AD25" s="51">
        <v>161093</v>
      </c>
    </row>
    <row r="26" spans="1:30">
      <c r="A26" s="52" t="s">
        <v>34</v>
      </c>
      <c r="B26" s="52" t="s">
        <v>35</v>
      </c>
      <c r="C26" s="57">
        <v>0</v>
      </c>
      <c r="D26" s="57">
        <f t="shared" si="1"/>
        <v>0</v>
      </c>
      <c r="E26" s="57" t="e">
        <f>#REF!-D26</f>
        <v>#REF!</v>
      </c>
      <c r="F26" s="31">
        <v>1971</v>
      </c>
      <c r="G26" s="31">
        <v>140923</v>
      </c>
      <c r="H26" s="31">
        <v>142894</v>
      </c>
      <c r="I26" s="34">
        <v>367924.46</v>
      </c>
      <c r="J26" s="32">
        <v>145044.58000000002</v>
      </c>
      <c r="K26" s="38">
        <v>4.7306856412862581</v>
      </c>
      <c r="L26" s="33">
        <f t="shared" si="2"/>
        <v>61320.743333333332</v>
      </c>
      <c r="M26" s="32">
        <f t="shared" si="3"/>
        <v>83723.836666666684</v>
      </c>
      <c r="N26" s="33">
        <f t="shared" si="4"/>
        <v>76650.929166666669</v>
      </c>
      <c r="O26" s="33">
        <f t="shared" si="5"/>
        <v>68393.650833333348</v>
      </c>
      <c r="P26" s="33">
        <f t="shared" si="6"/>
        <v>73584.891999999993</v>
      </c>
      <c r="Q26" s="33">
        <f t="shared" si="7"/>
        <v>71459.688000000024</v>
      </c>
      <c r="R26" s="41">
        <f t="shared" si="8"/>
        <v>91981.114999999991</v>
      </c>
      <c r="S26" s="42">
        <f t="shared" si="9"/>
        <v>53063.465000000026</v>
      </c>
      <c r="T26" s="45">
        <f t="shared" si="10"/>
        <v>18000</v>
      </c>
      <c r="U26" s="31">
        <f t="shared" si="11"/>
        <v>18000</v>
      </c>
      <c r="V26" s="31">
        <f t="shared" si="0"/>
        <v>18000</v>
      </c>
      <c r="W26" s="31">
        <f t="shared" si="12"/>
        <v>16744.767333333337</v>
      </c>
      <c r="X26" s="50">
        <f t="shared" si="17"/>
        <v>36318.697666666689</v>
      </c>
      <c r="Y26" s="31">
        <f t="shared" si="13"/>
        <v>53459.688000000024</v>
      </c>
      <c r="Z26" s="31">
        <f t="shared" si="14"/>
        <v>108725.88233333333</v>
      </c>
      <c r="AA26" s="85">
        <f t="shared" si="15"/>
        <v>3.5461371282572509</v>
      </c>
      <c r="AB26" s="51">
        <f t="shared" si="16"/>
        <v>36318.697666666689</v>
      </c>
      <c r="AC26" s="51">
        <f t="shared" si="18"/>
        <v>106575.30233333331</v>
      </c>
      <c r="AD26" s="51">
        <v>142894</v>
      </c>
    </row>
    <row r="27" spans="1:30">
      <c r="A27" s="52" t="s">
        <v>36</v>
      </c>
      <c r="B27" s="52" t="s">
        <v>37</v>
      </c>
      <c r="C27" s="57">
        <v>0</v>
      </c>
      <c r="D27" s="57">
        <f t="shared" si="1"/>
        <v>0</v>
      </c>
      <c r="E27" s="57" t="e">
        <f>#REF!-D27</f>
        <v>#REF!</v>
      </c>
      <c r="F27" s="31">
        <v>0</v>
      </c>
      <c r="G27" s="31">
        <v>145064</v>
      </c>
      <c r="H27" s="31">
        <v>145064</v>
      </c>
      <c r="I27" s="34">
        <v>602512.19999999995</v>
      </c>
      <c r="J27" s="32">
        <v>212248.83</v>
      </c>
      <c r="K27" s="38">
        <v>4.2272769912376882</v>
      </c>
      <c r="L27" s="33">
        <f t="shared" si="2"/>
        <v>100418.69999999998</v>
      </c>
      <c r="M27" s="32">
        <f t="shared" si="3"/>
        <v>111830.13</v>
      </c>
      <c r="N27" s="33">
        <f t="shared" si="4"/>
        <v>125523.37499999997</v>
      </c>
      <c r="O27" s="33">
        <f t="shared" si="5"/>
        <v>86725.455000000016</v>
      </c>
      <c r="P27" s="33">
        <f t="shared" si="6"/>
        <v>120502.43999999997</v>
      </c>
      <c r="Q27" s="33">
        <f t="shared" si="7"/>
        <v>91746.390000000014</v>
      </c>
      <c r="R27" s="41">
        <f t="shared" si="8"/>
        <v>150628.04999999999</v>
      </c>
      <c r="S27" s="42">
        <f t="shared" si="9"/>
        <v>61620.78</v>
      </c>
      <c r="T27" s="45">
        <f t="shared" si="10"/>
        <v>18000</v>
      </c>
      <c r="U27" s="31">
        <f t="shared" si="11"/>
        <v>18000</v>
      </c>
      <c r="V27" s="31">
        <f t="shared" si="0"/>
        <v>18000</v>
      </c>
      <c r="W27" s="31">
        <f t="shared" si="12"/>
        <v>22366.026000000002</v>
      </c>
      <c r="X27" s="50">
        <f t="shared" si="17"/>
        <v>43620.78</v>
      </c>
      <c r="Y27" s="31">
        <f t="shared" si="13"/>
        <v>73746.390000000014</v>
      </c>
      <c r="Z27" s="31">
        <f t="shared" si="14"/>
        <v>168628.05</v>
      </c>
      <c r="AA27" s="85">
        <f t="shared" si="15"/>
        <v>3.3584989648342392</v>
      </c>
      <c r="AB27" s="51">
        <f t="shared" si="16"/>
        <v>43620.78</v>
      </c>
      <c r="AC27" s="51">
        <f t="shared" si="18"/>
        <v>101443.22</v>
      </c>
      <c r="AD27" s="51">
        <v>145064</v>
      </c>
    </row>
    <row r="28" spans="1:30">
      <c r="A28" s="52" t="s">
        <v>38</v>
      </c>
      <c r="B28" s="52" t="s">
        <v>39</v>
      </c>
      <c r="C28" s="57">
        <v>0</v>
      </c>
      <c r="D28" s="57">
        <f t="shared" si="1"/>
        <v>0</v>
      </c>
      <c r="E28" s="57" t="e">
        <f>#REF!-D28</f>
        <v>#REF!</v>
      </c>
      <c r="F28" s="31">
        <v>0</v>
      </c>
      <c r="G28" s="31">
        <v>135087</v>
      </c>
      <c r="H28" s="31">
        <v>135087</v>
      </c>
      <c r="I28" s="34">
        <v>392863.02</v>
      </c>
      <c r="J28" s="32">
        <v>96090.5</v>
      </c>
      <c r="K28" s="38">
        <v>2.9350840911419964</v>
      </c>
      <c r="L28" s="33">
        <f t="shared" si="2"/>
        <v>65477.170000000006</v>
      </c>
      <c r="M28" s="32">
        <f t="shared" si="3"/>
        <v>30613.329999999994</v>
      </c>
      <c r="N28" s="33">
        <f t="shared" si="4"/>
        <v>81846.462500000009</v>
      </c>
      <c r="O28" s="33">
        <f t="shared" si="5"/>
        <v>14244.037499999991</v>
      </c>
      <c r="P28" s="33">
        <f t="shared" si="6"/>
        <v>78572.604000000007</v>
      </c>
      <c r="Q28" s="33">
        <f t="shared" si="7"/>
        <v>17517.895999999993</v>
      </c>
      <c r="R28" s="41">
        <f t="shared" si="8"/>
        <v>0</v>
      </c>
      <c r="S28" s="42">
        <f t="shared" si="9"/>
        <v>0</v>
      </c>
      <c r="T28" s="45">
        <f t="shared" si="10"/>
        <v>18000</v>
      </c>
      <c r="U28" s="31">
        <f t="shared" si="11"/>
        <v>11395.229999999992</v>
      </c>
      <c r="V28" s="31">
        <f t="shared" si="0"/>
        <v>0</v>
      </c>
      <c r="W28" s="31">
        <f t="shared" si="12"/>
        <v>6122.6659999999993</v>
      </c>
      <c r="X28" s="50">
        <v>0</v>
      </c>
      <c r="Y28" s="31" t="str">
        <f t="shared" si="13"/>
        <v>-</v>
      </c>
      <c r="Z28" s="31">
        <f t="shared" si="14"/>
        <v>96090.5</v>
      </c>
      <c r="AA28" s="85">
        <f t="shared" si="15"/>
        <v>2.9350840911419964</v>
      </c>
      <c r="AB28" s="51">
        <f t="shared" si="16"/>
        <v>0</v>
      </c>
      <c r="AC28" s="51">
        <f t="shared" si="18"/>
        <v>135087</v>
      </c>
      <c r="AD28" s="51">
        <v>135087</v>
      </c>
    </row>
    <row r="29" spans="1:30">
      <c r="A29" s="52" t="s">
        <v>40</v>
      </c>
      <c r="B29" s="52" t="s">
        <v>41</v>
      </c>
      <c r="C29" s="57">
        <v>23462.378666666664</v>
      </c>
      <c r="D29" s="57">
        <f t="shared" si="1"/>
        <v>23462</v>
      </c>
      <c r="E29" s="57" t="e">
        <f>#REF!-D29</f>
        <v>#REF!</v>
      </c>
      <c r="F29" s="31">
        <v>19566</v>
      </c>
      <c r="G29" s="31">
        <v>137151</v>
      </c>
      <c r="H29" s="31">
        <v>156717</v>
      </c>
      <c r="I29" s="34">
        <v>459054.16</v>
      </c>
      <c r="J29" s="32">
        <v>113544.4</v>
      </c>
      <c r="K29" s="38">
        <v>2.9681308192479943</v>
      </c>
      <c r="L29" s="33">
        <f t="shared" si="2"/>
        <v>76509.026666666672</v>
      </c>
      <c r="M29" s="32">
        <f t="shared" si="3"/>
        <v>37035.373333333322</v>
      </c>
      <c r="N29" s="33">
        <f t="shared" si="4"/>
        <v>95636.28333333334</v>
      </c>
      <c r="O29" s="33">
        <f t="shared" si="5"/>
        <v>17908.116666666654</v>
      </c>
      <c r="P29" s="33">
        <f t="shared" si="6"/>
        <v>91810.832000000009</v>
      </c>
      <c r="Q29" s="33">
        <f t="shared" si="7"/>
        <v>21733.567999999985</v>
      </c>
      <c r="R29" s="41">
        <f t="shared" si="8"/>
        <v>0</v>
      </c>
      <c r="S29" s="42">
        <f t="shared" si="9"/>
        <v>0</v>
      </c>
      <c r="T29" s="45">
        <f t="shared" si="10"/>
        <v>18000</v>
      </c>
      <c r="U29" s="31">
        <f t="shared" si="11"/>
        <v>14326.493333333323</v>
      </c>
      <c r="V29" s="31">
        <f t="shared" si="0"/>
        <v>0</v>
      </c>
      <c r="W29" s="31">
        <f t="shared" si="12"/>
        <v>7407.0746666666646</v>
      </c>
      <c r="X29" s="50">
        <v>0</v>
      </c>
      <c r="Y29" s="31">
        <f t="shared" si="13"/>
        <v>3733.5679999999847</v>
      </c>
      <c r="Z29" s="31">
        <f t="shared" si="14"/>
        <v>113544.4</v>
      </c>
      <c r="AA29" s="85">
        <f t="shared" si="15"/>
        <v>2.9681308192479943</v>
      </c>
      <c r="AB29" s="51">
        <f t="shared" si="16"/>
        <v>0</v>
      </c>
      <c r="AC29" s="51">
        <f t="shared" si="18"/>
        <v>156717</v>
      </c>
      <c r="AD29" s="51">
        <v>156717</v>
      </c>
    </row>
    <row r="30" spans="1:30">
      <c r="A30" s="52" t="s">
        <v>40</v>
      </c>
      <c r="B30" s="52" t="s">
        <v>42</v>
      </c>
      <c r="C30" s="57">
        <v>0</v>
      </c>
      <c r="D30" s="57">
        <f t="shared" si="1"/>
        <v>0</v>
      </c>
      <c r="E30" s="57" t="e">
        <f>#REF!-D30</f>
        <v>#REF!</v>
      </c>
      <c r="F30" s="31">
        <v>0</v>
      </c>
      <c r="G30" s="31">
        <v>111084</v>
      </c>
      <c r="H30" s="31">
        <v>111084</v>
      </c>
      <c r="I30" s="34">
        <v>455005.05</v>
      </c>
      <c r="J30" s="32">
        <v>128097.95999999999</v>
      </c>
      <c r="K30" s="38">
        <v>3.3783702400665661</v>
      </c>
      <c r="L30" s="33">
        <f t="shared" si="2"/>
        <v>75834.175000000003</v>
      </c>
      <c r="M30" s="32">
        <f t="shared" si="3"/>
        <v>52263.784999999989</v>
      </c>
      <c r="N30" s="33">
        <f t="shared" si="4"/>
        <v>94792.71875</v>
      </c>
      <c r="O30" s="33">
        <f t="shared" si="5"/>
        <v>33305.241249999992</v>
      </c>
      <c r="P30" s="33">
        <f t="shared" si="6"/>
        <v>91001.01</v>
      </c>
      <c r="Q30" s="33">
        <f t="shared" si="7"/>
        <v>37096.949999999997</v>
      </c>
      <c r="R30" s="41">
        <f t="shared" si="8"/>
        <v>113751.26250000001</v>
      </c>
      <c r="S30" s="42">
        <f t="shared" si="9"/>
        <v>14346.69749999998</v>
      </c>
      <c r="T30" s="45">
        <f t="shared" si="10"/>
        <v>18000</v>
      </c>
      <c r="U30" s="31">
        <f t="shared" si="11"/>
        <v>18000</v>
      </c>
      <c r="V30" s="31">
        <f t="shared" si="0"/>
        <v>11477.357999999984</v>
      </c>
      <c r="W30" s="31">
        <f t="shared" si="12"/>
        <v>10452.756999999998</v>
      </c>
      <c r="X30" s="50">
        <f t="shared" si="17"/>
        <v>3893.9404999999824</v>
      </c>
      <c r="Y30" s="31">
        <f t="shared" si="13"/>
        <v>19096.949999999997</v>
      </c>
      <c r="Z30" s="31">
        <f t="shared" si="14"/>
        <v>124204.01950000001</v>
      </c>
      <c r="AA30" s="85">
        <f t="shared" si="15"/>
        <v>3.2756740480133133</v>
      </c>
      <c r="AB30" s="51">
        <f t="shared" si="16"/>
        <v>3893.9404999999824</v>
      </c>
      <c r="AC30" s="51">
        <f t="shared" si="18"/>
        <v>107190.05950000002</v>
      </c>
      <c r="AD30" s="51">
        <v>111084</v>
      </c>
    </row>
    <row r="31" spans="1:30">
      <c r="A31" s="52" t="s">
        <v>43</v>
      </c>
      <c r="B31" s="52" t="s">
        <v>44</v>
      </c>
      <c r="C31" s="57">
        <v>0</v>
      </c>
      <c r="D31" s="57">
        <f t="shared" si="1"/>
        <v>0</v>
      </c>
      <c r="E31" s="57" t="e">
        <f>#REF!-D31</f>
        <v>#REF!</v>
      </c>
      <c r="F31" s="31">
        <v>0</v>
      </c>
      <c r="G31" s="31">
        <v>192343</v>
      </c>
      <c r="H31" s="31">
        <v>192343</v>
      </c>
      <c r="I31" s="34">
        <v>595450.46</v>
      </c>
      <c r="J31" s="32">
        <v>248450.43</v>
      </c>
      <c r="K31" s="38">
        <v>5.0069743165535554</v>
      </c>
      <c r="L31" s="33">
        <f t="shared" si="2"/>
        <v>99241.743333333317</v>
      </c>
      <c r="M31" s="32">
        <f t="shared" si="3"/>
        <v>149208.68666666668</v>
      </c>
      <c r="N31" s="33">
        <f t="shared" si="4"/>
        <v>124052.17916666664</v>
      </c>
      <c r="O31" s="33">
        <f t="shared" si="5"/>
        <v>124398.25083333335</v>
      </c>
      <c r="P31" s="33">
        <f t="shared" si="6"/>
        <v>119090.09199999998</v>
      </c>
      <c r="Q31" s="33">
        <f t="shared" si="7"/>
        <v>129360.33800000002</v>
      </c>
      <c r="R31" s="41">
        <f t="shared" si="8"/>
        <v>148862.61499999999</v>
      </c>
      <c r="S31" s="42">
        <f t="shared" si="9"/>
        <v>99587.815000000002</v>
      </c>
      <c r="T31" s="45">
        <f t="shared" si="10"/>
        <v>18000</v>
      </c>
      <c r="U31" s="31">
        <f t="shared" si="11"/>
        <v>18000</v>
      </c>
      <c r="V31" s="31">
        <f t="shared" si="0"/>
        <v>18000</v>
      </c>
      <c r="W31" s="31">
        <f t="shared" si="12"/>
        <v>29841.737333333338</v>
      </c>
      <c r="X31" s="50">
        <f t="shared" si="17"/>
        <v>81587.815000000002</v>
      </c>
      <c r="Y31" s="31">
        <f t="shared" si="13"/>
        <v>111360.33800000002</v>
      </c>
      <c r="Z31" s="31">
        <f t="shared" si="14"/>
        <v>166862.61499999999</v>
      </c>
      <c r="AA31" s="85">
        <f t="shared" si="15"/>
        <v>3.362750580459708</v>
      </c>
      <c r="AB31" s="51">
        <f t="shared" si="16"/>
        <v>81587.815000000002</v>
      </c>
      <c r="AC31" s="51">
        <f t="shared" si="18"/>
        <v>110755.185</v>
      </c>
      <c r="AD31" s="51">
        <v>192343</v>
      </c>
    </row>
    <row r="32" spans="1:30">
      <c r="A32" s="52" t="s">
        <v>45</v>
      </c>
      <c r="B32" s="52" t="s">
        <v>46</v>
      </c>
      <c r="C32" s="57">
        <v>0</v>
      </c>
      <c r="D32" s="57">
        <f t="shared" si="1"/>
        <v>0</v>
      </c>
      <c r="E32" s="57" t="e">
        <f>#REF!-D32</f>
        <v>#REF!</v>
      </c>
      <c r="F32" s="31">
        <v>11799</v>
      </c>
      <c r="G32" s="31">
        <v>158028</v>
      </c>
      <c r="H32" s="31">
        <v>169827</v>
      </c>
      <c r="I32" s="34">
        <v>542828.41</v>
      </c>
      <c r="J32" s="32">
        <v>159589.06</v>
      </c>
      <c r="K32" s="38">
        <v>3.527944898830921</v>
      </c>
      <c r="L32" s="33">
        <f t="shared" si="2"/>
        <v>90471.401666666687</v>
      </c>
      <c r="M32" s="32">
        <f t="shared" si="3"/>
        <v>69117.658333333311</v>
      </c>
      <c r="N32" s="33">
        <f t="shared" si="4"/>
        <v>113089.25208333335</v>
      </c>
      <c r="O32" s="33">
        <f t="shared" si="5"/>
        <v>46499.807916666643</v>
      </c>
      <c r="P32" s="33">
        <f t="shared" si="6"/>
        <v>108565.68200000002</v>
      </c>
      <c r="Q32" s="33">
        <f t="shared" si="7"/>
        <v>51023.377999999982</v>
      </c>
      <c r="R32" s="41">
        <f t="shared" si="8"/>
        <v>135707.10250000004</v>
      </c>
      <c r="S32" s="42">
        <f t="shared" si="9"/>
        <v>23881.95749999996</v>
      </c>
      <c r="T32" s="45">
        <f t="shared" si="10"/>
        <v>18000</v>
      </c>
      <c r="U32" s="31">
        <f t="shared" si="11"/>
        <v>18000</v>
      </c>
      <c r="V32" s="31">
        <f t="shared" si="0"/>
        <v>18000</v>
      </c>
      <c r="W32" s="31">
        <f t="shared" si="12"/>
        <v>13823.531666666662</v>
      </c>
      <c r="X32" s="50">
        <f t="shared" si="17"/>
        <v>10058.425833333298</v>
      </c>
      <c r="Y32" s="31">
        <f t="shared" si="13"/>
        <v>33023.377999999982</v>
      </c>
      <c r="Z32" s="31">
        <f t="shared" si="14"/>
        <v>149530.63416666671</v>
      </c>
      <c r="AA32" s="85">
        <f t="shared" si="15"/>
        <v>3.3055889797661857</v>
      </c>
      <c r="AB32" s="51">
        <f t="shared" si="16"/>
        <v>10058.425833333298</v>
      </c>
      <c r="AC32" s="51">
        <f t="shared" si="18"/>
        <v>159768.57416666672</v>
      </c>
      <c r="AD32" s="51">
        <v>169827</v>
      </c>
    </row>
    <row r="33" spans="1:30">
      <c r="A33" s="52" t="s">
        <v>45</v>
      </c>
      <c r="B33" s="52" t="s">
        <v>47</v>
      </c>
      <c r="C33" s="57">
        <v>24086.517333333333</v>
      </c>
      <c r="D33" s="57">
        <f t="shared" si="1"/>
        <v>24087</v>
      </c>
      <c r="E33" s="57" t="e">
        <f>#REF!-D33</f>
        <v>#REF!</v>
      </c>
      <c r="F33" s="31">
        <v>0</v>
      </c>
      <c r="G33" s="31">
        <v>176485</v>
      </c>
      <c r="H33" s="31">
        <v>176485</v>
      </c>
      <c r="I33" s="34">
        <v>600551.25</v>
      </c>
      <c r="J33" s="32">
        <v>206801.55</v>
      </c>
      <c r="K33" s="38">
        <v>4.1322345095443556</v>
      </c>
      <c r="L33" s="33">
        <f t="shared" si="2"/>
        <v>100091.87500000001</v>
      </c>
      <c r="M33" s="32">
        <f t="shared" si="3"/>
        <v>106709.67499999997</v>
      </c>
      <c r="N33" s="33">
        <f t="shared" si="4"/>
        <v>125114.84375000001</v>
      </c>
      <c r="O33" s="33">
        <f t="shared" si="5"/>
        <v>81686.706249999974</v>
      </c>
      <c r="P33" s="33">
        <f t="shared" si="6"/>
        <v>120110.25000000001</v>
      </c>
      <c r="Q33" s="33">
        <f t="shared" si="7"/>
        <v>86691.299999999974</v>
      </c>
      <c r="R33" s="41">
        <f t="shared" si="8"/>
        <v>150137.81250000003</v>
      </c>
      <c r="S33" s="42">
        <f t="shared" si="9"/>
        <v>56663.737499999959</v>
      </c>
      <c r="T33" s="45">
        <f t="shared" si="10"/>
        <v>18000</v>
      </c>
      <c r="U33" s="31">
        <f t="shared" si="11"/>
        <v>18000</v>
      </c>
      <c r="V33" s="31">
        <f t="shared" si="0"/>
        <v>18000</v>
      </c>
      <c r="W33" s="31">
        <f t="shared" si="12"/>
        <v>21341.934999999998</v>
      </c>
      <c r="X33" s="50">
        <f t="shared" si="17"/>
        <v>38663.737499999959</v>
      </c>
      <c r="Y33" s="31">
        <f t="shared" si="13"/>
        <v>68691.299999999974</v>
      </c>
      <c r="Z33" s="31">
        <f t="shared" si="14"/>
        <v>168137.81250000003</v>
      </c>
      <c r="AA33" s="85">
        <f t="shared" si="15"/>
        <v>3.3596695535976329</v>
      </c>
      <c r="AB33" s="51">
        <f t="shared" si="16"/>
        <v>38663.737499999959</v>
      </c>
      <c r="AC33" s="51">
        <f t="shared" si="18"/>
        <v>137821.26250000004</v>
      </c>
      <c r="AD33" s="51">
        <v>176485</v>
      </c>
    </row>
    <row r="34" spans="1:30">
      <c r="A34" s="52" t="s">
        <v>48</v>
      </c>
      <c r="B34" s="52" t="s">
        <v>49</v>
      </c>
      <c r="C34" s="57">
        <v>0</v>
      </c>
      <c r="D34" s="57">
        <f t="shared" si="1"/>
        <v>0</v>
      </c>
      <c r="E34" s="57" t="e">
        <f>#REF!-D34</f>
        <v>#REF!</v>
      </c>
      <c r="F34" s="31">
        <v>0</v>
      </c>
      <c r="G34" s="31">
        <v>164075</v>
      </c>
      <c r="H34" s="31">
        <v>164075</v>
      </c>
      <c r="I34" s="34">
        <v>416344.04</v>
      </c>
      <c r="J34" s="32">
        <v>111393.73000000001</v>
      </c>
      <c r="K34" s="38">
        <v>3.2106254241083896</v>
      </c>
      <c r="L34" s="33">
        <f t="shared" si="2"/>
        <v>69390.673333333325</v>
      </c>
      <c r="M34" s="32">
        <f t="shared" si="3"/>
        <v>42003.056666666685</v>
      </c>
      <c r="N34" s="33">
        <f t="shared" si="4"/>
        <v>86738.34166666666</v>
      </c>
      <c r="O34" s="33">
        <f t="shared" si="5"/>
        <v>24655.388333333351</v>
      </c>
      <c r="P34" s="33">
        <f t="shared" si="6"/>
        <v>83268.80799999999</v>
      </c>
      <c r="Q34" s="33">
        <f t="shared" si="7"/>
        <v>28124.92200000002</v>
      </c>
      <c r="R34" s="41">
        <f t="shared" si="8"/>
        <v>104086.00999999998</v>
      </c>
      <c r="S34" s="42">
        <f t="shared" si="9"/>
        <v>7307.7200000000303</v>
      </c>
      <c r="T34" s="45">
        <f t="shared" si="10"/>
        <v>18000</v>
      </c>
      <c r="U34" s="31">
        <f t="shared" si="11"/>
        <v>18000</v>
      </c>
      <c r="V34" s="31">
        <f t="shared" si="0"/>
        <v>5846.176000000024</v>
      </c>
      <c r="W34" s="31">
        <f t="shared" si="12"/>
        <v>8400.6113333333378</v>
      </c>
      <c r="X34" s="50">
        <v>0</v>
      </c>
      <c r="Y34" s="31">
        <f t="shared" si="13"/>
        <v>10124.92200000002</v>
      </c>
      <c r="Z34" s="31">
        <f t="shared" si="14"/>
        <v>111393.73000000001</v>
      </c>
      <c r="AA34" s="85">
        <f t="shared" si="15"/>
        <v>3.2106254241083896</v>
      </c>
      <c r="AB34" s="51">
        <f t="shared" si="16"/>
        <v>0</v>
      </c>
      <c r="AC34" s="51">
        <f t="shared" si="18"/>
        <v>164075</v>
      </c>
      <c r="AD34" s="51">
        <v>164075</v>
      </c>
    </row>
    <row r="35" spans="1:30">
      <c r="A35" s="52" t="s">
        <v>48</v>
      </c>
      <c r="B35" s="52" t="s">
        <v>50</v>
      </c>
      <c r="C35" s="57">
        <v>5021.7053333333342</v>
      </c>
      <c r="D35" s="57">
        <f t="shared" si="1"/>
        <v>5022</v>
      </c>
      <c r="E35" s="57" t="e">
        <f>#REF!-D35</f>
        <v>#REF!</v>
      </c>
      <c r="F35" s="31">
        <v>0</v>
      </c>
      <c r="G35" s="31">
        <v>191791</v>
      </c>
      <c r="H35" s="31">
        <v>191791</v>
      </c>
      <c r="I35" s="34">
        <v>620835.19999999995</v>
      </c>
      <c r="J35" s="32">
        <v>99769.95</v>
      </c>
      <c r="K35" s="38">
        <v>1.9284335037704048</v>
      </c>
      <c r="L35" s="33">
        <f t="shared" si="2"/>
        <v>0</v>
      </c>
      <c r="M35" s="32">
        <f t="shared" si="3"/>
        <v>0</v>
      </c>
      <c r="N35" s="33">
        <f t="shared" si="4"/>
        <v>0</v>
      </c>
      <c r="O35" s="33">
        <f t="shared" si="5"/>
        <v>0</v>
      </c>
      <c r="P35" s="33">
        <f t="shared" si="6"/>
        <v>0</v>
      </c>
      <c r="Q35" s="33">
        <f t="shared" si="7"/>
        <v>0</v>
      </c>
      <c r="R35" s="41">
        <f t="shared" si="8"/>
        <v>0</v>
      </c>
      <c r="S35" s="42">
        <f t="shared" si="9"/>
        <v>0</v>
      </c>
      <c r="T35" s="45">
        <f t="shared" si="10"/>
        <v>0</v>
      </c>
      <c r="U35" s="31">
        <f t="shared" si="11"/>
        <v>0</v>
      </c>
      <c r="V35" s="31">
        <f t="shared" si="0"/>
        <v>0</v>
      </c>
      <c r="W35" s="31">
        <f t="shared" si="12"/>
        <v>0</v>
      </c>
      <c r="X35" s="50">
        <f t="shared" si="17"/>
        <v>0</v>
      </c>
      <c r="Y35" s="31" t="str">
        <f t="shared" si="13"/>
        <v>-</v>
      </c>
      <c r="Z35" s="31">
        <f t="shared" si="14"/>
        <v>99769.95</v>
      </c>
      <c r="AA35" s="85">
        <f t="shared" si="15"/>
        <v>1.9284335037704048</v>
      </c>
      <c r="AB35" s="51">
        <f t="shared" si="16"/>
        <v>0</v>
      </c>
      <c r="AC35" s="51">
        <f t="shared" si="18"/>
        <v>191791</v>
      </c>
      <c r="AD35" s="51">
        <v>191791</v>
      </c>
    </row>
    <row r="36" spans="1:30">
      <c r="A36" s="62" t="s">
        <v>51</v>
      </c>
      <c r="B36" s="61" t="s">
        <v>52</v>
      </c>
      <c r="C36" s="63">
        <v>0</v>
      </c>
      <c r="D36" s="63">
        <f t="shared" si="1"/>
        <v>0</v>
      </c>
      <c r="E36" s="63" t="e">
        <f>#REF!-D36</f>
        <v>#REF!</v>
      </c>
      <c r="F36" s="31">
        <v>0</v>
      </c>
      <c r="G36" s="31">
        <v>168436</v>
      </c>
      <c r="H36" s="31">
        <v>168436</v>
      </c>
      <c r="I36" s="34">
        <v>496793.68</v>
      </c>
      <c r="J36" s="32">
        <v>96785.1</v>
      </c>
      <c r="K36" s="38">
        <v>2.337834088388564</v>
      </c>
      <c r="L36" s="33">
        <f t="shared" si="2"/>
        <v>82798.94666666667</v>
      </c>
      <c r="M36" s="32">
        <f t="shared" si="3"/>
        <v>13986.153333333335</v>
      </c>
      <c r="N36" s="33">
        <f t="shared" si="4"/>
        <v>0</v>
      </c>
      <c r="O36" s="33">
        <f t="shared" si="5"/>
        <v>0</v>
      </c>
      <c r="P36" s="33">
        <f t="shared" si="6"/>
        <v>0</v>
      </c>
      <c r="Q36" s="33">
        <f t="shared" si="7"/>
        <v>0</v>
      </c>
      <c r="R36" s="41">
        <f t="shared" si="8"/>
        <v>0</v>
      </c>
      <c r="S36" s="42">
        <f t="shared" si="9"/>
        <v>0</v>
      </c>
      <c r="T36" s="45">
        <f t="shared" si="10"/>
        <v>11188.922666666669</v>
      </c>
      <c r="U36" s="31">
        <f t="shared" si="11"/>
        <v>0</v>
      </c>
      <c r="V36" s="31">
        <f t="shared" ref="V36:V67" si="19">IF(S36-(S36*20%)&gt;18000,18000,S36-(S36*20%))</f>
        <v>0</v>
      </c>
      <c r="W36" s="31">
        <f t="shared" si="12"/>
        <v>2797.2306666666673</v>
      </c>
      <c r="X36" s="50">
        <v>0</v>
      </c>
      <c r="Y36" s="31" t="str">
        <f t="shared" si="13"/>
        <v>-</v>
      </c>
      <c r="Z36" s="31">
        <f t="shared" si="14"/>
        <v>96785.1</v>
      </c>
      <c r="AA36" s="85">
        <f t="shared" si="15"/>
        <v>2.337834088388564</v>
      </c>
      <c r="AB36" s="51">
        <f t="shared" si="16"/>
        <v>0</v>
      </c>
      <c r="AC36" s="51">
        <f t="shared" si="18"/>
        <v>168436</v>
      </c>
      <c r="AD36" s="51">
        <v>168436</v>
      </c>
    </row>
    <row r="37" spans="1:30">
      <c r="A37" s="52" t="s">
        <v>53</v>
      </c>
      <c r="B37" s="52" t="s">
        <v>54</v>
      </c>
      <c r="C37" s="57">
        <v>0</v>
      </c>
      <c r="D37" s="57">
        <f t="shared" si="1"/>
        <v>0</v>
      </c>
      <c r="E37" s="57" t="e">
        <f>#REF!-D37</f>
        <v>#REF!</v>
      </c>
      <c r="F37" s="31">
        <v>0</v>
      </c>
      <c r="G37" s="31">
        <v>179223</v>
      </c>
      <c r="H37" s="31">
        <v>179223</v>
      </c>
      <c r="I37" s="34">
        <v>693872.3</v>
      </c>
      <c r="J37" s="32">
        <v>174090.55</v>
      </c>
      <c r="K37" s="38">
        <v>3.0107652373498688</v>
      </c>
      <c r="L37" s="33">
        <f t="shared" si="2"/>
        <v>115645.38333333336</v>
      </c>
      <c r="M37" s="32">
        <f t="shared" si="3"/>
        <v>58445.166666666628</v>
      </c>
      <c r="N37" s="33">
        <f t="shared" si="4"/>
        <v>144556.72916666669</v>
      </c>
      <c r="O37" s="33">
        <f t="shared" si="5"/>
        <v>29533.820833333302</v>
      </c>
      <c r="P37" s="33">
        <f t="shared" si="6"/>
        <v>138774.46000000002</v>
      </c>
      <c r="Q37" s="33">
        <f t="shared" si="7"/>
        <v>35316.089999999967</v>
      </c>
      <c r="R37" s="41">
        <f t="shared" si="8"/>
        <v>173468.07500000004</v>
      </c>
      <c r="S37" s="42">
        <f t="shared" si="9"/>
        <v>622.47499999994761</v>
      </c>
      <c r="T37" s="45">
        <f t="shared" si="10"/>
        <v>18000</v>
      </c>
      <c r="U37" s="31">
        <f t="shared" si="11"/>
        <v>18000</v>
      </c>
      <c r="V37" s="31">
        <f t="shared" si="19"/>
        <v>497.97999999995807</v>
      </c>
      <c r="W37" s="31">
        <f t="shared" si="12"/>
        <v>11689.033333333326</v>
      </c>
      <c r="X37" s="50">
        <v>0</v>
      </c>
      <c r="Y37" s="31">
        <f t="shared" si="13"/>
        <v>17316.089999999967</v>
      </c>
      <c r="Z37" s="31">
        <f t="shared" si="14"/>
        <v>174090.55</v>
      </c>
      <c r="AA37" s="85">
        <f t="shared" si="15"/>
        <v>3.0107652373498688</v>
      </c>
      <c r="AB37" s="51">
        <f t="shared" si="16"/>
        <v>0</v>
      </c>
      <c r="AC37" s="51">
        <f t="shared" si="18"/>
        <v>179223</v>
      </c>
      <c r="AD37" s="51">
        <v>179223</v>
      </c>
    </row>
    <row r="38" spans="1:30">
      <c r="A38" s="52" t="s">
        <v>55</v>
      </c>
      <c r="B38" s="52" t="s">
        <v>56</v>
      </c>
      <c r="C38" s="57">
        <v>29564.615999999998</v>
      </c>
      <c r="D38" s="57">
        <f t="shared" si="1"/>
        <v>29565</v>
      </c>
      <c r="E38" s="57" t="e">
        <f>#REF!-D38</f>
        <v>#REF!</v>
      </c>
      <c r="F38" s="31">
        <v>0</v>
      </c>
      <c r="G38" s="31">
        <v>153884</v>
      </c>
      <c r="H38" s="31">
        <v>153884</v>
      </c>
      <c r="I38" s="34">
        <v>600480.18999999994</v>
      </c>
      <c r="J38" s="32">
        <v>62669.11</v>
      </c>
      <c r="K38" s="38">
        <v>1.2523798994934372</v>
      </c>
      <c r="L38" s="33">
        <f t="shared" si="2"/>
        <v>0</v>
      </c>
      <c r="M38" s="32">
        <f t="shared" si="3"/>
        <v>0</v>
      </c>
      <c r="N38" s="33">
        <f t="shared" si="4"/>
        <v>0</v>
      </c>
      <c r="O38" s="33">
        <f t="shared" si="5"/>
        <v>0</v>
      </c>
      <c r="P38" s="33">
        <f t="shared" si="6"/>
        <v>0</v>
      </c>
      <c r="Q38" s="33">
        <f t="shared" si="7"/>
        <v>0</v>
      </c>
      <c r="R38" s="41">
        <f t="shared" si="8"/>
        <v>0</v>
      </c>
      <c r="S38" s="42">
        <f t="shared" si="9"/>
        <v>0</v>
      </c>
      <c r="T38" s="45">
        <f t="shared" si="10"/>
        <v>0</v>
      </c>
      <c r="U38" s="31">
        <f t="shared" si="11"/>
        <v>0</v>
      </c>
      <c r="V38" s="31">
        <f t="shared" si="19"/>
        <v>0</v>
      </c>
      <c r="W38" s="31">
        <f t="shared" si="12"/>
        <v>0</v>
      </c>
      <c r="X38" s="50">
        <f t="shared" si="17"/>
        <v>0</v>
      </c>
      <c r="Y38" s="31" t="str">
        <f t="shared" si="13"/>
        <v>-</v>
      </c>
      <c r="Z38" s="31">
        <f t="shared" si="14"/>
        <v>62669.11</v>
      </c>
      <c r="AA38" s="85">
        <f t="shared" si="15"/>
        <v>1.2523798994934372</v>
      </c>
      <c r="AB38" s="51">
        <f t="shared" si="16"/>
        <v>0</v>
      </c>
      <c r="AC38" s="51">
        <f t="shared" si="18"/>
        <v>153884</v>
      </c>
      <c r="AD38" s="51">
        <v>153884</v>
      </c>
    </row>
    <row r="39" spans="1:30">
      <c r="A39" s="52" t="s">
        <v>55</v>
      </c>
      <c r="B39" s="52" t="s">
        <v>57</v>
      </c>
      <c r="C39" s="57">
        <v>2513.410666666663</v>
      </c>
      <c r="D39" s="57">
        <f t="shared" si="1"/>
        <v>2513</v>
      </c>
      <c r="E39" s="57" t="e">
        <f>#REF!-D39</f>
        <v>#REF!</v>
      </c>
      <c r="F39" s="31">
        <v>5680</v>
      </c>
      <c r="G39" s="31">
        <v>193106</v>
      </c>
      <c r="H39" s="31">
        <v>198786</v>
      </c>
      <c r="I39" s="34">
        <v>342060.53</v>
      </c>
      <c r="J39" s="32">
        <v>83244.929999999993</v>
      </c>
      <c r="K39" s="38">
        <v>2.920357867655762</v>
      </c>
      <c r="L39" s="33">
        <f t="shared" si="2"/>
        <v>57010.08833333334</v>
      </c>
      <c r="M39" s="32">
        <f t="shared" si="3"/>
        <v>26234.841666666653</v>
      </c>
      <c r="N39" s="33">
        <f t="shared" si="4"/>
        <v>71262.610416666677</v>
      </c>
      <c r="O39" s="33">
        <f t="shared" si="5"/>
        <v>11982.319583333316</v>
      </c>
      <c r="P39" s="33">
        <f t="shared" si="6"/>
        <v>68412.106</v>
      </c>
      <c r="Q39" s="33">
        <f t="shared" si="7"/>
        <v>14832.823999999993</v>
      </c>
      <c r="R39" s="41">
        <f t="shared" si="8"/>
        <v>0</v>
      </c>
      <c r="S39" s="42">
        <f t="shared" si="9"/>
        <v>0</v>
      </c>
      <c r="T39" s="45">
        <f t="shared" si="10"/>
        <v>18000</v>
      </c>
      <c r="U39" s="31">
        <f t="shared" si="11"/>
        <v>9585.8556666666518</v>
      </c>
      <c r="V39" s="31">
        <f t="shared" si="19"/>
        <v>0</v>
      </c>
      <c r="W39" s="31">
        <f t="shared" si="12"/>
        <v>5246.9683333333305</v>
      </c>
      <c r="X39" s="50">
        <v>0</v>
      </c>
      <c r="Y39" s="31" t="str">
        <f t="shared" si="13"/>
        <v>-</v>
      </c>
      <c r="Z39" s="31">
        <f t="shared" si="14"/>
        <v>83244.929999999993</v>
      </c>
      <c r="AA39" s="85">
        <f t="shared" si="15"/>
        <v>2.920357867655762</v>
      </c>
      <c r="AB39" s="51">
        <f t="shared" si="16"/>
        <v>0</v>
      </c>
      <c r="AC39" s="51">
        <f t="shared" si="18"/>
        <v>198786</v>
      </c>
      <c r="AD39" s="51">
        <v>198786</v>
      </c>
    </row>
    <row r="40" spans="1:30">
      <c r="A40" s="52" t="s">
        <v>55</v>
      </c>
      <c r="B40" s="52" t="s">
        <v>58</v>
      </c>
      <c r="C40" s="57">
        <v>0</v>
      </c>
      <c r="D40" s="57">
        <f t="shared" si="1"/>
        <v>0</v>
      </c>
      <c r="E40" s="57" t="e">
        <f>#REF!-D40</f>
        <v>#REF!</v>
      </c>
      <c r="F40" s="31">
        <v>7971</v>
      </c>
      <c r="G40" s="31">
        <v>139895</v>
      </c>
      <c r="H40" s="31">
        <v>147866</v>
      </c>
      <c r="I40" s="34">
        <v>490487.87</v>
      </c>
      <c r="J40" s="32">
        <v>124184.41</v>
      </c>
      <c r="K40" s="38">
        <v>3.0382258382862766</v>
      </c>
      <c r="L40" s="33">
        <f t="shared" si="2"/>
        <v>81747.978333333318</v>
      </c>
      <c r="M40" s="32">
        <f t="shared" si="3"/>
        <v>42436.431666666685</v>
      </c>
      <c r="N40" s="33">
        <f t="shared" si="4"/>
        <v>102184.97291666665</v>
      </c>
      <c r="O40" s="33">
        <f t="shared" si="5"/>
        <v>21999.437083333352</v>
      </c>
      <c r="P40" s="33">
        <f t="shared" si="6"/>
        <v>98097.573999999979</v>
      </c>
      <c r="Q40" s="33">
        <f t="shared" si="7"/>
        <v>26086.836000000025</v>
      </c>
      <c r="R40" s="41">
        <f t="shared" si="8"/>
        <v>122621.96749999997</v>
      </c>
      <c r="S40" s="42">
        <f t="shared" si="9"/>
        <v>1562.4425000000338</v>
      </c>
      <c r="T40" s="45">
        <f t="shared" si="10"/>
        <v>18000</v>
      </c>
      <c r="U40" s="31">
        <f t="shared" si="11"/>
        <v>17599.54966666668</v>
      </c>
      <c r="V40" s="31">
        <f t="shared" si="19"/>
        <v>1249.954000000027</v>
      </c>
      <c r="W40" s="31">
        <f t="shared" si="12"/>
        <v>8487.2863333333371</v>
      </c>
      <c r="X40" s="50">
        <v>0</v>
      </c>
      <c r="Y40" s="31">
        <f t="shared" si="13"/>
        <v>8086.8360000000248</v>
      </c>
      <c r="Z40" s="31">
        <f t="shared" si="14"/>
        <v>124184.41</v>
      </c>
      <c r="AA40" s="85">
        <f t="shared" si="15"/>
        <v>3.0382258382862766</v>
      </c>
      <c r="AB40" s="51">
        <f t="shared" si="16"/>
        <v>0</v>
      </c>
      <c r="AC40" s="51">
        <f t="shared" si="18"/>
        <v>147866</v>
      </c>
      <c r="AD40" s="51">
        <v>147866</v>
      </c>
    </row>
    <row r="41" spans="1:30">
      <c r="A41" s="52" t="s">
        <v>55</v>
      </c>
      <c r="B41" s="52" t="s">
        <v>59</v>
      </c>
      <c r="C41" s="57">
        <v>0</v>
      </c>
      <c r="D41" s="57">
        <f t="shared" si="1"/>
        <v>0</v>
      </c>
      <c r="E41" s="57" t="e">
        <f>#REF!-D41</f>
        <v>#REF!</v>
      </c>
      <c r="F41" s="31">
        <v>0</v>
      </c>
      <c r="G41" s="31">
        <v>151530</v>
      </c>
      <c r="H41" s="31">
        <v>151530</v>
      </c>
      <c r="I41" s="34">
        <v>226233.04</v>
      </c>
      <c r="J41" s="32">
        <v>36524.46</v>
      </c>
      <c r="K41" s="38">
        <v>1.9373541548131077</v>
      </c>
      <c r="L41" s="33">
        <f t="shared" si="2"/>
        <v>0</v>
      </c>
      <c r="M41" s="32">
        <f t="shared" si="3"/>
        <v>0</v>
      </c>
      <c r="N41" s="33">
        <f t="shared" si="4"/>
        <v>0</v>
      </c>
      <c r="O41" s="33">
        <f t="shared" si="5"/>
        <v>0</v>
      </c>
      <c r="P41" s="33">
        <f t="shared" si="6"/>
        <v>0</v>
      </c>
      <c r="Q41" s="33">
        <f t="shared" si="7"/>
        <v>0</v>
      </c>
      <c r="R41" s="41">
        <f t="shared" si="8"/>
        <v>0</v>
      </c>
      <c r="S41" s="42">
        <f t="shared" si="9"/>
        <v>0</v>
      </c>
      <c r="T41" s="45">
        <f t="shared" si="10"/>
        <v>0</v>
      </c>
      <c r="U41" s="31">
        <f t="shared" si="11"/>
        <v>0</v>
      </c>
      <c r="V41" s="31">
        <f t="shared" si="19"/>
        <v>0</v>
      </c>
      <c r="W41" s="31">
        <f t="shared" si="12"/>
        <v>0</v>
      </c>
      <c r="X41" s="50">
        <f t="shared" si="17"/>
        <v>0</v>
      </c>
      <c r="Y41" s="31" t="str">
        <f t="shared" si="13"/>
        <v>-</v>
      </c>
      <c r="Z41" s="31">
        <f t="shared" si="14"/>
        <v>36524.46</v>
      </c>
      <c r="AA41" s="85">
        <f t="shared" si="15"/>
        <v>1.9373541548131077</v>
      </c>
      <c r="AB41" s="51">
        <f t="shared" si="16"/>
        <v>0</v>
      </c>
      <c r="AC41" s="51">
        <f t="shared" si="18"/>
        <v>151530</v>
      </c>
      <c r="AD41" s="51">
        <v>151530</v>
      </c>
    </row>
    <row r="42" spans="1:30">
      <c r="A42" s="52" t="s">
        <v>55</v>
      </c>
      <c r="B42" s="52" t="s">
        <v>60</v>
      </c>
      <c r="C42" s="57">
        <v>0</v>
      </c>
      <c r="D42" s="57">
        <f t="shared" si="1"/>
        <v>0</v>
      </c>
      <c r="E42" s="57" t="e">
        <f>#REF!-D42</f>
        <v>#REF!</v>
      </c>
      <c r="F42" s="31">
        <v>0</v>
      </c>
      <c r="G42" s="31">
        <v>187590</v>
      </c>
      <c r="H42" s="31">
        <v>187590</v>
      </c>
      <c r="I42" s="34">
        <v>705256.12</v>
      </c>
      <c r="J42" s="32">
        <v>101212.70000000001</v>
      </c>
      <c r="K42" s="38">
        <v>1.7221437227655678</v>
      </c>
      <c r="L42" s="33">
        <f t="shared" si="2"/>
        <v>0</v>
      </c>
      <c r="M42" s="32">
        <f t="shared" si="3"/>
        <v>0</v>
      </c>
      <c r="N42" s="33">
        <f t="shared" si="4"/>
        <v>0</v>
      </c>
      <c r="O42" s="33">
        <f t="shared" si="5"/>
        <v>0</v>
      </c>
      <c r="P42" s="33">
        <f t="shared" si="6"/>
        <v>0</v>
      </c>
      <c r="Q42" s="33">
        <f t="shared" si="7"/>
        <v>0</v>
      </c>
      <c r="R42" s="41">
        <f t="shared" si="8"/>
        <v>0</v>
      </c>
      <c r="S42" s="42">
        <f t="shared" si="9"/>
        <v>0</v>
      </c>
      <c r="T42" s="45">
        <f t="shared" si="10"/>
        <v>0</v>
      </c>
      <c r="U42" s="31">
        <f t="shared" si="11"/>
        <v>0</v>
      </c>
      <c r="V42" s="31">
        <f t="shared" si="19"/>
        <v>0</v>
      </c>
      <c r="W42" s="31">
        <f t="shared" si="12"/>
        <v>0</v>
      </c>
      <c r="X42" s="50">
        <f t="shared" si="17"/>
        <v>0</v>
      </c>
      <c r="Y42" s="31" t="str">
        <f t="shared" si="13"/>
        <v>-</v>
      </c>
      <c r="Z42" s="31">
        <f t="shared" si="14"/>
        <v>101212.70000000001</v>
      </c>
      <c r="AA42" s="85">
        <f t="shared" si="15"/>
        <v>1.7221437227655678</v>
      </c>
      <c r="AB42" s="51">
        <f t="shared" si="16"/>
        <v>0</v>
      </c>
      <c r="AC42" s="51">
        <f t="shared" si="18"/>
        <v>187590</v>
      </c>
      <c r="AD42" s="51">
        <v>187590</v>
      </c>
    </row>
    <row r="43" spans="1:30">
      <c r="A43" s="52" t="s">
        <v>61</v>
      </c>
      <c r="B43" s="52" t="s">
        <v>62</v>
      </c>
      <c r="C43" s="57">
        <v>0</v>
      </c>
      <c r="D43" s="57">
        <f t="shared" si="1"/>
        <v>0</v>
      </c>
      <c r="E43" s="57" t="e">
        <f>#REF!-D43</f>
        <v>#REF!</v>
      </c>
      <c r="F43" s="31">
        <v>0</v>
      </c>
      <c r="G43" s="31">
        <v>128380</v>
      </c>
      <c r="H43" s="31">
        <v>128380</v>
      </c>
      <c r="I43" s="34">
        <v>319555.01</v>
      </c>
      <c r="J43" s="32">
        <v>93107.88</v>
      </c>
      <c r="K43" s="38">
        <v>3.4964075825317211</v>
      </c>
      <c r="L43" s="33">
        <f t="shared" si="2"/>
        <v>53259.168333333335</v>
      </c>
      <c r="M43" s="32">
        <f t="shared" si="3"/>
        <v>39848.71166666667</v>
      </c>
      <c r="N43" s="33">
        <f t="shared" si="4"/>
        <v>66573.960416666669</v>
      </c>
      <c r="O43" s="33">
        <f t="shared" si="5"/>
        <v>26533.919583333336</v>
      </c>
      <c r="P43" s="33">
        <f t="shared" si="6"/>
        <v>63911.002</v>
      </c>
      <c r="Q43" s="33">
        <f t="shared" si="7"/>
        <v>29196.878000000004</v>
      </c>
      <c r="R43" s="41">
        <f t="shared" si="8"/>
        <v>79888.752500000002</v>
      </c>
      <c r="S43" s="42">
        <f t="shared" si="9"/>
        <v>13219.127500000002</v>
      </c>
      <c r="T43" s="45">
        <f t="shared" si="10"/>
        <v>18000</v>
      </c>
      <c r="U43" s="31">
        <f t="shared" si="11"/>
        <v>18000</v>
      </c>
      <c r="V43" s="31">
        <f t="shared" si="19"/>
        <v>10575.302000000001</v>
      </c>
      <c r="W43" s="31">
        <f t="shared" si="12"/>
        <v>7969.7423333333345</v>
      </c>
      <c r="X43" s="50">
        <f t="shared" si="17"/>
        <v>5249.3851666666678</v>
      </c>
      <c r="Y43" s="31">
        <f t="shared" si="13"/>
        <v>11196.878000000004</v>
      </c>
      <c r="Z43" s="31">
        <f t="shared" si="14"/>
        <v>87858.49483333333</v>
      </c>
      <c r="AA43" s="86">
        <f t="shared" si="15"/>
        <v>3.299281516506344</v>
      </c>
      <c r="AB43" s="51">
        <f t="shared" si="16"/>
        <v>5249.3851666666678</v>
      </c>
      <c r="AC43" s="51">
        <f t="shared" si="18"/>
        <v>123130.61483333333</v>
      </c>
      <c r="AD43" s="51">
        <v>128380</v>
      </c>
    </row>
    <row r="44" spans="1:30">
      <c r="A44" s="52" t="s">
        <v>61</v>
      </c>
      <c r="B44" s="52" t="s">
        <v>63</v>
      </c>
      <c r="C44" s="57">
        <v>0</v>
      </c>
      <c r="D44" s="57">
        <f t="shared" si="1"/>
        <v>0</v>
      </c>
      <c r="E44" s="57" t="e">
        <f>#REF!-D44</f>
        <v>#REF!</v>
      </c>
      <c r="F44" s="31">
        <v>25386</v>
      </c>
      <c r="G44" s="31">
        <v>168917</v>
      </c>
      <c r="H44" s="31">
        <v>194303</v>
      </c>
      <c r="I44" s="34">
        <v>568009.55000000005</v>
      </c>
      <c r="J44" s="32">
        <v>148242.43</v>
      </c>
      <c r="K44" s="38">
        <v>3.1318296673004875</v>
      </c>
      <c r="L44" s="33">
        <f t="shared" si="2"/>
        <v>94668.258333333346</v>
      </c>
      <c r="M44" s="32">
        <f t="shared" si="3"/>
        <v>53574.171666666647</v>
      </c>
      <c r="N44" s="33">
        <f t="shared" si="4"/>
        <v>118335.32291666669</v>
      </c>
      <c r="O44" s="33">
        <f t="shared" si="5"/>
        <v>29907.107083333307</v>
      </c>
      <c r="P44" s="33">
        <f t="shared" si="6"/>
        <v>113601.91000000002</v>
      </c>
      <c r="Q44" s="33">
        <f t="shared" si="7"/>
        <v>34640.519999999975</v>
      </c>
      <c r="R44" s="41">
        <f t="shared" si="8"/>
        <v>142002.38750000001</v>
      </c>
      <c r="S44" s="42">
        <f t="shared" si="9"/>
        <v>6240.0424999999814</v>
      </c>
      <c r="T44" s="45">
        <f t="shared" si="10"/>
        <v>18000</v>
      </c>
      <c r="U44" s="31">
        <f t="shared" si="11"/>
        <v>18000</v>
      </c>
      <c r="V44" s="31">
        <f t="shared" si="19"/>
        <v>4992.0339999999851</v>
      </c>
      <c r="W44" s="31">
        <f t="shared" si="12"/>
        <v>10714.834333333331</v>
      </c>
      <c r="X44" s="50">
        <v>0</v>
      </c>
      <c r="Y44" s="31">
        <f t="shared" si="13"/>
        <v>16640.519999999975</v>
      </c>
      <c r="Z44" s="31">
        <f t="shared" si="14"/>
        <v>148242.43</v>
      </c>
      <c r="AA44" s="85">
        <f t="shared" si="15"/>
        <v>3.1318296673004875</v>
      </c>
      <c r="AB44" s="51">
        <f t="shared" si="16"/>
        <v>0</v>
      </c>
      <c r="AC44" s="51">
        <f t="shared" si="18"/>
        <v>194303</v>
      </c>
      <c r="AD44" s="51">
        <v>194303</v>
      </c>
    </row>
    <row r="45" spans="1:30">
      <c r="A45" s="52" t="s">
        <v>61</v>
      </c>
      <c r="B45" s="52" t="s">
        <v>64</v>
      </c>
      <c r="C45" s="57">
        <v>0</v>
      </c>
      <c r="D45" s="57">
        <f t="shared" si="1"/>
        <v>0</v>
      </c>
      <c r="E45" s="57" t="e">
        <f>#REF!-D45</f>
        <v>#REF!</v>
      </c>
      <c r="F45" s="31">
        <v>0</v>
      </c>
      <c r="G45" s="31">
        <v>158991</v>
      </c>
      <c r="H45" s="31">
        <v>158991</v>
      </c>
      <c r="I45" s="34">
        <v>536025.31000000006</v>
      </c>
      <c r="J45" s="32">
        <v>109372.39</v>
      </c>
      <c r="K45" s="38">
        <v>2.4485199775361353</v>
      </c>
      <c r="L45" s="33">
        <f t="shared" si="2"/>
        <v>89337.551666666666</v>
      </c>
      <c r="M45" s="32">
        <f t="shared" si="3"/>
        <v>20034.838333333333</v>
      </c>
      <c r="N45" s="33">
        <f t="shared" si="4"/>
        <v>0</v>
      </c>
      <c r="O45" s="33">
        <f t="shared" si="5"/>
        <v>0</v>
      </c>
      <c r="P45" s="33">
        <f t="shared" si="6"/>
        <v>107205.06199999999</v>
      </c>
      <c r="Q45" s="33">
        <f t="shared" si="7"/>
        <v>2167.3280000000086</v>
      </c>
      <c r="R45" s="41">
        <f t="shared" si="8"/>
        <v>0</v>
      </c>
      <c r="S45" s="42">
        <f t="shared" si="9"/>
        <v>0</v>
      </c>
      <c r="T45" s="45">
        <f t="shared" si="10"/>
        <v>16027.870666666666</v>
      </c>
      <c r="U45" s="31">
        <f t="shared" si="11"/>
        <v>0</v>
      </c>
      <c r="V45" s="31">
        <f t="shared" si="19"/>
        <v>0</v>
      </c>
      <c r="W45" s="31">
        <f t="shared" si="12"/>
        <v>4006.9676666666669</v>
      </c>
      <c r="X45" s="50">
        <v>0</v>
      </c>
      <c r="Y45" s="31" t="str">
        <f t="shared" si="13"/>
        <v>-</v>
      </c>
      <c r="Z45" s="31">
        <f t="shared" si="14"/>
        <v>109372.39</v>
      </c>
      <c r="AA45" s="85">
        <f t="shared" si="15"/>
        <v>2.4485199775361353</v>
      </c>
      <c r="AB45" s="51">
        <f t="shared" si="16"/>
        <v>0</v>
      </c>
      <c r="AC45" s="51">
        <f t="shared" si="18"/>
        <v>158991</v>
      </c>
      <c r="AD45" s="51">
        <v>158991</v>
      </c>
    </row>
    <row r="46" spans="1:30">
      <c r="A46" s="52" t="s">
        <v>61</v>
      </c>
      <c r="B46" s="52" t="s">
        <v>65</v>
      </c>
      <c r="C46" s="57">
        <v>0</v>
      </c>
      <c r="D46" s="57">
        <f t="shared" si="1"/>
        <v>0</v>
      </c>
      <c r="E46" s="57" t="e">
        <f>#REF!-D46</f>
        <v>#REF!</v>
      </c>
      <c r="F46" s="31">
        <v>5002</v>
      </c>
      <c r="G46" s="31">
        <v>122152</v>
      </c>
      <c r="H46" s="31">
        <v>127154</v>
      </c>
      <c r="I46" s="34">
        <v>304170.87</v>
      </c>
      <c r="J46" s="32">
        <v>50042.55999999999</v>
      </c>
      <c r="K46" s="38">
        <v>1.9742545366030608</v>
      </c>
      <c r="L46" s="33">
        <f t="shared" si="2"/>
        <v>0</v>
      </c>
      <c r="M46" s="32">
        <f t="shared" si="3"/>
        <v>0</v>
      </c>
      <c r="N46" s="33">
        <f t="shared" si="4"/>
        <v>0</v>
      </c>
      <c r="O46" s="33">
        <f t="shared" si="5"/>
        <v>0</v>
      </c>
      <c r="P46" s="33">
        <f t="shared" si="6"/>
        <v>0</v>
      </c>
      <c r="Q46" s="33">
        <f t="shared" si="7"/>
        <v>0</v>
      </c>
      <c r="R46" s="41">
        <f t="shared" si="8"/>
        <v>0</v>
      </c>
      <c r="S46" s="42">
        <f t="shared" si="9"/>
        <v>0</v>
      </c>
      <c r="T46" s="45">
        <f t="shared" si="10"/>
        <v>0</v>
      </c>
      <c r="U46" s="31">
        <f t="shared" si="11"/>
        <v>0</v>
      </c>
      <c r="V46" s="31">
        <f t="shared" si="19"/>
        <v>0</v>
      </c>
      <c r="W46" s="31">
        <f t="shared" si="12"/>
        <v>0</v>
      </c>
      <c r="X46" s="50">
        <f t="shared" si="17"/>
        <v>0</v>
      </c>
      <c r="Y46" s="31" t="str">
        <f t="shared" si="13"/>
        <v>-</v>
      </c>
      <c r="Z46" s="31">
        <f t="shared" si="14"/>
        <v>50042.55999999999</v>
      </c>
      <c r="AA46" s="85">
        <f t="shared" si="15"/>
        <v>1.9742545366030608</v>
      </c>
      <c r="AB46" s="51">
        <f t="shared" si="16"/>
        <v>0</v>
      </c>
      <c r="AC46" s="51">
        <f t="shared" si="18"/>
        <v>127154</v>
      </c>
      <c r="AD46" s="51">
        <v>127154</v>
      </c>
    </row>
    <row r="47" spans="1:30">
      <c r="A47" s="52" t="s">
        <v>55</v>
      </c>
      <c r="B47" s="52" t="s">
        <v>66</v>
      </c>
      <c r="C47" s="57">
        <v>19076.813333333332</v>
      </c>
      <c r="D47" s="57">
        <f t="shared" si="1"/>
        <v>19077</v>
      </c>
      <c r="E47" s="57" t="e">
        <f>#REF!-D47</f>
        <v>#REF!</v>
      </c>
      <c r="F47" s="31">
        <v>0</v>
      </c>
      <c r="G47" s="31">
        <v>212036</v>
      </c>
      <c r="H47" s="31">
        <v>212036</v>
      </c>
      <c r="I47" s="34">
        <v>330949.95</v>
      </c>
      <c r="J47" s="32">
        <v>86845.2</v>
      </c>
      <c r="K47" s="38">
        <v>3.1489426120173158</v>
      </c>
      <c r="L47" s="33">
        <f t="shared" si="2"/>
        <v>55158.324999999997</v>
      </c>
      <c r="M47" s="32">
        <f t="shared" si="3"/>
        <v>31686.875</v>
      </c>
      <c r="N47" s="33">
        <f t="shared" si="4"/>
        <v>68947.90625</v>
      </c>
      <c r="O47" s="33">
        <f t="shared" si="5"/>
        <v>17897.293749999997</v>
      </c>
      <c r="P47" s="33">
        <f t="shared" si="6"/>
        <v>66189.989999999991</v>
      </c>
      <c r="Q47" s="33">
        <f t="shared" si="7"/>
        <v>20655.210000000006</v>
      </c>
      <c r="R47" s="41">
        <f t="shared" si="8"/>
        <v>82737.487499999988</v>
      </c>
      <c r="S47" s="42">
        <f t="shared" si="9"/>
        <v>4107.7125000000087</v>
      </c>
      <c r="T47" s="45">
        <f t="shared" si="10"/>
        <v>18000</v>
      </c>
      <c r="U47" s="31">
        <f t="shared" si="11"/>
        <v>14317.834999999997</v>
      </c>
      <c r="V47" s="31">
        <f t="shared" si="19"/>
        <v>3286.1700000000069</v>
      </c>
      <c r="W47" s="31">
        <f t="shared" si="12"/>
        <v>6337.375</v>
      </c>
      <c r="X47" s="50">
        <v>0</v>
      </c>
      <c r="Y47" s="31">
        <f t="shared" si="13"/>
        <v>2655.2100000000064</v>
      </c>
      <c r="Z47" s="31">
        <f t="shared" si="14"/>
        <v>86845.2</v>
      </c>
      <c r="AA47" s="85">
        <f t="shared" si="15"/>
        <v>3.1489426120173158</v>
      </c>
      <c r="AB47" s="51">
        <f t="shared" si="16"/>
        <v>0</v>
      </c>
      <c r="AC47" s="51">
        <f t="shared" si="18"/>
        <v>212036</v>
      </c>
      <c r="AD47" s="51">
        <v>212036</v>
      </c>
    </row>
    <row r="48" spans="1:30">
      <c r="A48" s="52" t="s">
        <v>61</v>
      </c>
      <c r="B48" s="52" t="s">
        <v>67</v>
      </c>
      <c r="C48" s="57">
        <v>0</v>
      </c>
      <c r="D48" s="57">
        <f t="shared" si="1"/>
        <v>0</v>
      </c>
      <c r="E48" s="57" t="e">
        <f>#REF!-D48</f>
        <v>#REF!</v>
      </c>
      <c r="F48" s="31">
        <v>0</v>
      </c>
      <c r="G48" s="31">
        <v>150313</v>
      </c>
      <c r="H48" s="31">
        <v>150313</v>
      </c>
      <c r="I48" s="34">
        <v>631328.37</v>
      </c>
      <c r="J48" s="32">
        <v>58466.729999999996</v>
      </c>
      <c r="K48" s="38">
        <v>1.1113087789797882</v>
      </c>
      <c r="L48" s="33">
        <f t="shared" si="2"/>
        <v>0</v>
      </c>
      <c r="M48" s="32">
        <f t="shared" si="3"/>
        <v>0</v>
      </c>
      <c r="N48" s="33">
        <f t="shared" si="4"/>
        <v>0</v>
      </c>
      <c r="O48" s="33">
        <f t="shared" si="5"/>
        <v>0</v>
      </c>
      <c r="P48" s="33">
        <f t="shared" si="6"/>
        <v>0</v>
      </c>
      <c r="Q48" s="33">
        <f t="shared" si="7"/>
        <v>0</v>
      </c>
      <c r="R48" s="41">
        <f t="shared" si="8"/>
        <v>0</v>
      </c>
      <c r="S48" s="42">
        <f t="shared" si="9"/>
        <v>0</v>
      </c>
      <c r="T48" s="45">
        <f t="shared" si="10"/>
        <v>0</v>
      </c>
      <c r="U48" s="31">
        <f t="shared" si="11"/>
        <v>0</v>
      </c>
      <c r="V48" s="31">
        <f t="shared" si="19"/>
        <v>0</v>
      </c>
      <c r="W48" s="31">
        <f t="shared" si="12"/>
        <v>0</v>
      </c>
      <c r="X48" s="50">
        <f t="shared" si="17"/>
        <v>0</v>
      </c>
      <c r="Y48" s="31" t="str">
        <f t="shared" si="13"/>
        <v>-</v>
      </c>
      <c r="Z48" s="31">
        <f t="shared" si="14"/>
        <v>58466.729999999996</v>
      </c>
      <c r="AA48" s="85">
        <f t="shared" si="15"/>
        <v>1.1113087789797882</v>
      </c>
      <c r="AB48" s="51">
        <f t="shared" si="16"/>
        <v>0</v>
      </c>
      <c r="AC48" s="51">
        <f t="shared" si="18"/>
        <v>150313</v>
      </c>
      <c r="AD48" s="51">
        <v>150313</v>
      </c>
    </row>
    <row r="49" spans="1:30">
      <c r="A49" s="52" t="s">
        <v>55</v>
      </c>
      <c r="B49" s="52" t="s">
        <v>68</v>
      </c>
      <c r="C49" s="57">
        <v>0</v>
      </c>
      <c r="D49" s="57">
        <f t="shared" si="1"/>
        <v>0</v>
      </c>
      <c r="E49" s="57" t="e">
        <f>#REF!-D49</f>
        <v>#REF!</v>
      </c>
      <c r="F49" s="31">
        <v>2574</v>
      </c>
      <c r="G49" s="31">
        <v>181853</v>
      </c>
      <c r="H49" s="31">
        <v>184427</v>
      </c>
      <c r="I49" s="34">
        <v>516197.25</v>
      </c>
      <c r="J49" s="32">
        <v>126974.18000000001</v>
      </c>
      <c r="K49" s="38">
        <v>2.9517595454063348</v>
      </c>
      <c r="L49" s="33">
        <f t="shared" si="2"/>
        <v>86032.875</v>
      </c>
      <c r="M49" s="32">
        <f t="shared" si="3"/>
        <v>40941.305000000008</v>
      </c>
      <c r="N49" s="33">
        <f t="shared" si="4"/>
        <v>107541.09375</v>
      </c>
      <c r="O49" s="33">
        <f t="shared" si="5"/>
        <v>19433.086250000008</v>
      </c>
      <c r="P49" s="33">
        <f t="shared" si="6"/>
        <v>103239.45</v>
      </c>
      <c r="Q49" s="33">
        <f t="shared" si="7"/>
        <v>23734.73000000001</v>
      </c>
      <c r="R49" s="41">
        <f t="shared" si="8"/>
        <v>0</v>
      </c>
      <c r="S49" s="42">
        <f t="shared" si="9"/>
        <v>0</v>
      </c>
      <c r="T49" s="45">
        <f t="shared" si="10"/>
        <v>18000</v>
      </c>
      <c r="U49" s="31">
        <f t="shared" si="11"/>
        <v>15546.469000000006</v>
      </c>
      <c r="V49" s="31">
        <f t="shared" si="19"/>
        <v>0</v>
      </c>
      <c r="W49" s="31">
        <f t="shared" si="12"/>
        <v>8188.2610000000022</v>
      </c>
      <c r="X49" s="50">
        <v>0</v>
      </c>
      <c r="Y49" s="31">
        <f t="shared" si="13"/>
        <v>5734.7300000000105</v>
      </c>
      <c r="Z49" s="31">
        <f t="shared" si="14"/>
        <v>126974.18000000001</v>
      </c>
      <c r="AA49" s="85">
        <f t="shared" si="15"/>
        <v>2.9517595454063348</v>
      </c>
      <c r="AB49" s="51">
        <f t="shared" si="16"/>
        <v>0</v>
      </c>
      <c r="AC49" s="51">
        <f t="shared" si="18"/>
        <v>184427</v>
      </c>
      <c r="AD49" s="51">
        <v>184427</v>
      </c>
    </row>
    <row r="50" spans="1:30">
      <c r="A50" s="61" t="s">
        <v>55</v>
      </c>
      <c r="B50" s="62" t="s">
        <v>69</v>
      </c>
      <c r="C50" s="63">
        <v>0</v>
      </c>
      <c r="D50" s="63">
        <f t="shared" si="1"/>
        <v>0</v>
      </c>
      <c r="E50" s="63" t="e">
        <f>#REF!-D50</f>
        <v>#REF!</v>
      </c>
      <c r="F50" s="31">
        <v>0</v>
      </c>
      <c r="G50" s="31">
        <v>247012</v>
      </c>
      <c r="H50" s="31">
        <v>247012</v>
      </c>
      <c r="I50" s="34">
        <v>332190.09999999998</v>
      </c>
      <c r="J50" s="32">
        <v>56389.42</v>
      </c>
      <c r="K50" s="38">
        <v>2.0370054375491624</v>
      </c>
      <c r="L50" s="33">
        <f t="shared" si="2"/>
        <v>55365.016666666663</v>
      </c>
      <c r="M50" s="32">
        <f t="shared" si="3"/>
        <v>1024.4033333333355</v>
      </c>
      <c r="N50" s="33">
        <f t="shared" si="4"/>
        <v>0</v>
      </c>
      <c r="O50" s="33">
        <f t="shared" si="5"/>
        <v>0</v>
      </c>
      <c r="P50" s="33">
        <f t="shared" si="6"/>
        <v>0</v>
      </c>
      <c r="Q50" s="33">
        <f t="shared" si="7"/>
        <v>0</v>
      </c>
      <c r="R50" s="41">
        <f t="shared" si="8"/>
        <v>0</v>
      </c>
      <c r="S50" s="42">
        <f t="shared" si="9"/>
        <v>0</v>
      </c>
      <c r="T50" s="45">
        <f t="shared" si="10"/>
        <v>819.52266666666833</v>
      </c>
      <c r="U50" s="31">
        <f t="shared" si="11"/>
        <v>0</v>
      </c>
      <c r="V50" s="31">
        <f t="shared" si="19"/>
        <v>0</v>
      </c>
      <c r="W50" s="31">
        <f t="shared" si="12"/>
        <v>204.88066666666711</v>
      </c>
      <c r="X50" s="50">
        <v>0</v>
      </c>
      <c r="Y50" s="31" t="str">
        <f t="shared" si="13"/>
        <v>-</v>
      </c>
      <c r="Z50" s="31">
        <f t="shared" si="14"/>
        <v>56389.42</v>
      </c>
      <c r="AA50" s="85">
        <f t="shared" si="15"/>
        <v>2.0370054375491624</v>
      </c>
      <c r="AB50" s="51">
        <f t="shared" si="16"/>
        <v>0</v>
      </c>
      <c r="AC50" s="51">
        <f t="shared" si="18"/>
        <v>247012</v>
      </c>
      <c r="AD50" s="51">
        <v>247012</v>
      </c>
    </row>
    <row r="51" spans="1:30">
      <c r="A51" s="52" t="s">
        <v>55</v>
      </c>
      <c r="B51" s="52" t="s">
        <v>70</v>
      </c>
      <c r="C51" s="57">
        <v>5258.4373333333406</v>
      </c>
      <c r="D51" s="57">
        <f t="shared" si="1"/>
        <v>5258</v>
      </c>
      <c r="E51" s="57" t="e">
        <f>#REF!-D51</f>
        <v>#REF!</v>
      </c>
      <c r="F51" s="31">
        <v>12317</v>
      </c>
      <c r="G51" s="31">
        <v>206259</v>
      </c>
      <c r="H51" s="31">
        <v>218576</v>
      </c>
      <c r="I51" s="34">
        <v>700810.8</v>
      </c>
      <c r="J51" s="32">
        <v>131304.63</v>
      </c>
      <c r="K51" s="38">
        <v>2.2483323030980689</v>
      </c>
      <c r="L51" s="33">
        <f t="shared" si="2"/>
        <v>116801.79999999999</v>
      </c>
      <c r="M51" s="32">
        <f t="shared" si="3"/>
        <v>14502.830000000016</v>
      </c>
      <c r="N51" s="33">
        <f t="shared" si="4"/>
        <v>0</v>
      </c>
      <c r="O51" s="33">
        <f t="shared" si="5"/>
        <v>0</v>
      </c>
      <c r="P51" s="33">
        <f t="shared" si="6"/>
        <v>0</v>
      </c>
      <c r="Q51" s="33">
        <f t="shared" si="7"/>
        <v>0</v>
      </c>
      <c r="R51" s="41">
        <f t="shared" si="8"/>
        <v>0</v>
      </c>
      <c r="S51" s="42">
        <f t="shared" si="9"/>
        <v>0</v>
      </c>
      <c r="T51" s="45">
        <f t="shared" si="10"/>
        <v>11602.264000000014</v>
      </c>
      <c r="U51" s="31">
        <f t="shared" si="11"/>
        <v>0</v>
      </c>
      <c r="V51" s="31">
        <f t="shared" si="19"/>
        <v>0</v>
      </c>
      <c r="W51" s="31">
        <f t="shared" si="12"/>
        <v>2900.5660000000034</v>
      </c>
      <c r="X51" s="50">
        <v>0</v>
      </c>
      <c r="Y51" s="31" t="str">
        <f t="shared" si="13"/>
        <v>-</v>
      </c>
      <c r="Z51" s="31">
        <f t="shared" si="14"/>
        <v>131304.63</v>
      </c>
      <c r="AA51" s="85">
        <f t="shared" si="15"/>
        <v>2.2483323030980689</v>
      </c>
      <c r="AB51" s="51">
        <f t="shared" si="16"/>
        <v>0</v>
      </c>
      <c r="AC51" s="51">
        <f t="shared" si="18"/>
        <v>218576</v>
      </c>
      <c r="AD51" s="51">
        <v>218576</v>
      </c>
    </row>
    <row r="52" spans="1:30">
      <c r="A52" s="52" t="s">
        <v>61</v>
      </c>
      <c r="B52" s="52" t="s">
        <v>71</v>
      </c>
      <c r="C52" s="57">
        <v>7076.8013333333338</v>
      </c>
      <c r="D52" s="57">
        <f t="shared" si="1"/>
        <v>7077</v>
      </c>
      <c r="E52" s="57" t="e">
        <f>#REF!-D52</f>
        <v>#REF!</v>
      </c>
      <c r="F52" s="31">
        <v>0</v>
      </c>
      <c r="G52" s="31">
        <v>114442</v>
      </c>
      <c r="H52" s="31">
        <v>114442</v>
      </c>
      <c r="I52" s="34">
        <v>313701.96000000002</v>
      </c>
      <c r="J52" s="32">
        <v>42524.3</v>
      </c>
      <c r="K52" s="38">
        <v>1.6266764798026763</v>
      </c>
      <c r="L52" s="33">
        <f t="shared" si="2"/>
        <v>0</v>
      </c>
      <c r="M52" s="32">
        <f t="shared" si="3"/>
        <v>0</v>
      </c>
      <c r="N52" s="33">
        <f t="shared" si="4"/>
        <v>0</v>
      </c>
      <c r="O52" s="33">
        <f t="shared" si="5"/>
        <v>0</v>
      </c>
      <c r="P52" s="33">
        <f t="shared" si="6"/>
        <v>0</v>
      </c>
      <c r="Q52" s="33">
        <f t="shared" si="7"/>
        <v>0</v>
      </c>
      <c r="R52" s="41">
        <f t="shared" si="8"/>
        <v>0</v>
      </c>
      <c r="S52" s="42">
        <f t="shared" si="9"/>
        <v>0</v>
      </c>
      <c r="T52" s="45">
        <f t="shared" si="10"/>
        <v>0</v>
      </c>
      <c r="U52" s="31">
        <f t="shared" si="11"/>
        <v>0</v>
      </c>
      <c r="V52" s="31">
        <f t="shared" si="19"/>
        <v>0</v>
      </c>
      <c r="W52" s="31">
        <f t="shared" si="12"/>
        <v>0</v>
      </c>
      <c r="X52" s="50">
        <f t="shared" si="17"/>
        <v>0</v>
      </c>
      <c r="Y52" s="31" t="str">
        <f t="shared" si="13"/>
        <v>-</v>
      </c>
      <c r="Z52" s="31">
        <f t="shared" si="14"/>
        <v>42524.3</v>
      </c>
      <c r="AA52" s="85">
        <f t="shared" si="15"/>
        <v>1.6266764798026763</v>
      </c>
      <c r="AB52" s="51">
        <f t="shared" si="16"/>
        <v>0</v>
      </c>
      <c r="AC52" s="51">
        <f t="shared" si="18"/>
        <v>114442</v>
      </c>
      <c r="AD52" s="51">
        <v>114442</v>
      </c>
    </row>
    <row r="53" spans="1:30">
      <c r="A53" s="52" t="s">
        <v>55</v>
      </c>
      <c r="B53" s="52" t="s">
        <v>72</v>
      </c>
      <c r="C53" s="57">
        <v>0</v>
      </c>
      <c r="D53" s="57">
        <f t="shared" si="1"/>
        <v>0</v>
      </c>
      <c r="E53" s="57" t="e">
        <f>#REF!-D53</f>
        <v>#REF!</v>
      </c>
      <c r="F53" s="31">
        <v>0</v>
      </c>
      <c r="G53" s="31">
        <v>104049</v>
      </c>
      <c r="H53" s="31">
        <v>104049</v>
      </c>
      <c r="I53" s="34">
        <v>394695.45</v>
      </c>
      <c r="J53" s="32">
        <v>75420.11</v>
      </c>
      <c r="K53" s="38">
        <v>2.2930117892162172</v>
      </c>
      <c r="L53" s="33">
        <f t="shared" si="2"/>
        <v>65782.574999999997</v>
      </c>
      <c r="M53" s="32">
        <f t="shared" si="3"/>
        <v>9637.5350000000035</v>
      </c>
      <c r="N53" s="33">
        <f t="shared" si="4"/>
        <v>0</v>
      </c>
      <c r="O53" s="33">
        <f t="shared" si="5"/>
        <v>0</v>
      </c>
      <c r="P53" s="33">
        <f t="shared" si="6"/>
        <v>0</v>
      </c>
      <c r="Q53" s="33">
        <f t="shared" si="7"/>
        <v>0</v>
      </c>
      <c r="R53" s="41">
        <f t="shared" si="8"/>
        <v>0</v>
      </c>
      <c r="S53" s="42">
        <f t="shared" si="9"/>
        <v>0</v>
      </c>
      <c r="T53" s="45">
        <f t="shared" si="10"/>
        <v>7710.028000000003</v>
      </c>
      <c r="U53" s="31">
        <f t="shared" si="11"/>
        <v>0</v>
      </c>
      <c r="V53" s="31">
        <f t="shared" si="19"/>
        <v>0</v>
      </c>
      <c r="W53" s="31">
        <f t="shared" si="12"/>
        <v>1927.5070000000007</v>
      </c>
      <c r="X53" s="50">
        <v>0</v>
      </c>
      <c r="Y53" s="31" t="str">
        <f t="shared" si="13"/>
        <v>-</v>
      </c>
      <c r="Z53" s="31">
        <f t="shared" si="14"/>
        <v>75420.11</v>
      </c>
      <c r="AA53" s="85">
        <f t="shared" si="15"/>
        <v>2.2930117892162172</v>
      </c>
      <c r="AB53" s="51">
        <f t="shared" si="16"/>
        <v>0</v>
      </c>
      <c r="AC53" s="51">
        <f t="shared" si="18"/>
        <v>104049</v>
      </c>
      <c r="AD53" s="51">
        <v>104049</v>
      </c>
    </row>
    <row r="54" spans="1:30">
      <c r="A54" s="52" t="s">
        <v>61</v>
      </c>
      <c r="B54" s="52" t="s">
        <v>73</v>
      </c>
      <c r="C54" s="57">
        <v>0</v>
      </c>
      <c r="D54" s="57">
        <f t="shared" si="1"/>
        <v>0</v>
      </c>
      <c r="E54" s="57" t="e">
        <f>#REF!-D54</f>
        <v>#REF!</v>
      </c>
      <c r="F54" s="31">
        <v>0</v>
      </c>
      <c r="G54" s="31">
        <v>97699</v>
      </c>
      <c r="H54" s="31">
        <v>97699</v>
      </c>
      <c r="I54" s="34">
        <v>370389.08</v>
      </c>
      <c r="J54" s="32">
        <v>46284.47</v>
      </c>
      <c r="K54" s="38">
        <v>1.4995410771829449</v>
      </c>
      <c r="L54" s="33">
        <f t="shared" si="2"/>
        <v>0</v>
      </c>
      <c r="M54" s="32">
        <f t="shared" si="3"/>
        <v>0</v>
      </c>
      <c r="N54" s="33">
        <f t="shared" si="4"/>
        <v>0</v>
      </c>
      <c r="O54" s="33">
        <f t="shared" si="5"/>
        <v>0</v>
      </c>
      <c r="P54" s="33">
        <f t="shared" si="6"/>
        <v>0</v>
      </c>
      <c r="Q54" s="33">
        <f t="shared" si="7"/>
        <v>0</v>
      </c>
      <c r="R54" s="41">
        <f t="shared" si="8"/>
        <v>0</v>
      </c>
      <c r="S54" s="42">
        <f t="shared" si="9"/>
        <v>0</v>
      </c>
      <c r="T54" s="45">
        <f t="shared" si="10"/>
        <v>0</v>
      </c>
      <c r="U54" s="31">
        <f t="shared" si="11"/>
        <v>0</v>
      </c>
      <c r="V54" s="31">
        <f t="shared" si="19"/>
        <v>0</v>
      </c>
      <c r="W54" s="31">
        <f t="shared" si="12"/>
        <v>0</v>
      </c>
      <c r="X54" s="50">
        <f t="shared" si="17"/>
        <v>0</v>
      </c>
      <c r="Y54" s="31" t="str">
        <f t="shared" si="13"/>
        <v>-</v>
      </c>
      <c r="Z54" s="31">
        <f t="shared" si="14"/>
        <v>46284.47</v>
      </c>
      <c r="AA54" s="85">
        <f t="shared" si="15"/>
        <v>1.4995410771829449</v>
      </c>
      <c r="AB54" s="51">
        <f t="shared" si="16"/>
        <v>0</v>
      </c>
      <c r="AC54" s="51">
        <f t="shared" si="18"/>
        <v>97699</v>
      </c>
      <c r="AD54" s="51">
        <v>97699</v>
      </c>
    </row>
    <row r="55" spans="1:30">
      <c r="A55" s="52" t="s">
        <v>61</v>
      </c>
      <c r="B55" s="52" t="s">
        <v>74</v>
      </c>
      <c r="C55" s="57">
        <v>0</v>
      </c>
      <c r="D55" s="57">
        <f t="shared" si="1"/>
        <v>0</v>
      </c>
      <c r="E55" s="57" t="e">
        <f>#REF!-D55</f>
        <v>#REF!</v>
      </c>
      <c r="F55" s="31">
        <v>0</v>
      </c>
      <c r="G55" s="31">
        <v>194850</v>
      </c>
      <c r="H55" s="31">
        <v>194850</v>
      </c>
      <c r="I55" s="34">
        <v>592753.54</v>
      </c>
      <c r="J55" s="32">
        <v>184786.8</v>
      </c>
      <c r="K55" s="38">
        <v>3.7409166717081099</v>
      </c>
      <c r="L55" s="33">
        <f t="shared" si="2"/>
        <v>98792.256666666653</v>
      </c>
      <c r="M55" s="32">
        <f t="shared" si="3"/>
        <v>85994.543333333335</v>
      </c>
      <c r="N55" s="33">
        <f t="shared" si="4"/>
        <v>123490.32083333332</v>
      </c>
      <c r="O55" s="33">
        <f t="shared" si="5"/>
        <v>61296.479166666672</v>
      </c>
      <c r="P55" s="33">
        <f t="shared" si="6"/>
        <v>118550.70799999998</v>
      </c>
      <c r="Q55" s="33">
        <f t="shared" si="7"/>
        <v>66236.092000000004</v>
      </c>
      <c r="R55" s="41">
        <f t="shared" si="8"/>
        <v>148188.38499999998</v>
      </c>
      <c r="S55" s="42">
        <f t="shared" si="9"/>
        <v>36598.415000000008</v>
      </c>
      <c r="T55" s="45">
        <f t="shared" si="10"/>
        <v>18000</v>
      </c>
      <c r="U55" s="31">
        <f t="shared" si="11"/>
        <v>18000</v>
      </c>
      <c r="V55" s="31">
        <f t="shared" si="19"/>
        <v>18000</v>
      </c>
      <c r="W55" s="31">
        <f t="shared" si="12"/>
        <v>17198.908666666666</v>
      </c>
      <c r="X55" s="50">
        <f t="shared" si="17"/>
        <v>19399.506333333342</v>
      </c>
      <c r="Y55" s="31">
        <f t="shared" si="13"/>
        <v>48236.092000000004</v>
      </c>
      <c r="Z55" s="31">
        <f t="shared" si="14"/>
        <v>165387.29366666664</v>
      </c>
      <c r="AA55" s="85">
        <f t="shared" si="15"/>
        <v>3.3481833343416207</v>
      </c>
      <c r="AB55" s="51">
        <f t="shared" si="16"/>
        <v>19399.506333333342</v>
      </c>
      <c r="AC55" s="51">
        <f t="shared" si="18"/>
        <v>175450.49366666665</v>
      </c>
      <c r="AD55" s="51">
        <v>194850</v>
      </c>
    </row>
    <row r="56" spans="1:30" ht="31.2">
      <c r="A56" s="61" t="s">
        <v>61</v>
      </c>
      <c r="B56" s="62" t="s">
        <v>115</v>
      </c>
      <c r="C56" s="63">
        <v>0</v>
      </c>
      <c r="D56" s="63">
        <f t="shared" si="1"/>
        <v>0</v>
      </c>
      <c r="E56" s="63" t="e">
        <f>#REF!-D56</f>
        <v>#REF!</v>
      </c>
      <c r="F56" s="31">
        <v>0</v>
      </c>
      <c r="G56" s="31">
        <v>116435</v>
      </c>
      <c r="H56" s="31">
        <v>116435</v>
      </c>
      <c r="I56" s="34">
        <v>370170.07</v>
      </c>
      <c r="J56" s="32">
        <v>57981.06</v>
      </c>
      <c r="K56" s="38">
        <v>1.8796028538990199</v>
      </c>
      <c r="L56" s="33">
        <f t="shared" si="2"/>
        <v>0</v>
      </c>
      <c r="M56" s="32">
        <f t="shared" si="3"/>
        <v>0</v>
      </c>
      <c r="N56" s="33">
        <f t="shared" si="4"/>
        <v>0</v>
      </c>
      <c r="O56" s="33">
        <f t="shared" si="5"/>
        <v>0</v>
      </c>
      <c r="P56" s="33">
        <f t="shared" si="6"/>
        <v>0</v>
      </c>
      <c r="Q56" s="33">
        <f t="shared" si="7"/>
        <v>0</v>
      </c>
      <c r="R56" s="41">
        <f t="shared" si="8"/>
        <v>0</v>
      </c>
      <c r="S56" s="42">
        <f t="shared" si="9"/>
        <v>0</v>
      </c>
      <c r="T56" s="45">
        <f t="shared" si="10"/>
        <v>0</v>
      </c>
      <c r="U56" s="31">
        <f t="shared" si="11"/>
        <v>0</v>
      </c>
      <c r="V56" s="31">
        <f t="shared" si="19"/>
        <v>0</v>
      </c>
      <c r="W56" s="31">
        <f t="shared" si="12"/>
        <v>0</v>
      </c>
      <c r="X56" s="50">
        <f t="shared" si="17"/>
        <v>0</v>
      </c>
      <c r="Y56" s="31" t="str">
        <f t="shared" si="13"/>
        <v>-</v>
      </c>
      <c r="Z56" s="31">
        <f t="shared" si="14"/>
        <v>57981.06</v>
      </c>
      <c r="AA56" s="85">
        <f t="shared" si="15"/>
        <v>1.8796028538990199</v>
      </c>
      <c r="AB56" s="51">
        <f t="shared" si="16"/>
        <v>0</v>
      </c>
      <c r="AC56" s="51">
        <f t="shared" si="18"/>
        <v>116435</v>
      </c>
      <c r="AD56" s="51">
        <v>116435</v>
      </c>
    </row>
    <row r="57" spans="1:30">
      <c r="A57" s="52" t="s">
        <v>75</v>
      </c>
      <c r="B57" s="52" t="s">
        <v>76</v>
      </c>
      <c r="C57" s="57">
        <v>4909.7880000000005</v>
      </c>
      <c r="D57" s="57">
        <f t="shared" si="1"/>
        <v>4910</v>
      </c>
      <c r="E57" s="57" t="e">
        <f>#REF!-D57</f>
        <v>#REF!</v>
      </c>
      <c r="F57" s="31">
        <v>0</v>
      </c>
      <c r="G57" s="31">
        <v>131382</v>
      </c>
      <c r="H57" s="31">
        <v>131382</v>
      </c>
      <c r="I57" s="34">
        <v>545319.42000000004</v>
      </c>
      <c r="J57" s="32">
        <v>138300.70000000001</v>
      </c>
      <c r="K57" s="38">
        <v>3.0433693338850833</v>
      </c>
      <c r="L57" s="33">
        <f t="shared" si="2"/>
        <v>90886.57</v>
      </c>
      <c r="M57" s="32">
        <f t="shared" si="3"/>
        <v>47414.130000000005</v>
      </c>
      <c r="N57" s="33">
        <f t="shared" si="4"/>
        <v>113608.21250000001</v>
      </c>
      <c r="O57" s="33">
        <f t="shared" si="5"/>
        <v>24692.487500000003</v>
      </c>
      <c r="P57" s="33">
        <f t="shared" si="6"/>
        <v>109063.88400000001</v>
      </c>
      <c r="Q57" s="33">
        <f t="shared" si="7"/>
        <v>29236.816000000006</v>
      </c>
      <c r="R57" s="41">
        <f t="shared" si="8"/>
        <v>136329.85500000001</v>
      </c>
      <c r="S57" s="42">
        <f t="shared" si="9"/>
        <v>1970.8450000000012</v>
      </c>
      <c r="T57" s="45">
        <f t="shared" si="10"/>
        <v>18000</v>
      </c>
      <c r="U57" s="31">
        <f t="shared" si="11"/>
        <v>18000</v>
      </c>
      <c r="V57" s="31">
        <f t="shared" si="19"/>
        <v>1576.6760000000008</v>
      </c>
      <c r="W57" s="31">
        <f t="shared" si="12"/>
        <v>9482.8260000000009</v>
      </c>
      <c r="X57" s="50">
        <v>0</v>
      </c>
      <c r="Y57" s="31">
        <f t="shared" si="13"/>
        <v>11236.816000000006</v>
      </c>
      <c r="Z57" s="31">
        <f t="shared" si="14"/>
        <v>138300.70000000001</v>
      </c>
      <c r="AA57" s="85">
        <f t="shared" si="15"/>
        <v>3.0433693338850833</v>
      </c>
      <c r="AB57" s="51">
        <f t="shared" si="16"/>
        <v>0</v>
      </c>
      <c r="AC57" s="51">
        <f t="shared" si="18"/>
        <v>131382</v>
      </c>
      <c r="AD57" s="51">
        <v>131382</v>
      </c>
    </row>
    <row r="58" spans="1:30">
      <c r="A58" s="52" t="s">
        <v>77</v>
      </c>
      <c r="B58" s="52" t="s">
        <v>78</v>
      </c>
      <c r="C58" s="57">
        <v>1264.2866666666669</v>
      </c>
      <c r="D58" s="57">
        <f t="shared" si="1"/>
        <v>1264</v>
      </c>
      <c r="E58" s="57" t="e">
        <f>#REF!-D58</f>
        <v>#REF!</v>
      </c>
      <c r="F58" s="31">
        <v>0</v>
      </c>
      <c r="G58" s="31">
        <v>140204</v>
      </c>
      <c r="H58" s="31">
        <v>140204</v>
      </c>
      <c r="I58" s="34">
        <v>378627.08</v>
      </c>
      <c r="J58" s="32">
        <v>138504.66999999998</v>
      </c>
      <c r="K58" s="38">
        <v>4.3896914082320784</v>
      </c>
      <c r="L58" s="33">
        <f t="shared" si="2"/>
        <v>63104.513333333336</v>
      </c>
      <c r="M58" s="32">
        <f t="shared" si="3"/>
        <v>75400.156666666648</v>
      </c>
      <c r="N58" s="33">
        <f t="shared" si="4"/>
        <v>78880.641666666663</v>
      </c>
      <c r="O58" s="33">
        <f t="shared" si="5"/>
        <v>59624.028333333321</v>
      </c>
      <c r="P58" s="33">
        <f t="shared" si="6"/>
        <v>75725.415999999997</v>
      </c>
      <c r="Q58" s="33">
        <f t="shared" si="7"/>
        <v>62779.253999999986</v>
      </c>
      <c r="R58" s="41">
        <f t="shared" si="8"/>
        <v>94656.77</v>
      </c>
      <c r="S58" s="42">
        <f t="shared" si="9"/>
        <v>43847.89999999998</v>
      </c>
      <c r="T58" s="45">
        <f t="shared" si="10"/>
        <v>18000</v>
      </c>
      <c r="U58" s="31">
        <f t="shared" si="11"/>
        <v>18000</v>
      </c>
      <c r="V58" s="31">
        <f t="shared" si="19"/>
        <v>18000</v>
      </c>
      <c r="W58" s="31">
        <f t="shared" si="12"/>
        <v>15080.031333333331</v>
      </c>
      <c r="X58" s="50">
        <f t="shared" si="17"/>
        <v>28767.868666666647</v>
      </c>
      <c r="Y58" s="31">
        <f t="shared" si="13"/>
        <v>44779.253999999986</v>
      </c>
      <c r="Z58" s="31">
        <f t="shared" si="14"/>
        <v>109736.80133333334</v>
      </c>
      <c r="AA58" s="85">
        <f t="shared" si="15"/>
        <v>3.4779382816464155</v>
      </c>
      <c r="AB58" s="51">
        <f t="shared" si="16"/>
        <v>28767.868666666647</v>
      </c>
      <c r="AC58" s="51">
        <f t="shared" si="18"/>
        <v>111436.13133333335</v>
      </c>
      <c r="AD58" s="51">
        <v>140204</v>
      </c>
    </row>
    <row r="59" spans="1:30">
      <c r="A59" s="52" t="s">
        <v>79</v>
      </c>
      <c r="B59" s="52" t="s">
        <v>80</v>
      </c>
      <c r="C59" s="57">
        <v>2096.0933333333292</v>
      </c>
      <c r="D59" s="57">
        <f t="shared" si="1"/>
        <v>2096</v>
      </c>
      <c r="E59" s="57" t="e">
        <f>#REF!-D59</f>
        <v>#REF!</v>
      </c>
      <c r="F59" s="31">
        <v>0</v>
      </c>
      <c r="G59" s="31">
        <v>175277</v>
      </c>
      <c r="H59" s="31">
        <v>175277</v>
      </c>
      <c r="I59" s="34">
        <v>496575.33</v>
      </c>
      <c r="J59" s="32">
        <v>55414.700000000004</v>
      </c>
      <c r="K59" s="38">
        <v>1.3391249218925154</v>
      </c>
      <c r="L59" s="33">
        <f t="shared" si="2"/>
        <v>0</v>
      </c>
      <c r="M59" s="32">
        <f t="shared" si="3"/>
        <v>0</v>
      </c>
      <c r="N59" s="33">
        <f t="shared" si="4"/>
        <v>0</v>
      </c>
      <c r="O59" s="33">
        <f t="shared" si="5"/>
        <v>0</v>
      </c>
      <c r="P59" s="33">
        <f t="shared" si="6"/>
        <v>0</v>
      </c>
      <c r="Q59" s="33">
        <f t="shared" si="7"/>
        <v>0</v>
      </c>
      <c r="R59" s="41">
        <f t="shared" si="8"/>
        <v>0</v>
      </c>
      <c r="S59" s="42">
        <f t="shared" si="9"/>
        <v>0</v>
      </c>
      <c r="T59" s="45">
        <f t="shared" si="10"/>
        <v>0</v>
      </c>
      <c r="U59" s="31">
        <f t="shared" si="11"/>
        <v>0</v>
      </c>
      <c r="V59" s="31">
        <f t="shared" si="19"/>
        <v>0</v>
      </c>
      <c r="W59" s="31">
        <f t="shared" si="12"/>
        <v>0</v>
      </c>
      <c r="X59" s="50">
        <f t="shared" si="17"/>
        <v>0</v>
      </c>
      <c r="Y59" s="31" t="str">
        <f t="shared" si="13"/>
        <v>-</v>
      </c>
      <c r="Z59" s="31">
        <f t="shared" si="14"/>
        <v>55414.700000000004</v>
      </c>
      <c r="AA59" s="85">
        <f t="shared" si="15"/>
        <v>1.3391249218925154</v>
      </c>
      <c r="AB59" s="51">
        <f t="shared" si="16"/>
        <v>0</v>
      </c>
      <c r="AC59" s="51">
        <f t="shared" si="18"/>
        <v>175277</v>
      </c>
      <c r="AD59" s="51">
        <v>175277</v>
      </c>
    </row>
    <row r="60" spans="1:30" ht="31.2">
      <c r="A60" s="62" t="s">
        <v>81</v>
      </c>
      <c r="B60" s="61" t="s">
        <v>82</v>
      </c>
      <c r="C60" s="63">
        <v>8455.3479999999981</v>
      </c>
      <c r="D60" s="63">
        <f t="shared" si="1"/>
        <v>8455</v>
      </c>
      <c r="E60" s="63" t="e">
        <f>#REF!-D60</f>
        <v>#REF!</v>
      </c>
      <c r="F60" s="31">
        <v>29361</v>
      </c>
      <c r="G60" s="31">
        <v>153761</v>
      </c>
      <c r="H60" s="31">
        <v>183122</v>
      </c>
      <c r="I60" s="34">
        <v>921295.46</v>
      </c>
      <c r="J60" s="32">
        <v>166160.22999999998</v>
      </c>
      <c r="K60" s="38">
        <v>2.1642598347331483</v>
      </c>
      <c r="L60" s="33">
        <f t="shared" si="2"/>
        <v>153549.24333333332</v>
      </c>
      <c r="M60" s="32">
        <f t="shared" si="3"/>
        <v>12610.986666666664</v>
      </c>
      <c r="N60" s="33">
        <f t="shared" si="4"/>
        <v>0</v>
      </c>
      <c r="O60" s="33">
        <f t="shared" si="5"/>
        <v>0</v>
      </c>
      <c r="P60" s="33">
        <f t="shared" si="6"/>
        <v>0</v>
      </c>
      <c r="Q60" s="33">
        <f t="shared" si="7"/>
        <v>0</v>
      </c>
      <c r="R60" s="41">
        <f t="shared" si="8"/>
        <v>0</v>
      </c>
      <c r="S60" s="42">
        <f t="shared" si="9"/>
        <v>0</v>
      </c>
      <c r="T60" s="45">
        <f t="shared" si="10"/>
        <v>10088.78933333333</v>
      </c>
      <c r="U60" s="31">
        <f t="shared" si="11"/>
        <v>0</v>
      </c>
      <c r="V60" s="31">
        <f t="shared" si="19"/>
        <v>0</v>
      </c>
      <c r="W60" s="31">
        <f t="shared" si="12"/>
        <v>2522.1973333333331</v>
      </c>
      <c r="X60" s="50">
        <v>0</v>
      </c>
      <c r="Y60" s="31" t="str">
        <f t="shared" si="13"/>
        <v>-</v>
      </c>
      <c r="Z60" s="31">
        <f t="shared" si="14"/>
        <v>166160.22999999998</v>
      </c>
      <c r="AA60" s="85">
        <f t="shared" si="15"/>
        <v>2.1642598347331483</v>
      </c>
      <c r="AB60" s="51">
        <f t="shared" si="16"/>
        <v>0</v>
      </c>
      <c r="AC60" s="51">
        <f t="shared" si="18"/>
        <v>183122</v>
      </c>
      <c r="AD60" s="83">
        <v>183122</v>
      </c>
    </row>
    <row r="61" spans="1:30">
      <c r="A61" s="52" t="s">
        <v>83</v>
      </c>
      <c r="B61" s="52" t="s">
        <v>84</v>
      </c>
      <c r="C61" s="57">
        <v>0</v>
      </c>
      <c r="D61" s="57">
        <f t="shared" si="1"/>
        <v>0</v>
      </c>
      <c r="E61" s="57" t="e">
        <f>#REF!-D61</f>
        <v>#REF!</v>
      </c>
      <c r="F61" s="31">
        <v>0</v>
      </c>
      <c r="G61" s="31">
        <v>141184</v>
      </c>
      <c r="H61" s="31">
        <v>141184</v>
      </c>
      <c r="I61" s="34">
        <v>504853.58</v>
      </c>
      <c r="J61" s="32">
        <v>180050.18</v>
      </c>
      <c r="K61" s="38">
        <v>4.2796609662548093</v>
      </c>
      <c r="L61" s="33">
        <f t="shared" si="2"/>
        <v>84142.263333333336</v>
      </c>
      <c r="M61" s="32">
        <f t="shared" si="3"/>
        <v>95907.916666666657</v>
      </c>
      <c r="N61" s="33">
        <f t="shared" si="4"/>
        <v>105177.82916666666</v>
      </c>
      <c r="O61" s="33">
        <f t="shared" si="5"/>
        <v>74872.35083333333</v>
      </c>
      <c r="P61" s="33">
        <f t="shared" si="6"/>
        <v>100970.716</v>
      </c>
      <c r="Q61" s="33">
        <f t="shared" si="7"/>
        <v>79079.463999999993</v>
      </c>
      <c r="R61" s="41">
        <f t="shared" si="8"/>
        <v>126213.395</v>
      </c>
      <c r="S61" s="42">
        <f t="shared" si="9"/>
        <v>53836.784999999989</v>
      </c>
      <c r="T61" s="45">
        <f t="shared" si="10"/>
        <v>18000</v>
      </c>
      <c r="U61" s="31">
        <f t="shared" si="11"/>
        <v>18000</v>
      </c>
      <c r="V61" s="31">
        <f t="shared" si="19"/>
        <v>18000</v>
      </c>
      <c r="W61" s="31">
        <f t="shared" si="12"/>
        <v>19181.583333333332</v>
      </c>
      <c r="X61" s="50">
        <f t="shared" si="17"/>
        <v>35836.784999999989</v>
      </c>
      <c r="Y61" s="31">
        <f t="shared" si="13"/>
        <v>61079.463999999993</v>
      </c>
      <c r="Z61" s="31">
        <f t="shared" si="14"/>
        <v>144213.39500000002</v>
      </c>
      <c r="AA61" s="85">
        <f t="shared" si="15"/>
        <v>3.4278468224390926</v>
      </c>
      <c r="AB61" s="51">
        <f t="shared" si="16"/>
        <v>35836.784999999989</v>
      </c>
      <c r="AC61" s="51">
        <f t="shared" si="18"/>
        <v>105347.21500000001</v>
      </c>
      <c r="AD61" s="83">
        <v>141184</v>
      </c>
    </row>
    <row r="62" spans="1:30">
      <c r="A62" s="52" t="s">
        <v>85</v>
      </c>
      <c r="B62" s="52" t="s">
        <v>86</v>
      </c>
      <c r="C62" s="57">
        <v>0</v>
      </c>
      <c r="D62" s="57">
        <f t="shared" si="1"/>
        <v>0</v>
      </c>
      <c r="E62" s="57" t="e">
        <f>#REF!-D62</f>
        <v>#REF!</v>
      </c>
      <c r="F62" s="31">
        <v>3170</v>
      </c>
      <c r="G62" s="31">
        <v>169475</v>
      </c>
      <c r="H62" s="31">
        <v>172645</v>
      </c>
      <c r="I62" s="34">
        <v>714435.59</v>
      </c>
      <c r="J62" s="32">
        <v>297425.42000000004</v>
      </c>
      <c r="K62" s="38">
        <v>4.9956988284976127</v>
      </c>
      <c r="L62" s="33">
        <f t="shared" si="2"/>
        <v>119072.59833333333</v>
      </c>
      <c r="M62" s="32">
        <f t="shared" si="3"/>
        <v>178352.82166666671</v>
      </c>
      <c r="N62" s="33">
        <f t="shared" si="4"/>
        <v>148840.74791666667</v>
      </c>
      <c r="O62" s="33">
        <f t="shared" si="5"/>
        <v>148584.67208333337</v>
      </c>
      <c r="P62" s="33">
        <f t="shared" si="6"/>
        <v>142887.11799999999</v>
      </c>
      <c r="Q62" s="33">
        <f t="shared" si="7"/>
        <v>154538.30200000005</v>
      </c>
      <c r="R62" s="41">
        <f t="shared" si="8"/>
        <v>178608.89749999999</v>
      </c>
      <c r="S62" s="42">
        <f t="shared" si="9"/>
        <v>118816.52250000005</v>
      </c>
      <c r="T62" s="45">
        <f t="shared" si="10"/>
        <v>18000</v>
      </c>
      <c r="U62" s="31">
        <f t="shared" si="11"/>
        <v>18000</v>
      </c>
      <c r="V62" s="31">
        <f t="shared" si="19"/>
        <v>18000</v>
      </c>
      <c r="W62" s="31">
        <f t="shared" si="12"/>
        <v>35670.564333333343</v>
      </c>
      <c r="X62" s="50">
        <f t="shared" si="17"/>
        <v>100816.52250000005</v>
      </c>
      <c r="Y62" s="31">
        <f t="shared" si="13"/>
        <v>136538.30200000005</v>
      </c>
      <c r="Z62" s="31">
        <f t="shared" si="14"/>
        <v>196608.89749999999</v>
      </c>
      <c r="AA62" s="85">
        <f t="shared" si="15"/>
        <v>3.3023365619285565</v>
      </c>
      <c r="AB62" s="51">
        <f t="shared" si="16"/>
        <v>100816.52250000005</v>
      </c>
      <c r="AC62" s="51">
        <f t="shared" si="18"/>
        <v>71828.47749999995</v>
      </c>
      <c r="AD62" s="83">
        <v>172645</v>
      </c>
    </row>
    <row r="63" spans="1:30">
      <c r="A63" s="52" t="s">
        <v>87</v>
      </c>
      <c r="B63" s="52" t="s">
        <v>88</v>
      </c>
      <c r="C63" s="57">
        <v>6718.1746666666759</v>
      </c>
      <c r="D63" s="57">
        <f t="shared" si="1"/>
        <v>6718</v>
      </c>
      <c r="E63" s="57" t="e">
        <f>#REF!-D63</f>
        <v>#REF!</v>
      </c>
      <c r="F63" s="31">
        <v>3266</v>
      </c>
      <c r="G63" s="31">
        <v>171587</v>
      </c>
      <c r="H63" s="31">
        <v>174853</v>
      </c>
      <c r="I63" s="34">
        <v>589456.68999999994</v>
      </c>
      <c r="J63" s="32">
        <v>198617.12</v>
      </c>
      <c r="K63" s="38">
        <v>4.043393654587244</v>
      </c>
      <c r="L63" s="33">
        <f t="shared" si="2"/>
        <v>98242.781666666662</v>
      </c>
      <c r="M63" s="32">
        <f t="shared" si="3"/>
        <v>100374.33833333333</v>
      </c>
      <c r="N63" s="33">
        <f t="shared" si="4"/>
        <v>122803.47708333333</v>
      </c>
      <c r="O63" s="33">
        <f t="shared" si="5"/>
        <v>75813.642916666664</v>
      </c>
      <c r="P63" s="33">
        <f t="shared" si="6"/>
        <v>117891.33799999999</v>
      </c>
      <c r="Q63" s="33">
        <f t="shared" si="7"/>
        <v>80725.782000000007</v>
      </c>
      <c r="R63" s="41">
        <f t="shared" si="8"/>
        <v>147364.17249999999</v>
      </c>
      <c r="S63" s="42">
        <f t="shared" si="9"/>
        <v>51252.947500000009</v>
      </c>
      <c r="T63" s="45">
        <f t="shared" si="10"/>
        <v>18000</v>
      </c>
      <c r="U63" s="31">
        <f t="shared" si="11"/>
        <v>18000</v>
      </c>
      <c r="V63" s="31">
        <f t="shared" si="19"/>
        <v>18000</v>
      </c>
      <c r="W63" s="31">
        <f t="shared" si="12"/>
        <v>20074.867666666669</v>
      </c>
      <c r="X63" s="50">
        <f t="shared" si="17"/>
        <v>33252.947500000009</v>
      </c>
      <c r="Y63" s="31">
        <f t="shared" si="13"/>
        <v>62725.782000000007</v>
      </c>
      <c r="Z63" s="31">
        <f t="shared" si="14"/>
        <v>165364.17249999999</v>
      </c>
      <c r="AA63" s="85">
        <f t="shared" si="15"/>
        <v>3.3664391356725463</v>
      </c>
      <c r="AB63" s="51">
        <f t="shared" si="16"/>
        <v>33252.947500000009</v>
      </c>
      <c r="AC63" s="51">
        <f t="shared" si="18"/>
        <v>141600.05249999999</v>
      </c>
      <c r="AD63" s="83">
        <v>174853</v>
      </c>
    </row>
    <row r="64" spans="1:30">
      <c r="A64" s="52" t="s">
        <v>87</v>
      </c>
      <c r="B64" s="52" t="s">
        <v>89</v>
      </c>
      <c r="C64" s="57">
        <v>0</v>
      </c>
      <c r="D64" s="57">
        <f t="shared" si="1"/>
        <v>0</v>
      </c>
      <c r="E64" s="57" t="e">
        <f>#REF!-D64</f>
        <v>#REF!</v>
      </c>
      <c r="F64" s="31">
        <v>0</v>
      </c>
      <c r="G64" s="31">
        <v>154637</v>
      </c>
      <c r="H64" s="31">
        <v>154637</v>
      </c>
      <c r="I64" s="34">
        <v>517822.41</v>
      </c>
      <c r="J64" s="32">
        <v>145050.69</v>
      </c>
      <c r="K64" s="38">
        <v>3.3614000599162948</v>
      </c>
      <c r="L64" s="33">
        <f t="shared" si="2"/>
        <v>86303.735000000001</v>
      </c>
      <c r="M64" s="32">
        <f t="shared" si="3"/>
        <v>58746.955000000002</v>
      </c>
      <c r="N64" s="33">
        <f t="shared" si="4"/>
        <v>107879.66875</v>
      </c>
      <c r="O64" s="33">
        <f t="shared" si="5"/>
        <v>37171.021250000005</v>
      </c>
      <c r="P64" s="33">
        <f t="shared" si="6"/>
        <v>103564.482</v>
      </c>
      <c r="Q64" s="33">
        <f t="shared" si="7"/>
        <v>41486.207999999999</v>
      </c>
      <c r="R64" s="41">
        <f t="shared" si="8"/>
        <v>129455.60250000001</v>
      </c>
      <c r="S64" s="42">
        <f t="shared" si="9"/>
        <v>15595.087499999994</v>
      </c>
      <c r="T64" s="45">
        <f t="shared" si="10"/>
        <v>18000</v>
      </c>
      <c r="U64" s="31">
        <f t="shared" si="11"/>
        <v>18000</v>
      </c>
      <c r="V64" s="31">
        <f t="shared" si="19"/>
        <v>12476.069999999996</v>
      </c>
      <c r="W64" s="31">
        <f t="shared" si="12"/>
        <v>11749.391000000001</v>
      </c>
      <c r="X64" s="50">
        <f t="shared" si="17"/>
        <v>3845.6964999999927</v>
      </c>
      <c r="Y64" s="31">
        <f t="shared" si="13"/>
        <v>23486.207999999999</v>
      </c>
      <c r="Z64" s="31">
        <f t="shared" si="14"/>
        <v>141204.99350000001</v>
      </c>
      <c r="AA64" s="85">
        <f t="shared" si="15"/>
        <v>3.2722800119832596</v>
      </c>
      <c r="AB64" s="51">
        <f t="shared" si="16"/>
        <v>3845.6964999999927</v>
      </c>
      <c r="AC64" s="51">
        <f t="shared" si="18"/>
        <v>150791.30350000001</v>
      </c>
      <c r="AD64" s="51">
        <v>154637</v>
      </c>
    </row>
    <row r="65" spans="1:30">
      <c r="A65" s="52" t="s">
        <v>90</v>
      </c>
      <c r="B65" s="52" t="s">
        <v>91</v>
      </c>
      <c r="C65" s="57">
        <v>0</v>
      </c>
      <c r="D65" s="57">
        <f t="shared" si="1"/>
        <v>0</v>
      </c>
      <c r="E65" s="57" t="e">
        <f>#REF!-D65</f>
        <v>#REF!</v>
      </c>
      <c r="F65" s="31">
        <v>0</v>
      </c>
      <c r="G65" s="31">
        <v>124700</v>
      </c>
      <c r="H65" s="31">
        <v>124700</v>
      </c>
      <c r="I65" s="34">
        <v>445367.47</v>
      </c>
      <c r="J65" s="32">
        <v>86202.96</v>
      </c>
      <c r="K65" s="38">
        <v>2.3226562101628128</v>
      </c>
      <c r="L65" s="33">
        <f t="shared" si="2"/>
        <v>74227.911666666652</v>
      </c>
      <c r="M65" s="32">
        <f t="shared" si="3"/>
        <v>11975.048333333354</v>
      </c>
      <c r="N65" s="33">
        <f t="shared" si="4"/>
        <v>0</v>
      </c>
      <c r="O65" s="33">
        <f t="shared" si="5"/>
        <v>0</v>
      </c>
      <c r="P65" s="33">
        <f t="shared" si="6"/>
        <v>0</v>
      </c>
      <c r="Q65" s="33">
        <f t="shared" si="7"/>
        <v>0</v>
      </c>
      <c r="R65" s="41">
        <f t="shared" si="8"/>
        <v>0</v>
      </c>
      <c r="S65" s="42">
        <f t="shared" si="9"/>
        <v>0</v>
      </c>
      <c r="T65" s="45">
        <f t="shared" si="10"/>
        <v>9580.0386666666836</v>
      </c>
      <c r="U65" s="31">
        <f t="shared" si="11"/>
        <v>0</v>
      </c>
      <c r="V65" s="31">
        <f t="shared" si="19"/>
        <v>0</v>
      </c>
      <c r="W65" s="31">
        <f t="shared" si="12"/>
        <v>2395.0096666666709</v>
      </c>
      <c r="X65" s="50">
        <v>0</v>
      </c>
      <c r="Y65" s="31" t="str">
        <f t="shared" si="13"/>
        <v>-</v>
      </c>
      <c r="Z65" s="31">
        <f t="shared" si="14"/>
        <v>86202.96</v>
      </c>
      <c r="AA65" s="85">
        <f t="shared" si="15"/>
        <v>2.3226562101628128</v>
      </c>
      <c r="AB65" s="51">
        <f t="shared" si="16"/>
        <v>0</v>
      </c>
      <c r="AC65" s="51">
        <f t="shared" si="18"/>
        <v>124700</v>
      </c>
      <c r="AD65" s="51">
        <v>124700</v>
      </c>
    </row>
    <row r="66" spans="1:30">
      <c r="A66" s="62" t="s">
        <v>92</v>
      </c>
      <c r="B66" s="61" t="s">
        <v>93</v>
      </c>
      <c r="C66" s="63">
        <v>0</v>
      </c>
      <c r="D66" s="63">
        <f t="shared" si="1"/>
        <v>0</v>
      </c>
      <c r="E66" s="63" t="e">
        <f>#REF!-D66</f>
        <v>#REF!</v>
      </c>
      <c r="F66" s="31">
        <v>0</v>
      </c>
      <c r="G66" s="31">
        <v>103050</v>
      </c>
      <c r="H66" s="31">
        <v>103050</v>
      </c>
      <c r="I66" s="34">
        <v>451907.94</v>
      </c>
      <c r="J66" s="32">
        <v>101105.60000000001</v>
      </c>
      <c r="K66" s="38">
        <v>2.684766282265366</v>
      </c>
      <c r="L66" s="33">
        <f t="shared" si="2"/>
        <v>75317.990000000005</v>
      </c>
      <c r="M66" s="32">
        <f t="shared" si="3"/>
        <v>25787.61</v>
      </c>
      <c r="N66" s="33">
        <f t="shared" si="4"/>
        <v>94147.487500000003</v>
      </c>
      <c r="O66" s="33">
        <f t="shared" si="5"/>
        <v>6958.1125000000029</v>
      </c>
      <c r="P66" s="33">
        <f t="shared" si="6"/>
        <v>90381.588000000003</v>
      </c>
      <c r="Q66" s="33">
        <f t="shared" si="7"/>
        <v>10724.012000000002</v>
      </c>
      <c r="R66" s="41">
        <f t="shared" si="8"/>
        <v>0</v>
      </c>
      <c r="S66" s="42">
        <f t="shared" si="9"/>
        <v>0</v>
      </c>
      <c r="T66" s="45">
        <f t="shared" si="10"/>
        <v>18000</v>
      </c>
      <c r="U66" s="31">
        <f t="shared" si="11"/>
        <v>5566.4900000000025</v>
      </c>
      <c r="V66" s="31">
        <f t="shared" si="19"/>
        <v>0</v>
      </c>
      <c r="W66" s="31">
        <f t="shared" si="12"/>
        <v>5157.5220000000008</v>
      </c>
      <c r="X66" s="50">
        <v>0</v>
      </c>
      <c r="Y66" s="31" t="str">
        <f t="shared" si="13"/>
        <v>-</v>
      </c>
      <c r="Z66" s="31">
        <f t="shared" si="14"/>
        <v>101105.60000000001</v>
      </c>
      <c r="AA66" s="85">
        <f t="shared" si="15"/>
        <v>2.684766282265366</v>
      </c>
      <c r="AB66" s="51">
        <f t="shared" si="16"/>
        <v>0</v>
      </c>
      <c r="AC66" s="51">
        <f t="shared" si="18"/>
        <v>103050</v>
      </c>
      <c r="AD66" s="51">
        <v>103050</v>
      </c>
    </row>
    <row r="67" spans="1:30" s="87" customFormat="1" ht="31.2">
      <c r="A67" s="62" t="s">
        <v>94</v>
      </c>
      <c r="B67" s="61" t="s">
        <v>95</v>
      </c>
      <c r="C67" s="63">
        <v>22181.374666666681</v>
      </c>
      <c r="D67" s="63">
        <f t="shared" si="1"/>
        <v>22181</v>
      </c>
      <c r="E67" s="63" t="e">
        <f>#REF!-D67</f>
        <v>#REF!</v>
      </c>
      <c r="F67" s="81">
        <v>3858</v>
      </c>
      <c r="G67" s="81">
        <v>155326</v>
      </c>
      <c r="H67" s="81">
        <v>159184</v>
      </c>
      <c r="I67" s="75">
        <v>581953.44999999995</v>
      </c>
      <c r="J67" s="35">
        <v>323784.65999999997</v>
      </c>
      <c r="K67" s="76">
        <v>6.6765063769275708</v>
      </c>
      <c r="L67" s="77">
        <f t="shared" si="2"/>
        <v>96992.241666666654</v>
      </c>
      <c r="M67" s="35">
        <f t="shared" si="3"/>
        <v>226792.41833333333</v>
      </c>
      <c r="N67" s="77">
        <f t="shared" si="4"/>
        <v>121240.30208333331</v>
      </c>
      <c r="O67" s="77">
        <f t="shared" si="5"/>
        <v>202544.35791666666</v>
      </c>
      <c r="P67" s="77">
        <f t="shared" si="6"/>
        <v>116390.68999999999</v>
      </c>
      <c r="Q67" s="77">
        <f t="shared" si="7"/>
        <v>207393.96999999997</v>
      </c>
      <c r="R67" s="78">
        <f t="shared" si="8"/>
        <v>145488.36249999999</v>
      </c>
      <c r="S67" s="79">
        <f t="shared" si="9"/>
        <v>178296.29749999999</v>
      </c>
      <c r="T67" s="80">
        <f t="shared" si="10"/>
        <v>18000</v>
      </c>
      <c r="U67" s="81">
        <f t="shared" si="11"/>
        <v>18000</v>
      </c>
      <c r="V67" s="81">
        <f t="shared" si="19"/>
        <v>18000</v>
      </c>
      <c r="W67" s="81">
        <f t="shared" si="12"/>
        <v>45358.483666666667</v>
      </c>
      <c r="X67" s="82">
        <v>158184</v>
      </c>
      <c r="Y67" s="81">
        <v>158184</v>
      </c>
      <c r="Z67" s="81">
        <f t="shared" si="14"/>
        <v>165600.65999999997</v>
      </c>
      <c r="AA67" s="86">
        <f t="shared" si="15"/>
        <v>3.4147197168433316</v>
      </c>
      <c r="AB67" s="83">
        <f t="shared" si="16"/>
        <v>158184</v>
      </c>
      <c r="AC67" s="83">
        <v>1000</v>
      </c>
      <c r="AD67" s="83">
        <v>159184</v>
      </c>
    </row>
    <row r="68" spans="1:30">
      <c r="A68" s="52" t="s">
        <v>96</v>
      </c>
      <c r="B68" s="52" t="s">
        <v>97</v>
      </c>
      <c r="C68" s="57">
        <v>0</v>
      </c>
      <c r="D68" s="57">
        <f t="shared" si="1"/>
        <v>0</v>
      </c>
      <c r="E68" s="57" t="e">
        <f>#REF!-D68</f>
        <v>#REF!</v>
      </c>
      <c r="F68" s="31">
        <v>12322</v>
      </c>
      <c r="G68" s="31">
        <v>108698</v>
      </c>
      <c r="H68" s="31">
        <v>121020</v>
      </c>
      <c r="I68" s="75">
        <v>368063.65</v>
      </c>
      <c r="J68" s="35">
        <v>116406.76999999999</v>
      </c>
      <c r="K68" s="76">
        <v>3.795216506710184</v>
      </c>
      <c r="L68" s="77">
        <f t="shared" si="2"/>
        <v>61343.941666666673</v>
      </c>
      <c r="M68" s="35">
        <f t="shared" si="3"/>
        <v>55062.828333333317</v>
      </c>
      <c r="N68" s="77">
        <f t="shared" si="4"/>
        <v>76679.927083333343</v>
      </c>
      <c r="O68" s="77">
        <f t="shared" si="5"/>
        <v>39726.842916666646</v>
      </c>
      <c r="P68" s="77">
        <f t="shared" si="6"/>
        <v>73612.73000000001</v>
      </c>
      <c r="Q68" s="77">
        <f t="shared" si="7"/>
        <v>42794.039999999979</v>
      </c>
      <c r="R68" s="78">
        <f t="shared" si="8"/>
        <v>92015.912500000006</v>
      </c>
      <c r="S68" s="79">
        <f t="shared" si="9"/>
        <v>24390.857499999984</v>
      </c>
      <c r="T68" s="80">
        <f t="shared" si="10"/>
        <v>18000</v>
      </c>
      <c r="U68" s="81">
        <f t="shared" si="11"/>
        <v>18000</v>
      </c>
      <c r="V68" s="81">
        <f t="shared" ref="V68:V75" si="20">IF(S68-(S68*20%)&gt;18000,18000,S68-(S68*20%))</f>
        <v>18000</v>
      </c>
      <c r="W68" s="31">
        <f t="shared" si="12"/>
        <v>11012.565666666664</v>
      </c>
      <c r="X68" s="50">
        <f t="shared" si="17"/>
        <v>13378.29183333332</v>
      </c>
      <c r="Y68" s="81">
        <f t="shared" si="13"/>
        <v>24794.039999999979</v>
      </c>
      <c r="Z68" s="31">
        <f t="shared" si="14"/>
        <v>103028.47816666667</v>
      </c>
      <c r="AA68" s="85">
        <f t="shared" si="15"/>
        <v>3.3590433013420364</v>
      </c>
      <c r="AB68" s="51">
        <f t="shared" si="16"/>
        <v>13378.29183333332</v>
      </c>
      <c r="AC68" s="51">
        <f t="shared" si="18"/>
        <v>107641.70816666668</v>
      </c>
      <c r="AD68" s="83">
        <v>121020</v>
      </c>
    </row>
    <row r="69" spans="1:30" s="69" customFormat="1">
      <c r="A69" s="67" t="s">
        <v>98</v>
      </c>
      <c r="B69" s="67" t="s">
        <v>99</v>
      </c>
      <c r="C69" s="68">
        <v>0</v>
      </c>
      <c r="D69" s="68">
        <f t="shared" ref="D69:D75" si="21">ROUND(C69,0)</f>
        <v>0</v>
      </c>
      <c r="E69" s="68" t="e">
        <f>#REF!-D69</f>
        <v>#REF!</v>
      </c>
      <c r="F69" s="36">
        <v>29575</v>
      </c>
      <c r="G69" s="36">
        <v>190674</v>
      </c>
      <c r="H69" s="36">
        <v>220249</v>
      </c>
      <c r="I69" s="75">
        <v>467756.35</v>
      </c>
      <c r="J69" s="35">
        <v>103543.48999999999</v>
      </c>
      <c r="K69" s="76">
        <v>2.65634422707463</v>
      </c>
      <c r="L69" s="77">
        <f t="shared" ref="L69:L75" si="22">IF(K69&gt;2,(J69/K69)*2,0)</f>
        <v>77959.391666666648</v>
      </c>
      <c r="M69" s="35">
        <f t="shared" ref="M69:M75" si="23">IF(K69&gt;2,J69-L69,0)</f>
        <v>25584.098333333342</v>
      </c>
      <c r="N69" s="77">
        <f t="shared" ref="N69:N75" si="24">IF(K69&gt;2.5,(J69/K69)*2.5,0)</f>
        <v>97449.239583333314</v>
      </c>
      <c r="O69" s="77">
        <f t="shared" ref="O69:O75" si="25">IF(K69&gt;2.5,J69-N69,0)</f>
        <v>6094.2504166666768</v>
      </c>
      <c r="P69" s="77">
        <f t="shared" ref="P69:P76" si="26">IF(K69&gt;2.4,(J69/K69)*2.4,0)</f>
        <v>93551.269999999975</v>
      </c>
      <c r="Q69" s="77">
        <f t="shared" ref="Q69:Q76" si="27">IF(K69&gt;2.4,J69-P69,0)</f>
        <v>9992.2200000000157</v>
      </c>
      <c r="R69" s="78">
        <f t="shared" ref="R69:R75" si="28">IF(K69&gt;3,(J69/K69)*3,0)</f>
        <v>0</v>
      </c>
      <c r="S69" s="79">
        <f t="shared" ref="S69:S75" si="29">IF(K69&gt;3,J69-R69,0)</f>
        <v>0</v>
      </c>
      <c r="T69" s="80">
        <f t="shared" ref="T69:T75" si="30">IF(M69-(M69*20%)&gt;18000,18000,M69-(M69*20%))</f>
        <v>18000</v>
      </c>
      <c r="U69" s="81">
        <f t="shared" ref="U69:U75" si="31">IF(O69-(O69*20%)&gt;18000,18000,O69-(O69*20%))</f>
        <v>4875.4003333333412</v>
      </c>
      <c r="V69" s="81">
        <f t="shared" si="20"/>
        <v>0</v>
      </c>
      <c r="W69" s="31">
        <f t="shared" ref="W69:W76" si="32">M69*20%</f>
        <v>5116.819666666669</v>
      </c>
      <c r="X69" s="50">
        <v>0</v>
      </c>
      <c r="Y69" s="81" t="str">
        <f t="shared" ref="Y69:Y75" si="33">IF((Q69-18000)&gt;0,Q69-18000,"-")</f>
        <v>-</v>
      </c>
      <c r="Z69" s="31">
        <f t="shared" ref="Z69:Z75" si="34">J69-AB69</f>
        <v>103543.48999999999</v>
      </c>
      <c r="AA69" s="85">
        <f t="shared" ref="AA69:AA75" si="35">+(Z69/I69)*12</f>
        <v>2.65634422707463</v>
      </c>
      <c r="AB69" s="51">
        <f t="shared" ref="AB69:AB75" si="36">X69</f>
        <v>0</v>
      </c>
      <c r="AC69" s="51">
        <f t="shared" si="18"/>
        <v>220249</v>
      </c>
      <c r="AD69" s="83">
        <v>220249</v>
      </c>
    </row>
    <row r="70" spans="1:30">
      <c r="A70" s="52" t="s">
        <v>100</v>
      </c>
      <c r="B70" s="52" t="s">
        <v>101</v>
      </c>
      <c r="C70" s="57">
        <v>0</v>
      </c>
      <c r="D70" s="57">
        <f t="shared" si="21"/>
        <v>0</v>
      </c>
      <c r="E70" s="57" t="e">
        <f>#REF!-D70</f>
        <v>#REF!</v>
      </c>
      <c r="F70" s="31">
        <v>0</v>
      </c>
      <c r="G70" s="31">
        <v>179274</v>
      </c>
      <c r="H70" s="31">
        <v>179274</v>
      </c>
      <c r="I70" s="75">
        <v>594224.91</v>
      </c>
      <c r="J70" s="35">
        <v>183621.82</v>
      </c>
      <c r="K70" s="76">
        <v>3.7081276851890976</v>
      </c>
      <c r="L70" s="77">
        <f t="shared" si="22"/>
        <v>99037.485000000015</v>
      </c>
      <c r="M70" s="35">
        <f t="shared" si="23"/>
        <v>84584.334999999992</v>
      </c>
      <c r="N70" s="77">
        <f t="shared" si="24"/>
        <v>123796.85625000001</v>
      </c>
      <c r="O70" s="77">
        <f t="shared" si="25"/>
        <v>59824.963749999995</v>
      </c>
      <c r="P70" s="77">
        <f t="shared" si="26"/>
        <v>118844.98200000002</v>
      </c>
      <c r="Q70" s="77">
        <f t="shared" si="27"/>
        <v>64776.837999999989</v>
      </c>
      <c r="R70" s="78">
        <f t="shared" si="28"/>
        <v>148556.22750000004</v>
      </c>
      <c r="S70" s="79">
        <f t="shared" si="29"/>
        <v>35065.59249999997</v>
      </c>
      <c r="T70" s="80">
        <f t="shared" si="30"/>
        <v>18000</v>
      </c>
      <c r="U70" s="81">
        <f t="shared" si="31"/>
        <v>18000</v>
      </c>
      <c r="V70" s="81">
        <f t="shared" si="20"/>
        <v>18000</v>
      </c>
      <c r="W70" s="31">
        <f t="shared" si="32"/>
        <v>16916.866999999998</v>
      </c>
      <c r="X70" s="50">
        <f t="shared" ref="X70:X74" si="37">IF(W70&gt;18000,S70-18000,(S70-W70))</f>
        <v>18148.725499999971</v>
      </c>
      <c r="Y70" s="81">
        <f t="shared" si="33"/>
        <v>46776.837999999989</v>
      </c>
      <c r="Z70" s="31">
        <f t="shared" si="34"/>
        <v>165473.09450000004</v>
      </c>
      <c r="AA70" s="85">
        <f t="shared" si="35"/>
        <v>3.3416255370378201</v>
      </c>
      <c r="AB70" s="51">
        <f t="shared" si="36"/>
        <v>18148.725499999971</v>
      </c>
      <c r="AC70" s="51">
        <f t="shared" ref="AC70:AC75" si="38">IF((AD70-AB70&gt;0),(AD70-AB70),AD70)</f>
        <v>161125.27450000003</v>
      </c>
      <c r="AD70" s="83">
        <v>179274</v>
      </c>
    </row>
    <row r="71" spans="1:30">
      <c r="A71" s="52" t="s">
        <v>102</v>
      </c>
      <c r="B71" s="52" t="s">
        <v>103</v>
      </c>
      <c r="C71" s="57">
        <v>429.90133333333068</v>
      </c>
      <c r="D71" s="57">
        <f t="shared" si="21"/>
        <v>430</v>
      </c>
      <c r="E71" s="57" t="e">
        <f>#REF!-D71</f>
        <v>#REF!</v>
      </c>
      <c r="F71" s="31">
        <v>0</v>
      </c>
      <c r="G71" s="31">
        <v>134255</v>
      </c>
      <c r="H71" s="31">
        <v>134255</v>
      </c>
      <c r="I71" s="75">
        <v>214382.37</v>
      </c>
      <c r="J71" s="35">
        <v>42062.64</v>
      </c>
      <c r="K71" s="76">
        <v>2.3544458436577598</v>
      </c>
      <c r="L71" s="77">
        <f t="shared" si="22"/>
        <v>35730.394999999997</v>
      </c>
      <c r="M71" s="35">
        <f t="shared" si="23"/>
        <v>6332.2450000000026</v>
      </c>
      <c r="N71" s="77">
        <f t="shared" si="24"/>
        <v>0</v>
      </c>
      <c r="O71" s="77">
        <f t="shared" si="25"/>
        <v>0</v>
      </c>
      <c r="P71" s="77">
        <f t="shared" si="26"/>
        <v>0</v>
      </c>
      <c r="Q71" s="77">
        <f t="shared" si="27"/>
        <v>0</v>
      </c>
      <c r="R71" s="78">
        <f t="shared" si="28"/>
        <v>0</v>
      </c>
      <c r="S71" s="79">
        <f t="shared" si="29"/>
        <v>0</v>
      </c>
      <c r="T71" s="80">
        <f t="shared" si="30"/>
        <v>5065.7960000000021</v>
      </c>
      <c r="U71" s="81">
        <f t="shared" si="31"/>
        <v>0</v>
      </c>
      <c r="V71" s="81">
        <f t="shared" si="20"/>
        <v>0</v>
      </c>
      <c r="W71" s="31">
        <f t="shared" si="32"/>
        <v>1266.4490000000005</v>
      </c>
      <c r="X71" s="50">
        <v>0</v>
      </c>
      <c r="Y71" s="81" t="str">
        <f t="shared" si="33"/>
        <v>-</v>
      </c>
      <c r="Z71" s="31">
        <f t="shared" si="34"/>
        <v>42062.64</v>
      </c>
      <c r="AA71" s="85">
        <f t="shared" si="35"/>
        <v>2.3544458436577598</v>
      </c>
      <c r="AB71" s="51">
        <f t="shared" si="36"/>
        <v>0</v>
      </c>
      <c r="AC71" s="51">
        <f t="shared" si="38"/>
        <v>134255</v>
      </c>
      <c r="AD71" s="83">
        <v>134255</v>
      </c>
    </row>
    <row r="72" spans="1:30">
      <c r="A72" s="52" t="s">
        <v>104</v>
      </c>
      <c r="B72" s="52" t="s">
        <v>105</v>
      </c>
      <c r="C72" s="57">
        <v>0</v>
      </c>
      <c r="D72" s="57">
        <f t="shared" si="21"/>
        <v>0</v>
      </c>
      <c r="E72" s="57" t="e">
        <f>#REF!-D72</f>
        <v>#REF!</v>
      </c>
      <c r="F72" s="31">
        <v>0</v>
      </c>
      <c r="G72" s="31">
        <v>186306</v>
      </c>
      <c r="H72" s="31">
        <v>186306</v>
      </c>
      <c r="I72" s="75">
        <v>703855.67</v>
      </c>
      <c r="J72" s="35">
        <v>127271.98000000001</v>
      </c>
      <c r="K72" s="76">
        <v>2.16985360080995</v>
      </c>
      <c r="L72" s="77">
        <f t="shared" si="22"/>
        <v>117309.27833333335</v>
      </c>
      <c r="M72" s="35">
        <f t="shared" si="23"/>
        <v>9962.7016666666605</v>
      </c>
      <c r="N72" s="77">
        <f t="shared" si="24"/>
        <v>0</v>
      </c>
      <c r="O72" s="77">
        <f t="shared" si="25"/>
        <v>0</v>
      </c>
      <c r="P72" s="77">
        <f t="shared" si="26"/>
        <v>0</v>
      </c>
      <c r="Q72" s="77">
        <f t="shared" si="27"/>
        <v>0</v>
      </c>
      <c r="R72" s="78">
        <f t="shared" si="28"/>
        <v>0</v>
      </c>
      <c r="S72" s="79">
        <f t="shared" si="29"/>
        <v>0</v>
      </c>
      <c r="T72" s="80">
        <f t="shared" si="30"/>
        <v>7970.161333333328</v>
      </c>
      <c r="U72" s="81">
        <f t="shared" si="31"/>
        <v>0</v>
      </c>
      <c r="V72" s="81">
        <f t="shared" si="20"/>
        <v>0</v>
      </c>
      <c r="W72" s="31">
        <f t="shared" si="32"/>
        <v>1992.5403333333322</v>
      </c>
      <c r="X72" s="50">
        <v>0</v>
      </c>
      <c r="Y72" s="81" t="str">
        <f t="shared" si="33"/>
        <v>-</v>
      </c>
      <c r="Z72" s="31">
        <f t="shared" si="34"/>
        <v>127271.98000000001</v>
      </c>
      <c r="AA72" s="85">
        <f t="shared" si="35"/>
        <v>2.16985360080995</v>
      </c>
      <c r="AB72" s="51">
        <f t="shared" si="36"/>
        <v>0</v>
      </c>
      <c r="AC72" s="51">
        <f t="shared" si="38"/>
        <v>186306</v>
      </c>
      <c r="AD72" s="83">
        <v>186306</v>
      </c>
    </row>
    <row r="73" spans="1:30">
      <c r="A73" s="52" t="s">
        <v>106</v>
      </c>
      <c r="B73" s="52" t="s">
        <v>107</v>
      </c>
      <c r="C73" s="57">
        <v>31295.957333333343</v>
      </c>
      <c r="D73" s="57">
        <f t="shared" si="21"/>
        <v>31296</v>
      </c>
      <c r="E73" s="57" t="e">
        <f>#REF!-D73</f>
        <v>#REF!</v>
      </c>
      <c r="F73" s="31">
        <v>11844</v>
      </c>
      <c r="G73" s="31">
        <v>157012</v>
      </c>
      <c r="H73" s="31">
        <v>168856</v>
      </c>
      <c r="I73" s="75">
        <v>463162.58</v>
      </c>
      <c r="J73" s="35">
        <v>110390.13</v>
      </c>
      <c r="K73" s="76">
        <v>2.8600789813373959</v>
      </c>
      <c r="L73" s="77">
        <f t="shared" si="22"/>
        <v>77193.763333333321</v>
      </c>
      <c r="M73" s="35">
        <f t="shared" si="23"/>
        <v>33196.366666666683</v>
      </c>
      <c r="N73" s="77">
        <f t="shared" si="24"/>
        <v>96492.204166666648</v>
      </c>
      <c r="O73" s="77">
        <f t="shared" si="25"/>
        <v>13897.925833333356</v>
      </c>
      <c r="P73" s="77">
        <f t="shared" si="26"/>
        <v>92632.515999999989</v>
      </c>
      <c r="Q73" s="77">
        <f t="shared" si="27"/>
        <v>17757.614000000016</v>
      </c>
      <c r="R73" s="78">
        <f t="shared" si="28"/>
        <v>0</v>
      </c>
      <c r="S73" s="79">
        <f t="shared" si="29"/>
        <v>0</v>
      </c>
      <c r="T73" s="80">
        <f t="shared" si="30"/>
        <v>18000</v>
      </c>
      <c r="U73" s="81">
        <f t="shared" si="31"/>
        <v>11118.340666666685</v>
      </c>
      <c r="V73" s="81">
        <f t="shared" si="20"/>
        <v>0</v>
      </c>
      <c r="W73" s="31">
        <f t="shared" si="32"/>
        <v>6639.2733333333372</v>
      </c>
      <c r="X73" s="50">
        <v>0</v>
      </c>
      <c r="Y73" s="81" t="str">
        <f t="shared" si="33"/>
        <v>-</v>
      </c>
      <c r="Z73" s="31">
        <f t="shared" si="34"/>
        <v>110390.13</v>
      </c>
      <c r="AA73" s="85">
        <f t="shared" si="35"/>
        <v>2.8600789813373959</v>
      </c>
      <c r="AB73" s="51">
        <f t="shared" si="36"/>
        <v>0</v>
      </c>
      <c r="AC73" s="51">
        <f t="shared" si="38"/>
        <v>168856</v>
      </c>
      <c r="AD73" s="83">
        <v>168856</v>
      </c>
    </row>
    <row r="74" spans="1:30">
      <c r="A74" s="52" t="s">
        <v>108</v>
      </c>
      <c r="B74" s="52" t="s">
        <v>109</v>
      </c>
      <c r="C74" s="57">
        <v>12225.989333333331</v>
      </c>
      <c r="D74" s="57">
        <f t="shared" si="21"/>
        <v>12226</v>
      </c>
      <c r="E74" s="57" t="e">
        <f>#REF!-D74</f>
        <v>#REF!</v>
      </c>
      <c r="F74" s="31">
        <v>10518</v>
      </c>
      <c r="G74" s="31">
        <v>157650</v>
      </c>
      <c r="H74" s="31">
        <v>168168</v>
      </c>
      <c r="I74" s="75">
        <v>753465.26</v>
      </c>
      <c r="J74" s="35">
        <v>267784.59000000003</v>
      </c>
      <c r="K74" s="76">
        <v>4.2648483620863953</v>
      </c>
      <c r="L74" s="77">
        <f t="shared" si="22"/>
        <v>125577.54333333335</v>
      </c>
      <c r="M74" s="35">
        <f t="shared" si="23"/>
        <v>142207.04666666669</v>
      </c>
      <c r="N74" s="77">
        <f t="shared" si="24"/>
        <v>156971.9291666667</v>
      </c>
      <c r="O74" s="77">
        <f t="shared" si="25"/>
        <v>110812.66083333333</v>
      </c>
      <c r="P74" s="77">
        <f t="shared" si="26"/>
        <v>150693.05200000003</v>
      </c>
      <c r="Q74" s="77">
        <f t="shared" si="27"/>
        <v>117091.538</v>
      </c>
      <c r="R74" s="78">
        <f t="shared" si="28"/>
        <v>188366.31500000003</v>
      </c>
      <c r="S74" s="79">
        <f t="shared" si="29"/>
        <v>79418.274999999994</v>
      </c>
      <c r="T74" s="80">
        <f t="shared" si="30"/>
        <v>18000</v>
      </c>
      <c r="U74" s="81">
        <f t="shared" si="31"/>
        <v>18000</v>
      </c>
      <c r="V74" s="81">
        <f t="shared" si="20"/>
        <v>18000</v>
      </c>
      <c r="W74" s="31">
        <f t="shared" si="32"/>
        <v>28441.40933333334</v>
      </c>
      <c r="X74" s="50">
        <f t="shared" si="37"/>
        <v>61418.274999999994</v>
      </c>
      <c r="Y74" s="81">
        <f t="shared" si="33"/>
        <v>99091.538</v>
      </c>
      <c r="Z74" s="31">
        <f t="shared" si="34"/>
        <v>206366.31500000003</v>
      </c>
      <c r="AA74" s="85">
        <f t="shared" si="35"/>
        <v>3.2866754599940018</v>
      </c>
      <c r="AB74" s="51">
        <f t="shared" si="36"/>
        <v>61418.274999999994</v>
      </c>
      <c r="AC74" s="51">
        <f t="shared" si="38"/>
        <v>106749.72500000001</v>
      </c>
      <c r="AD74" s="83">
        <v>168168</v>
      </c>
    </row>
    <row r="75" spans="1:30" ht="31.2">
      <c r="A75" s="62" t="s">
        <v>110</v>
      </c>
      <c r="B75" s="62" t="s">
        <v>111</v>
      </c>
      <c r="C75" s="63">
        <v>6938.9133333333302</v>
      </c>
      <c r="D75" s="63">
        <f t="shared" si="21"/>
        <v>6939</v>
      </c>
      <c r="E75" s="63" t="e">
        <f>#REF!-D75</f>
        <v>#REF!</v>
      </c>
      <c r="F75" s="31">
        <v>0</v>
      </c>
      <c r="G75" s="31">
        <v>136214</v>
      </c>
      <c r="H75" s="31">
        <v>136214</v>
      </c>
      <c r="I75" s="34">
        <v>480056.3</v>
      </c>
      <c r="J75" s="32">
        <v>114291.26000000001</v>
      </c>
      <c r="K75" s="38">
        <v>2.8569464039946988</v>
      </c>
      <c r="L75" s="33">
        <f t="shared" si="22"/>
        <v>80009.383333333317</v>
      </c>
      <c r="M75" s="32">
        <f t="shared" si="23"/>
        <v>34281.876666666692</v>
      </c>
      <c r="N75" s="33">
        <f t="shared" si="24"/>
        <v>100011.72916666664</v>
      </c>
      <c r="O75" s="33">
        <f t="shared" si="25"/>
        <v>14279.530833333367</v>
      </c>
      <c r="P75" s="33">
        <f t="shared" si="26"/>
        <v>96011.25999999998</v>
      </c>
      <c r="Q75" s="33">
        <f t="shared" si="27"/>
        <v>18280.000000000029</v>
      </c>
      <c r="R75" s="41">
        <f t="shared" si="28"/>
        <v>0</v>
      </c>
      <c r="S75" s="42">
        <f t="shared" si="29"/>
        <v>0</v>
      </c>
      <c r="T75" s="45">
        <f t="shared" si="30"/>
        <v>18000</v>
      </c>
      <c r="U75" s="31">
        <f t="shared" si="31"/>
        <v>11423.624666666694</v>
      </c>
      <c r="V75" s="31">
        <f t="shared" si="20"/>
        <v>0</v>
      </c>
      <c r="W75" s="31">
        <f t="shared" si="32"/>
        <v>6856.3753333333389</v>
      </c>
      <c r="X75" s="50">
        <v>0</v>
      </c>
      <c r="Y75" s="31">
        <f t="shared" si="33"/>
        <v>280.0000000000291</v>
      </c>
      <c r="Z75" s="31">
        <f t="shared" si="34"/>
        <v>114291.26000000001</v>
      </c>
      <c r="AA75" s="85">
        <f t="shared" si="35"/>
        <v>2.8569464039946988</v>
      </c>
      <c r="AB75" s="51">
        <f t="shared" si="36"/>
        <v>0</v>
      </c>
      <c r="AC75" s="51">
        <f t="shared" si="38"/>
        <v>136214</v>
      </c>
      <c r="AD75" s="51">
        <v>136214</v>
      </c>
    </row>
    <row r="76" spans="1:30" s="65" customFormat="1">
      <c r="A76" s="54" t="s">
        <v>112</v>
      </c>
      <c r="B76" s="54"/>
      <c r="C76" s="60">
        <f>SUM(C4:C75)</f>
        <v>259113.68800000002</v>
      </c>
      <c r="D76" s="60">
        <f>SUM(D4:D75)</f>
        <v>259112</v>
      </c>
      <c r="E76" s="60" t="e">
        <f>SUM(E4:E75)</f>
        <v>#REF!</v>
      </c>
      <c r="F76" s="37">
        <v>277795</v>
      </c>
      <c r="G76" s="37">
        <v>10835931</v>
      </c>
      <c r="H76" s="37">
        <v>11113726</v>
      </c>
      <c r="I76" s="37">
        <f t="shared" ref="I76:J76" si="39">SUM(I4:I75)</f>
        <v>35678352</v>
      </c>
      <c r="J76" s="37">
        <f t="shared" si="39"/>
        <v>8823102.5999999996</v>
      </c>
      <c r="K76" s="39"/>
      <c r="L76" s="33">
        <f>SUM(L4:L75)</f>
        <v>4783770.1416666675</v>
      </c>
      <c r="M76" s="32">
        <f>SUM(M4:M75)</f>
        <v>3150172.2083333326</v>
      </c>
      <c r="N76" s="33">
        <f>SUM(N4:N75)</f>
        <v>4636574.8187500006</v>
      </c>
      <c r="O76" s="33">
        <f>SUM(O4:O75)</f>
        <v>2097660.0412500002</v>
      </c>
      <c r="P76" s="33">
        <f t="shared" si="26"/>
        <v>0</v>
      </c>
      <c r="Q76" s="33">
        <f t="shared" si="27"/>
        <v>0</v>
      </c>
      <c r="R76" s="41">
        <f t="shared" ref="R76:Z76" si="40">SUM(R4:R75)</f>
        <v>4140914.8849999993</v>
      </c>
      <c r="S76" s="43">
        <f t="shared" si="40"/>
        <v>1268504.3149999999</v>
      </c>
      <c r="T76" s="47">
        <f t="shared" si="40"/>
        <v>909730.2266666668</v>
      </c>
      <c r="U76" s="40">
        <f t="shared" si="40"/>
        <v>683119.98100000003</v>
      </c>
      <c r="V76" s="40">
        <f t="shared" si="40"/>
        <v>438833.06999999995</v>
      </c>
      <c r="W76" s="40">
        <f t="shared" si="32"/>
        <v>630034.44166666653</v>
      </c>
      <c r="X76" s="48">
        <f>SUM(X4:X75)</f>
        <v>863025.13983333309</v>
      </c>
      <c r="Y76" s="40">
        <f t="shared" si="40"/>
        <v>1499225.6200000003</v>
      </c>
      <c r="Z76" s="40">
        <f t="shared" si="40"/>
        <v>7960077.4601666639</v>
      </c>
      <c r="AA76" s="88"/>
      <c r="AB76" s="74">
        <f>SUM(AB4:AB75)</f>
        <v>863025.13983333309</v>
      </c>
      <c r="AC76" s="74">
        <f>SUM(AC4:AC75)</f>
        <v>10275700.860166667</v>
      </c>
      <c r="AD76" s="84">
        <v>11138726</v>
      </c>
    </row>
    <row r="77" spans="1:30">
      <c r="P77" s="44"/>
      <c r="Y77" s="44"/>
      <c r="Z77" s="44"/>
    </row>
  </sheetData>
  <mergeCells count="31">
    <mergeCell ref="AC2:AC3"/>
    <mergeCell ref="AD2:AD3"/>
    <mergeCell ref="V2:V3"/>
    <mergeCell ref="X2:X3"/>
    <mergeCell ref="Y2:Y3"/>
    <mergeCell ref="Z2:Z3"/>
    <mergeCell ref="AA2:AA3"/>
    <mergeCell ref="AB2:AB3"/>
    <mergeCell ref="W2:W3"/>
    <mergeCell ref="U2:U3"/>
    <mergeCell ref="J2:J3"/>
    <mergeCell ref="K2:K3"/>
    <mergeCell ref="L2:L3"/>
    <mergeCell ref="M2:M3"/>
    <mergeCell ref="N2:N3"/>
    <mergeCell ref="O2:O3"/>
    <mergeCell ref="P2:P3"/>
    <mergeCell ref="Q2:Q3"/>
    <mergeCell ref="R2:R3"/>
    <mergeCell ref="S2:S3"/>
    <mergeCell ref="T2:T3"/>
    <mergeCell ref="A1:B1"/>
    <mergeCell ref="D1:E1"/>
    <mergeCell ref="F1:H1"/>
    <mergeCell ref="I1:M1"/>
    <mergeCell ref="A2:A3"/>
    <mergeCell ref="B2:B3"/>
    <mergeCell ref="F2:F3"/>
    <mergeCell ref="G2:G3"/>
    <mergeCell ref="H2:H3"/>
    <mergeCell ref="I2:I3"/>
  </mergeCells>
  <pageMargins left="0.11811023622047245" right="0.11811023622047245" top="0.11811023622047245" bottom="0.11811023622047245" header="0.31496062992125984" footer="0.31496062992125984"/>
  <pageSetup paperSize="8" scale="55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AD77"/>
  <sheetViews>
    <sheetView tabSelected="1" topLeftCell="M1" workbookViewId="0">
      <selection activeCell="W8" sqref="W8"/>
    </sheetView>
  </sheetViews>
  <sheetFormatPr baseColWidth="10" defaultColWidth="11.44140625" defaultRowHeight="15.6" outlineLevelCol="2"/>
  <cols>
    <col min="1" max="1" width="23.5546875" style="55" customWidth="1"/>
    <col min="2" max="2" width="24" style="55" customWidth="1"/>
    <col min="3" max="3" width="18.33203125" style="58" hidden="1" customWidth="1"/>
    <col min="4" max="5" width="20.88671875" style="58" hidden="1" customWidth="1"/>
    <col min="6" max="6" width="14.44140625" style="53" hidden="1" customWidth="1" outlineLevel="1"/>
    <col min="7" max="7" width="17.44140625" style="53" hidden="1" customWidth="1" outlineLevel="1"/>
    <col min="8" max="8" width="16.33203125" style="53" hidden="1" customWidth="1" outlineLevel="1"/>
    <col min="9" max="9" width="17.33203125" style="53" customWidth="1" outlineLevel="1"/>
    <col min="10" max="10" width="17.88671875" style="53" customWidth="1" outlineLevel="2"/>
    <col min="11" max="11" width="14.5546875" style="53" customWidth="1" outlineLevel="2"/>
    <col min="12" max="12" width="20.33203125" style="53" customWidth="1" outlineLevel="2"/>
    <col min="13" max="13" width="16.88671875" style="53" customWidth="1" outlineLevel="2"/>
    <col min="14" max="17" width="16.88671875" style="53" hidden="1" customWidth="1" outlineLevel="2"/>
    <col min="18" max="18" width="15.33203125" style="66" customWidth="1" collapsed="1"/>
    <col min="19" max="19" width="16.33203125" style="66" customWidth="1"/>
    <col min="20" max="20" width="21.6640625" style="53" hidden="1" customWidth="1"/>
    <col min="21" max="21" width="23.109375" style="53" hidden="1" customWidth="1"/>
    <col min="22" max="22" width="23.109375" style="53" customWidth="1"/>
    <col min="23" max="23" width="21.88671875" style="53" customWidth="1"/>
    <col min="24" max="24" width="19.5546875" style="49" hidden="1" customWidth="1"/>
    <col min="25" max="25" width="21.33203125" style="53" hidden="1" customWidth="1"/>
    <col min="26" max="26" width="21.33203125" style="53" customWidth="1"/>
    <col min="27" max="27" width="13.44140625" style="53" customWidth="1"/>
    <col min="28" max="28" width="14.44140625" style="53" customWidth="1"/>
    <col min="29" max="29" width="16.109375" style="53" customWidth="1"/>
    <col min="30" max="30" width="16" style="53" customWidth="1"/>
    <col min="31" max="16384" width="11.44140625" style="53"/>
  </cols>
  <sheetData>
    <row r="1" spans="1:30" s="96" customFormat="1">
      <c r="A1" s="71"/>
      <c r="B1" s="72"/>
      <c r="C1" s="90"/>
      <c r="D1" s="91"/>
      <c r="E1" s="91"/>
      <c r="F1" s="92"/>
      <c r="G1" s="92"/>
      <c r="H1" s="92"/>
      <c r="I1" s="93"/>
      <c r="J1" s="93"/>
      <c r="K1" s="93"/>
      <c r="L1" s="93"/>
      <c r="M1" s="93"/>
      <c r="N1" s="94"/>
      <c r="O1" s="94"/>
      <c r="P1" s="94"/>
      <c r="Q1" s="94"/>
      <c r="R1" s="95"/>
      <c r="S1" s="95"/>
      <c r="W1" s="89" t="s">
        <v>150</v>
      </c>
      <c r="X1" s="97"/>
      <c r="Y1" s="89" t="s">
        <v>150</v>
      </c>
    </row>
    <row r="2" spans="1:30">
      <c r="A2" s="98" t="s">
        <v>0</v>
      </c>
      <c r="B2" s="98" t="s">
        <v>1</v>
      </c>
      <c r="C2" s="57"/>
      <c r="D2" s="64"/>
      <c r="E2" s="64"/>
      <c r="F2" s="104" t="s">
        <v>117</v>
      </c>
      <c r="G2" s="104" t="s">
        <v>114</v>
      </c>
      <c r="H2" s="104" t="s">
        <v>124</v>
      </c>
      <c r="I2" s="105" t="s">
        <v>144</v>
      </c>
      <c r="J2" s="106" t="s">
        <v>126</v>
      </c>
      <c r="K2" s="107" t="s">
        <v>127</v>
      </c>
      <c r="L2" s="102" t="s">
        <v>128</v>
      </c>
      <c r="M2" s="102" t="s">
        <v>129</v>
      </c>
      <c r="N2" s="110" t="s">
        <v>133</v>
      </c>
      <c r="O2" s="110" t="s">
        <v>134</v>
      </c>
      <c r="P2" s="104" t="s">
        <v>135</v>
      </c>
      <c r="Q2" s="104" t="s">
        <v>136</v>
      </c>
      <c r="R2" s="111" t="s">
        <v>130</v>
      </c>
      <c r="S2" s="111" t="s">
        <v>131</v>
      </c>
      <c r="T2" s="102" t="s">
        <v>132</v>
      </c>
      <c r="U2" s="110" t="s">
        <v>140</v>
      </c>
      <c r="V2" s="118" t="s">
        <v>154</v>
      </c>
      <c r="W2" s="111" t="s">
        <v>157</v>
      </c>
      <c r="X2" s="109" t="s">
        <v>142</v>
      </c>
      <c r="Y2" s="104" t="s">
        <v>143</v>
      </c>
      <c r="Z2" s="112" t="s">
        <v>148</v>
      </c>
      <c r="AA2" s="112" t="s">
        <v>149</v>
      </c>
      <c r="AB2" s="114" t="s">
        <v>117</v>
      </c>
      <c r="AC2" s="114" t="s">
        <v>114</v>
      </c>
      <c r="AD2" s="114" t="s">
        <v>137</v>
      </c>
    </row>
    <row r="3" spans="1:30" s="56" customFormat="1" ht="98.4" customHeight="1">
      <c r="A3" s="98"/>
      <c r="B3" s="98"/>
      <c r="C3" s="59" t="s">
        <v>113</v>
      </c>
      <c r="D3" s="59" t="s">
        <v>113</v>
      </c>
      <c r="E3" s="59" t="s">
        <v>114</v>
      </c>
      <c r="F3" s="104"/>
      <c r="G3" s="104"/>
      <c r="H3" s="104"/>
      <c r="I3" s="105"/>
      <c r="J3" s="106"/>
      <c r="K3" s="107"/>
      <c r="L3" s="102"/>
      <c r="M3" s="102"/>
      <c r="N3" s="110"/>
      <c r="O3" s="110"/>
      <c r="P3" s="104"/>
      <c r="Q3" s="104"/>
      <c r="R3" s="111"/>
      <c r="S3" s="111"/>
      <c r="T3" s="102"/>
      <c r="U3" s="110"/>
      <c r="V3" s="119"/>
      <c r="W3" s="111"/>
      <c r="X3" s="109"/>
      <c r="Y3" s="104"/>
      <c r="Z3" s="113"/>
      <c r="AA3" s="113"/>
      <c r="AB3" s="114"/>
      <c r="AC3" s="114"/>
      <c r="AD3" s="114"/>
    </row>
    <row r="4" spans="1:30">
      <c r="A4" s="52" t="s">
        <v>2</v>
      </c>
      <c r="B4" s="52" t="s">
        <v>3</v>
      </c>
      <c r="C4" s="57">
        <v>0</v>
      </c>
      <c r="D4" s="57">
        <f>ROUND(C4,0)</f>
        <v>0</v>
      </c>
      <c r="E4" s="57" t="e">
        <f>#REF!-D4</f>
        <v>#REF!</v>
      </c>
      <c r="F4" s="31">
        <v>0</v>
      </c>
      <c r="G4" s="31">
        <v>198734</v>
      </c>
      <c r="H4" s="31">
        <v>198734</v>
      </c>
      <c r="I4" s="32">
        <v>668752.66</v>
      </c>
      <c r="J4" s="32">
        <v>173945.95</v>
      </c>
      <c r="K4" s="38">
        <v>3.1212607064620874</v>
      </c>
      <c r="L4" s="33">
        <f>IF(K4&gt;2,(J4/K4)*2,0)</f>
        <v>111458.77666666667</v>
      </c>
      <c r="M4" s="32">
        <f>IF(K4&gt;2,J4-L4,0)</f>
        <v>62487.17333333334</v>
      </c>
      <c r="N4" s="33">
        <f>IF(K4&gt;2.5,(J4/K4)*2.5,0)</f>
        <v>139323.47083333333</v>
      </c>
      <c r="O4" s="33">
        <f>IF(K4&gt;2.5,J4-N4,0)</f>
        <v>34622.479166666686</v>
      </c>
      <c r="P4" s="33">
        <f>IF(K4&gt;2.4,(J4/K4)*2.4,0)</f>
        <v>133750.53200000001</v>
      </c>
      <c r="Q4" s="33">
        <f>IF(K4&gt;2.4,J4-P4,0)</f>
        <v>40195.418000000005</v>
      </c>
      <c r="R4" s="41">
        <f>IF(K4&gt;3,(J4/K4)*3,0)</f>
        <v>167188.16500000001</v>
      </c>
      <c r="S4" s="42">
        <f>IF(K4&gt;3,J4-R4,0)</f>
        <v>6757.7850000000035</v>
      </c>
      <c r="T4" s="45">
        <f>IF(M4-(M4*20%)&gt;18000,18000,M4-(M4*20%))</f>
        <v>18000</v>
      </c>
      <c r="U4" s="31">
        <f>IF(O4-(O4*20%)&gt;18000,18000,O4-(O4*20%))</f>
        <v>18000</v>
      </c>
      <c r="V4" s="31">
        <f>M4*20%</f>
        <v>12497.434666666668</v>
      </c>
      <c r="W4" s="31">
        <v>0</v>
      </c>
      <c r="X4" s="50" t="str">
        <f>IF((S4-18000)&gt;0,S4-18000,"-")</f>
        <v>-</v>
      </c>
      <c r="Y4" s="31">
        <f>IF((Q4-18000)&gt;0,Q4-18000,"-")</f>
        <v>22195.418000000005</v>
      </c>
      <c r="Z4" s="31">
        <f>J4-AB4</f>
        <v>173945.95</v>
      </c>
      <c r="AA4" s="85">
        <f>+(Z4/I4)*12</f>
        <v>3.1212607064620874</v>
      </c>
      <c r="AB4" s="51">
        <f>W4</f>
        <v>0</v>
      </c>
      <c r="AC4" s="51">
        <f>IF((AD4-AB4&gt;0),(AD4-AB4),AD4)</f>
        <v>198734</v>
      </c>
      <c r="AD4" s="51">
        <v>198734</v>
      </c>
    </row>
    <row r="5" spans="1:30">
      <c r="A5" s="52" t="s">
        <v>2</v>
      </c>
      <c r="B5" s="52" t="s">
        <v>4</v>
      </c>
      <c r="C5" s="57">
        <v>0</v>
      </c>
      <c r="D5" s="57">
        <f t="shared" ref="D5:D68" si="0">ROUND(C5,0)</f>
        <v>0</v>
      </c>
      <c r="E5" s="57" t="e">
        <f>#REF!-D5</f>
        <v>#REF!</v>
      </c>
      <c r="F5" s="31">
        <v>0</v>
      </c>
      <c r="G5" s="31">
        <v>88889</v>
      </c>
      <c r="H5" s="31">
        <v>88889</v>
      </c>
      <c r="I5" s="34">
        <v>437012.28</v>
      </c>
      <c r="J5" s="32">
        <v>97142.09</v>
      </c>
      <c r="K5" s="38">
        <v>2.6674423885754419</v>
      </c>
      <c r="L5" s="33">
        <f t="shared" ref="L5:L68" si="1">IF(K5&gt;2,(J5/K5)*2,0)</f>
        <v>72835.38</v>
      </c>
      <c r="M5" s="32">
        <f t="shared" ref="M5:M68" si="2">IF(K5&gt;2,J5-L5,0)</f>
        <v>24306.709999999992</v>
      </c>
      <c r="N5" s="33">
        <f t="shared" ref="N5:N68" si="3">IF(K5&gt;2.5,(J5/K5)*2.5,0)</f>
        <v>91044.225000000006</v>
      </c>
      <c r="O5" s="33">
        <f t="shared" ref="O5:O68" si="4">IF(K5&gt;2.5,J5-N5,0)</f>
        <v>6097.8649999999907</v>
      </c>
      <c r="P5" s="33">
        <f t="shared" ref="P5:P68" si="5">IF(K5&gt;2.4,(J5/K5)*2.4,0)</f>
        <v>87402.456000000006</v>
      </c>
      <c r="Q5" s="33">
        <f t="shared" ref="Q5:Q68" si="6">IF(K5&gt;2.4,J5-P5,0)</f>
        <v>9739.6339999999909</v>
      </c>
      <c r="R5" s="41">
        <f t="shared" ref="R5:R68" si="7">IF(K5&gt;3,(J5/K5)*3,0)</f>
        <v>0</v>
      </c>
      <c r="S5" s="42">
        <f t="shared" ref="S5:S68" si="8">IF(K5&gt;3,J5-R5,0)</f>
        <v>0</v>
      </c>
      <c r="T5" s="45">
        <f t="shared" ref="T5:T68" si="9">IF(M5-(M5*20%)&gt;18000,18000,M5-(M5*20%))</f>
        <v>18000</v>
      </c>
      <c r="U5" s="31">
        <f t="shared" ref="U5:U68" si="10">IF(O5-(O5*20%)&gt;18000,18000,O5-(O5*20%))</f>
        <v>4878.2919999999922</v>
      </c>
      <c r="V5" s="31">
        <f t="shared" ref="V5:V68" si="11">M5*20%</f>
        <v>4861.3419999999987</v>
      </c>
      <c r="W5" s="31">
        <v>0</v>
      </c>
      <c r="X5" s="50" t="str">
        <f t="shared" ref="X5:X68" si="12">IF((S5-18000)&gt;0,S5-18000,"-")</f>
        <v>-</v>
      </c>
      <c r="Y5" s="31" t="str">
        <f t="shared" ref="Y5:Y68" si="13">IF((Q5-18000)&gt;0,Q5-18000,"-")</f>
        <v>-</v>
      </c>
      <c r="Z5" s="31">
        <f t="shared" ref="Z5:Z68" si="14">J5-AB5</f>
        <v>97142.09</v>
      </c>
      <c r="AA5" s="85">
        <f t="shared" ref="AA5:AA68" si="15">+(Z5/I5)*12</f>
        <v>2.6674423885754419</v>
      </c>
      <c r="AB5" s="51">
        <f t="shared" ref="AB5:AB68" si="16">W5</f>
        <v>0</v>
      </c>
      <c r="AC5" s="51">
        <f>IF((AD5-AB5&gt;0),(AD5-AB5),AD5)</f>
        <v>88889</v>
      </c>
      <c r="AD5" s="51">
        <v>88889</v>
      </c>
    </row>
    <row r="6" spans="1:30">
      <c r="A6" s="52" t="s">
        <v>2</v>
      </c>
      <c r="B6" s="52" t="s">
        <v>5</v>
      </c>
      <c r="C6" s="57">
        <v>0</v>
      </c>
      <c r="D6" s="57">
        <f t="shared" si="0"/>
        <v>0</v>
      </c>
      <c r="E6" s="57" t="e">
        <f>#REF!-D6</f>
        <v>#REF!</v>
      </c>
      <c r="F6" s="31">
        <v>0</v>
      </c>
      <c r="G6" s="31">
        <v>121819</v>
      </c>
      <c r="H6" s="31">
        <v>121819</v>
      </c>
      <c r="I6" s="34">
        <v>355469.29</v>
      </c>
      <c r="J6" s="32">
        <v>44305.82</v>
      </c>
      <c r="K6" s="38">
        <v>1.495684310731878</v>
      </c>
      <c r="L6" s="33">
        <f t="shared" si="1"/>
        <v>0</v>
      </c>
      <c r="M6" s="32">
        <f t="shared" si="2"/>
        <v>0</v>
      </c>
      <c r="N6" s="33">
        <f t="shared" si="3"/>
        <v>0</v>
      </c>
      <c r="O6" s="33">
        <f t="shared" si="4"/>
        <v>0</v>
      </c>
      <c r="P6" s="33">
        <f t="shared" si="5"/>
        <v>0</v>
      </c>
      <c r="Q6" s="33">
        <f t="shared" si="6"/>
        <v>0</v>
      </c>
      <c r="R6" s="41">
        <f t="shared" si="7"/>
        <v>0</v>
      </c>
      <c r="S6" s="42">
        <f t="shared" si="8"/>
        <v>0</v>
      </c>
      <c r="T6" s="45">
        <f t="shared" si="9"/>
        <v>0</v>
      </c>
      <c r="U6" s="31">
        <f t="shared" si="10"/>
        <v>0</v>
      </c>
      <c r="V6" s="31">
        <f t="shared" si="11"/>
        <v>0</v>
      </c>
      <c r="W6" s="31">
        <f t="shared" ref="W6:W68" si="17">IF(V6&gt;18000,S6-18000,(S6-V6))</f>
        <v>0</v>
      </c>
      <c r="X6" s="50" t="str">
        <f t="shared" si="12"/>
        <v>-</v>
      </c>
      <c r="Y6" s="31" t="str">
        <f t="shared" si="13"/>
        <v>-</v>
      </c>
      <c r="Z6" s="31">
        <f t="shared" si="14"/>
        <v>44305.82</v>
      </c>
      <c r="AA6" s="85">
        <f t="shared" si="15"/>
        <v>1.495684310731878</v>
      </c>
      <c r="AB6" s="51">
        <f t="shared" si="16"/>
        <v>0</v>
      </c>
      <c r="AC6" s="51">
        <f t="shared" ref="AC6:AC69" si="18">IF((AD6-AB6&gt;0),(AD6-AB6),AD6)</f>
        <v>121819</v>
      </c>
      <c r="AD6" s="51">
        <v>121819</v>
      </c>
    </row>
    <row r="7" spans="1:30">
      <c r="A7" s="52" t="s">
        <v>2</v>
      </c>
      <c r="B7" s="52" t="s">
        <v>6</v>
      </c>
      <c r="C7" s="57">
        <v>0</v>
      </c>
      <c r="D7" s="57">
        <f t="shared" si="0"/>
        <v>0</v>
      </c>
      <c r="E7" s="57" t="e">
        <f>#REF!-D7</f>
        <v>#REF!</v>
      </c>
      <c r="F7" s="31">
        <v>0</v>
      </c>
      <c r="G7" s="31">
        <v>116454</v>
      </c>
      <c r="H7" s="31">
        <v>116454</v>
      </c>
      <c r="I7" s="34">
        <v>362481.82</v>
      </c>
      <c r="J7" s="32">
        <v>23246.959999999999</v>
      </c>
      <c r="K7" s="38">
        <v>0.76959313435360688</v>
      </c>
      <c r="L7" s="33">
        <f t="shared" si="1"/>
        <v>0</v>
      </c>
      <c r="M7" s="32">
        <f t="shared" si="2"/>
        <v>0</v>
      </c>
      <c r="N7" s="33">
        <f t="shared" si="3"/>
        <v>0</v>
      </c>
      <c r="O7" s="33">
        <f t="shared" si="4"/>
        <v>0</v>
      </c>
      <c r="P7" s="33">
        <f t="shared" si="5"/>
        <v>0</v>
      </c>
      <c r="Q7" s="33">
        <f t="shared" si="6"/>
        <v>0</v>
      </c>
      <c r="R7" s="41">
        <f t="shared" si="7"/>
        <v>0</v>
      </c>
      <c r="S7" s="42">
        <f t="shared" si="8"/>
        <v>0</v>
      </c>
      <c r="T7" s="45">
        <f t="shared" si="9"/>
        <v>0</v>
      </c>
      <c r="U7" s="31">
        <f t="shared" si="10"/>
        <v>0</v>
      </c>
      <c r="V7" s="31">
        <f t="shared" si="11"/>
        <v>0</v>
      </c>
      <c r="W7" s="31">
        <f t="shared" si="17"/>
        <v>0</v>
      </c>
      <c r="X7" s="50" t="str">
        <f t="shared" si="12"/>
        <v>-</v>
      </c>
      <c r="Y7" s="31" t="str">
        <f t="shared" si="13"/>
        <v>-</v>
      </c>
      <c r="Z7" s="31">
        <f t="shared" si="14"/>
        <v>23246.959999999999</v>
      </c>
      <c r="AA7" s="85">
        <f t="shared" si="15"/>
        <v>0.76959313435360688</v>
      </c>
      <c r="AB7" s="51">
        <f t="shared" si="16"/>
        <v>0</v>
      </c>
      <c r="AC7" s="51">
        <f t="shared" si="18"/>
        <v>116454</v>
      </c>
      <c r="AD7" s="51">
        <v>116454</v>
      </c>
    </row>
    <row r="8" spans="1:30">
      <c r="A8" s="52" t="s">
        <v>2</v>
      </c>
      <c r="B8" s="52" t="s">
        <v>7</v>
      </c>
      <c r="C8" s="57">
        <v>0</v>
      </c>
      <c r="D8" s="57">
        <f t="shared" si="0"/>
        <v>0</v>
      </c>
      <c r="E8" s="57" t="e">
        <f>#REF!-D8</f>
        <v>#REF!</v>
      </c>
      <c r="F8" s="31">
        <v>0</v>
      </c>
      <c r="G8" s="31">
        <v>101385</v>
      </c>
      <c r="H8" s="31">
        <v>101385</v>
      </c>
      <c r="I8" s="34">
        <v>306848.82</v>
      </c>
      <c r="J8" s="32">
        <v>111190.16</v>
      </c>
      <c r="K8" s="38">
        <v>4.3483364870035999</v>
      </c>
      <c r="L8" s="33">
        <f t="shared" si="1"/>
        <v>51141.47</v>
      </c>
      <c r="M8" s="32">
        <f t="shared" si="2"/>
        <v>60048.69</v>
      </c>
      <c r="N8" s="33">
        <f t="shared" si="3"/>
        <v>63926.837500000001</v>
      </c>
      <c r="O8" s="33">
        <f t="shared" si="4"/>
        <v>47263.322500000002</v>
      </c>
      <c r="P8" s="33">
        <f t="shared" si="5"/>
        <v>61369.763999999996</v>
      </c>
      <c r="Q8" s="33">
        <f t="shared" si="6"/>
        <v>49820.396000000008</v>
      </c>
      <c r="R8" s="41">
        <f t="shared" si="7"/>
        <v>76712.205000000002</v>
      </c>
      <c r="S8" s="42">
        <f t="shared" si="8"/>
        <v>34477.955000000002</v>
      </c>
      <c r="T8" s="45">
        <f t="shared" si="9"/>
        <v>18000</v>
      </c>
      <c r="U8" s="31">
        <f t="shared" si="10"/>
        <v>18000</v>
      </c>
      <c r="V8" s="31">
        <f t="shared" si="11"/>
        <v>12009.738000000001</v>
      </c>
      <c r="W8" s="31">
        <f t="shared" si="17"/>
        <v>22468.217000000001</v>
      </c>
      <c r="X8" s="50">
        <f t="shared" si="12"/>
        <v>16477.955000000002</v>
      </c>
      <c r="Y8" s="31">
        <f t="shared" si="13"/>
        <v>31820.396000000008</v>
      </c>
      <c r="Z8" s="31">
        <f t="shared" si="14"/>
        <v>88721.942999999999</v>
      </c>
      <c r="AA8" s="86">
        <f t="shared" si="15"/>
        <v>3.4696672974007194</v>
      </c>
      <c r="AB8" s="51">
        <f t="shared" si="16"/>
        <v>22468.217000000001</v>
      </c>
      <c r="AC8" s="51">
        <f t="shared" si="18"/>
        <v>78916.782999999996</v>
      </c>
      <c r="AD8" s="51">
        <v>101385</v>
      </c>
    </row>
    <row r="9" spans="1:30">
      <c r="A9" s="54" t="s">
        <v>8</v>
      </c>
      <c r="B9" s="54" t="s">
        <v>9</v>
      </c>
      <c r="C9" s="57">
        <v>0</v>
      </c>
      <c r="D9" s="57">
        <f t="shared" si="0"/>
        <v>0</v>
      </c>
      <c r="E9" s="57" t="e">
        <f>#REF!-D9</f>
        <v>#REF!</v>
      </c>
      <c r="F9" s="31">
        <v>0</v>
      </c>
      <c r="G9" s="31">
        <v>101493</v>
      </c>
      <c r="H9" s="31">
        <v>101493</v>
      </c>
      <c r="I9" s="34">
        <v>409595.36</v>
      </c>
      <c r="J9" s="32">
        <v>31621.53</v>
      </c>
      <c r="K9" s="38">
        <v>0.92642250634870482</v>
      </c>
      <c r="L9" s="33">
        <f t="shared" si="1"/>
        <v>0</v>
      </c>
      <c r="M9" s="32">
        <f t="shared" si="2"/>
        <v>0</v>
      </c>
      <c r="N9" s="33">
        <f t="shared" si="3"/>
        <v>0</v>
      </c>
      <c r="O9" s="33">
        <f t="shared" si="4"/>
        <v>0</v>
      </c>
      <c r="P9" s="33">
        <f t="shared" si="5"/>
        <v>0</v>
      </c>
      <c r="Q9" s="33">
        <f t="shared" si="6"/>
        <v>0</v>
      </c>
      <c r="R9" s="41">
        <f t="shared" si="7"/>
        <v>0</v>
      </c>
      <c r="S9" s="42">
        <f t="shared" si="8"/>
        <v>0</v>
      </c>
      <c r="T9" s="45">
        <f t="shared" si="9"/>
        <v>0</v>
      </c>
      <c r="U9" s="31">
        <f t="shared" si="10"/>
        <v>0</v>
      </c>
      <c r="V9" s="31">
        <f t="shared" si="11"/>
        <v>0</v>
      </c>
      <c r="W9" s="31">
        <f t="shared" si="17"/>
        <v>0</v>
      </c>
      <c r="X9" s="50" t="str">
        <f t="shared" si="12"/>
        <v>-</v>
      </c>
      <c r="Y9" s="31" t="str">
        <f t="shared" si="13"/>
        <v>-</v>
      </c>
      <c r="Z9" s="31">
        <f t="shared" si="14"/>
        <v>31621.53</v>
      </c>
      <c r="AA9" s="86">
        <f t="shared" si="15"/>
        <v>0.92642250634870482</v>
      </c>
      <c r="AB9" s="51">
        <f t="shared" si="16"/>
        <v>0</v>
      </c>
      <c r="AC9" s="51">
        <f t="shared" si="18"/>
        <v>126493</v>
      </c>
      <c r="AD9" s="51">
        <v>126493</v>
      </c>
    </row>
    <row r="10" spans="1:30">
      <c r="A10" s="52" t="s">
        <v>10</v>
      </c>
      <c r="B10" s="52" t="s">
        <v>11</v>
      </c>
      <c r="C10" s="57">
        <v>0</v>
      </c>
      <c r="D10" s="57">
        <f t="shared" si="0"/>
        <v>0</v>
      </c>
      <c r="E10" s="57" t="e">
        <f>#REF!-D10</f>
        <v>#REF!</v>
      </c>
      <c r="F10" s="31">
        <v>0</v>
      </c>
      <c r="G10" s="31">
        <v>96869</v>
      </c>
      <c r="H10" s="31">
        <v>96869</v>
      </c>
      <c r="I10" s="34">
        <v>380306.62</v>
      </c>
      <c r="J10" s="32">
        <v>121950.68</v>
      </c>
      <c r="K10" s="38">
        <v>3.8479691991688174</v>
      </c>
      <c r="L10" s="33">
        <f t="shared" si="1"/>
        <v>63384.436666666676</v>
      </c>
      <c r="M10" s="32">
        <f t="shared" si="2"/>
        <v>58566.243333333317</v>
      </c>
      <c r="N10" s="33">
        <f t="shared" si="3"/>
        <v>79230.545833333337</v>
      </c>
      <c r="O10" s="33">
        <f t="shared" si="4"/>
        <v>42720.134166666656</v>
      </c>
      <c r="P10" s="33">
        <f t="shared" si="5"/>
        <v>76061.324000000008</v>
      </c>
      <c r="Q10" s="33">
        <f t="shared" si="6"/>
        <v>45889.355999999985</v>
      </c>
      <c r="R10" s="41">
        <f t="shared" si="7"/>
        <v>95076.655000000013</v>
      </c>
      <c r="S10" s="42">
        <f t="shared" si="8"/>
        <v>26874.02499999998</v>
      </c>
      <c r="T10" s="45">
        <f t="shared" si="9"/>
        <v>18000</v>
      </c>
      <c r="U10" s="31">
        <f t="shared" si="10"/>
        <v>18000</v>
      </c>
      <c r="V10" s="31">
        <f t="shared" si="11"/>
        <v>11713.248666666665</v>
      </c>
      <c r="W10" s="31">
        <f t="shared" si="17"/>
        <v>15160.776333333315</v>
      </c>
      <c r="X10" s="50">
        <f t="shared" si="12"/>
        <v>8874.0249999999796</v>
      </c>
      <c r="Y10" s="31">
        <f t="shared" si="13"/>
        <v>27889.355999999985</v>
      </c>
      <c r="Z10" s="31">
        <f t="shared" si="14"/>
        <v>106789.90366666668</v>
      </c>
      <c r="AA10" s="86">
        <f t="shared" si="15"/>
        <v>3.3695938398337644</v>
      </c>
      <c r="AB10" s="51">
        <f t="shared" si="16"/>
        <v>15160.776333333315</v>
      </c>
      <c r="AC10" s="51">
        <f t="shared" si="18"/>
        <v>81708.223666666687</v>
      </c>
      <c r="AD10" s="51">
        <v>96869</v>
      </c>
    </row>
    <row r="11" spans="1:30">
      <c r="A11" s="52" t="s">
        <v>12</v>
      </c>
      <c r="B11" s="52" t="s">
        <v>13</v>
      </c>
      <c r="C11" s="57">
        <v>0</v>
      </c>
      <c r="D11" s="57">
        <f t="shared" si="0"/>
        <v>0</v>
      </c>
      <c r="E11" s="57" t="e">
        <f>#REF!-D11</f>
        <v>#REF!</v>
      </c>
      <c r="F11" s="31">
        <v>0</v>
      </c>
      <c r="G11" s="31">
        <v>173112</v>
      </c>
      <c r="H11" s="31">
        <v>173112</v>
      </c>
      <c r="I11" s="34">
        <v>657881.85</v>
      </c>
      <c r="J11" s="32">
        <v>96103.110000000015</v>
      </c>
      <c r="K11" s="38">
        <v>1.75295506328378</v>
      </c>
      <c r="L11" s="33">
        <f t="shared" si="1"/>
        <v>0</v>
      </c>
      <c r="M11" s="32">
        <f t="shared" si="2"/>
        <v>0</v>
      </c>
      <c r="N11" s="33">
        <f t="shared" si="3"/>
        <v>0</v>
      </c>
      <c r="O11" s="33">
        <f t="shared" si="4"/>
        <v>0</v>
      </c>
      <c r="P11" s="33">
        <f t="shared" si="5"/>
        <v>0</v>
      </c>
      <c r="Q11" s="33">
        <f t="shared" si="6"/>
        <v>0</v>
      </c>
      <c r="R11" s="41">
        <f t="shared" si="7"/>
        <v>0</v>
      </c>
      <c r="S11" s="42">
        <f t="shared" si="8"/>
        <v>0</v>
      </c>
      <c r="T11" s="45">
        <f t="shared" si="9"/>
        <v>0</v>
      </c>
      <c r="U11" s="31">
        <f t="shared" si="10"/>
        <v>0</v>
      </c>
      <c r="V11" s="31">
        <f t="shared" si="11"/>
        <v>0</v>
      </c>
      <c r="W11" s="31">
        <f t="shared" si="17"/>
        <v>0</v>
      </c>
      <c r="X11" s="50" t="str">
        <f t="shared" si="12"/>
        <v>-</v>
      </c>
      <c r="Y11" s="31" t="str">
        <f t="shared" si="13"/>
        <v>-</v>
      </c>
      <c r="Z11" s="31">
        <f t="shared" si="14"/>
        <v>96103.110000000015</v>
      </c>
      <c r="AA11" s="86">
        <f t="shared" si="15"/>
        <v>1.75295506328378</v>
      </c>
      <c r="AB11" s="51">
        <f t="shared" si="16"/>
        <v>0</v>
      </c>
      <c r="AC11" s="51">
        <f t="shared" si="18"/>
        <v>173112</v>
      </c>
      <c r="AD11" s="51">
        <v>173112</v>
      </c>
    </row>
    <row r="12" spans="1:30">
      <c r="A12" s="52" t="s">
        <v>14</v>
      </c>
      <c r="B12" s="52" t="s">
        <v>15</v>
      </c>
      <c r="C12" s="57">
        <v>0</v>
      </c>
      <c r="D12" s="57">
        <f t="shared" si="0"/>
        <v>0</v>
      </c>
      <c r="E12" s="57" t="e">
        <f>#REF!-D12</f>
        <v>#REF!</v>
      </c>
      <c r="F12" s="31">
        <v>0</v>
      </c>
      <c r="G12" s="31">
        <v>107897</v>
      </c>
      <c r="H12" s="31">
        <v>107897</v>
      </c>
      <c r="I12" s="34">
        <v>325061.5</v>
      </c>
      <c r="J12" s="32">
        <v>76674.81</v>
      </c>
      <c r="K12" s="38">
        <v>2.8305342835125047</v>
      </c>
      <c r="L12" s="33">
        <f t="shared" si="1"/>
        <v>54176.916666666664</v>
      </c>
      <c r="M12" s="32">
        <f t="shared" si="2"/>
        <v>22497.893333333333</v>
      </c>
      <c r="N12" s="33">
        <f t="shared" si="3"/>
        <v>67721.145833333328</v>
      </c>
      <c r="O12" s="33">
        <f t="shared" si="4"/>
        <v>8953.6641666666692</v>
      </c>
      <c r="P12" s="33">
        <f t="shared" si="5"/>
        <v>65012.299999999996</v>
      </c>
      <c r="Q12" s="33">
        <f t="shared" si="6"/>
        <v>11662.510000000002</v>
      </c>
      <c r="R12" s="41">
        <f t="shared" si="7"/>
        <v>0</v>
      </c>
      <c r="S12" s="42">
        <f t="shared" si="8"/>
        <v>0</v>
      </c>
      <c r="T12" s="45">
        <f t="shared" si="9"/>
        <v>17998.314666666665</v>
      </c>
      <c r="U12" s="31">
        <f t="shared" si="10"/>
        <v>7162.9313333333357</v>
      </c>
      <c r="V12" s="31">
        <f t="shared" si="11"/>
        <v>4499.5786666666672</v>
      </c>
      <c r="W12" s="31">
        <v>0</v>
      </c>
      <c r="X12" s="50" t="str">
        <f t="shared" si="12"/>
        <v>-</v>
      </c>
      <c r="Y12" s="31" t="str">
        <f t="shared" si="13"/>
        <v>-</v>
      </c>
      <c r="Z12" s="31">
        <f t="shared" si="14"/>
        <v>76674.81</v>
      </c>
      <c r="AA12" s="86">
        <f t="shared" si="15"/>
        <v>2.8305342835125047</v>
      </c>
      <c r="AB12" s="51">
        <f t="shared" si="16"/>
        <v>0</v>
      </c>
      <c r="AC12" s="51">
        <f t="shared" si="18"/>
        <v>107897</v>
      </c>
      <c r="AD12" s="51">
        <v>107897</v>
      </c>
    </row>
    <row r="13" spans="1:30">
      <c r="A13" s="52" t="s">
        <v>16</v>
      </c>
      <c r="B13" s="52" t="s">
        <v>17</v>
      </c>
      <c r="C13" s="57">
        <v>0</v>
      </c>
      <c r="D13" s="57">
        <f t="shared" si="0"/>
        <v>0</v>
      </c>
      <c r="E13" s="57" t="e">
        <f>#REF!-D13</f>
        <v>#REF!</v>
      </c>
      <c r="F13" s="31">
        <v>10994</v>
      </c>
      <c r="G13" s="31">
        <v>140300</v>
      </c>
      <c r="H13" s="31">
        <v>151294</v>
      </c>
      <c r="I13" s="34">
        <v>497266.34</v>
      </c>
      <c r="J13" s="32">
        <v>181226.95</v>
      </c>
      <c r="K13" s="38">
        <v>4.3733573440744049</v>
      </c>
      <c r="L13" s="33">
        <f t="shared" si="1"/>
        <v>82877.723333333342</v>
      </c>
      <c r="M13" s="32">
        <f t="shared" si="2"/>
        <v>98349.226666666669</v>
      </c>
      <c r="N13" s="33">
        <f t="shared" si="3"/>
        <v>103597.15416666667</v>
      </c>
      <c r="O13" s="33">
        <f t="shared" si="4"/>
        <v>77629.795833333337</v>
      </c>
      <c r="P13" s="33">
        <f t="shared" si="5"/>
        <v>99453.268000000011</v>
      </c>
      <c r="Q13" s="33">
        <f t="shared" si="6"/>
        <v>81773.682000000001</v>
      </c>
      <c r="R13" s="41">
        <f t="shared" si="7"/>
        <v>124316.58500000002</v>
      </c>
      <c r="S13" s="42">
        <f t="shared" si="8"/>
        <v>56910.364999999991</v>
      </c>
      <c r="T13" s="45">
        <f t="shared" si="9"/>
        <v>18000</v>
      </c>
      <c r="U13" s="31">
        <f t="shared" si="10"/>
        <v>18000</v>
      </c>
      <c r="V13" s="31">
        <f t="shared" si="11"/>
        <v>19669.845333333335</v>
      </c>
      <c r="W13" s="31">
        <f t="shared" si="17"/>
        <v>38910.364999999991</v>
      </c>
      <c r="X13" s="50">
        <f t="shared" si="12"/>
        <v>38910.364999999991</v>
      </c>
      <c r="Y13" s="31">
        <f t="shared" si="13"/>
        <v>63773.682000000001</v>
      </c>
      <c r="Z13" s="31">
        <f t="shared" si="14"/>
        <v>142316.58500000002</v>
      </c>
      <c r="AA13" s="86">
        <f t="shared" si="15"/>
        <v>3.4343748663945366</v>
      </c>
      <c r="AB13" s="51">
        <f t="shared" si="16"/>
        <v>38910.364999999991</v>
      </c>
      <c r="AC13" s="51">
        <f t="shared" si="18"/>
        <v>112383.63500000001</v>
      </c>
      <c r="AD13" s="51">
        <v>151294</v>
      </c>
    </row>
    <row r="14" spans="1:30">
      <c r="A14" s="52" t="s">
        <v>16</v>
      </c>
      <c r="B14" s="52" t="s">
        <v>18</v>
      </c>
      <c r="C14" s="57">
        <v>0</v>
      </c>
      <c r="D14" s="57">
        <f t="shared" si="0"/>
        <v>0</v>
      </c>
      <c r="E14" s="57" t="e">
        <f>#REF!-D14</f>
        <v>#REF!</v>
      </c>
      <c r="F14" s="31">
        <v>0</v>
      </c>
      <c r="G14" s="31">
        <v>131013</v>
      </c>
      <c r="H14" s="31">
        <v>131013</v>
      </c>
      <c r="I14" s="34">
        <v>533379.62</v>
      </c>
      <c r="J14" s="32">
        <v>152095.01</v>
      </c>
      <c r="K14" s="38">
        <v>3.4218407519957363</v>
      </c>
      <c r="L14" s="33">
        <f t="shared" si="1"/>
        <v>88896.603333333333</v>
      </c>
      <c r="M14" s="32">
        <f t="shared" si="2"/>
        <v>63198.406666666677</v>
      </c>
      <c r="N14" s="33">
        <f t="shared" si="3"/>
        <v>111120.75416666667</v>
      </c>
      <c r="O14" s="33">
        <f t="shared" si="4"/>
        <v>40974.255833333344</v>
      </c>
      <c r="P14" s="33">
        <f t="shared" si="5"/>
        <v>106675.924</v>
      </c>
      <c r="Q14" s="33">
        <f t="shared" si="6"/>
        <v>45419.08600000001</v>
      </c>
      <c r="R14" s="41">
        <f t="shared" si="7"/>
        <v>133344.905</v>
      </c>
      <c r="S14" s="42">
        <f t="shared" si="8"/>
        <v>18750.10500000001</v>
      </c>
      <c r="T14" s="45">
        <f t="shared" si="9"/>
        <v>18000</v>
      </c>
      <c r="U14" s="31">
        <f t="shared" si="10"/>
        <v>18000</v>
      </c>
      <c r="V14" s="31">
        <f t="shared" si="11"/>
        <v>12639.681333333336</v>
      </c>
      <c r="W14" s="31">
        <f t="shared" si="17"/>
        <v>6110.4236666666748</v>
      </c>
      <c r="X14" s="50">
        <f t="shared" si="12"/>
        <v>750.10500000001048</v>
      </c>
      <c r="Y14" s="31">
        <f t="shared" si="13"/>
        <v>27419.08600000001</v>
      </c>
      <c r="Z14" s="31">
        <f t="shared" si="14"/>
        <v>145984.58633333334</v>
      </c>
      <c r="AA14" s="86">
        <f t="shared" si="15"/>
        <v>3.2843681503991471</v>
      </c>
      <c r="AB14" s="51">
        <f t="shared" si="16"/>
        <v>6110.4236666666748</v>
      </c>
      <c r="AC14" s="51">
        <f t="shared" si="18"/>
        <v>124902.57633333333</v>
      </c>
      <c r="AD14" s="51">
        <v>131013</v>
      </c>
    </row>
    <row r="15" spans="1:30">
      <c r="A15" s="52" t="s">
        <v>16</v>
      </c>
      <c r="B15" s="52" t="s">
        <v>19</v>
      </c>
      <c r="C15" s="57">
        <v>20375.198666666671</v>
      </c>
      <c r="D15" s="57">
        <f t="shared" si="0"/>
        <v>20375</v>
      </c>
      <c r="E15" s="57" t="e">
        <f>#REF!-D15</f>
        <v>#REF!</v>
      </c>
      <c r="F15" s="31">
        <v>0</v>
      </c>
      <c r="G15" s="31">
        <v>159204</v>
      </c>
      <c r="H15" s="31">
        <v>159204</v>
      </c>
      <c r="I15" s="34">
        <v>517380.59</v>
      </c>
      <c r="J15" s="32">
        <v>87983.41</v>
      </c>
      <c r="K15" s="38">
        <v>2.0406658858230458</v>
      </c>
      <c r="L15" s="33">
        <f t="shared" si="1"/>
        <v>86230.098333333328</v>
      </c>
      <c r="M15" s="32">
        <f t="shared" si="2"/>
        <v>1753.3116666666756</v>
      </c>
      <c r="N15" s="33">
        <f t="shared" si="3"/>
        <v>0</v>
      </c>
      <c r="O15" s="33">
        <f t="shared" si="4"/>
        <v>0</v>
      </c>
      <c r="P15" s="33">
        <f t="shared" si="5"/>
        <v>0</v>
      </c>
      <c r="Q15" s="33">
        <f t="shared" si="6"/>
        <v>0</v>
      </c>
      <c r="R15" s="41">
        <f t="shared" si="7"/>
        <v>0</v>
      </c>
      <c r="S15" s="42">
        <f t="shared" si="8"/>
        <v>0</v>
      </c>
      <c r="T15" s="45">
        <f t="shared" si="9"/>
        <v>1402.6493333333406</v>
      </c>
      <c r="U15" s="31">
        <f t="shared" si="10"/>
        <v>0</v>
      </c>
      <c r="V15" s="31">
        <f t="shared" si="11"/>
        <v>350.66233333333514</v>
      </c>
      <c r="W15" s="31">
        <v>0</v>
      </c>
      <c r="X15" s="50" t="str">
        <f t="shared" si="12"/>
        <v>-</v>
      </c>
      <c r="Y15" s="31" t="str">
        <f t="shared" si="13"/>
        <v>-</v>
      </c>
      <c r="Z15" s="31">
        <f t="shared" si="14"/>
        <v>87983.41</v>
      </c>
      <c r="AA15" s="86">
        <f t="shared" si="15"/>
        <v>2.0406658858230458</v>
      </c>
      <c r="AB15" s="51">
        <f t="shared" si="16"/>
        <v>0</v>
      </c>
      <c r="AC15" s="51">
        <f t="shared" si="18"/>
        <v>159204</v>
      </c>
      <c r="AD15" s="51">
        <v>159204</v>
      </c>
    </row>
    <row r="16" spans="1:30">
      <c r="A16" s="52" t="s">
        <v>20</v>
      </c>
      <c r="B16" s="52" t="s">
        <v>21</v>
      </c>
      <c r="C16" s="57">
        <v>15380.091999999993</v>
      </c>
      <c r="D16" s="57">
        <f t="shared" si="0"/>
        <v>15380</v>
      </c>
      <c r="E16" s="57" t="e">
        <f>#REF!-D16</f>
        <v>#REF!</v>
      </c>
      <c r="F16" s="31">
        <v>29854</v>
      </c>
      <c r="G16" s="31">
        <v>133328</v>
      </c>
      <c r="H16" s="31">
        <v>163182</v>
      </c>
      <c r="I16" s="34">
        <v>360803.61</v>
      </c>
      <c r="J16" s="32">
        <v>176640.49</v>
      </c>
      <c r="K16" s="38">
        <v>5.8749020831582026</v>
      </c>
      <c r="L16" s="33">
        <f t="shared" si="1"/>
        <v>60133.935000000005</v>
      </c>
      <c r="M16" s="32">
        <f t="shared" si="2"/>
        <v>116506.55499999999</v>
      </c>
      <c r="N16" s="33">
        <f t="shared" si="3"/>
        <v>75167.418750000012</v>
      </c>
      <c r="O16" s="33">
        <f t="shared" si="4"/>
        <v>101473.07124999998</v>
      </c>
      <c r="P16" s="33">
        <f t="shared" si="5"/>
        <v>72160.722000000009</v>
      </c>
      <c r="Q16" s="33">
        <f t="shared" si="6"/>
        <v>104479.76799999998</v>
      </c>
      <c r="R16" s="41">
        <f t="shared" si="7"/>
        <v>90200.902500000011</v>
      </c>
      <c r="S16" s="42">
        <f t="shared" si="8"/>
        <v>86439.58749999998</v>
      </c>
      <c r="T16" s="45">
        <f t="shared" si="9"/>
        <v>18000</v>
      </c>
      <c r="U16" s="31">
        <f t="shared" si="10"/>
        <v>18000</v>
      </c>
      <c r="V16" s="31">
        <f t="shared" si="11"/>
        <v>23301.311000000002</v>
      </c>
      <c r="W16" s="31">
        <f t="shared" si="17"/>
        <v>68439.58749999998</v>
      </c>
      <c r="X16" s="50">
        <f t="shared" si="12"/>
        <v>68439.58749999998</v>
      </c>
      <c r="Y16" s="31">
        <f t="shared" si="13"/>
        <v>86479.767999999982</v>
      </c>
      <c r="Z16" s="31">
        <f t="shared" si="14"/>
        <v>108200.90250000001</v>
      </c>
      <c r="AA16" s="86">
        <f t="shared" si="15"/>
        <v>3.5986636331050019</v>
      </c>
      <c r="AB16" s="51">
        <f t="shared" si="16"/>
        <v>68439.58749999998</v>
      </c>
      <c r="AC16" s="51">
        <f t="shared" si="18"/>
        <v>94742.41250000002</v>
      </c>
      <c r="AD16" s="51">
        <v>163182</v>
      </c>
    </row>
    <row r="17" spans="1:30">
      <c r="A17" s="52" t="s">
        <v>20</v>
      </c>
      <c r="B17" s="52" t="s">
        <v>22</v>
      </c>
      <c r="C17" s="57">
        <v>0</v>
      </c>
      <c r="D17" s="57">
        <f t="shared" si="0"/>
        <v>0</v>
      </c>
      <c r="E17" s="57" t="e">
        <f>#REF!-D17</f>
        <v>#REF!</v>
      </c>
      <c r="F17" s="31">
        <v>0</v>
      </c>
      <c r="G17" s="31">
        <v>187611</v>
      </c>
      <c r="H17" s="31">
        <v>187611</v>
      </c>
      <c r="I17" s="34">
        <v>554406.03</v>
      </c>
      <c r="J17" s="32">
        <v>98050.43</v>
      </c>
      <c r="K17" s="38">
        <v>2.1222805964069327</v>
      </c>
      <c r="L17" s="33">
        <f t="shared" si="1"/>
        <v>92401.005000000005</v>
      </c>
      <c r="M17" s="32">
        <f t="shared" si="2"/>
        <v>5649.4249999999884</v>
      </c>
      <c r="N17" s="33">
        <f t="shared" si="3"/>
        <v>0</v>
      </c>
      <c r="O17" s="33">
        <f t="shared" si="4"/>
        <v>0</v>
      </c>
      <c r="P17" s="33">
        <f t="shared" si="5"/>
        <v>0</v>
      </c>
      <c r="Q17" s="33">
        <f t="shared" si="6"/>
        <v>0</v>
      </c>
      <c r="R17" s="41">
        <f t="shared" si="7"/>
        <v>0</v>
      </c>
      <c r="S17" s="42">
        <f t="shared" si="8"/>
        <v>0</v>
      </c>
      <c r="T17" s="45">
        <f t="shared" si="9"/>
        <v>4519.5399999999909</v>
      </c>
      <c r="U17" s="31">
        <f t="shared" si="10"/>
        <v>0</v>
      </c>
      <c r="V17" s="31">
        <f t="shared" si="11"/>
        <v>1129.8849999999977</v>
      </c>
      <c r="W17" s="31">
        <v>0</v>
      </c>
      <c r="X17" s="50" t="str">
        <f t="shared" si="12"/>
        <v>-</v>
      </c>
      <c r="Y17" s="31" t="str">
        <f t="shared" si="13"/>
        <v>-</v>
      </c>
      <c r="Z17" s="31">
        <f t="shared" si="14"/>
        <v>98050.43</v>
      </c>
      <c r="AA17" s="86">
        <f t="shared" si="15"/>
        <v>2.1222805964069327</v>
      </c>
      <c r="AB17" s="51">
        <f t="shared" si="16"/>
        <v>0</v>
      </c>
      <c r="AC17" s="51">
        <f t="shared" si="18"/>
        <v>187611</v>
      </c>
      <c r="AD17" s="51">
        <v>187611</v>
      </c>
    </row>
    <row r="18" spans="1:30">
      <c r="A18" s="52" t="s">
        <v>20</v>
      </c>
      <c r="B18" s="52" t="s">
        <v>23</v>
      </c>
      <c r="C18" s="57">
        <v>0</v>
      </c>
      <c r="D18" s="57">
        <f t="shared" si="0"/>
        <v>0</v>
      </c>
      <c r="E18" s="57" t="e">
        <f>#REF!-D18</f>
        <v>#REF!</v>
      </c>
      <c r="F18" s="31">
        <v>0</v>
      </c>
      <c r="G18" s="31">
        <v>130483</v>
      </c>
      <c r="H18" s="31">
        <v>130483</v>
      </c>
      <c r="I18" s="34">
        <v>551162.6</v>
      </c>
      <c r="J18" s="32">
        <v>82992.789999999994</v>
      </c>
      <c r="K18" s="38">
        <v>1.8069322555630587</v>
      </c>
      <c r="L18" s="33">
        <f t="shared" si="1"/>
        <v>0</v>
      </c>
      <c r="M18" s="32">
        <f t="shared" si="2"/>
        <v>0</v>
      </c>
      <c r="N18" s="33">
        <f t="shared" si="3"/>
        <v>0</v>
      </c>
      <c r="O18" s="33">
        <f t="shared" si="4"/>
        <v>0</v>
      </c>
      <c r="P18" s="33">
        <f t="shared" si="5"/>
        <v>0</v>
      </c>
      <c r="Q18" s="33">
        <f t="shared" si="6"/>
        <v>0</v>
      </c>
      <c r="R18" s="41">
        <f t="shared" si="7"/>
        <v>0</v>
      </c>
      <c r="S18" s="42">
        <f t="shared" si="8"/>
        <v>0</v>
      </c>
      <c r="T18" s="45">
        <f t="shared" si="9"/>
        <v>0</v>
      </c>
      <c r="U18" s="31">
        <f t="shared" si="10"/>
        <v>0</v>
      </c>
      <c r="V18" s="31">
        <f t="shared" si="11"/>
        <v>0</v>
      </c>
      <c r="W18" s="31">
        <f t="shared" si="17"/>
        <v>0</v>
      </c>
      <c r="X18" s="50" t="str">
        <f t="shared" si="12"/>
        <v>-</v>
      </c>
      <c r="Y18" s="31" t="str">
        <f t="shared" si="13"/>
        <v>-</v>
      </c>
      <c r="Z18" s="31">
        <f t="shared" si="14"/>
        <v>82992.789999999994</v>
      </c>
      <c r="AA18" s="85">
        <f t="shared" si="15"/>
        <v>1.8069322555630587</v>
      </c>
      <c r="AB18" s="51">
        <f t="shared" si="16"/>
        <v>0</v>
      </c>
      <c r="AC18" s="51">
        <f t="shared" si="18"/>
        <v>130483</v>
      </c>
      <c r="AD18" s="51">
        <v>130483</v>
      </c>
    </row>
    <row r="19" spans="1:30">
      <c r="A19" s="52" t="s">
        <v>20</v>
      </c>
      <c r="B19" s="52" t="s">
        <v>24</v>
      </c>
      <c r="C19" s="57">
        <v>0</v>
      </c>
      <c r="D19" s="57">
        <f t="shared" si="0"/>
        <v>0</v>
      </c>
      <c r="E19" s="57" t="e">
        <f>#REF!-D19</f>
        <v>#REF!</v>
      </c>
      <c r="F19" s="31">
        <v>0</v>
      </c>
      <c r="G19" s="31">
        <v>157022</v>
      </c>
      <c r="H19" s="31">
        <v>157022</v>
      </c>
      <c r="I19" s="34">
        <v>513352.45</v>
      </c>
      <c r="J19" s="32">
        <v>136399.41</v>
      </c>
      <c r="K19" s="38">
        <v>3.1884388980709062</v>
      </c>
      <c r="L19" s="33">
        <f t="shared" si="1"/>
        <v>85558.741666666669</v>
      </c>
      <c r="M19" s="32">
        <f t="shared" si="2"/>
        <v>50840.668333333335</v>
      </c>
      <c r="N19" s="33">
        <f t="shared" si="3"/>
        <v>106948.42708333334</v>
      </c>
      <c r="O19" s="33">
        <f t="shared" si="4"/>
        <v>29450.98291666666</v>
      </c>
      <c r="P19" s="33">
        <f t="shared" si="5"/>
        <v>102670.49</v>
      </c>
      <c r="Q19" s="33">
        <f t="shared" si="6"/>
        <v>33728.92</v>
      </c>
      <c r="R19" s="41">
        <f t="shared" si="7"/>
        <v>128338.1125</v>
      </c>
      <c r="S19" s="42">
        <f t="shared" si="8"/>
        <v>8061.2975000000006</v>
      </c>
      <c r="T19" s="45">
        <f t="shared" si="9"/>
        <v>18000</v>
      </c>
      <c r="U19" s="31">
        <f t="shared" si="10"/>
        <v>18000</v>
      </c>
      <c r="V19" s="31">
        <f t="shared" si="11"/>
        <v>10168.133666666668</v>
      </c>
      <c r="W19" s="31">
        <v>0</v>
      </c>
      <c r="X19" s="50" t="str">
        <f t="shared" si="12"/>
        <v>-</v>
      </c>
      <c r="Y19" s="31">
        <f t="shared" si="13"/>
        <v>15728.919999999998</v>
      </c>
      <c r="Z19" s="31">
        <f t="shared" si="14"/>
        <v>136399.41</v>
      </c>
      <c r="AA19" s="85">
        <f t="shared" si="15"/>
        <v>3.1884388980709062</v>
      </c>
      <c r="AB19" s="51">
        <f t="shared" si="16"/>
        <v>0</v>
      </c>
      <c r="AC19" s="51">
        <f t="shared" si="18"/>
        <v>157022</v>
      </c>
      <c r="AD19" s="51">
        <v>157022</v>
      </c>
    </row>
    <row r="20" spans="1:30">
      <c r="A20" s="52" t="s">
        <v>25</v>
      </c>
      <c r="B20" s="52" t="s">
        <v>26</v>
      </c>
      <c r="C20" s="57">
        <v>0</v>
      </c>
      <c r="D20" s="57">
        <f t="shared" si="0"/>
        <v>0</v>
      </c>
      <c r="E20" s="57" t="e">
        <f>#REF!-D20</f>
        <v>#REF!</v>
      </c>
      <c r="F20" s="31">
        <v>0</v>
      </c>
      <c r="G20" s="31">
        <v>189188</v>
      </c>
      <c r="H20" s="31">
        <v>189188</v>
      </c>
      <c r="I20" s="34">
        <v>589041.73</v>
      </c>
      <c r="J20" s="32">
        <v>170806.83000000002</v>
      </c>
      <c r="K20" s="38">
        <v>3.4796888838418969</v>
      </c>
      <c r="L20" s="33">
        <f t="shared" si="1"/>
        <v>98173.621666666673</v>
      </c>
      <c r="M20" s="32">
        <f t="shared" si="2"/>
        <v>72633.208333333343</v>
      </c>
      <c r="N20" s="33">
        <f t="shared" si="3"/>
        <v>122717.02708333335</v>
      </c>
      <c r="O20" s="33">
        <f t="shared" si="4"/>
        <v>48089.802916666667</v>
      </c>
      <c r="P20" s="33">
        <f t="shared" si="5"/>
        <v>117808.34600000001</v>
      </c>
      <c r="Q20" s="33">
        <f t="shared" si="6"/>
        <v>52998.484000000011</v>
      </c>
      <c r="R20" s="41">
        <f t="shared" si="7"/>
        <v>147260.4325</v>
      </c>
      <c r="S20" s="42">
        <f t="shared" si="8"/>
        <v>23546.397500000021</v>
      </c>
      <c r="T20" s="45">
        <f t="shared" si="9"/>
        <v>18000</v>
      </c>
      <c r="U20" s="31">
        <f t="shared" si="10"/>
        <v>18000</v>
      </c>
      <c r="V20" s="31">
        <f t="shared" si="11"/>
        <v>14526.64166666667</v>
      </c>
      <c r="W20" s="31">
        <f t="shared" si="17"/>
        <v>9019.7558333333509</v>
      </c>
      <c r="X20" s="50">
        <f t="shared" si="12"/>
        <v>5546.397500000021</v>
      </c>
      <c r="Y20" s="31">
        <f t="shared" si="13"/>
        <v>34998.484000000011</v>
      </c>
      <c r="Z20" s="31">
        <f t="shared" si="14"/>
        <v>161787.07416666666</v>
      </c>
      <c r="AA20" s="85">
        <f t="shared" si="15"/>
        <v>3.2959377767683797</v>
      </c>
      <c r="AB20" s="51">
        <f t="shared" si="16"/>
        <v>9019.7558333333509</v>
      </c>
      <c r="AC20" s="51">
        <f t="shared" si="18"/>
        <v>180168.24416666664</v>
      </c>
      <c r="AD20" s="51">
        <v>189188</v>
      </c>
    </row>
    <row r="21" spans="1:30">
      <c r="A21" s="52" t="s">
        <v>27</v>
      </c>
      <c r="B21" s="52" t="s">
        <v>28</v>
      </c>
      <c r="C21" s="57">
        <v>256.44133333333303</v>
      </c>
      <c r="D21" s="57">
        <f t="shared" si="0"/>
        <v>256</v>
      </c>
      <c r="E21" s="57" t="e">
        <f>#REF!-D21</f>
        <v>#REF!</v>
      </c>
      <c r="F21" s="31">
        <v>29350</v>
      </c>
      <c r="G21" s="31">
        <v>108879</v>
      </c>
      <c r="H21" s="31">
        <v>138229</v>
      </c>
      <c r="I21" s="34">
        <v>589441.56000000006</v>
      </c>
      <c r="J21" s="32">
        <v>172733.69</v>
      </c>
      <c r="K21" s="38">
        <v>3.5165560433166605</v>
      </c>
      <c r="L21" s="33">
        <f t="shared" si="1"/>
        <v>98240.260000000009</v>
      </c>
      <c r="M21" s="32">
        <f t="shared" si="2"/>
        <v>74493.429999999993</v>
      </c>
      <c r="N21" s="33">
        <f t="shared" si="3"/>
        <v>122800.32500000001</v>
      </c>
      <c r="O21" s="33">
        <f t="shared" si="4"/>
        <v>49933.364999999991</v>
      </c>
      <c r="P21" s="33">
        <f t="shared" si="5"/>
        <v>117888.31200000001</v>
      </c>
      <c r="Q21" s="33">
        <f t="shared" si="6"/>
        <v>54845.377999999997</v>
      </c>
      <c r="R21" s="41">
        <f t="shared" si="7"/>
        <v>147360.39000000001</v>
      </c>
      <c r="S21" s="42">
        <f t="shared" si="8"/>
        <v>25373.299999999988</v>
      </c>
      <c r="T21" s="45">
        <f t="shared" si="9"/>
        <v>18000</v>
      </c>
      <c r="U21" s="31">
        <f t="shared" si="10"/>
        <v>18000</v>
      </c>
      <c r="V21" s="31">
        <f t="shared" si="11"/>
        <v>14898.686</v>
      </c>
      <c r="W21" s="31">
        <f t="shared" si="17"/>
        <v>10474.613999999989</v>
      </c>
      <c r="X21" s="50">
        <f t="shared" si="12"/>
        <v>7373.2999999999884</v>
      </c>
      <c r="Y21" s="31">
        <f t="shared" si="13"/>
        <v>36845.377999999997</v>
      </c>
      <c r="Z21" s="31">
        <f t="shared" si="14"/>
        <v>162259.076</v>
      </c>
      <c r="AA21" s="85">
        <f t="shared" si="15"/>
        <v>3.3033112086633318</v>
      </c>
      <c r="AB21" s="51">
        <f t="shared" si="16"/>
        <v>10474.613999999989</v>
      </c>
      <c r="AC21" s="51">
        <f t="shared" si="18"/>
        <v>127754.38600000001</v>
      </c>
      <c r="AD21" s="51">
        <v>138229</v>
      </c>
    </row>
    <row r="22" spans="1:30">
      <c r="A22" s="52" t="s">
        <v>29</v>
      </c>
      <c r="B22" s="52" t="s">
        <v>30</v>
      </c>
      <c r="C22" s="57">
        <v>0</v>
      </c>
      <c r="D22" s="57">
        <f t="shared" si="0"/>
        <v>0</v>
      </c>
      <c r="E22" s="57" t="e">
        <f>#REF!-D22</f>
        <v>#REF!</v>
      </c>
      <c r="F22" s="31">
        <v>11417</v>
      </c>
      <c r="G22" s="31">
        <v>182224</v>
      </c>
      <c r="H22" s="31">
        <v>193641</v>
      </c>
      <c r="I22" s="34">
        <v>629858.79</v>
      </c>
      <c r="J22" s="32">
        <v>122704.19</v>
      </c>
      <c r="K22" s="38">
        <v>2.337746655881392</v>
      </c>
      <c r="L22" s="33">
        <f t="shared" si="1"/>
        <v>104976.46500000001</v>
      </c>
      <c r="M22" s="32">
        <f t="shared" si="2"/>
        <v>17727.724999999991</v>
      </c>
      <c r="N22" s="33">
        <f t="shared" si="3"/>
        <v>0</v>
      </c>
      <c r="O22" s="33">
        <f t="shared" si="4"/>
        <v>0</v>
      </c>
      <c r="P22" s="33">
        <f t="shared" si="5"/>
        <v>0</v>
      </c>
      <c r="Q22" s="33">
        <f t="shared" si="6"/>
        <v>0</v>
      </c>
      <c r="R22" s="41">
        <f t="shared" si="7"/>
        <v>0</v>
      </c>
      <c r="S22" s="42">
        <f t="shared" si="8"/>
        <v>0</v>
      </c>
      <c r="T22" s="45">
        <f t="shared" si="9"/>
        <v>14182.179999999993</v>
      </c>
      <c r="U22" s="31">
        <f t="shared" si="10"/>
        <v>0</v>
      </c>
      <c r="V22" s="31">
        <f t="shared" si="11"/>
        <v>3545.5449999999983</v>
      </c>
      <c r="W22" s="31">
        <v>0</v>
      </c>
      <c r="X22" s="50" t="str">
        <f t="shared" si="12"/>
        <v>-</v>
      </c>
      <c r="Y22" s="31" t="str">
        <f t="shared" si="13"/>
        <v>-</v>
      </c>
      <c r="Z22" s="31">
        <f t="shared" si="14"/>
        <v>122704.19</v>
      </c>
      <c r="AA22" s="85">
        <f t="shared" si="15"/>
        <v>2.337746655881392</v>
      </c>
      <c r="AB22" s="51">
        <f t="shared" si="16"/>
        <v>0</v>
      </c>
      <c r="AC22" s="51">
        <f t="shared" si="18"/>
        <v>193641</v>
      </c>
      <c r="AD22" s="51">
        <v>193641</v>
      </c>
    </row>
    <row r="23" spans="1:30">
      <c r="A23" s="52" t="s">
        <v>29</v>
      </c>
      <c r="B23" s="52" t="s">
        <v>31</v>
      </c>
      <c r="C23" s="57">
        <v>0</v>
      </c>
      <c r="D23" s="57">
        <f t="shared" si="0"/>
        <v>0</v>
      </c>
      <c r="E23" s="57" t="e">
        <f>#REF!-D23</f>
        <v>#REF!</v>
      </c>
      <c r="F23" s="31">
        <v>0</v>
      </c>
      <c r="G23" s="31">
        <v>85982</v>
      </c>
      <c r="H23" s="31">
        <v>85982</v>
      </c>
      <c r="I23" s="34">
        <v>320600.48</v>
      </c>
      <c r="J23" s="32">
        <v>75401.100000000006</v>
      </c>
      <c r="K23" s="38">
        <v>2.8222453066820119</v>
      </c>
      <c r="L23" s="33">
        <f t="shared" si="1"/>
        <v>53433.413333333323</v>
      </c>
      <c r="M23" s="32">
        <f t="shared" si="2"/>
        <v>21967.686666666683</v>
      </c>
      <c r="N23" s="33">
        <f t="shared" si="3"/>
        <v>66791.766666666648</v>
      </c>
      <c r="O23" s="33">
        <f t="shared" si="4"/>
        <v>8609.3333333333576</v>
      </c>
      <c r="P23" s="33">
        <f t="shared" si="5"/>
        <v>64120.095999999983</v>
      </c>
      <c r="Q23" s="33">
        <f t="shared" si="6"/>
        <v>11281.004000000023</v>
      </c>
      <c r="R23" s="41">
        <f t="shared" si="7"/>
        <v>0</v>
      </c>
      <c r="S23" s="42">
        <f t="shared" si="8"/>
        <v>0</v>
      </c>
      <c r="T23" s="45">
        <f t="shared" si="9"/>
        <v>17574.149333333346</v>
      </c>
      <c r="U23" s="31">
        <f t="shared" si="10"/>
        <v>6887.4666666666863</v>
      </c>
      <c r="V23" s="31">
        <f t="shared" si="11"/>
        <v>4393.5373333333364</v>
      </c>
      <c r="W23" s="31">
        <v>0</v>
      </c>
      <c r="X23" s="50" t="str">
        <f t="shared" si="12"/>
        <v>-</v>
      </c>
      <c r="Y23" s="31" t="str">
        <f t="shared" si="13"/>
        <v>-</v>
      </c>
      <c r="Z23" s="31">
        <f t="shared" si="14"/>
        <v>75401.100000000006</v>
      </c>
      <c r="AA23" s="85">
        <f t="shared" si="15"/>
        <v>2.8222453066820119</v>
      </c>
      <c r="AB23" s="51">
        <f t="shared" si="16"/>
        <v>0</v>
      </c>
      <c r="AC23" s="51">
        <f t="shared" si="18"/>
        <v>85982</v>
      </c>
      <c r="AD23" s="51">
        <v>85982</v>
      </c>
    </row>
    <row r="24" spans="1:30">
      <c r="A24" s="52" t="s">
        <v>29</v>
      </c>
      <c r="B24" s="52" t="s">
        <v>32</v>
      </c>
      <c r="C24" s="57">
        <v>10525.449333333323</v>
      </c>
      <c r="D24" s="57">
        <f t="shared" si="0"/>
        <v>10525</v>
      </c>
      <c r="E24" s="57" t="e">
        <f>#REF!-D24</f>
        <v>#REF!</v>
      </c>
      <c r="F24" s="31">
        <v>0</v>
      </c>
      <c r="G24" s="31">
        <v>163203</v>
      </c>
      <c r="H24" s="31">
        <v>163203</v>
      </c>
      <c r="I24" s="34">
        <v>541559.92000000004</v>
      </c>
      <c r="J24" s="32">
        <v>120927.48</v>
      </c>
      <c r="K24" s="38">
        <v>2.6795368460797464</v>
      </c>
      <c r="L24" s="33">
        <f t="shared" si="1"/>
        <v>90259.986666666679</v>
      </c>
      <c r="M24" s="32">
        <f t="shared" si="2"/>
        <v>30667.493333333317</v>
      </c>
      <c r="N24" s="33">
        <f t="shared" si="3"/>
        <v>112824.98333333335</v>
      </c>
      <c r="O24" s="33">
        <f t="shared" si="4"/>
        <v>8102.4966666666442</v>
      </c>
      <c r="P24" s="33">
        <f t="shared" si="5"/>
        <v>108311.98400000001</v>
      </c>
      <c r="Q24" s="33">
        <f t="shared" si="6"/>
        <v>12615.495999999985</v>
      </c>
      <c r="R24" s="41">
        <f t="shared" si="7"/>
        <v>0</v>
      </c>
      <c r="S24" s="42">
        <f t="shared" si="8"/>
        <v>0</v>
      </c>
      <c r="T24" s="45">
        <f t="shared" si="9"/>
        <v>18000</v>
      </c>
      <c r="U24" s="31">
        <f t="shared" si="10"/>
        <v>6481.9973333333155</v>
      </c>
      <c r="V24" s="31">
        <f t="shared" si="11"/>
        <v>6133.4986666666637</v>
      </c>
      <c r="W24" s="31">
        <v>0</v>
      </c>
      <c r="X24" s="50" t="str">
        <f t="shared" si="12"/>
        <v>-</v>
      </c>
      <c r="Y24" s="31" t="str">
        <f t="shared" si="13"/>
        <v>-</v>
      </c>
      <c r="Z24" s="31">
        <f t="shared" si="14"/>
        <v>120927.48</v>
      </c>
      <c r="AA24" s="85">
        <f t="shared" si="15"/>
        <v>2.6795368460797464</v>
      </c>
      <c r="AB24" s="51">
        <f t="shared" si="16"/>
        <v>0</v>
      </c>
      <c r="AC24" s="51">
        <f t="shared" si="18"/>
        <v>163203</v>
      </c>
      <c r="AD24" s="51">
        <v>163203</v>
      </c>
    </row>
    <row r="25" spans="1:30">
      <c r="A25" s="52" t="s">
        <v>29</v>
      </c>
      <c r="B25" s="52" t="s">
        <v>33</v>
      </c>
      <c r="C25" s="57">
        <v>0</v>
      </c>
      <c r="D25" s="57">
        <f t="shared" si="0"/>
        <v>0</v>
      </c>
      <c r="E25" s="57" t="e">
        <f>#REF!-D25</f>
        <v>#REF!</v>
      </c>
      <c r="F25" s="31">
        <v>0</v>
      </c>
      <c r="G25" s="31">
        <v>161093</v>
      </c>
      <c r="H25" s="31">
        <v>161093</v>
      </c>
      <c r="I25" s="34">
        <v>494607.28</v>
      </c>
      <c r="J25" s="32">
        <v>105485.69</v>
      </c>
      <c r="K25" s="38">
        <v>2.5592592975986928</v>
      </c>
      <c r="L25" s="33">
        <f t="shared" si="1"/>
        <v>82434.546666666676</v>
      </c>
      <c r="M25" s="32">
        <f t="shared" si="2"/>
        <v>23051.143333333326</v>
      </c>
      <c r="N25" s="33">
        <f t="shared" si="3"/>
        <v>103043.18333333335</v>
      </c>
      <c r="O25" s="33">
        <f t="shared" si="4"/>
        <v>2442.5066666666535</v>
      </c>
      <c r="P25" s="33">
        <f t="shared" si="5"/>
        <v>98921.456000000006</v>
      </c>
      <c r="Q25" s="33">
        <f t="shared" si="6"/>
        <v>6564.2339999999967</v>
      </c>
      <c r="R25" s="41">
        <f t="shared" si="7"/>
        <v>0</v>
      </c>
      <c r="S25" s="42">
        <f t="shared" si="8"/>
        <v>0</v>
      </c>
      <c r="T25" s="45">
        <f t="shared" si="9"/>
        <v>18000</v>
      </c>
      <c r="U25" s="31">
        <f t="shared" si="10"/>
        <v>1954.0053333333228</v>
      </c>
      <c r="V25" s="31">
        <f t="shared" si="11"/>
        <v>4610.228666666665</v>
      </c>
      <c r="W25" s="31">
        <v>0</v>
      </c>
      <c r="X25" s="50" t="str">
        <f t="shared" si="12"/>
        <v>-</v>
      </c>
      <c r="Y25" s="31" t="str">
        <f t="shared" si="13"/>
        <v>-</v>
      </c>
      <c r="Z25" s="31">
        <f t="shared" si="14"/>
        <v>105485.69</v>
      </c>
      <c r="AA25" s="85">
        <f t="shared" si="15"/>
        <v>2.5592592975986928</v>
      </c>
      <c r="AB25" s="51">
        <f t="shared" si="16"/>
        <v>0</v>
      </c>
      <c r="AC25" s="51">
        <f t="shared" si="18"/>
        <v>161093</v>
      </c>
      <c r="AD25" s="51">
        <v>161093</v>
      </c>
    </row>
    <row r="26" spans="1:30">
      <c r="A26" s="52" t="s">
        <v>34</v>
      </c>
      <c r="B26" s="52" t="s">
        <v>35</v>
      </c>
      <c r="C26" s="57">
        <v>0</v>
      </c>
      <c r="D26" s="57">
        <f t="shared" si="0"/>
        <v>0</v>
      </c>
      <c r="E26" s="57" t="e">
        <f>#REF!-D26</f>
        <v>#REF!</v>
      </c>
      <c r="F26" s="31">
        <v>1971</v>
      </c>
      <c r="G26" s="31">
        <v>140923</v>
      </c>
      <c r="H26" s="31">
        <v>142894</v>
      </c>
      <c r="I26" s="34">
        <v>367924.46</v>
      </c>
      <c r="J26" s="32">
        <v>145044.58000000002</v>
      </c>
      <c r="K26" s="38">
        <v>4.7306856412862581</v>
      </c>
      <c r="L26" s="33">
        <f t="shared" si="1"/>
        <v>61320.743333333332</v>
      </c>
      <c r="M26" s="32">
        <f t="shared" si="2"/>
        <v>83723.836666666684</v>
      </c>
      <c r="N26" s="33">
        <f t="shared" si="3"/>
        <v>76650.929166666669</v>
      </c>
      <c r="O26" s="33">
        <f t="shared" si="4"/>
        <v>68393.650833333348</v>
      </c>
      <c r="P26" s="33">
        <f t="shared" si="5"/>
        <v>73584.891999999993</v>
      </c>
      <c r="Q26" s="33">
        <f t="shared" si="6"/>
        <v>71459.688000000024</v>
      </c>
      <c r="R26" s="41">
        <f t="shared" si="7"/>
        <v>91981.114999999991</v>
      </c>
      <c r="S26" s="42">
        <f t="shared" si="8"/>
        <v>53063.465000000026</v>
      </c>
      <c r="T26" s="45">
        <f t="shared" si="9"/>
        <v>18000</v>
      </c>
      <c r="U26" s="31">
        <f t="shared" si="10"/>
        <v>18000</v>
      </c>
      <c r="V26" s="31">
        <f t="shared" si="11"/>
        <v>16744.767333333337</v>
      </c>
      <c r="W26" s="31">
        <f t="shared" si="17"/>
        <v>36318.697666666689</v>
      </c>
      <c r="X26" s="50">
        <f t="shared" si="12"/>
        <v>35063.465000000026</v>
      </c>
      <c r="Y26" s="31">
        <f t="shared" si="13"/>
        <v>53459.688000000024</v>
      </c>
      <c r="Z26" s="31">
        <f t="shared" si="14"/>
        <v>108725.88233333333</v>
      </c>
      <c r="AA26" s="85">
        <f t="shared" si="15"/>
        <v>3.5461371282572509</v>
      </c>
      <c r="AB26" s="51">
        <f t="shared" si="16"/>
        <v>36318.697666666689</v>
      </c>
      <c r="AC26" s="51">
        <f t="shared" si="18"/>
        <v>106575.30233333331</v>
      </c>
      <c r="AD26" s="51">
        <v>142894</v>
      </c>
    </row>
    <row r="27" spans="1:30">
      <c r="A27" s="52" t="s">
        <v>36</v>
      </c>
      <c r="B27" s="52" t="s">
        <v>37</v>
      </c>
      <c r="C27" s="57">
        <v>0</v>
      </c>
      <c r="D27" s="57">
        <f t="shared" si="0"/>
        <v>0</v>
      </c>
      <c r="E27" s="57" t="e">
        <f>#REF!-D27</f>
        <v>#REF!</v>
      </c>
      <c r="F27" s="31">
        <v>0</v>
      </c>
      <c r="G27" s="31">
        <v>145064</v>
      </c>
      <c r="H27" s="31">
        <v>145064</v>
      </c>
      <c r="I27" s="34">
        <v>602512.19999999995</v>
      </c>
      <c r="J27" s="32">
        <v>212248.83</v>
      </c>
      <c r="K27" s="38">
        <v>4.2272769912376882</v>
      </c>
      <c r="L27" s="33">
        <f t="shared" si="1"/>
        <v>100418.69999999998</v>
      </c>
      <c r="M27" s="32">
        <f t="shared" si="2"/>
        <v>111830.13</v>
      </c>
      <c r="N27" s="33">
        <f t="shared" si="3"/>
        <v>125523.37499999997</v>
      </c>
      <c r="O27" s="33">
        <f t="shared" si="4"/>
        <v>86725.455000000016</v>
      </c>
      <c r="P27" s="33">
        <f t="shared" si="5"/>
        <v>120502.43999999997</v>
      </c>
      <c r="Q27" s="33">
        <f t="shared" si="6"/>
        <v>91746.390000000014</v>
      </c>
      <c r="R27" s="41">
        <f t="shared" si="7"/>
        <v>150628.04999999999</v>
      </c>
      <c r="S27" s="42">
        <f t="shared" si="8"/>
        <v>61620.78</v>
      </c>
      <c r="T27" s="45">
        <f t="shared" si="9"/>
        <v>18000</v>
      </c>
      <c r="U27" s="31">
        <f t="shared" si="10"/>
        <v>18000</v>
      </c>
      <c r="V27" s="31">
        <f t="shared" si="11"/>
        <v>22366.026000000002</v>
      </c>
      <c r="W27" s="31">
        <f t="shared" si="17"/>
        <v>43620.78</v>
      </c>
      <c r="X27" s="50">
        <f t="shared" si="12"/>
        <v>43620.78</v>
      </c>
      <c r="Y27" s="31">
        <f t="shared" si="13"/>
        <v>73746.390000000014</v>
      </c>
      <c r="Z27" s="31">
        <f t="shared" si="14"/>
        <v>168628.05</v>
      </c>
      <c r="AA27" s="85">
        <f t="shared" si="15"/>
        <v>3.3584989648342392</v>
      </c>
      <c r="AB27" s="51">
        <f t="shared" si="16"/>
        <v>43620.78</v>
      </c>
      <c r="AC27" s="51">
        <f t="shared" si="18"/>
        <v>101443.22</v>
      </c>
      <c r="AD27" s="51">
        <v>145064</v>
      </c>
    </row>
    <row r="28" spans="1:30">
      <c r="A28" s="52" t="s">
        <v>38</v>
      </c>
      <c r="B28" s="52" t="s">
        <v>39</v>
      </c>
      <c r="C28" s="57">
        <v>0</v>
      </c>
      <c r="D28" s="57">
        <f t="shared" si="0"/>
        <v>0</v>
      </c>
      <c r="E28" s="57" t="e">
        <f>#REF!-D28</f>
        <v>#REF!</v>
      </c>
      <c r="F28" s="31">
        <v>0</v>
      </c>
      <c r="G28" s="31">
        <v>135087</v>
      </c>
      <c r="H28" s="31">
        <v>135087</v>
      </c>
      <c r="I28" s="34">
        <v>392863.02</v>
      </c>
      <c r="J28" s="32">
        <v>96090.5</v>
      </c>
      <c r="K28" s="38">
        <v>2.9350840911419964</v>
      </c>
      <c r="L28" s="33">
        <f t="shared" si="1"/>
        <v>65477.170000000006</v>
      </c>
      <c r="M28" s="32">
        <f t="shared" si="2"/>
        <v>30613.329999999994</v>
      </c>
      <c r="N28" s="33">
        <f t="shared" si="3"/>
        <v>81846.462500000009</v>
      </c>
      <c r="O28" s="33">
        <f t="shared" si="4"/>
        <v>14244.037499999991</v>
      </c>
      <c r="P28" s="33">
        <f t="shared" si="5"/>
        <v>78572.604000000007</v>
      </c>
      <c r="Q28" s="33">
        <f t="shared" si="6"/>
        <v>17517.895999999993</v>
      </c>
      <c r="R28" s="41">
        <f t="shared" si="7"/>
        <v>0</v>
      </c>
      <c r="S28" s="42">
        <f t="shared" si="8"/>
        <v>0</v>
      </c>
      <c r="T28" s="45">
        <f t="shared" si="9"/>
        <v>18000</v>
      </c>
      <c r="U28" s="31">
        <f t="shared" si="10"/>
        <v>11395.229999999992</v>
      </c>
      <c r="V28" s="31">
        <f t="shared" si="11"/>
        <v>6122.6659999999993</v>
      </c>
      <c r="W28" s="31">
        <v>0</v>
      </c>
      <c r="X28" s="50" t="str">
        <f t="shared" si="12"/>
        <v>-</v>
      </c>
      <c r="Y28" s="31" t="str">
        <f t="shared" si="13"/>
        <v>-</v>
      </c>
      <c r="Z28" s="31">
        <f t="shared" si="14"/>
        <v>96090.5</v>
      </c>
      <c r="AA28" s="85">
        <f t="shared" si="15"/>
        <v>2.9350840911419964</v>
      </c>
      <c r="AB28" s="51">
        <f t="shared" si="16"/>
        <v>0</v>
      </c>
      <c r="AC28" s="51">
        <f t="shared" si="18"/>
        <v>135087</v>
      </c>
      <c r="AD28" s="51">
        <v>135087</v>
      </c>
    </row>
    <row r="29" spans="1:30">
      <c r="A29" s="52" t="s">
        <v>40</v>
      </c>
      <c r="B29" s="52" t="s">
        <v>41</v>
      </c>
      <c r="C29" s="57">
        <v>23462.378666666664</v>
      </c>
      <c r="D29" s="57">
        <f t="shared" si="0"/>
        <v>23462</v>
      </c>
      <c r="E29" s="57" t="e">
        <f>#REF!-D29</f>
        <v>#REF!</v>
      </c>
      <c r="F29" s="31">
        <v>19566</v>
      </c>
      <c r="G29" s="31">
        <v>137151</v>
      </c>
      <c r="H29" s="31">
        <v>156717</v>
      </c>
      <c r="I29" s="34">
        <v>459054.16</v>
      </c>
      <c r="J29" s="32">
        <v>113544.4</v>
      </c>
      <c r="K29" s="38">
        <v>2.9681308192479943</v>
      </c>
      <c r="L29" s="33">
        <f t="shared" si="1"/>
        <v>76509.026666666672</v>
      </c>
      <c r="M29" s="32">
        <f t="shared" si="2"/>
        <v>37035.373333333322</v>
      </c>
      <c r="N29" s="33">
        <f t="shared" si="3"/>
        <v>95636.28333333334</v>
      </c>
      <c r="O29" s="33">
        <f t="shared" si="4"/>
        <v>17908.116666666654</v>
      </c>
      <c r="P29" s="33">
        <f t="shared" si="5"/>
        <v>91810.832000000009</v>
      </c>
      <c r="Q29" s="33">
        <f t="shared" si="6"/>
        <v>21733.567999999985</v>
      </c>
      <c r="R29" s="41">
        <f t="shared" si="7"/>
        <v>0</v>
      </c>
      <c r="S29" s="42">
        <f t="shared" si="8"/>
        <v>0</v>
      </c>
      <c r="T29" s="45">
        <f t="shared" si="9"/>
        <v>18000</v>
      </c>
      <c r="U29" s="31">
        <f t="shared" si="10"/>
        <v>14326.493333333323</v>
      </c>
      <c r="V29" s="31">
        <f t="shared" si="11"/>
        <v>7407.0746666666646</v>
      </c>
      <c r="W29" s="31">
        <v>0</v>
      </c>
      <c r="X29" s="50" t="str">
        <f t="shared" si="12"/>
        <v>-</v>
      </c>
      <c r="Y29" s="31">
        <f t="shared" si="13"/>
        <v>3733.5679999999847</v>
      </c>
      <c r="Z29" s="31">
        <f t="shared" si="14"/>
        <v>113544.4</v>
      </c>
      <c r="AA29" s="85">
        <f t="shared" si="15"/>
        <v>2.9681308192479943</v>
      </c>
      <c r="AB29" s="51">
        <f t="shared" si="16"/>
        <v>0</v>
      </c>
      <c r="AC29" s="51">
        <f t="shared" si="18"/>
        <v>156717</v>
      </c>
      <c r="AD29" s="51">
        <v>156717</v>
      </c>
    </row>
    <row r="30" spans="1:30">
      <c r="A30" s="52" t="s">
        <v>40</v>
      </c>
      <c r="B30" s="52" t="s">
        <v>42</v>
      </c>
      <c r="C30" s="57">
        <v>0</v>
      </c>
      <c r="D30" s="57">
        <f t="shared" si="0"/>
        <v>0</v>
      </c>
      <c r="E30" s="57" t="e">
        <f>#REF!-D30</f>
        <v>#REF!</v>
      </c>
      <c r="F30" s="31">
        <v>0</v>
      </c>
      <c r="G30" s="31">
        <v>111084</v>
      </c>
      <c r="H30" s="31">
        <v>111084</v>
      </c>
      <c r="I30" s="34">
        <v>455005.05</v>
      </c>
      <c r="J30" s="32">
        <v>128097.95999999999</v>
      </c>
      <c r="K30" s="38">
        <v>3.3783702400665661</v>
      </c>
      <c r="L30" s="33">
        <f t="shared" si="1"/>
        <v>75834.175000000003</v>
      </c>
      <c r="M30" s="32">
        <f t="shared" si="2"/>
        <v>52263.784999999989</v>
      </c>
      <c r="N30" s="33">
        <f t="shared" si="3"/>
        <v>94792.71875</v>
      </c>
      <c r="O30" s="33">
        <f t="shared" si="4"/>
        <v>33305.241249999992</v>
      </c>
      <c r="P30" s="33">
        <f t="shared" si="5"/>
        <v>91001.01</v>
      </c>
      <c r="Q30" s="33">
        <f t="shared" si="6"/>
        <v>37096.949999999997</v>
      </c>
      <c r="R30" s="41">
        <f t="shared" si="7"/>
        <v>113751.26250000001</v>
      </c>
      <c r="S30" s="42">
        <f t="shared" si="8"/>
        <v>14346.69749999998</v>
      </c>
      <c r="T30" s="45">
        <f t="shared" si="9"/>
        <v>18000</v>
      </c>
      <c r="U30" s="31">
        <f t="shared" si="10"/>
        <v>18000</v>
      </c>
      <c r="V30" s="31">
        <f t="shared" si="11"/>
        <v>10452.756999999998</v>
      </c>
      <c r="W30" s="31">
        <f t="shared" si="17"/>
        <v>3893.9404999999824</v>
      </c>
      <c r="X30" s="50" t="str">
        <f t="shared" si="12"/>
        <v>-</v>
      </c>
      <c r="Y30" s="31">
        <f t="shared" si="13"/>
        <v>19096.949999999997</v>
      </c>
      <c r="Z30" s="31">
        <f t="shared" si="14"/>
        <v>124204.01950000001</v>
      </c>
      <c r="AA30" s="85">
        <f t="shared" si="15"/>
        <v>3.2756740480133133</v>
      </c>
      <c r="AB30" s="51">
        <f t="shared" si="16"/>
        <v>3893.9404999999824</v>
      </c>
      <c r="AC30" s="51">
        <f t="shared" si="18"/>
        <v>107190.05950000002</v>
      </c>
      <c r="AD30" s="51">
        <v>111084</v>
      </c>
    </row>
    <row r="31" spans="1:30">
      <c r="A31" s="52" t="s">
        <v>43</v>
      </c>
      <c r="B31" s="52" t="s">
        <v>44</v>
      </c>
      <c r="C31" s="57">
        <v>0</v>
      </c>
      <c r="D31" s="57">
        <f t="shared" si="0"/>
        <v>0</v>
      </c>
      <c r="E31" s="57" t="e">
        <f>#REF!-D31</f>
        <v>#REF!</v>
      </c>
      <c r="F31" s="31">
        <v>0</v>
      </c>
      <c r="G31" s="31">
        <v>192343</v>
      </c>
      <c r="H31" s="31">
        <v>192343</v>
      </c>
      <c r="I31" s="34">
        <v>595450.46</v>
      </c>
      <c r="J31" s="32">
        <v>248450.43</v>
      </c>
      <c r="K31" s="38">
        <v>5.0069743165535554</v>
      </c>
      <c r="L31" s="33">
        <f t="shared" si="1"/>
        <v>99241.743333333317</v>
      </c>
      <c r="M31" s="32">
        <f t="shared" si="2"/>
        <v>149208.68666666668</v>
      </c>
      <c r="N31" s="33">
        <f t="shared" si="3"/>
        <v>124052.17916666664</v>
      </c>
      <c r="O31" s="33">
        <f t="shared" si="4"/>
        <v>124398.25083333335</v>
      </c>
      <c r="P31" s="33">
        <f t="shared" si="5"/>
        <v>119090.09199999998</v>
      </c>
      <c r="Q31" s="33">
        <f t="shared" si="6"/>
        <v>129360.33800000002</v>
      </c>
      <c r="R31" s="41">
        <f t="shared" si="7"/>
        <v>148862.61499999999</v>
      </c>
      <c r="S31" s="42">
        <f t="shared" si="8"/>
        <v>99587.815000000002</v>
      </c>
      <c r="T31" s="45">
        <f t="shared" si="9"/>
        <v>18000</v>
      </c>
      <c r="U31" s="31">
        <f t="shared" si="10"/>
        <v>18000</v>
      </c>
      <c r="V31" s="31">
        <f t="shared" si="11"/>
        <v>29841.737333333338</v>
      </c>
      <c r="W31" s="31">
        <f t="shared" si="17"/>
        <v>81587.815000000002</v>
      </c>
      <c r="X31" s="50">
        <f t="shared" si="12"/>
        <v>81587.815000000002</v>
      </c>
      <c r="Y31" s="31">
        <f t="shared" si="13"/>
        <v>111360.33800000002</v>
      </c>
      <c r="Z31" s="31">
        <f t="shared" si="14"/>
        <v>166862.61499999999</v>
      </c>
      <c r="AA31" s="85">
        <f t="shared" si="15"/>
        <v>3.362750580459708</v>
      </c>
      <c r="AB31" s="51">
        <f t="shared" si="16"/>
        <v>81587.815000000002</v>
      </c>
      <c r="AC31" s="51">
        <f t="shared" si="18"/>
        <v>110755.185</v>
      </c>
      <c r="AD31" s="51">
        <v>192343</v>
      </c>
    </row>
    <row r="32" spans="1:30">
      <c r="A32" s="52" t="s">
        <v>45</v>
      </c>
      <c r="B32" s="52" t="s">
        <v>46</v>
      </c>
      <c r="C32" s="57">
        <v>0</v>
      </c>
      <c r="D32" s="57">
        <f t="shared" si="0"/>
        <v>0</v>
      </c>
      <c r="E32" s="57" t="e">
        <f>#REF!-D32</f>
        <v>#REF!</v>
      </c>
      <c r="F32" s="31">
        <v>11799</v>
      </c>
      <c r="G32" s="31">
        <v>158028</v>
      </c>
      <c r="H32" s="31">
        <v>169827</v>
      </c>
      <c r="I32" s="34">
        <v>542828.41</v>
      </c>
      <c r="J32" s="32">
        <v>159589.06</v>
      </c>
      <c r="K32" s="38">
        <v>3.527944898830921</v>
      </c>
      <c r="L32" s="33">
        <f t="shared" si="1"/>
        <v>90471.401666666687</v>
      </c>
      <c r="M32" s="32">
        <f t="shared" si="2"/>
        <v>69117.658333333311</v>
      </c>
      <c r="N32" s="33">
        <f t="shared" si="3"/>
        <v>113089.25208333335</v>
      </c>
      <c r="O32" s="33">
        <f t="shared" si="4"/>
        <v>46499.807916666643</v>
      </c>
      <c r="P32" s="33">
        <f t="shared" si="5"/>
        <v>108565.68200000002</v>
      </c>
      <c r="Q32" s="33">
        <f t="shared" si="6"/>
        <v>51023.377999999982</v>
      </c>
      <c r="R32" s="41">
        <f t="shared" si="7"/>
        <v>135707.10250000004</v>
      </c>
      <c r="S32" s="42">
        <f t="shared" si="8"/>
        <v>23881.95749999996</v>
      </c>
      <c r="T32" s="45">
        <f t="shared" si="9"/>
        <v>18000</v>
      </c>
      <c r="U32" s="31">
        <f t="shared" si="10"/>
        <v>18000</v>
      </c>
      <c r="V32" s="31">
        <f t="shared" si="11"/>
        <v>13823.531666666662</v>
      </c>
      <c r="W32" s="31">
        <f t="shared" si="17"/>
        <v>10058.425833333298</v>
      </c>
      <c r="X32" s="50">
        <f t="shared" si="12"/>
        <v>5881.9574999999604</v>
      </c>
      <c r="Y32" s="31">
        <f t="shared" si="13"/>
        <v>33023.377999999982</v>
      </c>
      <c r="Z32" s="31">
        <f t="shared" si="14"/>
        <v>149530.63416666671</v>
      </c>
      <c r="AA32" s="85">
        <f t="shared" si="15"/>
        <v>3.3055889797661857</v>
      </c>
      <c r="AB32" s="51">
        <f t="shared" si="16"/>
        <v>10058.425833333298</v>
      </c>
      <c r="AC32" s="51">
        <f t="shared" si="18"/>
        <v>159768.57416666672</v>
      </c>
      <c r="AD32" s="51">
        <v>169827</v>
      </c>
    </row>
    <row r="33" spans="1:30">
      <c r="A33" s="52" t="s">
        <v>45</v>
      </c>
      <c r="B33" s="52" t="s">
        <v>47</v>
      </c>
      <c r="C33" s="57">
        <v>24086.517333333333</v>
      </c>
      <c r="D33" s="57">
        <f t="shared" si="0"/>
        <v>24087</v>
      </c>
      <c r="E33" s="57" t="e">
        <f>#REF!-D33</f>
        <v>#REF!</v>
      </c>
      <c r="F33" s="31">
        <v>0</v>
      </c>
      <c r="G33" s="31">
        <v>176485</v>
      </c>
      <c r="H33" s="31">
        <v>176485</v>
      </c>
      <c r="I33" s="34">
        <v>600551.25</v>
      </c>
      <c r="J33" s="32">
        <v>206801.55</v>
      </c>
      <c r="K33" s="38">
        <v>4.1322345095443556</v>
      </c>
      <c r="L33" s="33">
        <f t="shared" si="1"/>
        <v>100091.87500000001</v>
      </c>
      <c r="M33" s="32">
        <f t="shared" si="2"/>
        <v>106709.67499999997</v>
      </c>
      <c r="N33" s="33">
        <f t="shared" si="3"/>
        <v>125114.84375000001</v>
      </c>
      <c r="O33" s="33">
        <f t="shared" si="4"/>
        <v>81686.706249999974</v>
      </c>
      <c r="P33" s="33">
        <f t="shared" si="5"/>
        <v>120110.25000000001</v>
      </c>
      <c r="Q33" s="33">
        <f t="shared" si="6"/>
        <v>86691.299999999974</v>
      </c>
      <c r="R33" s="41">
        <f t="shared" si="7"/>
        <v>150137.81250000003</v>
      </c>
      <c r="S33" s="42">
        <f t="shared" si="8"/>
        <v>56663.737499999959</v>
      </c>
      <c r="T33" s="45">
        <f t="shared" si="9"/>
        <v>18000</v>
      </c>
      <c r="U33" s="31">
        <f t="shared" si="10"/>
        <v>18000</v>
      </c>
      <c r="V33" s="31">
        <f t="shared" si="11"/>
        <v>21341.934999999998</v>
      </c>
      <c r="W33" s="31">
        <f t="shared" si="17"/>
        <v>38663.737499999959</v>
      </c>
      <c r="X33" s="50">
        <f t="shared" si="12"/>
        <v>38663.737499999959</v>
      </c>
      <c r="Y33" s="31">
        <f t="shared" si="13"/>
        <v>68691.299999999974</v>
      </c>
      <c r="Z33" s="31">
        <f t="shared" si="14"/>
        <v>168137.81250000003</v>
      </c>
      <c r="AA33" s="85">
        <f t="shared" si="15"/>
        <v>3.3596695535976329</v>
      </c>
      <c r="AB33" s="51">
        <f t="shared" si="16"/>
        <v>38663.737499999959</v>
      </c>
      <c r="AC33" s="51">
        <f t="shared" si="18"/>
        <v>137821.26250000004</v>
      </c>
      <c r="AD33" s="51">
        <v>176485</v>
      </c>
    </row>
    <row r="34" spans="1:30">
      <c r="A34" s="52" t="s">
        <v>48</v>
      </c>
      <c r="B34" s="52" t="s">
        <v>49</v>
      </c>
      <c r="C34" s="57">
        <v>0</v>
      </c>
      <c r="D34" s="57">
        <f t="shared" si="0"/>
        <v>0</v>
      </c>
      <c r="E34" s="57" t="e">
        <f>#REF!-D34</f>
        <v>#REF!</v>
      </c>
      <c r="F34" s="31">
        <v>0</v>
      </c>
      <c r="G34" s="31">
        <v>164075</v>
      </c>
      <c r="H34" s="31">
        <v>164075</v>
      </c>
      <c r="I34" s="34">
        <v>416344.04</v>
      </c>
      <c r="J34" s="32">
        <v>111393.73000000001</v>
      </c>
      <c r="K34" s="38">
        <v>3.2106254241083896</v>
      </c>
      <c r="L34" s="33">
        <f t="shared" si="1"/>
        <v>69390.673333333325</v>
      </c>
      <c r="M34" s="32">
        <f t="shared" si="2"/>
        <v>42003.056666666685</v>
      </c>
      <c r="N34" s="33">
        <f t="shared" si="3"/>
        <v>86738.34166666666</v>
      </c>
      <c r="O34" s="33">
        <f t="shared" si="4"/>
        <v>24655.388333333351</v>
      </c>
      <c r="P34" s="33">
        <f t="shared" si="5"/>
        <v>83268.80799999999</v>
      </c>
      <c r="Q34" s="33">
        <f t="shared" si="6"/>
        <v>28124.92200000002</v>
      </c>
      <c r="R34" s="41">
        <f t="shared" si="7"/>
        <v>104086.00999999998</v>
      </c>
      <c r="S34" s="42">
        <f t="shared" si="8"/>
        <v>7307.7200000000303</v>
      </c>
      <c r="T34" s="45">
        <f t="shared" si="9"/>
        <v>18000</v>
      </c>
      <c r="U34" s="31">
        <f t="shared" si="10"/>
        <v>18000</v>
      </c>
      <c r="V34" s="31">
        <f t="shared" si="11"/>
        <v>8400.6113333333378</v>
      </c>
      <c r="W34" s="31">
        <v>0</v>
      </c>
      <c r="X34" s="50" t="str">
        <f t="shared" si="12"/>
        <v>-</v>
      </c>
      <c r="Y34" s="31">
        <f t="shared" si="13"/>
        <v>10124.92200000002</v>
      </c>
      <c r="Z34" s="31">
        <f t="shared" si="14"/>
        <v>111393.73000000001</v>
      </c>
      <c r="AA34" s="85">
        <f t="shared" si="15"/>
        <v>3.2106254241083896</v>
      </c>
      <c r="AB34" s="51">
        <f t="shared" si="16"/>
        <v>0</v>
      </c>
      <c r="AC34" s="51">
        <f t="shared" si="18"/>
        <v>164075</v>
      </c>
      <c r="AD34" s="51">
        <v>164075</v>
      </c>
    </row>
    <row r="35" spans="1:30">
      <c r="A35" s="52" t="s">
        <v>48</v>
      </c>
      <c r="B35" s="52" t="s">
        <v>50</v>
      </c>
      <c r="C35" s="57">
        <v>5021.7053333333342</v>
      </c>
      <c r="D35" s="57">
        <f t="shared" si="0"/>
        <v>5022</v>
      </c>
      <c r="E35" s="57" t="e">
        <f>#REF!-D35</f>
        <v>#REF!</v>
      </c>
      <c r="F35" s="31">
        <v>0</v>
      </c>
      <c r="G35" s="31">
        <v>191791</v>
      </c>
      <c r="H35" s="31">
        <v>191791</v>
      </c>
      <c r="I35" s="34">
        <v>620835.19999999995</v>
      </c>
      <c r="J35" s="32">
        <v>99769.95</v>
      </c>
      <c r="K35" s="38">
        <v>1.9284335037704048</v>
      </c>
      <c r="L35" s="33">
        <f t="shared" si="1"/>
        <v>0</v>
      </c>
      <c r="M35" s="32">
        <f t="shared" si="2"/>
        <v>0</v>
      </c>
      <c r="N35" s="33">
        <f t="shared" si="3"/>
        <v>0</v>
      </c>
      <c r="O35" s="33">
        <f t="shared" si="4"/>
        <v>0</v>
      </c>
      <c r="P35" s="33">
        <f t="shared" si="5"/>
        <v>0</v>
      </c>
      <c r="Q35" s="33">
        <f t="shared" si="6"/>
        <v>0</v>
      </c>
      <c r="R35" s="41">
        <f t="shared" si="7"/>
        <v>0</v>
      </c>
      <c r="S35" s="42">
        <f t="shared" si="8"/>
        <v>0</v>
      </c>
      <c r="T35" s="45">
        <f t="shared" si="9"/>
        <v>0</v>
      </c>
      <c r="U35" s="31">
        <f t="shared" si="10"/>
        <v>0</v>
      </c>
      <c r="V35" s="31">
        <f t="shared" si="11"/>
        <v>0</v>
      </c>
      <c r="W35" s="31">
        <f t="shared" si="17"/>
        <v>0</v>
      </c>
      <c r="X35" s="50" t="str">
        <f t="shared" si="12"/>
        <v>-</v>
      </c>
      <c r="Y35" s="31" t="str">
        <f t="shared" si="13"/>
        <v>-</v>
      </c>
      <c r="Z35" s="31">
        <f t="shared" si="14"/>
        <v>99769.95</v>
      </c>
      <c r="AA35" s="85">
        <f t="shared" si="15"/>
        <v>1.9284335037704048</v>
      </c>
      <c r="AB35" s="51">
        <f t="shared" si="16"/>
        <v>0</v>
      </c>
      <c r="AC35" s="51">
        <f t="shared" si="18"/>
        <v>191791</v>
      </c>
      <c r="AD35" s="51">
        <v>191791</v>
      </c>
    </row>
    <row r="36" spans="1:30">
      <c r="A36" s="62" t="s">
        <v>51</v>
      </c>
      <c r="B36" s="61" t="s">
        <v>52</v>
      </c>
      <c r="C36" s="63">
        <v>0</v>
      </c>
      <c r="D36" s="63">
        <f t="shared" si="0"/>
        <v>0</v>
      </c>
      <c r="E36" s="63" t="e">
        <f>#REF!-D36</f>
        <v>#REF!</v>
      </c>
      <c r="F36" s="31">
        <v>0</v>
      </c>
      <c r="G36" s="31">
        <v>168436</v>
      </c>
      <c r="H36" s="31">
        <v>168436</v>
      </c>
      <c r="I36" s="34">
        <v>496793.68</v>
      </c>
      <c r="J36" s="32">
        <v>96785.1</v>
      </c>
      <c r="K36" s="38">
        <v>2.337834088388564</v>
      </c>
      <c r="L36" s="33">
        <f t="shared" si="1"/>
        <v>82798.94666666667</v>
      </c>
      <c r="M36" s="32">
        <f t="shared" si="2"/>
        <v>13986.153333333335</v>
      </c>
      <c r="N36" s="33">
        <f t="shared" si="3"/>
        <v>0</v>
      </c>
      <c r="O36" s="33">
        <f t="shared" si="4"/>
        <v>0</v>
      </c>
      <c r="P36" s="33">
        <f t="shared" si="5"/>
        <v>0</v>
      </c>
      <c r="Q36" s="33">
        <f t="shared" si="6"/>
        <v>0</v>
      </c>
      <c r="R36" s="41">
        <f t="shared" si="7"/>
        <v>0</v>
      </c>
      <c r="S36" s="42">
        <f t="shared" si="8"/>
        <v>0</v>
      </c>
      <c r="T36" s="45">
        <f t="shared" si="9"/>
        <v>11188.922666666669</v>
      </c>
      <c r="U36" s="31">
        <f t="shared" si="10"/>
        <v>0</v>
      </c>
      <c r="V36" s="31">
        <f t="shared" si="11"/>
        <v>2797.2306666666673</v>
      </c>
      <c r="W36" s="31">
        <v>0</v>
      </c>
      <c r="X36" s="50" t="str">
        <f t="shared" si="12"/>
        <v>-</v>
      </c>
      <c r="Y36" s="31" t="str">
        <f t="shared" si="13"/>
        <v>-</v>
      </c>
      <c r="Z36" s="31">
        <f t="shared" si="14"/>
        <v>96785.1</v>
      </c>
      <c r="AA36" s="85">
        <f t="shared" si="15"/>
        <v>2.337834088388564</v>
      </c>
      <c r="AB36" s="51">
        <f t="shared" si="16"/>
        <v>0</v>
      </c>
      <c r="AC36" s="51">
        <f t="shared" si="18"/>
        <v>168436</v>
      </c>
      <c r="AD36" s="51">
        <v>168436</v>
      </c>
    </row>
    <row r="37" spans="1:30">
      <c r="A37" s="52" t="s">
        <v>53</v>
      </c>
      <c r="B37" s="52" t="s">
        <v>54</v>
      </c>
      <c r="C37" s="57">
        <v>0</v>
      </c>
      <c r="D37" s="57">
        <f t="shared" si="0"/>
        <v>0</v>
      </c>
      <c r="E37" s="57" t="e">
        <f>#REF!-D37</f>
        <v>#REF!</v>
      </c>
      <c r="F37" s="31">
        <v>0</v>
      </c>
      <c r="G37" s="31">
        <v>179223</v>
      </c>
      <c r="H37" s="31">
        <v>179223</v>
      </c>
      <c r="I37" s="34">
        <v>693872.3</v>
      </c>
      <c r="J37" s="32">
        <v>174090.55</v>
      </c>
      <c r="K37" s="38">
        <v>3.0107652373498688</v>
      </c>
      <c r="L37" s="33">
        <f t="shared" si="1"/>
        <v>115645.38333333336</v>
      </c>
      <c r="M37" s="32">
        <f t="shared" si="2"/>
        <v>58445.166666666628</v>
      </c>
      <c r="N37" s="33">
        <f t="shared" si="3"/>
        <v>144556.72916666669</v>
      </c>
      <c r="O37" s="33">
        <f t="shared" si="4"/>
        <v>29533.820833333302</v>
      </c>
      <c r="P37" s="33">
        <f t="shared" si="5"/>
        <v>138774.46000000002</v>
      </c>
      <c r="Q37" s="33">
        <f t="shared" si="6"/>
        <v>35316.089999999967</v>
      </c>
      <c r="R37" s="41">
        <f t="shared" si="7"/>
        <v>173468.07500000004</v>
      </c>
      <c r="S37" s="42">
        <f t="shared" si="8"/>
        <v>622.47499999994761</v>
      </c>
      <c r="T37" s="45">
        <f t="shared" si="9"/>
        <v>18000</v>
      </c>
      <c r="U37" s="31">
        <f t="shared" si="10"/>
        <v>18000</v>
      </c>
      <c r="V37" s="31">
        <f t="shared" si="11"/>
        <v>11689.033333333326</v>
      </c>
      <c r="W37" s="31">
        <v>0</v>
      </c>
      <c r="X37" s="50" t="str">
        <f t="shared" si="12"/>
        <v>-</v>
      </c>
      <c r="Y37" s="31">
        <f t="shared" si="13"/>
        <v>17316.089999999967</v>
      </c>
      <c r="Z37" s="31">
        <f t="shared" si="14"/>
        <v>174090.55</v>
      </c>
      <c r="AA37" s="85">
        <f t="shared" si="15"/>
        <v>3.0107652373498688</v>
      </c>
      <c r="AB37" s="51">
        <f t="shared" si="16"/>
        <v>0</v>
      </c>
      <c r="AC37" s="51">
        <f t="shared" si="18"/>
        <v>179223</v>
      </c>
      <c r="AD37" s="51">
        <v>179223</v>
      </c>
    </row>
    <row r="38" spans="1:30">
      <c r="A38" s="52" t="s">
        <v>55</v>
      </c>
      <c r="B38" s="52" t="s">
        <v>56</v>
      </c>
      <c r="C38" s="57">
        <v>29564.615999999998</v>
      </c>
      <c r="D38" s="57">
        <f t="shared" si="0"/>
        <v>29565</v>
      </c>
      <c r="E38" s="57" t="e">
        <f>#REF!-D38</f>
        <v>#REF!</v>
      </c>
      <c r="F38" s="31">
        <v>0</v>
      </c>
      <c r="G38" s="31">
        <v>153884</v>
      </c>
      <c r="H38" s="31">
        <v>153884</v>
      </c>
      <c r="I38" s="34">
        <v>600480.18999999994</v>
      </c>
      <c r="J38" s="32">
        <v>62669.11</v>
      </c>
      <c r="K38" s="38">
        <v>1.2523798994934372</v>
      </c>
      <c r="L38" s="33">
        <f t="shared" si="1"/>
        <v>0</v>
      </c>
      <c r="M38" s="32">
        <f t="shared" si="2"/>
        <v>0</v>
      </c>
      <c r="N38" s="33">
        <f t="shared" si="3"/>
        <v>0</v>
      </c>
      <c r="O38" s="33">
        <f t="shared" si="4"/>
        <v>0</v>
      </c>
      <c r="P38" s="33">
        <f t="shared" si="5"/>
        <v>0</v>
      </c>
      <c r="Q38" s="33">
        <f t="shared" si="6"/>
        <v>0</v>
      </c>
      <c r="R38" s="41">
        <f t="shared" si="7"/>
        <v>0</v>
      </c>
      <c r="S38" s="42">
        <f t="shared" si="8"/>
        <v>0</v>
      </c>
      <c r="T38" s="45">
        <f t="shared" si="9"/>
        <v>0</v>
      </c>
      <c r="U38" s="31">
        <f t="shared" si="10"/>
        <v>0</v>
      </c>
      <c r="V38" s="31">
        <f t="shared" si="11"/>
        <v>0</v>
      </c>
      <c r="W38" s="31">
        <f t="shared" si="17"/>
        <v>0</v>
      </c>
      <c r="X38" s="50" t="str">
        <f t="shared" si="12"/>
        <v>-</v>
      </c>
      <c r="Y38" s="31" t="str">
        <f t="shared" si="13"/>
        <v>-</v>
      </c>
      <c r="Z38" s="31">
        <f t="shared" si="14"/>
        <v>62669.11</v>
      </c>
      <c r="AA38" s="85">
        <f t="shared" si="15"/>
        <v>1.2523798994934372</v>
      </c>
      <c r="AB38" s="51">
        <f t="shared" si="16"/>
        <v>0</v>
      </c>
      <c r="AC38" s="51">
        <f t="shared" si="18"/>
        <v>153884</v>
      </c>
      <c r="AD38" s="51">
        <v>153884</v>
      </c>
    </row>
    <row r="39" spans="1:30">
      <c r="A39" s="52" t="s">
        <v>55</v>
      </c>
      <c r="B39" s="52" t="s">
        <v>57</v>
      </c>
      <c r="C39" s="57">
        <v>2513.410666666663</v>
      </c>
      <c r="D39" s="57">
        <f t="shared" si="0"/>
        <v>2513</v>
      </c>
      <c r="E39" s="57" t="e">
        <f>#REF!-D39</f>
        <v>#REF!</v>
      </c>
      <c r="F39" s="31">
        <v>5680</v>
      </c>
      <c r="G39" s="31">
        <v>193106</v>
      </c>
      <c r="H39" s="31">
        <v>198786</v>
      </c>
      <c r="I39" s="34">
        <v>342060.53</v>
      </c>
      <c r="J39" s="32">
        <v>83244.929999999993</v>
      </c>
      <c r="K39" s="38">
        <v>2.920357867655762</v>
      </c>
      <c r="L39" s="33">
        <f t="shared" si="1"/>
        <v>57010.08833333334</v>
      </c>
      <c r="M39" s="32">
        <f t="shared" si="2"/>
        <v>26234.841666666653</v>
      </c>
      <c r="N39" s="33">
        <f t="shared" si="3"/>
        <v>71262.610416666677</v>
      </c>
      <c r="O39" s="33">
        <f t="shared" si="4"/>
        <v>11982.319583333316</v>
      </c>
      <c r="P39" s="33">
        <f t="shared" si="5"/>
        <v>68412.106</v>
      </c>
      <c r="Q39" s="33">
        <f t="shared" si="6"/>
        <v>14832.823999999993</v>
      </c>
      <c r="R39" s="41">
        <f t="shared" si="7"/>
        <v>0</v>
      </c>
      <c r="S39" s="42">
        <f t="shared" si="8"/>
        <v>0</v>
      </c>
      <c r="T39" s="45">
        <f t="shared" si="9"/>
        <v>18000</v>
      </c>
      <c r="U39" s="31">
        <f t="shared" si="10"/>
        <v>9585.8556666666518</v>
      </c>
      <c r="V39" s="31">
        <f t="shared" si="11"/>
        <v>5246.9683333333305</v>
      </c>
      <c r="W39" s="31">
        <v>0</v>
      </c>
      <c r="X39" s="50" t="str">
        <f t="shared" si="12"/>
        <v>-</v>
      </c>
      <c r="Y39" s="31" t="str">
        <f t="shared" si="13"/>
        <v>-</v>
      </c>
      <c r="Z39" s="31">
        <f t="shared" si="14"/>
        <v>83244.929999999993</v>
      </c>
      <c r="AA39" s="85">
        <f t="shared" si="15"/>
        <v>2.920357867655762</v>
      </c>
      <c r="AB39" s="51">
        <f t="shared" si="16"/>
        <v>0</v>
      </c>
      <c r="AC39" s="51">
        <f t="shared" si="18"/>
        <v>198786</v>
      </c>
      <c r="AD39" s="51">
        <v>198786</v>
      </c>
    </row>
    <row r="40" spans="1:30">
      <c r="A40" s="52" t="s">
        <v>55</v>
      </c>
      <c r="B40" s="52" t="s">
        <v>58</v>
      </c>
      <c r="C40" s="57">
        <v>0</v>
      </c>
      <c r="D40" s="57">
        <f t="shared" si="0"/>
        <v>0</v>
      </c>
      <c r="E40" s="57" t="e">
        <f>#REF!-D40</f>
        <v>#REF!</v>
      </c>
      <c r="F40" s="31">
        <v>7971</v>
      </c>
      <c r="G40" s="31">
        <v>139895</v>
      </c>
      <c r="H40" s="31">
        <v>147866</v>
      </c>
      <c r="I40" s="34">
        <v>490487.87</v>
      </c>
      <c r="J40" s="32">
        <v>124184.41</v>
      </c>
      <c r="K40" s="38">
        <v>3.0382258382862766</v>
      </c>
      <c r="L40" s="33">
        <f t="shared" si="1"/>
        <v>81747.978333333318</v>
      </c>
      <c r="M40" s="32">
        <f t="shared" si="2"/>
        <v>42436.431666666685</v>
      </c>
      <c r="N40" s="33">
        <f t="shared" si="3"/>
        <v>102184.97291666665</v>
      </c>
      <c r="O40" s="33">
        <f t="shared" si="4"/>
        <v>21999.437083333352</v>
      </c>
      <c r="P40" s="33">
        <f t="shared" si="5"/>
        <v>98097.573999999979</v>
      </c>
      <c r="Q40" s="33">
        <f t="shared" si="6"/>
        <v>26086.836000000025</v>
      </c>
      <c r="R40" s="41">
        <f t="shared" si="7"/>
        <v>122621.96749999997</v>
      </c>
      <c r="S40" s="42">
        <f t="shared" si="8"/>
        <v>1562.4425000000338</v>
      </c>
      <c r="T40" s="45">
        <f t="shared" si="9"/>
        <v>18000</v>
      </c>
      <c r="U40" s="31">
        <f t="shared" si="10"/>
        <v>17599.54966666668</v>
      </c>
      <c r="V40" s="31">
        <f t="shared" si="11"/>
        <v>8487.2863333333371</v>
      </c>
      <c r="W40" s="31">
        <v>0</v>
      </c>
      <c r="X40" s="50" t="str">
        <f t="shared" si="12"/>
        <v>-</v>
      </c>
      <c r="Y40" s="31">
        <f t="shared" si="13"/>
        <v>8086.8360000000248</v>
      </c>
      <c r="Z40" s="31">
        <f t="shared" si="14"/>
        <v>124184.41</v>
      </c>
      <c r="AA40" s="85">
        <f t="shared" si="15"/>
        <v>3.0382258382862766</v>
      </c>
      <c r="AB40" s="51">
        <f t="shared" si="16"/>
        <v>0</v>
      </c>
      <c r="AC40" s="51">
        <f t="shared" si="18"/>
        <v>147866</v>
      </c>
      <c r="AD40" s="51">
        <v>147866</v>
      </c>
    </row>
    <row r="41" spans="1:30">
      <c r="A41" s="52" t="s">
        <v>55</v>
      </c>
      <c r="B41" s="52" t="s">
        <v>59</v>
      </c>
      <c r="C41" s="57">
        <v>0</v>
      </c>
      <c r="D41" s="57">
        <f t="shared" si="0"/>
        <v>0</v>
      </c>
      <c r="E41" s="57" t="e">
        <f>#REF!-D41</f>
        <v>#REF!</v>
      </c>
      <c r="F41" s="31">
        <v>0</v>
      </c>
      <c r="G41" s="31">
        <v>151530</v>
      </c>
      <c r="H41" s="31">
        <v>151530</v>
      </c>
      <c r="I41" s="34">
        <v>226233.04</v>
      </c>
      <c r="J41" s="32">
        <v>36524.46</v>
      </c>
      <c r="K41" s="38">
        <v>1.9373541548131077</v>
      </c>
      <c r="L41" s="33">
        <f t="shared" si="1"/>
        <v>0</v>
      </c>
      <c r="M41" s="32">
        <f t="shared" si="2"/>
        <v>0</v>
      </c>
      <c r="N41" s="33">
        <f t="shared" si="3"/>
        <v>0</v>
      </c>
      <c r="O41" s="33">
        <f t="shared" si="4"/>
        <v>0</v>
      </c>
      <c r="P41" s="33">
        <f t="shared" si="5"/>
        <v>0</v>
      </c>
      <c r="Q41" s="33">
        <f t="shared" si="6"/>
        <v>0</v>
      </c>
      <c r="R41" s="41">
        <f t="shared" si="7"/>
        <v>0</v>
      </c>
      <c r="S41" s="42">
        <f t="shared" si="8"/>
        <v>0</v>
      </c>
      <c r="T41" s="45">
        <f t="shared" si="9"/>
        <v>0</v>
      </c>
      <c r="U41" s="31">
        <f t="shared" si="10"/>
        <v>0</v>
      </c>
      <c r="V41" s="31">
        <f t="shared" si="11"/>
        <v>0</v>
      </c>
      <c r="W41" s="31">
        <f t="shared" si="17"/>
        <v>0</v>
      </c>
      <c r="X41" s="50" t="str">
        <f t="shared" si="12"/>
        <v>-</v>
      </c>
      <c r="Y41" s="31" t="str">
        <f t="shared" si="13"/>
        <v>-</v>
      </c>
      <c r="Z41" s="31">
        <f t="shared" si="14"/>
        <v>36524.46</v>
      </c>
      <c r="AA41" s="85">
        <f t="shared" si="15"/>
        <v>1.9373541548131077</v>
      </c>
      <c r="AB41" s="51">
        <f t="shared" si="16"/>
        <v>0</v>
      </c>
      <c r="AC41" s="51">
        <f t="shared" si="18"/>
        <v>151530</v>
      </c>
      <c r="AD41" s="51">
        <v>151530</v>
      </c>
    </row>
    <row r="42" spans="1:30">
      <c r="A42" s="52" t="s">
        <v>55</v>
      </c>
      <c r="B42" s="52" t="s">
        <v>60</v>
      </c>
      <c r="C42" s="57">
        <v>0</v>
      </c>
      <c r="D42" s="57">
        <f t="shared" si="0"/>
        <v>0</v>
      </c>
      <c r="E42" s="57" t="e">
        <f>#REF!-D42</f>
        <v>#REF!</v>
      </c>
      <c r="F42" s="31">
        <v>0</v>
      </c>
      <c r="G42" s="31">
        <v>187590</v>
      </c>
      <c r="H42" s="31">
        <v>187590</v>
      </c>
      <c r="I42" s="34">
        <v>705256.12</v>
      </c>
      <c r="J42" s="32">
        <v>101212.70000000001</v>
      </c>
      <c r="K42" s="38">
        <v>1.7221437227655678</v>
      </c>
      <c r="L42" s="33">
        <f t="shared" si="1"/>
        <v>0</v>
      </c>
      <c r="M42" s="32">
        <f t="shared" si="2"/>
        <v>0</v>
      </c>
      <c r="N42" s="33">
        <f t="shared" si="3"/>
        <v>0</v>
      </c>
      <c r="O42" s="33">
        <f t="shared" si="4"/>
        <v>0</v>
      </c>
      <c r="P42" s="33">
        <f t="shared" si="5"/>
        <v>0</v>
      </c>
      <c r="Q42" s="33">
        <f t="shared" si="6"/>
        <v>0</v>
      </c>
      <c r="R42" s="41">
        <f t="shared" si="7"/>
        <v>0</v>
      </c>
      <c r="S42" s="42">
        <f t="shared" si="8"/>
        <v>0</v>
      </c>
      <c r="T42" s="45">
        <f t="shared" si="9"/>
        <v>0</v>
      </c>
      <c r="U42" s="31">
        <f t="shared" si="10"/>
        <v>0</v>
      </c>
      <c r="V42" s="31">
        <f t="shared" si="11"/>
        <v>0</v>
      </c>
      <c r="W42" s="31">
        <f t="shared" si="17"/>
        <v>0</v>
      </c>
      <c r="X42" s="50" t="str">
        <f t="shared" si="12"/>
        <v>-</v>
      </c>
      <c r="Y42" s="31" t="str">
        <f t="shared" si="13"/>
        <v>-</v>
      </c>
      <c r="Z42" s="31">
        <f t="shared" si="14"/>
        <v>101212.70000000001</v>
      </c>
      <c r="AA42" s="85">
        <f t="shared" si="15"/>
        <v>1.7221437227655678</v>
      </c>
      <c r="AB42" s="51">
        <f t="shared" si="16"/>
        <v>0</v>
      </c>
      <c r="AC42" s="51">
        <f t="shared" si="18"/>
        <v>187590</v>
      </c>
      <c r="AD42" s="51">
        <v>187590</v>
      </c>
    </row>
    <row r="43" spans="1:30">
      <c r="A43" s="52" t="s">
        <v>61</v>
      </c>
      <c r="B43" s="52" t="s">
        <v>62</v>
      </c>
      <c r="C43" s="57">
        <v>0</v>
      </c>
      <c r="D43" s="57">
        <f t="shared" si="0"/>
        <v>0</v>
      </c>
      <c r="E43" s="57" t="e">
        <f>#REF!-D43</f>
        <v>#REF!</v>
      </c>
      <c r="F43" s="31">
        <v>0</v>
      </c>
      <c r="G43" s="31">
        <v>128380</v>
      </c>
      <c r="H43" s="31">
        <v>128380</v>
      </c>
      <c r="I43" s="34">
        <v>319555.01</v>
      </c>
      <c r="J43" s="32">
        <v>93107.88</v>
      </c>
      <c r="K43" s="38">
        <v>3.4964075825317211</v>
      </c>
      <c r="L43" s="33">
        <f t="shared" si="1"/>
        <v>53259.168333333335</v>
      </c>
      <c r="M43" s="32">
        <f t="shared" si="2"/>
        <v>39848.71166666667</v>
      </c>
      <c r="N43" s="33">
        <f t="shared" si="3"/>
        <v>66573.960416666669</v>
      </c>
      <c r="O43" s="33">
        <f t="shared" si="4"/>
        <v>26533.919583333336</v>
      </c>
      <c r="P43" s="33">
        <f t="shared" si="5"/>
        <v>63911.002</v>
      </c>
      <c r="Q43" s="33">
        <f t="shared" si="6"/>
        <v>29196.878000000004</v>
      </c>
      <c r="R43" s="41">
        <f t="shared" si="7"/>
        <v>79888.752500000002</v>
      </c>
      <c r="S43" s="42">
        <f t="shared" si="8"/>
        <v>13219.127500000002</v>
      </c>
      <c r="T43" s="45">
        <f t="shared" si="9"/>
        <v>18000</v>
      </c>
      <c r="U43" s="31">
        <f t="shared" si="10"/>
        <v>18000</v>
      </c>
      <c r="V43" s="31">
        <f t="shared" si="11"/>
        <v>7969.7423333333345</v>
      </c>
      <c r="W43" s="31">
        <f t="shared" si="17"/>
        <v>5249.3851666666678</v>
      </c>
      <c r="X43" s="50" t="str">
        <f t="shared" si="12"/>
        <v>-</v>
      </c>
      <c r="Y43" s="31">
        <f t="shared" si="13"/>
        <v>11196.878000000004</v>
      </c>
      <c r="Z43" s="31">
        <f t="shared" si="14"/>
        <v>87858.49483333333</v>
      </c>
      <c r="AA43" s="86">
        <f t="shared" si="15"/>
        <v>3.299281516506344</v>
      </c>
      <c r="AB43" s="51">
        <f t="shared" si="16"/>
        <v>5249.3851666666678</v>
      </c>
      <c r="AC43" s="51">
        <f t="shared" si="18"/>
        <v>123130.61483333333</v>
      </c>
      <c r="AD43" s="51">
        <v>128380</v>
      </c>
    </row>
    <row r="44" spans="1:30">
      <c r="A44" s="52" t="s">
        <v>61</v>
      </c>
      <c r="B44" s="52" t="s">
        <v>63</v>
      </c>
      <c r="C44" s="57">
        <v>0</v>
      </c>
      <c r="D44" s="57">
        <f t="shared" si="0"/>
        <v>0</v>
      </c>
      <c r="E44" s="57" t="e">
        <f>#REF!-D44</f>
        <v>#REF!</v>
      </c>
      <c r="F44" s="31">
        <v>25386</v>
      </c>
      <c r="G44" s="31">
        <v>168917</v>
      </c>
      <c r="H44" s="31">
        <v>194303</v>
      </c>
      <c r="I44" s="34">
        <v>568009.55000000005</v>
      </c>
      <c r="J44" s="32">
        <v>148242.43</v>
      </c>
      <c r="K44" s="38">
        <v>3.1318296673004875</v>
      </c>
      <c r="L44" s="33">
        <f t="shared" si="1"/>
        <v>94668.258333333346</v>
      </c>
      <c r="M44" s="32">
        <f t="shared" si="2"/>
        <v>53574.171666666647</v>
      </c>
      <c r="N44" s="33">
        <f t="shared" si="3"/>
        <v>118335.32291666669</v>
      </c>
      <c r="O44" s="33">
        <f t="shared" si="4"/>
        <v>29907.107083333307</v>
      </c>
      <c r="P44" s="33">
        <f t="shared" si="5"/>
        <v>113601.91000000002</v>
      </c>
      <c r="Q44" s="33">
        <f t="shared" si="6"/>
        <v>34640.519999999975</v>
      </c>
      <c r="R44" s="41">
        <f t="shared" si="7"/>
        <v>142002.38750000001</v>
      </c>
      <c r="S44" s="42">
        <f t="shared" si="8"/>
        <v>6240.0424999999814</v>
      </c>
      <c r="T44" s="45">
        <f t="shared" si="9"/>
        <v>18000</v>
      </c>
      <c r="U44" s="31">
        <f t="shared" si="10"/>
        <v>18000</v>
      </c>
      <c r="V44" s="31">
        <f t="shared" si="11"/>
        <v>10714.834333333331</v>
      </c>
      <c r="W44" s="31">
        <v>0</v>
      </c>
      <c r="X44" s="50" t="str">
        <f t="shared" si="12"/>
        <v>-</v>
      </c>
      <c r="Y44" s="31">
        <f t="shared" si="13"/>
        <v>16640.519999999975</v>
      </c>
      <c r="Z44" s="31">
        <f t="shared" si="14"/>
        <v>148242.43</v>
      </c>
      <c r="AA44" s="85">
        <f t="shared" si="15"/>
        <v>3.1318296673004875</v>
      </c>
      <c r="AB44" s="51">
        <f t="shared" si="16"/>
        <v>0</v>
      </c>
      <c r="AC44" s="51">
        <f t="shared" si="18"/>
        <v>194303</v>
      </c>
      <c r="AD44" s="51">
        <v>194303</v>
      </c>
    </row>
    <row r="45" spans="1:30">
      <c r="A45" s="52" t="s">
        <v>61</v>
      </c>
      <c r="B45" s="52" t="s">
        <v>64</v>
      </c>
      <c r="C45" s="57">
        <v>0</v>
      </c>
      <c r="D45" s="57">
        <f t="shared" si="0"/>
        <v>0</v>
      </c>
      <c r="E45" s="57" t="e">
        <f>#REF!-D45</f>
        <v>#REF!</v>
      </c>
      <c r="F45" s="31">
        <v>0</v>
      </c>
      <c r="G45" s="31">
        <v>158991</v>
      </c>
      <c r="H45" s="31">
        <v>158991</v>
      </c>
      <c r="I45" s="34">
        <v>536025.31000000006</v>
      </c>
      <c r="J45" s="32">
        <v>109372.39</v>
      </c>
      <c r="K45" s="38">
        <v>2.4485199775361353</v>
      </c>
      <c r="L45" s="33">
        <f t="shared" si="1"/>
        <v>89337.551666666666</v>
      </c>
      <c r="M45" s="32">
        <f t="shared" si="2"/>
        <v>20034.838333333333</v>
      </c>
      <c r="N45" s="33">
        <f t="shared" si="3"/>
        <v>0</v>
      </c>
      <c r="O45" s="33">
        <f t="shared" si="4"/>
        <v>0</v>
      </c>
      <c r="P45" s="33">
        <f t="shared" si="5"/>
        <v>107205.06199999999</v>
      </c>
      <c r="Q45" s="33">
        <f t="shared" si="6"/>
        <v>2167.3280000000086</v>
      </c>
      <c r="R45" s="41">
        <f t="shared" si="7"/>
        <v>0</v>
      </c>
      <c r="S45" s="42">
        <f t="shared" si="8"/>
        <v>0</v>
      </c>
      <c r="T45" s="45">
        <f t="shared" si="9"/>
        <v>16027.870666666666</v>
      </c>
      <c r="U45" s="31">
        <f t="shared" si="10"/>
        <v>0</v>
      </c>
      <c r="V45" s="31">
        <f t="shared" si="11"/>
        <v>4006.9676666666669</v>
      </c>
      <c r="W45" s="31">
        <v>0</v>
      </c>
      <c r="X45" s="50" t="str">
        <f t="shared" si="12"/>
        <v>-</v>
      </c>
      <c r="Y45" s="31" t="str">
        <f t="shared" si="13"/>
        <v>-</v>
      </c>
      <c r="Z45" s="31">
        <f t="shared" si="14"/>
        <v>109372.39</v>
      </c>
      <c r="AA45" s="85">
        <f t="shared" si="15"/>
        <v>2.4485199775361353</v>
      </c>
      <c r="AB45" s="51">
        <f t="shared" si="16"/>
        <v>0</v>
      </c>
      <c r="AC45" s="51">
        <f t="shared" si="18"/>
        <v>158991</v>
      </c>
      <c r="AD45" s="51">
        <v>158991</v>
      </c>
    </row>
    <row r="46" spans="1:30">
      <c r="A46" s="52" t="s">
        <v>61</v>
      </c>
      <c r="B46" s="52" t="s">
        <v>65</v>
      </c>
      <c r="C46" s="57">
        <v>0</v>
      </c>
      <c r="D46" s="57">
        <f t="shared" si="0"/>
        <v>0</v>
      </c>
      <c r="E46" s="57" t="e">
        <f>#REF!-D46</f>
        <v>#REF!</v>
      </c>
      <c r="F46" s="31">
        <v>5002</v>
      </c>
      <c r="G46" s="31">
        <v>122152</v>
      </c>
      <c r="H46" s="31">
        <v>127154</v>
      </c>
      <c r="I46" s="34">
        <v>304170.87</v>
      </c>
      <c r="J46" s="32">
        <v>50042.55999999999</v>
      </c>
      <c r="K46" s="38">
        <v>1.9742545366030608</v>
      </c>
      <c r="L46" s="33">
        <f t="shared" si="1"/>
        <v>0</v>
      </c>
      <c r="M46" s="32">
        <f t="shared" si="2"/>
        <v>0</v>
      </c>
      <c r="N46" s="33">
        <f t="shared" si="3"/>
        <v>0</v>
      </c>
      <c r="O46" s="33">
        <f t="shared" si="4"/>
        <v>0</v>
      </c>
      <c r="P46" s="33">
        <f t="shared" si="5"/>
        <v>0</v>
      </c>
      <c r="Q46" s="33">
        <f t="shared" si="6"/>
        <v>0</v>
      </c>
      <c r="R46" s="41">
        <f t="shared" si="7"/>
        <v>0</v>
      </c>
      <c r="S46" s="42">
        <f t="shared" si="8"/>
        <v>0</v>
      </c>
      <c r="T46" s="45">
        <f t="shared" si="9"/>
        <v>0</v>
      </c>
      <c r="U46" s="31">
        <f t="shared" si="10"/>
        <v>0</v>
      </c>
      <c r="V46" s="31">
        <f t="shared" si="11"/>
        <v>0</v>
      </c>
      <c r="W46" s="31">
        <f t="shared" si="17"/>
        <v>0</v>
      </c>
      <c r="X46" s="50" t="str">
        <f t="shared" si="12"/>
        <v>-</v>
      </c>
      <c r="Y46" s="31" t="str">
        <f t="shared" si="13"/>
        <v>-</v>
      </c>
      <c r="Z46" s="31">
        <f t="shared" si="14"/>
        <v>50042.55999999999</v>
      </c>
      <c r="AA46" s="85">
        <f t="shared" si="15"/>
        <v>1.9742545366030608</v>
      </c>
      <c r="AB46" s="51">
        <f t="shared" si="16"/>
        <v>0</v>
      </c>
      <c r="AC46" s="51">
        <f t="shared" si="18"/>
        <v>127154</v>
      </c>
      <c r="AD46" s="51">
        <v>127154</v>
      </c>
    </row>
    <row r="47" spans="1:30">
      <c r="A47" s="52" t="s">
        <v>55</v>
      </c>
      <c r="B47" s="52" t="s">
        <v>66</v>
      </c>
      <c r="C47" s="57">
        <v>19076.813333333332</v>
      </c>
      <c r="D47" s="57">
        <f t="shared" si="0"/>
        <v>19077</v>
      </c>
      <c r="E47" s="57" t="e">
        <f>#REF!-D47</f>
        <v>#REF!</v>
      </c>
      <c r="F47" s="31">
        <v>0</v>
      </c>
      <c r="G47" s="31">
        <v>212036</v>
      </c>
      <c r="H47" s="31">
        <v>212036</v>
      </c>
      <c r="I47" s="34">
        <v>330949.95</v>
      </c>
      <c r="J47" s="32">
        <v>86845.2</v>
      </c>
      <c r="K47" s="38">
        <v>3.1489426120173158</v>
      </c>
      <c r="L47" s="33">
        <f t="shared" si="1"/>
        <v>55158.324999999997</v>
      </c>
      <c r="M47" s="32">
        <f t="shared" si="2"/>
        <v>31686.875</v>
      </c>
      <c r="N47" s="33">
        <f t="shared" si="3"/>
        <v>68947.90625</v>
      </c>
      <c r="O47" s="33">
        <f t="shared" si="4"/>
        <v>17897.293749999997</v>
      </c>
      <c r="P47" s="33">
        <f t="shared" si="5"/>
        <v>66189.989999999991</v>
      </c>
      <c r="Q47" s="33">
        <f t="shared" si="6"/>
        <v>20655.210000000006</v>
      </c>
      <c r="R47" s="41">
        <f t="shared" si="7"/>
        <v>82737.487499999988</v>
      </c>
      <c r="S47" s="42">
        <f t="shared" si="8"/>
        <v>4107.7125000000087</v>
      </c>
      <c r="T47" s="45">
        <f t="shared" si="9"/>
        <v>18000</v>
      </c>
      <c r="U47" s="31">
        <f t="shared" si="10"/>
        <v>14317.834999999997</v>
      </c>
      <c r="V47" s="31">
        <f t="shared" si="11"/>
        <v>6337.375</v>
      </c>
      <c r="W47" s="31">
        <v>0</v>
      </c>
      <c r="X47" s="50" t="str">
        <f t="shared" si="12"/>
        <v>-</v>
      </c>
      <c r="Y47" s="31">
        <f t="shared" si="13"/>
        <v>2655.2100000000064</v>
      </c>
      <c r="Z47" s="31">
        <f t="shared" si="14"/>
        <v>86845.2</v>
      </c>
      <c r="AA47" s="85">
        <f t="shared" si="15"/>
        <v>3.1489426120173158</v>
      </c>
      <c r="AB47" s="51">
        <f t="shared" si="16"/>
        <v>0</v>
      </c>
      <c r="AC47" s="51">
        <f t="shared" si="18"/>
        <v>212036</v>
      </c>
      <c r="AD47" s="51">
        <v>212036</v>
      </c>
    </row>
    <row r="48" spans="1:30">
      <c r="A48" s="52" t="s">
        <v>61</v>
      </c>
      <c r="B48" s="52" t="s">
        <v>67</v>
      </c>
      <c r="C48" s="57">
        <v>0</v>
      </c>
      <c r="D48" s="57">
        <f t="shared" si="0"/>
        <v>0</v>
      </c>
      <c r="E48" s="57" t="e">
        <f>#REF!-D48</f>
        <v>#REF!</v>
      </c>
      <c r="F48" s="31">
        <v>0</v>
      </c>
      <c r="G48" s="31">
        <v>150313</v>
      </c>
      <c r="H48" s="31">
        <v>150313</v>
      </c>
      <c r="I48" s="34">
        <v>631328.37</v>
      </c>
      <c r="J48" s="32">
        <v>58466.729999999996</v>
      </c>
      <c r="K48" s="38">
        <v>1.1113087789797882</v>
      </c>
      <c r="L48" s="33">
        <f t="shared" si="1"/>
        <v>0</v>
      </c>
      <c r="M48" s="32">
        <f t="shared" si="2"/>
        <v>0</v>
      </c>
      <c r="N48" s="33">
        <f t="shared" si="3"/>
        <v>0</v>
      </c>
      <c r="O48" s="33">
        <f t="shared" si="4"/>
        <v>0</v>
      </c>
      <c r="P48" s="33">
        <f t="shared" si="5"/>
        <v>0</v>
      </c>
      <c r="Q48" s="33">
        <f t="shared" si="6"/>
        <v>0</v>
      </c>
      <c r="R48" s="41">
        <f t="shared" si="7"/>
        <v>0</v>
      </c>
      <c r="S48" s="42">
        <f t="shared" si="8"/>
        <v>0</v>
      </c>
      <c r="T48" s="45">
        <f t="shared" si="9"/>
        <v>0</v>
      </c>
      <c r="U48" s="31">
        <f t="shared" si="10"/>
        <v>0</v>
      </c>
      <c r="V48" s="31">
        <f t="shared" si="11"/>
        <v>0</v>
      </c>
      <c r="W48" s="31">
        <f t="shared" si="17"/>
        <v>0</v>
      </c>
      <c r="X48" s="50" t="str">
        <f t="shared" si="12"/>
        <v>-</v>
      </c>
      <c r="Y48" s="31" t="str">
        <f t="shared" si="13"/>
        <v>-</v>
      </c>
      <c r="Z48" s="31">
        <f t="shared" si="14"/>
        <v>58466.729999999996</v>
      </c>
      <c r="AA48" s="85">
        <f t="shared" si="15"/>
        <v>1.1113087789797882</v>
      </c>
      <c r="AB48" s="51">
        <f t="shared" si="16"/>
        <v>0</v>
      </c>
      <c r="AC48" s="51">
        <f t="shared" si="18"/>
        <v>150313</v>
      </c>
      <c r="AD48" s="51">
        <v>150313</v>
      </c>
    </row>
    <row r="49" spans="1:30">
      <c r="A49" s="52" t="s">
        <v>55</v>
      </c>
      <c r="B49" s="52" t="s">
        <v>68</v>
      </c>
      <c r="C49" s="57">
        <v>0</v>
      </c>
      <c r="D49" s="57">
        <f t="shared" si="0"/>
        <v>0</v>
      </c>
      <c r="E49" s="57" t="e">
        <f>#REF!-D49</f>
        <v>#REF!</v>
      </c>
      <c r="F49" s="31">
        <v>2574</v>
      </c>
      <c r="G49" s="31">
        <v>181853</v>
      </c>
      <c r="H49" s="31">
        <v>184427</v>
      </c>
      <c r="I49" s="34">
        <v>516197.25</v>
      </c>
      <c r="J49" s="32">
        <v>126974.18000000001</v>
      </c>
      <c r="K49" s="38">
        <v>2.9517595454063348</v>
      </c>
      <c r="L49" s="33">
        <f t="shared" si="1"/>
        <v>86032.875</v>
      </c>
      <c r="M49" s="32">
        <f t="shared" si="2"/>
        <v>40941.305000000008</v>
      </c>
      <c r="N49" s="33">
        <f t="shared" si="3"/>
        <v>107541.09375</v>
      </c>
      <c r="O49" s="33">
        <f t="shared" si="4"/>
        <v>19433.086250000008</v>
      </c>
      <c r="P49" s="33">
        <f t="shared" si="5"/>
        <v>103239.45</v>
      </c>
      <c r="Q49" s="33">
        <f t="shared" si="6"/>
        <v>23734.73000000001</v>
      </c>
      <c r="R49" s="41">
        <f t="shared" si="7"/>
        <v>0</v>
      </c>
      <c r="S49" s="42">
        <f t="shared" si="8"/>
        <v>0</v>
      </c>
      <c r="T49" s="45">
        <f t="shared" si="9"/>
        <v>18000</v>
      </c>
      <c r="U49" s="31">
        <f t="shared" si="10"/>
        <v>15546.469000000006</v>
      </c>
      <c r="V49" s="31">
        <f t="shared" si="11"/>
        <v>8188.2610000000022</v>
      </c>
      <c r="W49" s="31">
        <v>0</v>
      </c>
      <c r="X49" s="50" t="str">
        <f t="shared" si="12"/>
        <v>-</v>
      </c>
      <c r="Y49" s="31">
        <f t="shared" si="13"/>
        <v>5734.7300000000105</v>
      </c>
      <c r="Z49" s="31">
        <f t="shared" si="14"/>
        <v>126974.18000000001</v>
      </c>
      <c r="AA49" s="85">
        <f t="shared" si="15"/>
        <v>2.9517595454063348</v>
      </c>
      <c r="AB49" s="51">
        <f t="shared" si="16"/>
        <v>0</v>
      </c>
      <c r="AC49" s="51">
        <f t="shared" si="18"/>
        <v>184427</v>
      </c>
      <c r="AD49" s="51">
        <v>184427</v>
      </c>
    </row>
    <row r="50" spans="1:30">
      <c r="A50" s="61" t="s">
        <v>55</v>
      </c>
      <c r="B50" s="62" t="s">
        <v>69</v>
      </c>
      <c r="C50" s="63">
        <v>0</v>
      </c>
      <c r="D50" s="63">
        <f t="shared" si="0"/>
        <v>0</v>
      </c>
      <c r="E50" s="63" t="e">
        <f>#REF!-D50</f>
        <v>#REF!</v>
      </c>
      <c r="F50" s="31">
        <v>0</v>
      </c>
      <c r="G50" s="31">
        <v>247012</v>
      </c>
      <c r="H50" s="31">
        <v>247012</v>
      </c>
      <c r="I50" s="34">
        <v>332190.09999999998</v>
      </c>
      <c r="J50" s="32">
        <v>56389.42</v>
      </c>
      <c r="K50" s="38">
        <v>2.0370054375491624</v>
      </c>
      <c r="L50" s="33">
        <f t="shared" si="1"/>
        <v>55365.016666666663</v>
      </c>
      <c r="M50" s="32">
        <f t="shared" si="2"/>
        <v>1024.4033333333355</v>
      </c>
      <c r="N50" s="33">
        <f t="shared" si="3"/>
        <v>0</v>
      </c>
      <c r="O50" s="33">
        <f t="shared" si="4"/>
        <v>0</v>
      </c>
      <c r="P50" s="33">
        <f t="shared" si="5"/>
        <v>0</v>
      </c>
      <c r="Q50" s="33">
        <f t="shared" si="6"/>
        <v>0</v>
      </c>
      <c r="R50" s="41">
        <f t="shared" si="7"/>
        <v>0</v>
      </c>
      <c r="S50" s="42">
        <f t="shared" si="8"/>
        <v>0</v>
      </c>
      <c r="T50" s="45">
        <f t="shared" si="9"/>
        <v>819.52266666666833</v>
      </c>
      <c r="U50" s="31">
        <f t="shared" si="10"/>
        <v>0</v>
      </c>
      <c r="V50" s="31">
        <f t="shared" si="11"/>
        <v>204.88066666666711</v>
      </c>
      <c r="W50" s="31">
        <v>0</v>
      </c>
      <c r="X50" s="50" t="str">
        <f t="shared" si="12"/>
        <v>-</v>
      </c>
      <c r="Y50" s="31" t="str">
        <f t="shared" si="13"/>
        <v>-</v>
      </c>
      <c r="Z50" s="31">
        <f t="shared" si="14"/>
        <v>56389.42</v>
      </c>
      <c r="AA50" s="85">
        <f t="shared" si="15"/>
        <v>2.0370054375491624</v>
      </c>
      <c r="AB50" s="51">
        <f t="shared" si="16"/>
        <v>0</v>
      </c>
      <c r="AC50" s="51">
        <f t="shared" si="18"/>
        <v>247012</v>
      </c>
      <c r="AD50" s="51">
        <v>247012</v>
      </c>
    </row>
    <row r="51" spans="1:30">
      <c r="A51" s="52" t="s">
        <v>55</v>
      </c>
      <c r="B51" s="52" t="s">
        <v>70</v>
      </c>
      <c r="C51" s="57">
        <v>5258.4373333333406</v>
      </c>
      <c r="D51" s="57">
        <f t="shared" si="0"/>
        <v>5258</v>
      </c>
      <c r="E51" s="57" t="e">
        <f>#REF!-D51</f>
        <v>#REF!</v>
      </c>
      <c r="F51" s="31">
        <v>12317</v>
      </c>
      <c r="G51" s="31">
        <v>206259</v>
      </c>
      <c r="H51" s="31">
        <v>218576</v>
      </c>
      <c r="I51" s="34">
        <v>700810.8</v>
      </c>
      <c r="J51" s="32">
        <v>131304.63</v>
      </c>
      <c r="K51" s="38">
        <v>2.2483323030980689</v>
      </c>
      <c r="L51" s="33">
        <f t="shared" si="1"/>
        <v>116801.79999999999</v>
      </c>
      <c r="M51" s="32">
        <f t="shared" si="2"/>
        <v>14502.830000000016</v>
      </c>
      <c r="N51" s="33">
        <f t="shared" si="3"/>
        <v>0</v>
      </c>
      <c r="O51" s="33">
        <f t="shared" si="4"/>
        <v>0</v>
      </c>
      <c r="P51" s="33">
        <f t="shared" si="5"/>
        <v>0</v>
      </c>
      <c r="Q51" s="33">
        <f t="shared" si="6"/>
        <v>0</v>
      </c>
      <c r="R51" s="41">
        <f t="shared" si="7"/>
        <v>0</v>
      </c>
      <c r="S51" s="42">
        <f t="shared" si="8"/>
        <v>0</v>
      </c>
      <c r="T51" s="45">
        <f t="shared" si="9"/>
        <v>11602.264000000014</v>
      </c>
      <c r="U51" s="31">
        <f t="shared" si="10"/>
        <v>0</v>
      </c>
      <c r="V51" s="31">
        <f t="shared" si="11"/>
        <v>2900.5660000000034</v>
      </c>
      <c r="W51" s="31">
        <v>0</v>
      </c>
      <c r="X51" s="50" t="str">
        <f t="shared" si="12"/>
        <v>-</v>
      </c>
      <c r="Y51" s="31" t="str">
        <f t="shared" si="13"/>
        <v>-</v>
      </c>
      <c r="Z51" s="31">
        <f t="shared" si="14"/>
        <v>131304.63</v>
      </c>
      <c r="AA51" s="85">
        <f t="shared" si="15"/>
        <v>2.2483323030980689</v>
      </c>
      <c r="AB51" s="51">
        <f t="shared" si="16"/>
        <v>0</v>
      </c>
      <c r="AC51" s="51">
        <f t="shared" si="18"/>
        <v>218576</v>
      </c>
      <c r="AD51" s="51">
        <v>218576</v>
      </c>
    </row>
    <row r="52" spans="1:30">
      <c r="A52" s="52" t="s">
        <v>61</v>
      </c>
      <c r="B52" s="52" t="s">
        <v>71</v>
      </c>
      <c r="C52" s="57">
        <v>7076.8013333333338</v>
      </c>
      <c r="D52" s="57">
        <f t="shared" si="0"/>
        <v>7077</v>
      </c>
      <c r="E52" s="57" t="e">
        <f>#REF!-D52</f>
        <v>#REF!</v>
      </c>
      <c r="F52" s="31">
        <v>0</v>
      </c>
      <c r="G52" s="31">
        <v>114442</v>
      </c>
      <c r="H52" s="31">
        <v>114442</v>
      </c>
      <c r="I52" s="34">
        <v>313701.96000000002</v>
      </c>
      <c r="J52" s="32">
        <v>42524.3</v>
      </c>
      <c r="K52" s="38">
        <v>1.6266764798026763</v>
      </c>
      <c r="L52" s="33">
        <f t="shared" si="1"/>
        <v>0</v>
      </c>
      <c r="M52" s="32">
        <f t="shared" si="2"/>
        <v>0</v>
      </c>
      <c r="N52" s="33">
        <f t="shared" si="3"/>
        <v>0</v>
      </c>
      <c r="O52" s="33">
        <f t="shared" si="4"/>
        <v>0</v>
      </c>
      <c r="P52" s="33">
        <f t="shared" si="5"/>
        <v>0</v>
      </c>
      <c r="Q52" s="33">
        <f t="shared" si="6"/>
        <v>0</v>
      </c>
      <c r="R52" s="41">
        <f t="shared" si="7"/>
        <v>0</v>
      </c>
      <c r="S52" s="42">
        <f t="shared" si="8"/>
        <v>0</v>
      </c>
      <c r="T52" s="45">
        <f t="shared" si="9"/>
        <v>0</v>
      </c>
      <c r="U52" s="31">
        <f t="shared" si="10"/>
        <v>0</v>
      </c>
      <c r="V52" s="31">
        <f t="shared" si="11"/>
        <v>0</v>
      </c>
      <c r="W52" s="31">
        <f t="shared" si="17"/>
        <v>0</v>
      </c>
      <c r="X52" s="50" t="str">
        <f t="shared" si="12"/>
        <v>-</v>
      </c>
      <c r="Y52" s="31" t="str">
        <f t="shared" si="13"/>
        <v>-</v>
      </c>
      <c r="Z52" s="31">
        <f t="shared" si="14"/>
        <v>42524.3</v>
      </c>
      <c r="AA52" s="85">
        <f t="shared" si="15"/>
        <v>1.6266764798026763</v>
      </c>
      <c r="AB52" s="51">
        <f t="shared" si="16"/>
        <v>0</v>
      </c>
      <c r="AC52" s="51">
        <f t="shared" si="18"/>
        <v>114442</v>
      </c>
      <c r="AD52" s="51">
        <v>114442</v>
      </c>
    </row>
    <row r="53" spans="1:30">
      <c r="A53" s="52" t="s">
        <v>55</v>
      </c>
      <c r="B53" s="52" t="s">
        <v>72</v>
      </c>
      <c r="C53" s="57">
        <v>0</v>
      </c>
      <c r="D53" s="57">
        <f t="shared" si="0"/>
        <v>0</v>
      </c>
      <c r="E53" s="57" t="e">
        <f>#REF!-D53</f>
        <v>#REF!</v>
      </c>
      <c r="F53" s="31">
        <v>0</v>
      </c>
      <c r="G53" s="31">
        <v>104049</v>
      </c>
      <c r="H53" s="31">
        <v>104049</v>
      </c>
      <c r="I53" s="34">
        <v>394695.45</v>
      </c>
      <c r="J53" s="32">
        <v>75420.11</v>
      </c>
      <c r="K53" s="38">
        <v>2.2930117892162172</v>
      </c>
      <c r="L53" s="33">
        <f t="shared" si="1"/>
        <v>65782.574999999997</v>
      </c>
      <c r="M53" s="32">
        <f t="shared" si="2"/>
        <v>9637.5350000000035</v>
      </c>
      <c r="N53" s="33">
        <f t="shared" si="3"/>
        <v>0</v>
      </c>
      <c r="O53" s="33">
        <f t="shared" si="4"/>
        <v>0</v>
      </c>
      <c r="P53" s="33">
        <f t="shared" si="5"/>
        <v>0</v>
      </c>
      <c r="Q53" s="33">
        <f t="shared" si="6"/>
        <v>0</v>
      </c>
      <c r="R53" s="41">
        <f t="shared" si="7"/>
        <v>0</v>
      </c>
      <c r="S53" s="42">
        <f t="shared" si="8"/>
        <v>0</v>
      </c>
      <c r="T53" s="45">
        <f t="shared" si="9"/>
        <v>7710.028000000003</v>
      </c>
      <c r="U53" s="31">
        <f t="shared" si="10"/>
        <v>0</v>
      </c>
      <c r="V53" s="31">
        <f t="shared" si="11"/>
        <v>1927.5070000000007</v>
      </c>
      <c r="W53" s="31">
        <v>0</v>
      </c>
      <c r="X53" s="50" t="str">
        <f t="shared" si="12"/>
        <v>-</v>
      </c>
      <c r="Y53" s="31" t="str">
        <f t="shared" si="13"/>
        <v>-</v>
      </c>
      <c r="Z53" s="31">
        <f t="shared" si="14"/>
        <v>75420.11</v>
      </c>
      <c r="AA53" s="85">
        <f t="shared" si="15"/>
        <v>2.2930117892162172</v>
      </c>
      <c r="AB53" s="51">
        <f t="shared" si="16"/>
        <v>0</v>
      </c>
      <c r="AC53" s="51">
        <f t="shared" si="18"/>
        <v>104049</v>
      </c>
      <c r="AD53" s="51">
        <v>104049</v>
      </c>
    </row>
    <row r="54" spans="1:30">
      <c r="A54" s="52" t="s">
        <v>61</v>
      </c>
      <c r="B54" s="52" t="s">
        <v>73</v>
      </c>
      <c r="C54" s="57">
        <v>0</v>
      </c>
      <c r="D54" s="57">
        <f t="shared" si="0"/>
        <v>0</v>
      </c>
      <c r="E54" s="57" t="e">
        <f>#REF!-D54</f>
        <v>#REF!</v>
      </c>
      <c r="F54" s="31">
        <v>0</v>
      </c>
      <c r="G54" s="31">
        <v>97699</v>
      </c>
      <c r="H54" s="31">
        <v>97699</v>
      </c>
      <c r="I54" s="34">
        <v>370389.08</v>
      </c>
      <c r="J54" s="32">
        <v>46284.47</v>
      </c>
      <c r="K54" s="38">
        <v>1.4995410771829449</v>
      </c>
      <c r="L54" s="33">
        <f t="shared" si="1"/>
        <v>0</v>
      </c>
      <c r="M54" s="32">
        <f t="shared" si="2"/>
        <v>0</v>
      </c>
      <c r="N54" s="33">
        <f t="shared" si="3"/>
        <v>0</v>
      </c>
      <c r="O54" s="33">
        <f t="shared" si="4"/>
        <v>0</v>
      </c>
      <c r="P54" s="33">
        <f t="shared" si="5"/>
        <v>0</v>
      </c>
      <c r="Q54" s="33">
        <f t="shared" si="6"/>
        <v>0</v>
      </c>
      <c r="R54" s="41">
        <f t="shared" si="7"/>
        <v>0</v>
      </c>
      <c r="S54" s="42">
        <f t="shared" si="8"/>
        <v>0</v>
      </c>
      <c r="T54" s="45">
        <f t="shared" si="9"/>
        <v>0</v>
      </c>
      <c r="U54" s="31">
        <f t="shared" si="10"/>
        <v>0</v>
      </c>
      <c r="V54" s="31">
        <f t="shared" si="11"/>
        <v>0</v>
      </c>
      <c r="W54" s="31">
        <f t="shared" si="17"/>
        <v>0</v>
      </c>
      <c r="X54" s="50" t="str">
        <f t="shared" si="12"/>
        <v>-</v>
      </c>
      <c r="Y54" s="31" t="str">
        <f t="shared" si="13"/>
        <v>-</v>
      </c>
      <c r="Z54" s="31">
        <f t="shared" si="14"/>
        <v>46284.47</v>
      </c>
      <c r="AA54" s="85">
        <f t="shared" si="15"/>
        <v>1.4995410771829449</v>
      </c>
      <c r="AB54" s="51">
        <f t="shared" si="16"/>
        <v>0</v>
      </c>
      <c r="AC54" s="51">
        <f t="shared" si="18"/>
        <v>97699</v>
      </c>
      <c r="AD54" s="51">
        <v>97699</v>
      </c>
    </row>
    <row r="55" spans="1:30">
      <c r="A55" s="52" t="s">
        <v>61</v>
      </c>
      <c r="B55" s="52" t="s">
        <v>74</v>
      </c>
      <c r="C55" s="57">
        <v>0</v>
      </c>
      <c r="D55" s="57">
        <f t="shared" si="0"/>
        <v>0</v>
      </c>
      <c r="E55" s="57" t="e">
        <f>#REF!-D55</f>
        <v>#REF!</v>
      </c>
      <c r="F55" s="31">
        <v>0</v>
      </c>
      <c r="G55" s="31">
        <v>194850</v>
      </c>
      <c r="H55" s="31">
        <v>194850</v>
      </c>
      <c r="I55" s="34">
        <v>592753.54</v>
      </c>
      <c r="J55" s="32">
        <v>184786.8</v>
      </c>
      <c r="K55" s="38">
        <v>3.7409166717081099</v>
      </c>
      <c r="L55" s="33">
        <f t="shared" si="1"/>
        <v>98792.256666666653</v>
      </c>
      <c r="M55" s="32">
        <f t="shared" si="2"/>
        <v>85994.543333333335</v>
      </c>
      <c r="N55" s="33">
        <f t="shared" si="3"/>
        <v>123490.32083333332</v>
      </c>
      <c r="O55" s="33">
        <f t="shared" si="4"/>
        <v>61296.479166666672</v>
      </c>
      <c r="P55" s="33">
        <f t="shared" si="5"/>
        <v>118550.70799999998</v>
      </c>
      <c r="Q55" s="33">
        <f t="shared" si="6"/>
        <v>66236.092000000004</v>
      </c>
      <c r="R55" s="41">
        <f t="shared" si="7"/>
        <v>148188.38499999998</v>
      </c>
      <c r="S55" s="42">
        <f t="shared" si="8"/>
        <v>36598.415000000008</v>
      </c>
      <c r="T55" s="45">
        <f t="shared" si="9"/>
        <v>18000</v>
      </c>
      <c r="U55" s="31">
        <f t="shared" si="10"/>
        <v>18000</v>
      </c>
      <c r="V55" s="31">
        <f t="shared" si="11"/>
        <v>17198.908666666666</v>
      </c>
      <c r="W55" s="31">
        <f t="shared" si="17"/>
        <v>19399.506333333342</v>
      </c>
      <c r="X55" s="50">
        <f t="shared" si="12"/>
        <v>18598.415000000008</v>
      </c>
      <c r="Y55" s="31">
        <f t="shared" si="13"/>
        <v>48236.092000000004</v>
      </c>
      <c r="Z55" s="31">
        <f t="shared" si="14"/>
        <v>165387.29366666664</v>
      </c>
      <c r="AA55" s="85">
        <f t="shared" si="15"/>
        <v>3.3481833343416207</v>
      </c>
      <c r="AB55" s="51">
        <f t="shared" si="16"/>
        <v>19399.506333333342</v>
      </c>
      <c r="AC55" s="51">
        <f t="shared" si="18"/>
        <v>175450.49366666665</v>
      </c>
      <c r="AD55" s="51">
        <v>194850</v>
      </c>
    </row>
    <row r="56" spans="1:30" ht="31.2">
      <c r="A56" s="61" t="s">
        <v>61</v>
      </c>
      <c r="B56" s="62" t="s">
        <v>115</v>
      </c>
      <c r="C56" s="63">
        <v>0</v>
      </c>
      <c r="D56" s="63">
        <f t="shared" si="0"/>
        <v>0</v>
      </c>
      <c r="E56" s="63" t="e">
        <f>#REF!-D56</f>
        <v>#REF!</v>
      </c>
      <c r="F56" s="31">
        <v>0</v>
      </c>
      <c r="G56" s="31">
        <v>116435</v>
      </c>
      <c r="H56" s="31">
        <v>116435</v>
      </c>
      <c r="I56" s="34">
        <v>370170.07</v>
      </c>
      <c r="J56" s="32">
        <v>57981.06</v>
      </c>
      <c r="K56" s="38">
        <v>1.8796028538990199</v>
      </c>
      <c r="L56" s="33">
        <f t="shared" si="1"/>
        <v>0</v>
      </c>
      <c r="M56" s="32">
        <f t="shared" si="2"/>
        <v>0</v>
      </c>
      <c r="N56" s="33">
        <f t="shared" si="3"/>
        <v>0</v>
      </c>
      <c r="O56" s="33">
        <f t="shared" si="4"/>
        <v>0</v>
      </c>
      <c r="P56" s="33">
        <f t="shared" si="5"/>
        <v>0</v>
      </c>
      <c r="Q56" s="33">
        <f t="shared" si="6"/>
        <v>0</v>
      </c>
      <c r="R56" s="41">
        <f t="shared" si="7"/>
        <v>0</v>
      </c>
      <c r="S56" s="42">
        <f t="shared" si="8"/>
        <v>0</v>
      </c>
      <c r="T56" s="45">
        <f t="shared" si="9"/>
        <v>0</v>
      </c>
      <c r="U56" s="31">
        <f t="shared" si="10"/>
        <v>0</v>
      </c>
      <c r="V56" s="31">
        <f t="shared" si="11"/>
        <v>0</v>
      </c>
      <c r="W56" s="31">
        <f t="shared" si="17"/>
        <v>0</v>
      </c>
      <c r="X56" s="50" t="str">
        <f t="shared" si="12"/>
        <v>-</v>
      </c>
      <c r="Y56" s="31" t="str">
        <f t="shared" si="13"/>
        <v>-</v>
      </c>
      <c r="Z56" s="31">
        <f t="shared" si="14"/>
        <v>57981.06</v>
      </c>
      <c r="AA56" s="85">
        <f t="shared" si="15"/>
        <v>1.8796028538990199</v>
      </c>
      <c r="AB56" s="51">
        <f t="shared" si="16"/>
        <v>0</v>
      </c>
      <c r="AC56" s="51">
        <f t="shared" si="18"/>
        <v>116435</v>
      </c>
      <c r="AD56" s="51">
        <v>116435</v>
      </c>
    </row>
    <row r="57" spans="1:30">
      <c r="A57" s="52" t="s">
        <v>75</v>
      </c>
      <c r="B57" s="52" t="s">
        <v>76</v>
      </c>
      <c r="C57" s="57">
        <v>4909.7880000000005</v>
      </c>
      <c r="D57" s="57">
        <f t="shared" si="0"/>
        <v>4910</v>
      </c>
      <c r="E57" s="57" t="e">
        <f>#REF!-D57</f>
        <v>#REF!</v>
      </c>
      <c r="F57" s="31">
        <v>0</v>
      </c>
      <c r="G57" s="31">
        <v>131382</v>
      </c>
      <c r="H57" s="31">
        <v>131382</v>
      </c>
      <c r="I57" s="34">
        <v>545319.42000000004</v>
      </c>
      <c r="J57" s="32">
        <v>138300.70000000001</v>
      </c>
      <c r="K57" s="38">
        <v>3.0433693338850833</v>
      </c>
      <c r="L57" s="33">
        <f t="shared" si="1"/>
        <v>90886.57</v>
      </c>
      <c r="M57" s="32">
        <f t="shared" si="2"/>
        <v>47414.130000000005</v>
      </c>
      <c r="N57" s="33">
        <f t="shared" si="3"/>
        <v>113608.21250000001</v>
      </c>
      <c r="O57" s="33">
        <f t="shared" si="4"/>
        <v>24692.487500000003</v>
      </c>
      <c r="P57" s="33">
        <f t="shared" si="5"/>
        <v>109063.88400000001</v>
      </c>
      <c r="Q57" s="33">
        <f t="shared" si="6"/>
        <v>29236.816000000006</v>
      </c>
      <c r="R57" s="41">
        <f t="shared" si="7"/>
        <v>136329.85500000001</v>
      </c>
      <c r="S57" s="42">
        <f t="shared" si="8"/>
        <v>1970.8450000000012</v>
      </c>
      <c r="T57" s="45">
        <f t="shared" si="9"/>
        <v>18000</v>
      </c>
      <c r="U57" s="31">
        <f t="shared" si="10"/>
        <v>18000</v>
      </c>
      <c r="V57" s="31">
        <f t="shared" si="11"/>
        <v>9482.8260000000009</v>
      </c>
      <c r="W57" s="31">
        <v>0</v>
      </c>
      <c r="X57" s="50" t="str">
        <f t="shared" si="12"/>
        <v>-</v>
      </c>
      <c r="Y57" s="31">
        <f t="shared" si="13"/>
        <v>11236.816000000006</v>
      </c>
      <c r="Z57" s="31">
        <f t="shared" si="14"/>
        <v>138300.70000000001</v>
      </c>
      <c r="AA57" s="85">
        <f t="shared" si="15"/>
        <v>3.0433693338850833</v>
      </c>
      <c r="AB57" s="51">
        <f t="shared" si="16"/>
        <v>0</v>
      </c>
      <c r="AC57" s="51">
        <f t="shared" si="18"/>
        <v>131382</v>
      </c>
      <c r="AD57" s="51">
        <v>131382</v>
      </c>
    </row>
    <row r="58" spans="1:30">
      <c r="A58" s="52" t="s">
        <v>77</v>
      </c>
      <c r="B58" s="52" t="s">
        <v>78</v>
      </c>
      <c r="C58" s="57">
        <v>1264.2866666666669</v>
      </c>
      <c r="D58" s="57">
        <f t="shared" si="0"/>
        <v>1264</v>
      </c>
      <c r="E58" s="57" t="e">
        <f>#REF!-D58</f>
        <v>#REF!</v>
      </c>
      <c r="F58" s="31">
        <v>0</v>
      </c>
      <c r="G58" s="31">
        <v>140204</v>
      </c>
      <c r="H58" s="31">
        <v>140204</v>
      </c>
      <c r="I58" s="34">
        <v>378627.08</v>
      </c>
      <c r="J58" s="32">
        <v>138504.66999999998</v>
      </c>
      <c r="K58" s="38">
        <v>4.3896914082320784</v>
      </c>
      <c r="L58" s="33">
        <f t="shared" si="1"/>
        <v>63104.513333333336</v>
      </c>
      <c r="M58" s="32">
        <f t="shared" si="2"/>
        <v>75400.156666666648</v>
      </c>
      <c r="N58" s="33">
        <f t="shared" si="3"/>
        <v>78880.641666666663</v>
      </c>
      <c r="O58" s="33">
        <f t="shared" si="4"/>
        <v>59624.028333333321</v>
      </c>
      <c r="P58" s="33">
        <f t="shared" si="5"/>
        <v>75725.415999999997</v>
      </c>
      <c r="Q58" s="33">
        <f t="shared" si="6"/>
        <v>62779.253999999986</v>
      </c>
      <c r="R58" s="41">
        <f t="shared" si="7"/>
        <v>94656.77</v>
      </c>
      <c r="S58" s="42">
        <f t="shared" si="8"/>
        <v>43847.89999999998</v>
      </c>
      <c r="T58" s="45">
        <f t="shared" si="9"/>
        <v>18000</v>
      </c>
      <c r="U58" s="31">
        <f t="shared" si="10"/>
        <v>18000</v>
      </c>
      <c r="V58" s="31">
        <f t="shared" si="11"/>
        <v>15080.031333333331</v>
      </c>
      <c r="W58" s="31">
        <f t="shared" si="17"/>
        <v>28767.868666666647</v>
      </c>
      <c r="X58" s="50">
        <f t="shared" si="12"/>
        <v>25847.89999999998</v>
      </c>
      <c r="Y58" s="31">
        <f t="shared" si="13"/>
        <v>44779.253999999986</v>
      </c>
      <c r="Z58" s="31">
        <f t="shared" si="14"/>
        <v>109736.80133333334</v>
      </c>
      <c r="AA58" s="85">
        <f t="shared" si="15"/>
        <v>3.4779382816464155</v>
      </c>
      <c r="AB58" s="51">
        <f t="shared" si="16"/>
        <v>28767.868666666647</v>
      </c>
      <c r="AC58" s="51">
        <f t="shared" si="18"/>
        <v>111436.13133333335</v>
      </c>
      <c r="AD58" s="51">
        <v>140204</v>
      </c>
    </row>
    <row r="59" spans="1:30">
      <c r="A59" s="52" t="s">
        <v>79</v>
      </c>
      <c r="B59" s="52" t="s">
        <v>80</v>
      </c>
      <c r="C59" s="57">
        <v>2096.0933333333292</v>
      </c>
      <c r="D59" s="57">
        <f t="shared" si="0"/>
        <v>2096</v>
      </c>
      <c r="E59" s="57" t="e">
        <f>#REF!-D59</f>
        <v>#REF!</v>
      </c>
      <c r="F59" s="31">
        <v>0</v>
      </c>
      <c r="G59" s="31">
        <v>175277</v>
      </c>
      <c r="H59" s="31">
        <v>175277</v>
      </c>
      <c r="I59" s="34">
        <v>496575.33</v>
      </c>
      <c r="J59" s="32">
        <v>55414.700000000004</v>
      </c>
      <c r="K59" s="38">
        <v>1.3391249218925154</v>
      </c>
      <c r="L59" s="33">
        <f t="shared" si="1"/>
        <v>0</v>
      </c>
      <c r="M59" s="32">
        <f t="shared" si="2"/>
        <v>0</v>
      </c>
      <c r="N59" s="33">
        <f t="shared" si="3"/>
        <v>0</v>
      </c>
      <c r="O59" s="33">
        <f t="shared" si="4"/>
        <v>0</v>
      </c>
      <c r="P59" s="33">
        <f t="shared" si="5"/>
        <v>0</v>
      </c>
      <c r="Q59" s="33">
        <f t="shared" si="6"/>
        <v>0</v>
      </c>
      <c r="R59" s="41">
        <f t="shared" si="7"/>
        <v>0</v>
      </c>
      <c r="S59" s="42">
        <f t="shared" si="8"/>
        <v>0</v>
      </c>
      <c r="T59" s="45">
        <f t="shared" si="9"/>
        <v>0</v>
      </c>
      <c r="U59" s="31">
        <f t="shared" si="10"/>
        <v>0</v>
      </c>
      <c r="V59" s="31">
        <f t="shared" si="11"/>
        <v>0</v>
      </c>
      <c r="W59" s="31">
        <f t="shared" si="17"/>
        <v>0</v>
      </c>
      <c r="X59" s="50" t="str">
        <f t="shared" si="12"/>
        <v>-</v>
      </c>
      <c r="Y59" s="31" t="str">
        <f t="shared" si="13"/>
        <v>-</v>
      </c>
      <c r="Z59" s="31">
        <f t="shared" si="14"/>
        <v>55414.700000000004</v>
      </c>
      <c r="AA59" s="85">
        <f t="shared" si="15"/>
        <v>1.3391249218925154</v>
      </c>
      <c r="AB59" s="51">
        <f t="shared" si="16"/>
        <v>0</v>
      </c>
      <c r="AC59" s="51">
        <f t="shared" si="18"/>
        <v>175277</v>
      </c>
      <c r="AD59" s="51">
        <v>175277</v>
      </c>
    </row>
    <row r="60" spans="1:30" ht="31.2">
      <c r="A60" s="62" t="s">
        <v>81</v>
      </c>
      <c r="B60" s="61" t="s">
        <v>82</v>
      </c>
      <c r="C60" s="63">
        <v>8455.3479999999981</v>
      </c>
      <c r="D60" s="63">
        <f t="shared" si="0"/>
        <v>8455</v>
      </c>
      <c r="E60" s="63" t="e">
        <f>#REF!-D60</f>
        <v>#REF!</v>
      </c>
      <c r="F60" s="31">
        <v>29361</v>
      </c>
      <c r="G60" s="31">
        <v>153761</v>
      </c>
      <c r="H60" s="31">
        <v>183122</v>
      </c>
      <c r="I60" s="34">
        <v>921295.46</v>
      </c>
      <c r="J60" s="32">
        <v>166160.22999999998</v>
      </c>
      <c r="K60" s="38">
        <v>2.1642598347331483</v>
      </c>
      <c r="L60" s="33">
        <f t="shared" si="1"/>
        <v>153549.24333333332</v>
      </c>
      <c r="M60" s="32">
        <f t="shared" si="2"/>
        <v>12610.986666666664</v>
      </c>
      <c r="N60" s="33">
        <f t="shared" si="3"/>
        <v>0</v>
      </c>
      <c r="O60" s="33">
        <f t="shared" si="4"/>
        <v>0</v>
      </c>
      <c r="P60" s="33">
        <f t="shared" si="5"/>
        <v>0</v>
      </c>
      <c r="Q60" s="33">
        <f t="shared" si="6"/>
        <v>0</v>
      </c>
      <c r="R60" s="41">
        <f t="shared" si="7"/>
        <v>0</v>
      </c>
      <c r="S60" s="42">
        <f t="shared" si="8"/>
        <v>0</v>
      </c>
      <c r="T60" s="45">
        <f t="shared" si="9"/>
        <v>10088.78933333333</v>
      </c>
      <c r="U60" s="31">
        <f t="shared" si="10"/>
        <v>0</v>
      </c>
      <c r="V60" s="31">
        <f t="shared" si="11"/>
        <v>2522.1973333333331</v>
      </c>
      <c r="W60" s="31">
        <v>0</v>
      </c>
      <c r="X60" s="50" t="str">
        <f t="shared" si="12"/>
        <v>-</v>
      </c>
      <c r="Y60" s="31" t="str">
        <f t="shared" si="13"/>
        <v>-</v>
      </c>
      <c r="Z60" s="31">
        <f t="shared" si="14"/>
        <v>166160.22999999998</v>
      </c>
      <c r="AA60" s="85">
        <f t="shared" si="15"/>
        <v>2.1642598347331483</v>
      </c>
      <c r="AB60" s="51">
        <f t="shared" si="16"/>
        <v>0</v>
      </c>
      <c r="AC60" s="51">
        <f t="shared" si="18"/>
        <v>183122</v>
      </c>
      <c r="AD60" s="83">
        <v>183122</v>
      </c>
    </row>
    <row r="61" spans="1:30">
      <c r="A61" s="52" t="s">
        <v>83</v>
      </c>
      <c r="B61" s="52" t="s">
        <v>84</v>
      </c>
      <c r="C61" s="57">
        <v>0</v>
      </c>
      <c r="D61" s="57">
        <f t="shared" si="0"/>
        <v>0</v>
      </c>
      <c r="E61" s="57" t="e">
        <f>#REF!-D61</f>
        <v>#REF!</v>
      </c>
      <c r="F61" s="31">
        <v>0</v>
      </c>
      <c r="G61" s="31">
        <v>141184</v>
      </c>
      <c r="H61" s="31">
        <v>141184</v>
      </c>
      <c r="I61" s="34">
        <v>504853.58</v>
      </c>
      <c r="J61" s="32">
        <v>180050.18</v>
      </c>
      <c r="K61" s="38">
        <v>4.2796609662548093</v>
      </c>
      <c r="L61" s="33">
        <f t="shared" si="1"/>
        <v>84142.263333333336</v>
      </c>
      <c r="M61" s="32">
        <f t="shared" si="2"/>
        <v>95907.916666666657</v>
      </c>
      <c r="N61" s="33">
        <f t="shared" si="3"/>
        <v>105177.82916666666</v>
      </c>
      <c r="O61" s="33">
        <f t="shared" si="4"/>
        <v>74872.35083333333</v>
      </c>
      <c r="P61" s="33">
        <f t="shared" si="5"/>
        <v>100970.716</v>
      </c>
      <c r="Q61" s="33">
        <f t="shared" si="6"/>
        <v>79079.463999999993</v>
      </c>
      <c r="R61" s="41">
        <f t="shared" si="7"/>
        <v>126213.395</v>
      </c>
      <c r="S61" s="42">
        <f t="shared" si="8"/>
        <v>53836.784999999989</v>
      </c>
      <c r="T61" s="45">
        <f t="shared" si="9"/>
        <v>18000</v>
      </c>
      <c r="U61" s="31">
        <f t="shared" si="10"/>
        <v>18000</v>
      </c>
      <c r="V61" s="31">
        <f t="shared" si="11"/>
        <v>19181.583333333332</v>
      </c>
      <c r="W61" s="31">
        <f t="shared" si="17"/>
        <v>35836.784999999989</v>
      </c>
      <c r="X61" s="50">
        <f t="shared" si="12"/>
        <v>35836.784999999989</v>
      </c>
      <c r="Y61" s="31">
        <f t="shared" si="13"/>
        <v>61079.463999999993</v>
      </c>
      <c r="Z61" s="31">
        <f t="shared" si="14"/>
        <v>144213.39500000002</v>
      </c>
      <c r="AA61" s="85">
        <f t="shared" si="15"/>
        <v>3.4278468224390926</v>
      </c>
      <c r="AB61" s="51">
        <f t="shared" si="16"/>
        <v>35836.784999999989</v>
      </c>
      <c r="AC61" s="51">
        <f t="shared" si="18"/>
        <v>105347.21500000001</v>
      </c>
      <c r="AD61" s="83">
        <v>141184</v>
      </c>
    </row>
    <row r="62" spans="1:30">
      <c r="A62" s="52" t="s">
        <v>85</v>
      </c>
      <c r="B62" s="52" t="s">
        <v>86</v>
      </c>
      <c r="C62" s="57">
        <v>0</v>
      </c>
      <c r="D62" s="57">
        <f t="shared" si="0"/>
        <v>0</v>
      </c>
      <c r="E62" s="57" t="e">
        <f>#REF!-D62</f>
        <v>#REF!</v>
      </c>
      <c r="F62" s="31">
        <v>3170</v>
      </c>
      <c r="G62" s="31">
        <v>169475</v>
      </c>
      <c r="H62" s="31">
        <v>172645</v>
      </c>
      <c r="I62" s="34">
        <v>714435.59</v>
      </c>
      <c r="J62" s="32">
        <v>297425.42000000004</v>
      </c>
      <c r="K62" s="38">
        <v>4.9956988284976127</v>
      </c>
      <c r="L62" s="33">
        <f t="shared" si="1"/>
        <v>119072.59833333333</v>
      </c>
      <c r="M62" s="32">
        <f t="shared" si="2"/>
        <v>178352.82166666671</v>
      </c>
      <c r="N62" s="33">
        <f t="shared" si="3"/>
        <v>148840.74791666667</v>
      </c>
      <c r="O62" s="33">
        <f t="shared" si="4"/>
        <v>148584.67208333337</v>
      </c>
      <c r="P62" s="33">
        <f t="shared" si="5"/>
        <v>142887.11799999999</v>
      </c>
      <c r="Q62" s="33">
        <f t="shared" si="6"/>
        <v>154538.30200000005</v>
      </c>
      <c r="R62" s="41">
        <f t="shared" si="7"/>
        <v>178608.89749999999</v>
      </c>
      <c r="S62" s="42">
        <f t="shared" si="8"/>
        <v>118816.52250000005</v>
      </c>
      <c r="T62" s="45">
        <f t="shared" si="9"/>
        <v>18000</v>
      </c>
      <c r="U62" s="31">
        <f t="shared" si="10"/>
        <v>18000</v>
      </c>
      <c r="V62" s="31">
        <f t="shared" si="11"/>
        <v>35670.564333333343</v>
      </c>
      <c r="W62" s="31">
        <f t="shared" si="17"/>
        <v>100816.52250000005</v>
      </c>
      <c r="X62" s="50">
        <f t="shared" si="12"/>
        <v>100816.52250000005</v>
      </c>
      <c r="Y62" s="31">
        <f t="shared" si="13"/>
        <v>136538.30200000005</v>
      </c>
      <c r="Z62" s="31">
        <f t="shared" si="14"/>
        <v>196608.89749999999</v>
      </c>
      <c r="AA62" s="85">
        <f t="shared" si="15"/>
        <v>3.3023365619285565</v>
      </c>
      <c r="AB62" s="51">
        <f t="shared" si="16"/>
        <v>100816.52250000005</v>
      </c>
      <c r="AC62" s="51">
        <f t="shared" si="18"/>
        <v>71828.47749999995</v>
      </c>
      <c r="AD62" s="83">
        <v>172645</v>
      </c>
    </row>
    <row r="63" spans="1:30">
      <c r="A63" s="52" t="s">
        <v>87</v>
      </c>
      <c r="B63" s="52" t="s">
        <v>88</v>
      </c>
      <c r="C63" s="57">
        <v>6718.1746666666759</v>
      </c>
      <c r="D63" s="57">
        <f t="shared" si="0"/>
        <v>6718</v>
      </c>
      <c r="E63" s="57" t="e">
        <f>#REF!-D63</f>
        <v>#REF!</v>
      </c>
      <c r="F63" s="31">
        <v>3266</v>
      </c>
      <c r="G63" s="31">
        <v>171587</v>
      </c>
      <c r="H63" s="31">
        <v>174853</v>
      </c>
      <c r="I63" s="34">
        <v>589456.68999999994</v>
      </c>
      <c r="J63" s="32">
        <v>198617.12</v>
      </c>
      <c r="K63" s="38">
        <v>4.043393654587244</v>
      </c>
      <c r="L63" s="33">
        <f t="shared" si="1"/>
        <v>98242.781666666662</v>
      </c>
      <c r="M63" s="32">
        <f t="shared" si="2"/>
        <v>100374.33833333333</v>
      </c>
      <c r="N63" s="33">
        <f t="shared" si="3"/>
        <v>122803.47708333333</v>
      </c>
      <c r="O63" s="33">
        <f t="shared" si="4"/>
        <v>75813.642916666664</v>
      </c>
      <c r="P63" s="33">
        <f t="shared" si="5"/>
        <v>117891.33799999999</v>
      </c>
      <c r="Q63" s="33">
        <f t="shared" si="6"/>
        <v>80725.782000000007</v>
      </c>
      <c r="R63" s="41">
        <f t="shared" si="7"/>
        <v>147364.17249999999</v>
      </c>
      <c r="S63" s="42">
        <f t="shared" si="8"/>
        <v>51252.947500000009</v>
      </c>
      <c r="T63" s="45">
        <f t="shared" si="9"/>
        <v>18000</v>
      </c>
      <c r="U63" s="31">
        <f t="shared" si="10"/>
        <v>18000</v>
      </c>
      <c r="V63" s="31">
        <f t="shared" si="11"/>
        <v>20074.867666666669</v>
      </c>
      <c r="W63" s="31">
        <f t="shared" si="17"/>
        <v>33252.947500000009</v>
      </c>
      <c r="X63" s="50">
        <f t="shared" si="12"/>
        <v>33252.947500000009</v>
      </c>
      <c r="Y63" s="31">
        <f t="shared" si="13"/>
        <v>62725.782000000007</v>
      </c>
      <c r="Z63" s="31">
        <f t="shared" si="14"/>
        <v>165364.17249999999</v>
      </c>
      <c r="AA63" s="85">
        <f t="shared" si="15"/>
        <v>3.3664391356725463</v>
      </c>
      <c r="AB63" s="51">
        <f t="shared" si="16"/>
        <v>33252.947500000009</v>
      </c>
      <c r="AC63" s="51">
        <f t="shared" si="18"/>
        <v>141600.05249999999</v>
      </c>
      <c r="AD63" s="83">
        <v>174853</v>
      </c>
    </row>
    <row r="64" spans="1:30">
      <c r="A64" s="52" t="s">
        <v>87</v>
      </c>
      <c r="B64" s="52" t="s">
        <v>89</v>
      </c>
      <c r="C64" s="57">
        <v>0</v>
      </c>
      <c r="D64" s="57">
        <f t="shared" si="0"/>
        <v>0</v>
      </c>
      <c r="E64" s="57" t="e">
        <f>#REF!-D64</f>
        <v>#REF!</v>
      </c>
      <c r="F64" s="31">
        <v>0</v>
      </c>
      <c r="G64" s="31">
        <v>154637</v>
      </c>
      <c r="H64" s="31">
        <v>154637</v>
      </c>
      <c r="I64" s="34">
        <v>517822.41</v>
      </c>
      <c r="J64" s="32">
        <v>145050.69</v>
      </c>
      <c r="K64" s="38">
        <v>3.3614000599162948</v>
      </c>
      <c r="L64" s="33">
        <f t="shared" si="1"/>
        <v>86303.735000000001</v>
      </c>
      <c r="M64" s="32">
        <f t="shared" si="2"/>
        <v>58746.955000000002</v>
      </c>
      <c r="N64" s="33">
        <f t="shared" si="3"/>
        <v>107879.66875</v>
      </c>
      <c r="O64" s="33">
        <f t="shared" si="4"/>
        <v>37171.021250000005</v>
      </c>
      <c r="P64" s="33">
        <f t="shared" si="5"/>
        <v>103564.482</v>
      </c>
      <c r="Q64" s="33">
        <f t="shared" si="6"/>
        <v>41486.207999999999</v>
      </c>
      <c r="R64" s="41">
        <f t="shared" si="7"/>
        <v>129455.60250000001</v>
      </c>
      <c r="S64" s="42">
        <f t="shared" si="8"/>
        <v>15595.087499999994</v>
      </c>
      <c r="T64" s="45">
        <f t="shared" si="9"/>
        <v>18000</v>
      </c>
      <c r="U64" s="31">
        <f t="shared" si="10"/>
        <v>18000</v>
      </c>
      <c r="V64" s="31">
        <f t="shared" si="11"/>
        <v>11749.391000000001</v>
      </c>
      <c r="W64" s="31">
        <f t="shared" si="17"/>
        <v>3845.6964999999927</v>
      </c>
      <c r="X64" s="50" t="str">
        <f t="shared" si="12"/>
        <v>-</v>
      </c>
      <c r="Y64" s="31">
        <f t="shared" si="13"/>
        <v>23486.207999999999</v>
      </c>
      <c r="Z64" s="31">
        <f t="shared" si="14"/>
        <v>141204.99350000001</v>
      </c>
      <c r="AA64" s="85">
        <f t="shared" si="15"/>
        <v>3.2722800119832596</v>
      </c>
      <c r="AB64" s="51">
        <f t="shared" si="16"/>
        <v>3845.6964999999927</v>
      </c>
      <c r="AC64" s="51">
        <f t="shared" si="18"/>
        <v>150791.30350000001</v>
      </c>
      <c r="AD64" s="51">
        <v>154637</v>
      </c>
    </row>
    <row r="65" spans="1:30">
      <c r="A65" s="52" t="s">
        <v>90</v>
      </c>
      <c r="B65" s="52" t="s">
        <v>91</v>
      </c>
      <c r="C65" s="57">
        <v>0</v>
      </c>
      <c r="D65" s="57">
        <f t="shared" si="0"/>
        <v>0</v>
      </c>
      <c r="E65" s="57" t="e">
        <f>#REF!-D65</f>
        <v>#REF!</v>
      </c>
      <c r="F65" s="31">
        <v>0</v>
      </c>
      <c r="G65" s="31">
        <v>124700</v>
      </c>
      <c r="H65" s="31">
        <v>124700</v>
      </c>
      <c r="I65" s="34">
        <v>445367.47</v>
      </c>
      <c r="J65" s="32">
        <v>86202.96</v>
      </c>
      <c r="K65" s="38">
        <v>2.3226562101628128</v>
      </c>
      <c r="L65" s="33">
        <f t="shared" si="1"/>
        <v>74227.911666666652</v>
      </c>
      <c r="M65" s="32">
        <f t="shared" si="2"/>
        <v>11975.048333333354</v>
      </c>
      <c r="N65" s="33">
        <f t="shared" si="3"/>
        <v>0</v>
      </c>
      <c r="O65" s="33">
        <f t="shared" si="4"/>
        <v>0</v>
      </c>
      <c r="P65" s="33">
        <f t="shared" si="5"/>
        <v>0</v>
      </c>
      <c r="Q65" s="33">
        <f t="shared" si="6"/>
        <v>0</v>
      </c>
      <c r="R65" s="41">
        <f t="shared" si="7"/>
        <v>0</v>
      </c>
      <c r="S65" s="42">
        <f t="shared" si="8"/>
        <v>0</v>
      </c>
      <c r="T65" s="45">
        <f t="shared" si="9"/>
        <v>9580.0386666666836</v>
      </c>
      <c r="U65" s="31">
        <f t="shared" si="10"/>
        <v>0</v>
      </c>
      <c r="V65" s="31">
        <f t="shared" si="11"/>
        <v>2395.0096666666709</v>
      </c>
      <c r="W65" s="31">
        <v>0</v>
      </c>
      <c r="X65" s="50" t="str">
        <f t="shared" si="12"/>
        <v>-</v>
      </c>
      <c r="Y65" s="31" t="str">
        <f t="shared" si="13"/>
        <v>-</v>
      </c>
      <c r="Z65" s="31">
        <f t="shared" si="14"/>
        <v>86202.96</v>
      </c>
      <c r="AA65" s="85">
        <f t="shared" si="15"/>
        <v>2.3226562101628128</v>
      </c>
      <c r="AB65" s="51">
        <f t="shared" si="16"/>
        <v>0</v>
      </c>
      <c r="AC65" s="51">
        <f t="shared" si="18"/>
        <v>124700</v>
      </c>
      <c r="AD65" s="51">
        <v>124700</v>
      </c>
    </row>
    <row r="66" spans="1:30">
      <c r="A66" s="62" t="s">
        <v>92</v>
      </c>
      <c r="B66" s="61" t="s">
        <v>93</v>
      </c>
      <c r="C66" s="63">
        <v>0</v>
      </c>
      <c r="D66" s="63">
        <f t="shared" si="0"/>
        <v>0</v>
      </c>
      <c r="E66" s="63" t="e">
        <f>#REF!-D66</f>
        <v>#REF!</v>
      </c>
      <c r="F66" s="31">
        <v>0</v>
      </c>
      <c r="G66" s="31">
        <v>103050</v>
      </c>
      <c r="H66" s="31">
        <v>103050</v>
      </c>
      <c r="I66" s="34">
        <v>451907.94</v>
      </c>
      <c r="J66" s="32">
        <v>101105.60000000001</v>
      </c>
      <c r="K66" s="38">
        <v>2.684766282265366</v>
      </c>
      <c r="L66" s="33">
        <f t="shared" si="1"/>
        <v>75317.990000000005</v>
      </c>
      <c r="M66" s="32">
        <f t="shared" si="2"/>
        <v>25787.61</v>
      </c>
      <c r="N66" s="33">
        <f t="shared" si="3"/>
        <v>94147.487500000003</v>
      </c>
      <c r="O66" s="33">
        <f t="shared" si="4"/>
        <v>6958.1125000000029</v>
      </c>
      <c r="P66" s="33">
        <f t="shared" si="5"/>
        <v>90381.588000000003</v>
      </c>
      <c r="Q66" s="33">
        <f t="shared" si="6"/>
        <v>10724.012000000002</v>
      </c>
      <c r="R66" s="41">
        <f t="shared" si="7"/>
        <v>0</v>
      </c>
      <c r="S66" s="42">
        <f t="shared" si="8"/>
        <v>0</v>
      </c>
      <c r="T66" s="45">
        <f t="shared" si="9"/>
        <v>18000</v>
      </c>
      <c r="U66" s="31">
        <f t="shared" si="10"/>
        <v>5566.4900000000025</v>
      </c>
      <c r="V66" s="31">
        <f t="shared" si="11"/>
        <v>5157.5220000000008</v>
      </c>
      <c r="W66" s="31">
        <v>0</v>
      </c>
      <c r="X66" s="50" t="str">
        <f t="shared" si="12"/>
        <v>-</v>
      </c>
      <c r="Y66" s="31" t="str">
        <f t="shared" si="13"/>
        <v>-</v>
      </c>
      <c r="Z66" s="31">
        <f t="shared" si="14"/>
        <v>101105.60000000001</v>
      </c>
      <c r="AA66" s="85">
        <f t="shared" si="15"/>
        <v>2.684766282265366</v>
      </c>
      <c r="AB66" s="51">
        <f t="shared" si="16"/>
        <v>0</v>
      </c>
      <c r="AC66" s="51">
        <f t="shared" si="18"/>
        <v>103050</v>
      </c>
      <c r="AD66" s="51">
        <v>103050</v>
      </c>
    </row>
    <row r="67" spans="1:30" s="87" customFormat="1" ht="31.2">
      <c r="A67" s="62" t="s">
        <v>94</v>
      </c>
      <c r="B67" s="61" t="s">
        <v>95</v>
      </c>
      <c r="C67" s="63">
        <v>22181.374666666681</v>
      </c>
      <c r="D67" s="63">
        <f t="shared" si="0"/>
        <v>22181</v>
      </c>
      <c r="E67" s="63" t="e">
        <f>#REF!-D67</f>
        <v>#REF!</v>
      </c>
      <c r="F67" s="81">
        <v>3858</v>
      </c>
      <c r="G67" s="81">
        <v>155326</v>
      </c>
      <c r="H67" s="81">
        <v>159184</v>
      </c>
      <c r="I67" s="75">
        <v>581953.44999999995</v>
      </c>
      <c r="J67" s="35">
        <v>323784.65999999997</v>
      </c>
      <c r="K67" s="76">
        <v>6.6765063769275708</v>
      </c>
      <c r="L67" s="77">
        <f t="shared" si="1"/>
        <v>96992.241666666654</v>
      </c>
      <c r="M67" s="35">
        <f t="shared" si="2"/>
        <v>226792.41833333333</v>
      </c>
      <c r="N67" s="77">
        <f t="shared" si="3"/>
        <v>121240.30208333331</v>
      </c>
      <c r="O67" s="77">
        <f t="shared" si="4"/>
        <v>202544.35791666666</v>
      </c>
      <c r="P67" s="77">
        <f t="shared" si="5"/>
        <v>116390.68999999999</v>
      </c>
      <c r="Q67" s="77">
        <f t="shared" si="6"/>
        <v>207393.96999999997</v>
      </c>
      <c r="R67" s="78">
        <f t="shared" si="7"/>
        <v>145488.36249999999</v>
      </c>
      <c r="S67" s="79">
        <f t="shared" si="8"/>
        <v>178296.29749999999</v>
      </c>
      <c r="T67" s="80">
        <f t="shared" si="9"/>
        <v>18000</v>
      </c>
      <c r="U67" s="81">
        <f t="shared" si="10"/>
        <v>18000</v>
      </c>
      <c r="V67" s="31">
        <f t="shared" si="11"/>
        <v>45358.483666666667</v>
      </c>
      <c r="W67" s="31">
        <v>158184</v>
      </c>
      <c r="X67" s="82">
        <v>158184</v>
      </c>
      <c r="Y67" s="81">
        <v>158184</v>
      </c>
      <c r="Z67" s="81">
        <v>165601</v>
      </c>
      <c r="AA67" s="86">
        <f t="shared" si="15"/>
        <v>3.4147267277133597</v>
      </c>
      <c r="AB67" s="51">
        <v>158184</v>
      </c>
      <c r="AC67" s="83">
        <v>1000</v>
      </c>
      <c r="AD67" s="83">
        <v>159184</v>
      </c>
    </row>
    <row r="68" spans="1:30">
      <c r="A68" s="52" t="s">
        <v>96</v>
      </c>
      <c r="B68" s="52" t="s">
        <v>97</v>
      </c>
      <c r="C68" s="57">
        <v>0</v>
      </c>
      <c r="D68" s="57">
        <f t="shared" si="0"/>
        <v>0</v>
      </c>
      <c r="E68" s="57" t="e">
        <f>#REF!-D68</f>
        <v>#REF!</v>
      </c>
      <c r="F68" s="31">
        <v>12322</v>
      </c>
      <c r="G68" s="31">
        <v>108698</v>
      </c>
      <c r="H68" s="31">
        <v>121020</v>
      </c>
      <c r="I68" s="75">
        <v>368063.65</v>
      </c>
      <c r="J68" s="35">
        <v>116406.76999999999</v>
      </c>
      <c r="K68" s="76">
        <v>3.795216506710184</v>
      </c>
      <c r="L68" s="77">
        <f t="shared" si="1"/>
        <v>61343.941666666673</v>
      </c>
      <c r="M68" s="35">
        <f t="shared" si="2"/>
        <v>55062.828333333317</v>
      </c>
      <c r="N68" s="77">
        <f t="shared" si="3"/>
        <v>76679.927083333343</v>
      </c>
      <c r="O68" s="77">
        <f t="shared" si="4"/>
        <v>39726.842916666646</v>
      </c>
      <c r="P68" s="77">
        <f t="shared" si="5"/>
        <v>73612.73000000001</v>
      </c>
      <c r="Q68" s="77">
        <f t="shared" si="6"/>
        <v>42794.039999999979</v>
      </c>
      <c r="R68" s="78">
        <f t="shared" si="7"/>
        <v>92015.912500000006</v>
      </c>
      <c r="S68" s="79">
        <f t="shared" si="8"/>
        <v>24390.857499999984</v>
      </c>
      <c r="T68" s="80">
        <f t="shared" si="9"/>
        <v>18000</v>
      </c>
      <c r="U68" s="81">
        <f t="shared" si="10"/>
        <v>18000</v>
      </c>
      <c r="V68" s="31">
        <f t="shared" si="11"/>
        <v>11012.565666666664</v>
      </c>
      <c r="W68" s="31">
        <f t="shared" si="17"/>
        <v>13378.29183333332</v>
      </c>
      <c r="X68" s="82">
        <f t="shared" si="12"/>
        <v>6390.8574999999837</v>
      </c>
      <c r="Y68" s="81">
        <f t="shared" si="13"/>
        <v>24794.039999999979</v>
      </c>
      <c r="Z68" s="31">
        <f t="shared" si="14"/>
        <v>103028.47816666667</v>
      </c>
      <c r="AA68" s="85">
        <f t="shared" si="15"/>
        <v>3.3590433013420364</v>
      </c>
      <c r="AB68" s="51">
        <f t="shared" si="16"/>
        <v>13378.29183333332</v>
      </c>
      <c r="AC68" s="51">
        <f t="shared" si="18"/>
        <v>107641.70816666668</v>
      </c>
      <c r="AD68" s="83">
        <v>121020</v>
      </c>
    </row>
    <row r="69" spans="1:30" s="69" customFormat="1">
      <c r="A69" s="67" t="s">
        <v>98</v>
      </c>
      <c r="B69" s="67" t="s">
        <v>99</v>
      </c>
      <c r="C69" s="68">
        <v>0</v>
      </c>
      <c r="D69" s="68">
        <f t="shared" ref="D69:D75" si="19">ROUND(C69,0)</f>
        <v>0</v>
      </c>
      <c r="E69" s="68" t="e">
        <f>#REF!-D69</f>
        <v>#REF!</v>
      </c>
      <c r="F69" s="36">
        <v>29575</v>
      </c>
      <c r="G69" s="36">
        <v>190674</v>
      </c>
      <c r="H69" s="36">
        <v>220249</v>
      </c>
      <c r="I69" s="75">
        <v>467756.35</v>
      </c>
      <c r="J69" s="35">
        <v>103543.48999999999</v>
      </c>
      <c r="K69" s="76">
        <v>2.65634422707463</v>
      </c>
      <c r="L69" s="77">
        <f t="shared" ref="L69:L75" si="20">IF(K69&gt;2,(J69/K69)*2,0)</f>
        <v>77959.391666666648</v>
      </c>
      <c r="M69" s="35">
        <f t="shared" ref="M69:M75" si="21">IF(K69&gt;2,J69-L69,0)</f>
        <v>25584.098333333342</v>
      </c>
      <c r="N69" s="77">
        <f t="shared" ref="N69:N75" si="22">IF(K69&gt;2.5,(J69/K69)*2.5,0)</f>
        <v>97449.239583333314</v>
      </c>
      <c r="O69" s="77">
        <f t="shared" ref="O69:O75" si="23">IF(K69&gt;2.5,J69-N69,0)</f>
        <v>6094.2504166666768</v>
      </c>
      <c r="P69" s="77">
        <f t="shared" ref="P69:P76" si="24">IF(K69&gt;2.4,(J69/K69)*2.4,0)</f>
        <v>93551.269999999975</v>
      </c>
      <c r="Q69" s="77">
        <f t="shared" ref="Q69:Q76" si="25">IF(K69&gt;2.4,J69-P69,0)</f>
        <v>9992.2200000000157</v>
      </c>
      <c r="R69" s="78">
        <f t="shared" ref="R69:R75" si="26">IF(K69&gt;3,(J69/K69)*3,0)</f>
        <v>0</v>
      </c>
      <c r="S69" s="79">
        <f t="shared" ref="S69:S75" si="27">IF(K69&gt;3,J69-R69,0)</f>
        <v>0</v>
      </c>
      <c r="T69" s="80">
        <f t="shared" ref="T69:T75" si="28">IF(M69-(M69*20%)&gt;18000,18000,M69-(M69*20%))</f>
        <v>18000</v>
      </c>
      <c r="U69" s="81">
        <f t="shared" ref="U69:U75" si="29">IF(O69-(O69*20%)&gt;18000,18000,O69-(O69*20%))</f>
        <v>4875.4003333333412</v>
      </c>
      <c r="V69" s="31">
        <f t="shared" ref="V69:V76" si="30">M69*20%</f>
        <v>5116.819666666669</v>
      </c>
      <c r="W69" s="31">
        <v>0</v>
      </c>
      <c r="X69" s="82" t="str">
        <f t="shared" ref="X69:X75" si="31">IF((S69-18000)&gt;0,S69-18000,"-")</f>
        <v>-</v>
      </c>
      <c r="Y69" s="81" t="str">
        <f t="shared" ref="Y69:Y75" si="32">IF((Q69-18000)&gt;0,Q69-18000,"-")</f>
        <v>-</v>
      </c>
      <c r="Z69" s="31">
        <f t="shared" ref="Z69:Z75" si="33">J69-AB69</f>
        <v>103543.48999999999</v>
      </c>
      <c r="AA69" s="85">
        <f t="shared" ref="AA69:AA75" si="34">+(Z69/I69)*12</f>
        <v>2.65634422707463</v>
      </c>
      <c r="AB69" s="51">
        <f t="shared" ref="AB69:AB75" si="35">W69</f>
        <v>0</v>
      </c>
      <c r="AC69" s="51">
        <f t="shared" si="18"/>
        <v>220249</v>
      </c>
      <c r="AD69" s="83">
        <v>220249</v>
      </c>
    </row>
    <row r="70" spans="1:30">
      <c r="A70" s="52" t="s">
        <v>100</v>
      </c>
      <c r="B70" s="52" t="s">
        <v>101</v>
      </c>
      <c r="C70" s="57">
        <v>0</v>
      </c>
      <c r="D70" s="57">
        <f t="shared" si="19"/>
        <v>0</v>
      </c>
      <c r="E70" s="57" t="e">
        <f>#REF!-D70</f>
        <v>#REF!</v>
      </c>
      <c r="F70" s="31">
        <v>0</v>
      </c>
      <c r="G70" s="31">
        <v>179274</v>
      </c>
      <c r="H70" s="31">
        <v>179274</v>
      </c>
      <c r="I70" s="75">
        <v>594224.91</v>
      </c>
      <c r="J70" s="35">
        <v>183621.82</v>
      </c>
      <c r="K70" s="76">
        <v>3.7081276851890976</v>
      </c>
      <c r="L70" s="77">
        <f t="shared" si="20"/>
        <v>99037.485000000015</v>
      </c>
      <c r="M70" s="35">
        <f t="shared" si="21"/>
        <v>84584.334999999992</v>
      </c>
      <c r="N70" s="77">
        <f t="shared" si="22"/>
        <v>123796.85625000001</v>
      </c>
      <c r="O70" s="77">
        <f t="shared" si="23"/>
        <v>59824.963749999995</v>
      </c>
      <c r="P70" s="77">
        <f t="shared" si="24"/>
        <v>118844.98200000002</v>
      </c>
      <c r="Q70" s="77">
        <f t="shared" si="25"/>
        <v>64776.837999999989</v>
      </c>
      <c r="R70" s="78">
        <f t="shared" si="26"/>
        <v>148556.22750000004</v>
      </c>
      <c r="S70" s="79">
        <f t="shared" si="27"/>
        <v>35065.59249999997</v>
      </c>
      <c r="T70" s="80">
        <f t="shared" si="28"/>
        <v>18000</v>
      </c>
      <c r="U70" s="81">
        <f t="shared" si="29"/>
        <v>18000</v>
      </c>
      <c r="V70" s="31">
        <f t="shared" si="30"/>
        <v>16916.866999999998</v>
      </c>
      <c r="W70" s="31">
        <f t="shared" ref="W70:W74" si="36">IF(V70&gt;18000,S70-18000,(S70-V70))</f>
        <v>18148.725499999971</v>
      </c>
      <c r="X70" s="82">
        <f t="shared" si="31"/>
        <v>17065.59249999997</v>
      </c>
      <c r="Y70" s="81">
        <f t="shared" si="32"/>
        <v>46776.837999999989</v>
      </c>
      <c r="Z70" s="31">
        <f t="shared" si="33"/>
        <v>165473.09450000004</v>
      </c>
      <c r="AA70" s="85">
        <f t="shared" si="34"/>
        <v>3.3416255370378201</v>
      </c>
      <c r="AB70" s="51">
        <f t="shared" si="35"/>
        <v>18148.725499999971</v>
      </c>
      <c r="AC70" s="51">
        <f t="shared" ref="AC70:AC75" si="37">IF((AD70-AB70&gt;0),(AD70-AB70),AD70)</f>
        <v>161125.27450000003</v>
      </c>
      <c r="AD70" s="83">
        <v>179274</v>
      </c>
    </row>
    <row r="71" spans="1:30">
      <c r="A71" s="52" t="s">
        <v>102</v>
      </c>
      <c r="B71" s="52" t="s">
        <v>103</v>
      </c>
      <c r="C71" s="57">
        <v>429.90133333333068</v>
      </c>
      <c r="D71" s="57">
        <f t="shared" si="19"/>
        <v>430</v>
      </c>
      <c r="E71" s="57" t="e">
        <f>#REF!-D71</f>
        <v>#REF!</v>
      </c>
      <c r="F71" s="31">
        <v>0</v>
      </c>
      <c r="G71" s="31">
        <v>134255</v>
      </c>
      <c r="H71" s="31">
        <v>134255</v>
      </c>
      <c r="I71" s="75">
        <v>214382.37</v>
      </c>
      <c r="J71" s="35">
        <v>42062.64</v>
      </c>
      <c r="K71" s="76">
        <v>2.3544458436577598</v>
      </c>
      <c r="L71" s="77">
        <f t="shared" si="20"/>
        <v>35730.394999999997</v>
      </c>
      <c r="M71" s="35">
        <f t="shared" si="21"/>
        <v>6332.2450000000026</v>
      </c>
      <c r="N71" s="77">
        <f t="shared" si="22"/>
        <v>0</v>
      </c>
      <c r="O71" s="77">
        <f t="shared" si="23"/>
        <v>0</v>
      </c>
      <c r="P71" s="77">
        <f t="shared" si="24"/>
        <v>0</v>
      </c>
      <c r="Q71" s="77">
        <f t="shared" si="25"/>
        <v>0</v>
      </c>
      <c r="R71" s="78">
        <f t="shared" si="26"/>
        <v>0</v>
      </c>
      <c r="S71" s="79">
        <f t="shared" si="27"/>
        <v>0</v>
      </c>
      <c r="T71" s="80">
        <f t="shared" si="28"/>
        <v>5065.7960000000021</v>
      </c>
      <c r="U71" s="81">
        <f t="shared" si="29"/>
        <v>0</v>
      </c>
      <c r="V71" s="31">
        <f t="shared" si="30"/>
        <v>1266.4490000000005</v>
      </c>
      <c r="W71" s="31">
        <v>0</v>
      </c>
      <c r="X71" s="82" t="str">
        <f t="shared" si="31"/>
        <v>-</v>
      </c>
      <c r="Y71" s="81" t="str">
        <f t="shared" si="32"/>
        <v>-</v>
      </c>
      <c r="Z71" s="31">
        <f t="shared" si="33"/>
        <v>42062.64</v>
      </c>
      <c r="AA71" s="85">
        <f t="shared" si="34"/>
        <v>2.3544458436577598</v>
      </c>
      <c r="AB71" s="51">
        <f t="shared" si="35"/>
        <v>0</v>
      </c>
      <c r="AC71" s="51">
        <f t="shared" si="37"/>
        <v>134255</v>
      </c>
      <c r="AD71" s="83">
        <v>134255</v>
      </c>
    </row>
    <row r="72" spans="1:30">
      <c r="A72" s="52" t="s">
        <v>104</v>
      </c>
      <c r="B72" s="52" t="s">
        <v>105</v>
      </c>
      <c r="C72" s="57">
        <v>0</v>
      </c>
      <c r="D72" s="57">
        <f t="shared" si="19"/>
        <v>0</v>
      </c>
      <c r="E72" s="57" t="e">
        <f>#REF!-D72</f>
        <v>#REF!</v>
      </c>
      <c r="F72" s="31">
        <v>0</v>
      </c>
      <c r="G72" s="31">
        <v>186306</v>
      </c>
      <c r="H72" s="31">
        <v>186306</v>
      </c>
      <c r="I72" s="75">
        <v>703855.67</v>
      </c>
      <c r="J72" s="35">
        <v>127271.98000000001</v>
      </c>
      <c r="K72" s="76">
        <v>2.16985360080995</v>
      </c>
      <c r="L72" s="77">
        <f t="shared" si="20"/>
        <v>117309.27833333335</v>
      </c>
      <c r="M72" s="35">
        <f t="shared" si="21"/>
        <v>9962.7016666666605</v>
      </c>
      <c r="N72" s="77">
        <f t="shared" si="22"/>
        <v>0</v>
      </c>
      <c r="O72" s="77">
        <f t="shared" si="23"/>
        <v>0</v>
      </c>
      <c r="P72" s="77">
        <f t="shared" si="24"/>
        <v>0</v>
      </c>
      <c r="Q72" s="77">
        <f t="shared" si="25"/>
        <v>0</v>
      </c>
      <c r="R72" s="78">
        <f t="shared" si="26"/>
        <v>0</v>
      </c>
      <c r="S72" s="79">
        <f t="shared" si="27"/>
        <v>0</v>
      </c>
      <c r="T72" s="80">
        <f t="shared" si="28"/>
        <v>7970.161333333328</v>
      </c>
      <c r="U72" s="81">
        <f t="shared" si="29"/>
        <v>0</v>
      </c>
      <c r="V72" s="31">
        <f t="shared" si="30"/>
        <v>1992.5403333333322</v>
      </c>
      <c r="W72" s="31">
        <v>0</v>
      </c>
      <c r="X72" s="82" t="str">
        <f t="shared" si="31"/>
        <v>-</v>
      </c>
      <c r="Y72" s="81" t="str">
        <f t="shared" si="32"/>
        <v>-</v>
      </c>
      <c r="Z72" s="31">
        <f t="shared" si="33"/>
        <v>127271.98000000001</v>
      </c>
      <c r="AA72" s="85">
        <f t="shared" si="34"/>
        <v>2.16985360080995</v>
      </c>
      <c r="AB72" s="51">
        <f t="shared" si="35"/>
        <v>0</v>
      </c>
      <c r="AC72" s="51">
        <f t="shared" si="37"/>
        <v>186306</v>
      </c>
      <c r="AD72" s="83">
        <v>186306</v>
      </c>
    </row>
    <row r="73" spans="1:30">
      <c r="A73" s="52" t="s">
        <v>106</v>
      </c>
      <c r="B73" s="52" t="s">
        <v>107</v>
      </c>
      <c r="C73" s="57">
        <v>31295.957333333343</v>
      </c>
      <c r="D73" s="57">
        <f t="shared" si="19"/>
        <v>31296</v>
      </c>
      <c r="E73" s="57" t="e">
        <f>#REF!-D73</f>
        <v>#REF!</v>
      </c>
      <c r="F73" s="31">
        <v>11844</v>
      </c>
      <c r="G73" s="31">
        <v>157012</v>
      </c>
      <c r="H73" s="31">
        <v>168856</v>
      </c>
      <c r="I73" s="75">
        <v>463162.58</v>
      </c>
      <c r="J73" s="35">
        <v>110390.13</v>
      </c>
      <c r="K73" s="76">
        <v>2.8600789813373959</v>
      </c>
      <c r="L73" s="77">
        <f t="shared" si="20"/>
        <v>77193.763333333321</v>
      </c>
      <c r="M73" s="35">
        <f t="shared" si="21"/>
        <v>33196.366666666683</v>
      </c>
      <c r="N73" s="77">
        <f t="shared" si="22"/>
        <v>96492.204166666648</v>
      </c>
      <c r="O73" s="77">
        <f t="shared" si="23"/>
        <v>13897.925833333356</v>
      </c>
      <c r="P73" s="77">
        <f t="shared" si="24"/>
        <v>92632.515999999989</v>
      </c>
      <c r="Q73" s="77">
        <f t="shared" si="25"/>
        <v>17757.614000000016</v>
      </c>
      <c r="R73" s="78">
        <f t="shared" si="26"/>
        <v>0</v>
      </c>
      <c r="S73" s="79">
        <f t="shared" si="27"/>
        <v>0</v>
      </c>
      <c r="T73" s="80">
        <f t="shared" si="28"/>
        <v>18000</v>
      </c>
      <c r="U73" s="81">
        <f t="shared" si="29"/>
        <v>11118.340666666685</v>
      </c>
      <c r="V73" s="31">
        <f t="shared" si="30"/>
        <v>6639.2733333333372</v>
      </c>
      <c r="W73" s="31">
        <v>0</v>
      </c>
      <c r="X73" s="82" t="str">
        <f t="shared" si="31"/>
        <v>-</v>
      </c>
      <c r="Y73" s="81" t="str">
        <f t="shared" si="32"/>
        <v>-</v>
      </c>
      <c r="Z73" s="31">
        <f t="shared" si="33"/>
        <v>110390.13</v>
      </c>
      <c r="AA73" s="85">
        <f t="shared" si="34"/>
        <v>2.8600789813373959</v>
      </c>
      <c r="AB73" s="51">
        <f t="shared" si="35"/>
        <v>0</v>
      </c>
      <c r="AC73" s="51">
        <f t="shared" si="37"/>
        <v>168856</v>
      </c>
      <c r="AD73" s="83">
        <v>168856</v>
      </c>
    </row>
    <row r="74" spans="1:30">
      <c r="A74" s="52" t="s">
        <v>108</v>
      </c>
      <c r="B74" s="52" t="s">
        <v>109</v>
      </c>
      <c r="C74" s="57">
        <v>12225.989333333331</v>
      </c>
      <c r="D74" s="57">
        <f t="shared" si="19"/>
        <v>12226</v>
      </c>
      <c r="E74" s="57" t="e">
        <f>#REF!-D74</f>
        <v>#REF!</v>
      </c>
      <c r="F74" s="31">
        <v>10518</v>
      </c>
      <c r="G74" s="31">
        <v>157650</v>
      </c>
      <c r="H74" s="31">
        <v>168168</v>
      </c>
      <c r="I74" s="75">
        <v>753465.26</v>
      </c>
      <c r="J74" s="35">
        <v>267784.59000000003</v>
      </c>
      <c r="K74" s="76">
        <v>4.2648483620863953</v>
      </c>
      <c r="L74" s="77">
        <f t="shared" si="20"/>
        <v>125577.54333333335</v>
      </c>
      <c r="M74" s="35">
        <f t="shared" si="21"/>
        <v>142207.04666666669</v>
      </c>
      <c r="N74" s="77">
        <f t="shared" si="22"/>
        <v>156971.9291666667</v>
      </c>
      <c r="O74" s="77">
        <f t="shared" si="23"/>
        <v>110812.66083333333</v>
      </c>
      <c r="P74" s="77">
        <f t="shared" si="24"/>
        <v>150693.05200000003</v>
      </c>
      <c r="Q74" s="77">
        <f t="shared" si="25"/>
        <v>117091.538</v>
      </c>
      <c r="R74" s="78">
        <f t="shared" si="26"/>
        <v>188366.31500000003</v>
      </c>
      <c r="S74" s="79">
        <f t="shared" si="27"/>
        <v>79418.274999999994</v>
      </c>
      <c r="T74" s="80">
        <f t="shared" si="28"/>
        <v>18000</v>
      </c>
      <c r="U74" s="81">
        <f t="shared" si="29"/>
        <v>18000</v>
      </c>
      <c r="V74" s="31">
        <f t="shared" si="30"/>
        <v>28441.40933333334</v>
      </c>
      <c r="W74" s="31">
        <f t="shared" si="36"/>
        <v>61418.274999999994</v>
      </c>
      <c r="X74" s="82">
        <f t="shared" si="31"/>
        <v>61418.274999999994</v>
      </c>
      <c r="Y74" s="81">
        <f t="shared" si="32"/>
        <v>99091.538</v>
      </c>
      <c r="Z74" s="31">
        <f t="shared" si="33"/>
        <v>206366.31500000003</v>
      </c>
      <c r="AA74" s="85">
        <f t="shared" si="34"/>
        <v>3.2866754599940018</v>
      </c>
      <c r="AB74" s="51">
        <f t="shared" si="35"/>
        <v>61418.274999999994</v>
      </c>
      <c r="AC74" s="51">
        <f t="shared" si="37"/>
        <v>106749.72500000001</v>
      </c>
      <c r="AD74" s="83">
        <v>168168</v>
      </c>
    </row>
    <row r="75" spans="1:30" ht="31.2">
      <c r="A75" s="62" t="s">
        <v>110</v>
      </c>
      <c r="B75" s="62" t="s">
        <v>111</v>
      </c>
      <c r="C75" s="63">
        <v>6938.9133333333302</v>
      </c>
      <c r="D75" s="63">
        <f t="shared" si="19"/>
        <v>6939</v>
      </c>
      <c r="E75" s="63" t="e">
        <f>#REF!-D75</f>
        <v>#REF!</v>
      </c>
      <c r="F75" s="31">
        <v>0</v>
      </c>
      <c r="G75" s="31">
        <v>136214</v>
      </c>
      <c r="H75" s="31">
        <v>136214</v>
      </c>
      <c r="I75" s="34">
        <v>480056.3</v>
      </c>
      <c r="J75" s="32">
        <v>114291.26000000001</v>
      </c>
      <c r="K75" s="38">
        <v>2.8569464039946988</v>
      </c>
      <c r="L75" s="33">
        <f t="shared" si="20"/>
        <v>80009.383333333317</v>
      </c>
      <c r="M75" s="32">
        <f t="shared" si="21"/>
        <v>34281.876666666692</v>
      </c>
      <c r="N75" s="33">
        <f t="shared" si="22"/>
        <v>100011.72916666664</v>
      </c>
      <c r="O75" s="33">
        <f t="shared" si="23"/>
        <v>14279.530833333367</v>
      </c>
      <c r="P75" s="33">
        <f t="shared" si="24"/>
        <v>96011.25999999998</v>
      </c>
      <c r="Q75" s="33">
        <f t="shared" si="25"/>
        <v>18280.000000000029</v>
      </c>
      <c r="R75" s="41">
        <f t="shared" si="26"/>
        <v>0</v>
      </c>
      <c r="S75" s="42">
        <f t="shared" si="27"/>
        <v>0</v>
      </c>
      <c r="T75" s="45">
        <f t="shared" si="28"/>
        <v>18000</v>
      </c>
      <c r="U75" s="31">
        <f t="shared" si="29"/>
        <v>11423.624666666694</v>
      </c>
      <c r="V75" s="31">
        <f t="shared" si="30"/>
        <v>6856.3753333333389</v>
      </c>
      <c r="W75" s="31">
        <v>0</v>
      </c>
      <c r="X75" s="50" t="str">
        <f t="shared" si="31"/>
        <v>-</v>
      </c>
      <c r="Y75" s="31">
        <f t="shared" si="32"/>
        <v>280.0000000000291</v>
      </c>
      <c r="Z75" s="31">
        <f t="shared" si="33"/>
        <v>114291.26000000001</v>
      </c>
      <c r="AA75" s="85">
        <f t="shared" si="34"/>
        <v>2.8569464039946988</v>
      </c>
      <c r="AB75" s="51">
        <f t="shared" si="35"/>
        <v>0</v>
      </c>
      <c r="AC75" s="51">
        <f t="shared" si="37"/>
        <v>136214</v>
      </c>
      <c r="AD75" s="51">
        <v>136214</v>
      </c>
    </row>
    <row r="76" spans="1:30" s="65" customFormat="1">
      <c r="A76" s="54" t="s">
        <v>112</v>
      </c>
      <c r="B76" s="54"/>
      <c r="C76" s="60">
        <f>SUM(C4:C75)</f>
        <v>259113.68800000002</v>
      </c>
      <c r="D76" s="60">
        <f>SUM(D4:D75)</f>
        <v>259112</v>
      </c>
      <c r="E76" s="60" t="e">
        <f>SUM(E4:E75)</f>
        <v>#REF!</v>
      </c>
      <c r="F76" s="37">
        <v>277795</v>
      </c>
      <c r="G76" s="37">
        <v>10835931</v>
      </c>
      <c r="H76" s="37">
        <v>11113726</v>
      </c>
      <c r="I76" s="37">
        <f>SUM(I4:I75)</f>
        <v>35678352</v>
      </c>
      <c r="J76" s="37">
        <f>SUM(J4:J75)</f>
        <v>8823102.5999999996</v>
      </c>
      <c r="K76" s="39"/>
      <c r="L76" s="33">
        <f>SUM(L4:L75)</f>
        <v>4783770.1416666675</v>
      </c>
      <c r="M76" s="32">
        <f>SUM(M4:M75)</f>
        <v>3150172.2083333326</v>
      </c>
      <c r="N76" s="33">
        <f>SUM(N4:N75)</f>
        <v>4636574.8187500006</v>
      </c>
      <c r="O76" s="33">
        <f>SUM(O4:O75)</f>
        <v>2097660.0412500002</v>
      </c>
      <c r="P76" s="33">
        <f t="shared" si="24"/>
        <v>0</v>
      </c>
      <c r="Q76" s="33">
        <f t="shared" si="25"/>
        <v>0</v>
      </c>
      <c r="R76" s="41">
        <f>SUM(R4:R75)</f>
        <v>4140914.8849999993</v>
      </c>
      <c r="S76" s="43">
        <f>SUM(S4:S75)</f>
        <v>1268504.3149999999</v>
      </c>
      <c r="T76" s="47">
        <f>SUM(T4:T75)</f>
        <v>909730.2266666668</v>
      </c>
      <c r="U76" s="40">
        <f>SUM(U4:U75)</f>
        <v>683119.98100000003</v>
      </c>
      <c r="V76" s="31">
        <f t="shared" si="30"/>
        <v>630034.44166666653</v>
      </c>
      <c r="W76" s="31">
        <f>SUM(W4:W75)</f>
        <v>863025.13983333309</v>
      </c>
      <c r="X76" s="48">
        <f>SUM(X4:X75)</f>
        <v>808600.78500000003</v>
      </c>
      <c r="Y76" s="40">
        <f>SUM(Y4:Y75)</f>
        <v>1499225.6200000003</v>
      </c>
      <c r="Z76" s="40">
        <f>SUM(Z4:Z75)</f>
        <v>7960077.8001666637</v>
      </c>
      <c r="AA76" s="88"/>
      <c r="AB76" s="74">
        <f>SUM(AB4:AB75)</f>
        <v>863025.13983333309</v>
      </c>
      <c r="AC76" s="74">
        <f>SUM(AC4:AC75)</f>
        <v>10275700.860166667</v>
      </c>
      <c r="AD76" s="84">
        <v>11138726</v>
      </c>
    </row>
    <row r="77" spans="1:30">
      <c r="P77" s="44"/>
      <c r="Y77" s="44"/>
      <c r="Z77" s="44"/>
    </row>
  </sheetData>
  <mergeCells count="27">
    <mergeCell ref="V2:V3"/>
    <mergeCell ref="AC2:AC3"/>
    <mergeCell ref="AD2:AD3"/>
    <mergeCell ref="W2:W3"/>
    <mergeCell ref="X2:X3"/>
    <mergeCell ref="Y2:Y3"/>
    <mergeCell ref="Z2:Z3"/>
    <mergeCell ref="AA2:AA3"/>
    <mergeCell ref="AB2:AB3"/>
    <mergeCell ref="U2:U3"/>
    <mergeCell ref="J2:J3"/>
    <mergeCell ref="K2:K3"/>
    <mergeCell ref="L2:L3"/>
    <mergeCell ref="M2:M3"/>
    <mergeCell ref="N2:N3"/>
    <mergeCell ref="O2:O3"/>
    <mergeCell ref="P2:P3"/>
    <mergeCell ref="Q2:Q3"/>
    <mergeCell ref="R2:R3"/>
    <mergeCell ref="S2:S3"/>
    <mergeCell ref="T2:T3"/>
    <mergeCell ref="I2:I3"/>
    <mergeCell ref="A2:A3"/>
    <mergeCell ref="B2:B3"/>
    <mergeCell ref="F2:F3"/>
    <mergeCell ref="G2:G3"/>
    <mergeCell ref="H2:H3"/>
  </mergeCells>
  <pageMargins left="0.11811023622047245" right="0.11811023622047245" top="0.11811023622047245" bottom="0.11811023622047245" header="0.31496062992125984" footer="0.31496062992125984"/>
  <pageSetup paperSize="8" scale="55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AD80"/>
  <sheetViews>
    <sheetView topLeftCell="O55" workbookViewId="0">
      <selection activeCell="AB76" sqref="V76:AB76"/>
    </sheetView>
  </sheetViews>
  <sheetFormatPr baseColWidth="10" defaultColWidth="11.44140625" defaultRowHeight="15.6" outlineLevelCol="2"/>
  <cols>
    <col min="1" max="1" width="23.5546875" style="55" customWidth="1"/>
    <col min="2" max="2" width="24" style="55" customWidth="1"/>
    <col min="3" max="3" width="18.33203125" style="58" hidden="1" customWidth="1"/>
    <col min="4" max="5" width="20.88671875" style="58" hidden="1" customWidth="1"/>
    <col min="6" max="6" width="14.44140625" style="53" hidden="1" customWidth="1" outlineLevel="1"/>
    <col min="7" max="7" width="17.44140625" style="53" hidden="1" customWidth="1" outlineLevel="1"/>
    <col min="8" max="8" width="16.33203125" style="53" hidden="1" customWidth="1" outlineLevel="1"/>
    <col min="9" max="9" width="17.33203125" style="53" customWidth="1" outlineLevel="1"/>
    <col min="10" max="10" width="17.88671875" style="53" customWidth="1" outlineLevel="2"/>
    <col min="11" max="11" width="14.5546875" style="53" customWidth="1" outlineLevel="2"/>
    <col min="12" max="12" width="20.33203125" style="53" customWidth="1" outlineLevel="2"/>
    <col min="13" max="15" width="16.88671875" style="53" customWidth="1" outlineLevel="2"/>
    <col min="16" max="17" width="16.88671875" style="53" hidden="1" customWidth="1" outlineLevel="2"/>
    <col min="18" max="18" width="15.33203125" style="66" hidden="1" customWidth="1" collapsed="1"/>
    <col min="19" max="19" width="16.33203125" style="66" hidden="1" customWidth="1"/>
    <col min="20" max="20" width="21.6640625" style="53" hidden="1" customWidth="1"/>
    <col min="21" max="21" width="21.6640625" style="53" customWidth="1"/>
    <col min="22" max="22" width="23.109375" style="53" customWidth="1"/>
    <col min="23" max="23" width="21.88671875" style="53" hidden="1" customWidth="1"/>
    <col min="24" max="24" width="19.5546875" style="49" hidden="1" customWidth="1"/>
    <col min="25" max="25" width="21.33203125" style="53" hidden="1" customWidth="1"/>
    <col min="26" max="26" width="21.33203125" style="53" customWidth="1"/>
    <col min="27" max="27" width="13.44140625" style="53" customWidth="1"/>
    <col min="28" max="28" width="14.44140625" style="53" customWidth="1"/>
    <col min="29" max="29" width="16.109375" style="53" customWidth="1"/>
    <col min="30" max="30" width="16" style="53" customWidth="1"/>
    <col min="31" max="16384" width="11.44140625" style="53"/>
  </cols>
  <sheetData>
    <row r="1" spans="1:30" s="96" customFormat="1">
      <c r="A1" s="71"/>
      <c r="B1" s="72"/>
      <c r="C1" s="90"/>
      <c r="D1" s="91"/>
      <c r="E1" s="91"/>
      <c r="F1" s="92"/>
      <c r="G1" s="92"/>
      <c r="H1" s="92"/>
      <c r="I1" s="93"/>
      <c r="J1" s="93"/>
      <c r="K1" s="93"/>
      <c r="L1" s="93"/>
      <c r="M1" s="93"/>
      <c r="N1" s="94"/>
      <c r="O1" s="94"/>
      <c r="P1" s="94"/>
      <c r="Q1" s="94"/>
      <c r="R1" s="95"/>
      <c r="S1" s="95"/>
      <c r="V1" s="89" t="s">
        <v>153</v>
      </c>
      <c r="W1" s="89" t="s">
        <v>150</v>
      </c>
      <c r="X1" s="97"/>
      <c r="Y1" s="89" t="s">
        <v>150</v>
      </c>
    </row>
    <row r="2" spans="1:30">
      <c r="A2" s="98" t="s">
        <v>0</v>
      </c>
      <c r="B2" s="98" t="s">
        <v>1</v>
      </c>
      <c r="C2" s="57"/>
      <c r="D2" s="64"/>
      <c r="E2" s="64"/>
      <c r="F2" s="104" t="s">
        <v>117</v>
      </c>
      <c r="G2" s="104" t="s">
        <v>114</v>
      </c>
      <c r="H2" s="104" t="s">
        <v>124</v>
      </c>
      <c r="I2" s="105" t="s">
        <v>144</v>
      </c>
      <c r="J2" s="106" t="s">
        <v>126</v>
      </c>
      <c r="K2" s="107" t="s">
        <v>127</v>
      </c>
      <c r="L2" s="102" t="s">
        <v>128</v>
      </c>
      <c r="M2" s="102" t="s">
        <v>129</v>
      </c>
      <c r="N2" s="110" t="s">
        <v>133</v>
      </c>
      <c r="O2" s="110" t="s">
        <v>134</v>
      </c>
      <c r="P2" s="104" t="s">
        <v>135</v>
      </c>
      <c r="Q2" s="104" t="s">
        <v>136</v>
      </c>
      <c r="R2" s="111" t="s">
        <v>130</v>
      </c>
      <c r="S2" s="111" t="s">
        <v>131</v>
      </c>
      <c r="T2" s="102" t="s">
        <v>132</v>
      </c>
      <c r="U2" s="70"/>
      <c r="V2" s="110" t="s">
        <v>140</v>
      </c>
      <c r="W2" s="111" t="s">
        <v>141</v>
      </c>
      <c r="X2" s="109" t="s">
        <v>142</v>
      </c>
      <c r="Y2" s="104" t="s">
        <v>143</v>
      </c>
      <c r="Z2" s="112" t="s">
        <v>151</v>
      </c>
      <c r="AA2" s="112" t="s">
        <v>152</v>
      </c>
      <c r="AB2" s="114" t="s">
        <v>117</v>
      </c>
      <c r="AC2" s="114" t="s">
        <v>114</v>
      </c>
      <c r="AD2" s="114" t="s">
        <v>137</v>
      </c>
    </row>
    <row r="3" spans="1:30" s="56" customFormat="1" ht="108" customHeight="1">
      <c r="A3" s="98"/>
      <c r="B3" s="98"/>
      <c r="C3" s="59" t="s">
        <v>113</v>
      </c>
      <c r="D3" s="59" t="s">
        <v>113</v>
      </c>
      <c r="E3" s="59" t="s">
        <v>114</v>
      </c>
      <c r="F3" s="104"/>
      <c r="G3" s="104"/>
      <c r="H3" s="104"/>
      <c r="I3" s="105"/>
      <c r="J3" s="106"/>
      <c r="K3" s="107"/>
      <c r="L3" s="102"/>
      <c r="M3" s="102"/>
      <c r="N3" s="110"/>
      <c r="O3" s="110"/>
      <c r="P3" s="104"/>
      <c r="Q3" s="104"/>
      <c r="R3" s="111"/>
      <c r="S3" s="111"/>
      <c r="T3" s="102"/>
      <c r="U3" s="70" t="s">
        <v>154</v>
      </c>
      <c r="V3" s="110"/>
      <c r="W3" s="111"/>
      <c r="X3" s="109"/>
      <c r="Y3" s="104"/>
      <c r="Z3" s="113"/>
      <c r="AA3" s="113"/>
      <c r="AB3" s="114"/>
      <c r="AC3" s="114"/>
      <c r="AD3" s="114"/>
    </row>
    <row r="4" spans="1:30">
      <c r="A4" s="52" t="s">
        <v>2</v>
      </c>
      <c r="B4" s="52" t="s">
        <v>3</v>
      </c>
      <c r="C4" s="57">
        <v>0</v>
      </c>
      <c r="D4" s="57">
        <f>ROUND(C4,0)</f>
        <v>0</v>
      </c>
      <c r="E4" s="57" t="e">
        <f>#REF!-D4</f>
        <v>#REF!</v>
      </c>
      <c r="F4" s="31">
        <v>0</v>
      </c>
      <c r="G4" s="31">
        <v>198734</v>
      </c>
      <c r="H4" s="31">
        <v>198734</v>
      </c>
      <c r="I4" s="32">
        <v>668752.66</v>
      </c>
      <c r="J4" s="32">
        <v>173945.95</v>
      </c>
      <c r="K4" s="38">
        <v>3.1212607064620874</v>
      </c>
      <c r="L4" s="33">
        <f>IF(K4&gt;2,(J4/K4)*2,0)</f>
        <v>111458.77666666667</v>
      </c>
      <c r="M4" s="32">
        <f>IF(K4&gt;2,J4-L4,0)</f>
        <v>62487.17333333334</v>
      </c>
      <c r="N4" s="33">
        <f>IF(K4&gt;2.5,(J4/K4)*2.5,0)</f>
        <v>139323.47083333333</v>
      </c>
      <c r="O4" s="33">
        <f>IF(K4&gt;2.5,J4-N4,0)</f>
        <v>34622.479166666686</v>
      </c>
      <c r="P4" s="33">
        <f>IF(K4&gt;2.4,(J4/K4)*2.4,0)</f>
        <v>133750.53200000001</v>
      </c>
      <c r="Q4" s="33">
        <f>IF(K4&gt;2.4,J4-P4,0)</f>
        <v>40195.418000000005</v>
      </c>
      <c r="R4" s="41">
        <f>IF(K4&gt;3,(J4/K4)*3,0)</f>
        <v>167188.16500000001</v>
      </c>
      <c r="S4" s="42">
        <f>IF(K4&gt;3,J4-R4,0)</f>
        <v>6757.7850000000035</v>
      </c>
      <c r="T4" s="45">
        <f>IF(M4-(M4*20%)&gt;18000,18000,M4-(M4*20%))</f>
        <v>18000</v>
      </c>
      <c r="U4" s="45">
        <f>M4*20%</f>
        <v>12497.434666666668</v>
      </c>
      <c r="V4" s="31">
        <f>IF(U4&gt;18000,O4-18000,(O4-U4))</f>
        <v>22125.044500000018</v>
      </c>
      <c r="W4" s="31">
        <f t="shared" ref="W4:W35" si="0">IF(S4-(S4*20%)&gt;18000,18000,S4-(S4*20%))</f>
        <v>5406.2280000000028</v>
      </c>
      <c r="X4" s="50" t="str">
        <f>IF((S4-18000)&gt;0,S4-18000,"-")</f>
        <v>-</v>
      </c>
      <c r="Y4" s="31">
        <f>IF((Q4-18000)&gt;0,Q4-18000,"-")</f>
        <v>22195.418000000005</v>
      </c>
      <c r="Z4" s="31">
        <f>J4-V4</f>
        <v>151820.90549999999</v>
      </c>
      <c r="AA4" s="85">
        <f>+(Z4/I4)*12</f>
        <v>2.7242521412924172</v>
      </c>
      <c r="AB4" s="51">
        <f>V4</f>
        <v>22125.044500000018</v>
      </c>
      <c r="AC4" s="51">
        <f>IF((AD4-AB4&gt;0),(AD4-AB4),AD4)</f>
        <v>176608.95549999998</v>
      </c>
      <c r="AD4" s="51">
        <v>198734</v>
      </c>
    </row>
    <row r="5" spans="1:30">
      <c r="A5" s="52" t="s">
        <v>2</v>
      </c>
      <c r="B5" s="52" t="s">
        <v>4</v>
      </c>
      <c r="C5" s="57">
        <v>0</v>
      </c>
      <c r="D5" s="57">
        <f t="shared" ref="D5:D68" si="1">ROUND(C5,0)</f>
        <v>0</v>
      </c>
      <c r="E5" s="57" t="e">
        <f>#REF!-D5</f>
        <v>#REF!</v>
      </c>
      <c r="F5" s="31">
        <v>0</v>
      </c>
      <c r="G5" s="31">
        <v>88889</v>
      </c>
      <c r="H5" s="31">
        <v>88889</v>
      </c>
      <c r="I5" s="34">
        <v>437012.28</v>
      </c>
      <c r="J5" s="32">
        <v>97142.09</v>
      </c>
      <c r="K5" s="38">
        <v>2.6674423885754419</v>
      </c>
      <c r="L5" s="33">
        <f t="shared" ref="L5:L68" si="2">IF(K5&gt;2,(J5/K5)*2,0)</f>
        <v>72835.38</v>
      </c>
      <c r="M5" s="32">
        <f t="shared" ref="M5:M68" si="3">IF(K5&gt;2,J5-L5,0)</f>
        <v>24306.709999999992</v>
      </c>
      <c r="N5" s="33">
        <f t="shared" ref="N5:N68" si="4">IF(K5&gt;2.5,(J5/K5)*2.5,0)</f>
        <v>91044.225000000006</v>
      </c>
      <c r="O5" s="33">
        <f t="shared" ref="O5:O68" si="5">IF(K5&gt;2.5,J5-N5,0)</f>
        <v>6097.8649999999907</v>
      </c>
      <c r="P5" s="33">
        <f t="shared" ref="P5:P68" si="6">IF(K5&gt;2.4,(J5/K5)*2.4,0)</f>
        <v>87402.456000000006</v>
      </c>
      <c r="Q5" s="33">
        <f t="shared" ref="Q5:Q68" si="7">IF(K5&gt;2.4,J5-P5,0)</f>
        <v>9739.6339999999909</v>
      </c>
      <c r="R5" s="41">
        <f t="shared" ref="R5:R68" si="8">IF(K5&gt;3,(J5/K5)*3,0)</f>
        <v>0</v>
      </c>
      <c r="S5" s="42">
        <f t="shared" ref="S5:S68" si="9">IF(K5&gt;3,J5-R5,0)</f>
        <v>0</v>
      </c>
      <c r="T5" s="45">
        <f t="shared" ref="T5:T68" si="10">IF(M5-(M5*20%)&gt;18000,18000,M5-(M5*20%))</f>
        <v>18000</v>
      </c>
      <c r="U5" s="45">
        <f t="shared" ref="U5:U68" si="11">M5*20%</f>
        <v>4861.3419999999987</v>
      </c>
      <c r="V5" s="31">
        <f t="shared" ref="V5:V68" si="12">IF(U5&gt;18000,O5-18000,(O5-U5))</f>
        <v>1236.522999999992</v>
      </c>
      <c r="W5" s="31">
        <f t="shared" si="0"/>
        <v>0</v>
      </c>
      <c r="X5" s="50" t="str">
        <f t="shared" ref="X5:X68" si="13">IF((S5-18000)&gt;0,S5-18000,"-")</f>
        <v>-</v>
      </c>
      <c r="Y5" s="31" t="str">
        <f t="shared" ref="Y5:Y68" si="14">IF((Q5-18000)&gt;0,Q5-18000,"-")</f>
        <v>-</v>
      </c>
      <c r="Z5" s="31">
        <f t="shared" ref="Z5:Z68" si="15">J5-V5</f>
        <v>95905.56700000001</v>
      </c>
      <c r="AA5" s="85">
        <f t="shared" ref="AA5:AA68" si="16">+(Z5/I5)*12</f>
        <v>2.6334884777150886</v>
      </c>
      <c r="AB5" s="51">
        <f t="shared" ref="AB5:AB68" si="17">V5</f>
        <v>1236.522999999992</v>
      </c>
      <c r="AC5" s="51">
        <f>IF((AD5-AB5&gt;0),(AD5-AB5),AD5)</f>
        <v>87652.477000000014</v>
      </c>
      <c r="AD5" s="51">
        <v>88889</v>
      </c>
    </row>
    <row r="6" spans="1:30">
      <c r="A6" s="52" t="s">
        <v>2</v>
      </c>
      <c r="B6" s="52" t="s">
        <v>5</v>
      </c>
      <c r="C6" s="57">
        <v>0</v>
      </c>
      <c r="D6" s="57">
        <f t="shared" si="1"/>
        <v>0</v>
      </c>
      <c r="E6" s="57" t="e">
        <f>#REF!-D6</f>
        <v>#REF!</v>
      </c>
      <c r="F6" s="31">
        <v>0</v>
      </c>
      <c r="G6" s="31">
        <v>121819</v>
      </c>
      <c r="H6" s="31">
        <v>121819</v>
      </c>
      <c r="I6" s="34">
        <v>355469.29</v>
      </c>
      <c r="J6" s="32">
        <v>44305.82</v>
      </c>
      <c r="K6" s="38">
        <v>1.495684310731878</v>
      </c>
      <c r="L6" s="33">
        <f t="shared" si="2"/>
        <v>0</v>
      </c>
      <c r="M6" s="32">
        <f t="shared" si="3"/>
        <v>0</v>
      </c>
      <c r="N6" s="33">
        <f t="shared" si="4"/>
        <v>0</v>
      </c>
      <c r="O6" s="33">
        <f t="shared" si="5"/>
        <v>0</v>
      </c>
      <c r="P6" s="33">
        <f t="shared" si="6"/>
        <v>0</v>
      </c>
      <c r="Q6" s="33">
        <f t="shared" si="7"/>
        <v>0</v>
      </c>
      <c r="R6" s="41">
        <f t="shared" si="8"/>
        <v>0</v>
      </c>
      <c r="S6" s="42">
        <f t="shared" si="9"/>
        <v>0</v>
      </c>
      <c r="T6" s="45">
        <f t="shared" si="10"/>
        <v>0</v>
      </c>
      <c r="U6" s="45">
        <f t="shared" si="11"/>
        <v>0</v>
      </c>
      <c r="V6" s="31">
        <f t="shared" si="12"/>
        <v>0</v>
      </c>
      <c r="W6" s="31">
        <f t="shared" si="0"/>
        <v>0</v>
      </c>
      <c r="X6" s="50" t="str">
        <f t="shared" si="13"/>
        <v>-</v>
      </c>
      <c r="Y6" s="31" t="str">
        <f t="shared" si="14"/>
        <v>-</v>
      </c>
      <c r="Z6" s="31">
        <f t="shared" si="15"/>
        <v>44305.82</v>
      </c>
      <c r="AA6" s="85">
        <f t="shared" si="16"/>
        <v>1.495684310731878</v>
      </c>
      <c r="AB6" s="51">
        <f t="shared" si="17"/>
        <v>0</v>
      </c>
      <c r="AC6" s="51">
        <f t="shared" ref="AC6:AC69" si="18">IF((AD6-AB6&gt;0),(AD6-AB6),AD6)</f>
        <v>121819</v>
      </c>
      <c r="AD6" s="51">
        <v>121819</v>
      </c>
    </row>
    <row r="7" spans="1:30">
      <c r="A7" s="52" t="s">
        <v>2</v>
      </c>
      <c r="B7" s="52" t="s">
        <v>6</v>
      </c>
      <c r="C7" s="57">
        <v>0</v>
      </c>
      <c r="D7" s="57">
        <f t="shared" si="1"/>
        <v>0</v>
      </c>
      <c r="E7" s="57" t="e">
        <f>#REF!-D7</f>
        <v>#REF!</v>
      </c>
      <c r="F7" s="31">
        <v>0</v>
      </c>
      <c r="G7" s="31">
        <v>116454</v>
      </c>
      <c r="H7" s="31">
        <v>116454</v>
      </c>
      <c r="I7" s="34">
        <v>362481.82</v>
      </c>
      <c r="J7" s="32">
        <v>23246.959999999999</v>
      </c>
      <c r="K7" s="38">
        <v>0.76959313435360688</v>
      </c>
      <c r="L7" s="33">
        <f t="shared" si="2"/>
        <v>0</v>
      </c>
      <c r="M7" s="32">
        <f t="shared" si="3"/>
        <v>0</v>
      </c>
      <c r="N7" s="33">
        <f t="shared" si="4"/>
        <v>0</v>
      </c>
      <c r="O7" s="33">
        <f t="shared" si="5"/>
        <v>0</v>
      </c>
      <c r="P7" s="33">
        <f t="shared" si="6"/>
        <v>0</v>
      </c>
      <c r="Q7" s="33">
        <f t="shared" si="7"/>
        <v>0</v>
      </c>
      <c r="R7" s="41">
        <f t="shared" si="8"/>
        <v>0</v>
      </c>
      <c r="S7" s="42">
        <f t="shared" si="9"/>
        <v>0</v>
      </c>
      <c r="T7" s="45">
        <f t="shared" si="10"/>
        <v>0</v>
      </c>
      <c r="U7" s="45">
        <f t="shared" si="11"/>
        <v>0</v>
      </c>
      <c r="V7" s="31">
        <f t="shared" si="12"/>
        <v>0</v>
      </c>
      <c r="W7" s="31">
        <f t="shared" si="0"/>
        <v>0</v>
      </c>
      <c r="X7" s="50" t="str">
        <f t="shared" si="13"/>
        <v>-</v>
      </c>
      <c r="Y7" s="31" t="str">
        <f t="shared" si="14"/>
        <v>-</v>
      </c>
      <c r="Z7" s="31">
        <f t="shared" si="15"/>
        <v>23246.959999999999</v>
      </c>
      <c r="AA7" s="85">
        <f t="shared" si="16"/>
        <v>0.76959313435360688</v>
      </c>
      <c r="AB7" s="51">
        <f t="shared" si="17"/>
        <v>0</v>
      </c>
      <c r="AC7" s="51">
        <f t="shared" si="18"/>
        <v>116454</v>
      </c>
      <c r="AD7" s="51">
        <v>116454</v>
      </c>
    </row>
    <row r="8" spans="1:30">
      <c r="A8" s="52" t="s">
        <v>2</v>
      </c>
      <c r="B8" s="52" t="s">
        <v>7</v>
      </c>
      <c r="C8" s="57">
        <v>0</v>
      </c>
      <c r="D8" s="57">
        <f t="shared" si="1"/>
        <v>0</v>
      </c>
      <c r="E8" s="57" t="e">
        <f>#REF!-D8</f>
        <v>#REF!</v>
      </c>
      <c r="F8" s="31">
        <v>0</v>
      </c>
      <c r="G8" s="31">
        <v>101385</v>
      </c>
      <c r="H8" s="31">
        <v>101385</v>
      </c>
      <c r="I8" s="34">
        <v>306848.82</v>
      </c>
      <c r="J8" s="32">
        <v>111190.16</v>
      </c>
      <c r="K8" s="38">
        <v>4.3483364870035999</v>
      </c>
      <c r="L8" s="33">
        <f t="shared" si="2"/>
        <v>51141.47</v>
      </c>
      <c r="M8" s="32">
        <f t="shared" si="3"/>
        <v>60048.69</v>
      </c>
      <c r="N8" s="33">
        <f t="shared" si="4"/>
        <v>63926.837500000001</v>
      </c>
      <c r="O8" s="33">
        <f t="shared" si="5"/>
        <v>47263.322500000002</v>
      </c>
      <c r="P8" s="33">
        <f t="shared" si="6"/>
        <v>61369.763999999996</v>
      </c>
      <c r="Q8" s="33">
        <f t="shared" si="7"/>
        <v>49820.396000000008</v>
      </c>
      <c r="R8" s="41">
        <f t="shared" si="8"/>
        <v>76712.205000000002</v>
      </c>
      <c r="S8" s="42">
        <f t="shared" si="9"/>
        <v>34477.955000000002</v>
      </c>
      <c r="T8" s="45">
        <f t="shared" si="10"/>
        <v>18000</v>
      </c>
      <c r="U8" s="45">
        <f t="shared" si="11"/>
        <v>12009.738000000001</v>
      </c>
      <c r="V8" s="31">
        <f t="shared" si="12"/>
        <v>35253.584499999997</v>
      </c>
      <c r="W8" s="31">
        <f t="shared" si="0"/>
        <v>18000</v>
      </c>
      <c r="X8" s="50">
        <f t="shared" si="13"/>
        <v>16477.955000000002</v>
      </c>
      <c r="Y8" s="31">
        <f t="shared" si="14"/>
        <v>31820.396000000008</v>
      </c>
      <c r="Z8" s="31">
        <f t="shared" si="15"/>
        <v>75936.575500000006</v>
      </c>
      <c r="AA8" s="86">
        <f t="shared" si="16"/>
        <v>2.9696672974007203</v>
      </c>
      <c r="AB8" s="51">
        <f t="shared" si="17"/>
        <v>35253.584499999997</v>
      </c>
      <c r="AC8" s="51">
        <f t="shared" si="18"/>
        <v>66131.415500000003</v>
      </c>
      <c r="AD8" s="51">
        <v>101385</v>
      </c>
    </row>
    <row r="9" spans="1:30">
      <c r="A9" s="54" t="s">
        <v>8</v>
      </c>
      <c r="B9" s="54" t="s">
        <v>9</v>
      </c>
      <c r="C9" s="57">
        <v>0</v>
      </c>
      <c r="D9" s="57">
        <f t="shared" si="1"/>
        <v>0</v>
      </c>
      <c r="E9" s="57" t="e">
        <f>#REF!-D9</f>
        <v>#REF!</v>
      </c>
      <c r="F9" s="31">
        <v>0</v>
      </c>
      <c r="G9" s="31">
        <v>101493</v>
      </c>
      <c r="H9" s="31">
        <v>101493</v>
      </c>
      <c r="I9" s="34">
        <v>409595.36</v>
      </c>
      <c r="J9" s="32">
        <v>31621.53</v>
      </c>
      <c r="K9" s="38">
        <v>0.92642250634870482</v>
      </c>
      <c r="L9" s="33">
        <f t="shared" si="2"/>
        <v>0</v>
      </c>
      <c r="M9" s="32">
        <f t="shared" si="3"/>
        <v>0</v>
      </c>
      <c r="N9" s="33">
        <f t="shared" si="4"/>
        <v>0</v>
      </c>
      <c r="O9" s="33">
        <f t="shared" si="5"/>
        <v>0</v>
      </c>
      <c r="P9" s="33">
        <f t="shared" si="6"/>
        <v>0</v>
      </c>
      <c r="Q9" s="33">
        <f t="shared" si="7"/>
        <v>0</v>
      </c>
      <c r="R9" s="41">
        <f t="shared" si="8"/>
        <v>0</v>
      </c>
      <c r="S9" s="42">
        <f t="shared" si="9"/>
        <v>0</v>
      </c>
      <c r="T9" s="45">
        <f t="shared" si="10"/>
        <v>0</v>
      </c>
      <c r="U9" s="45">
        <f t="shared" si="11"/>
        <v>0</v>
      </c>
      <c r="V9" s="31">
        <f t="shared" si="12"/>
        <v>0</v>
      </c>
      <c r="W9" s="31">
        <f t="shared" si="0"/>
        <v>0</v>
      </c>
      <c r="X9" s="50" t="str">
        <f t="shared" si="13"/>
        <v>-</v>
      </c>
      <c r="Y9" s="31" t="str">
        <f t="shared" si="14"/>
        <v>-</v>
      </c>
      <c r="Z9" s="31">
        <f t="shared" si="15"/>
        <v>31621.53</v>
      </c>
      <c r="AA9" s="86">
        <f t="shared" si="16"/>
        <v>0.92642250634870482</v>
      </c>
      <c r="AB9" s="51">
        <f t="shared" si="17"/>
        <v>0</v>
      </c>
      <c r="AC9" s="51">
        <f t="shared" si="18"/>
        <v>126493</v>
      </c>
      <c r="AD9" s="51">
        <v>126493</v>
      </c>
    </row>
    <row r="10" spans="1:30">
      <c r="A10" s="52" t="s">
        <v>10</v>
      </c>
      <c r="B10" s="52" t="s">
        <v>11</v>
      </c>
      <c r="C10" s="57">
        <v>0</v>
      </c>
      <c r="D10" s="57">
        <f t="shared" si="1"/>
        <v>0</v>
      </c>
      <c r="E10" s="57" t="e">
        <f>#REF!-D10</f>
        <v>#REF!</v>
      </c>
      <c r="F10" s="31">
        <v>0</v>
      </c>
      <c r="G10" s="31">
        <v>96869</v>
      </c>
      <c r="H10" s="31">
        <v>96869</v>
      </c>
      <c r="I10" s="34">
        <v>380306.62</v>
      </c>
      <c r="J10" s="32">
        <v>121950.68</v>
      </c>
      <c r="K10" s="38">
        <v>3.8479691991688174</v>
      </c>
      <c r="L10" s="33">
        <f t="shared" si="2"/>
        <v>63384.436666666676</v>
      </c>
      <c r="M10" s="32">
        <f t="shared" si="3"/>
        <v>58566.243333333317</v>
      </c>
      <c r="N10" s="33">
        <f t="shared" si="4"/>
        <v>79230.545833333337</v>
      </c>
      <c r="O10" s="33">
        <f t="shared" si="5"/>
        <v>42720.134166666656</v>
      </c>
      <c r="P10" s="33">
        <f t="shared" si="6"/>
        <v>76061.324000000008</v>
      </c>
      <c r="Q10" s="33">
        <f t="shared" si="7"/>
        <v>45889.355999999985</v>
      </c>
      <c r="R10" s="41">
        <f t="shared" si="8"/>
        <v>95076.655000000013</v>
      </c>
      <c r="S10" s="42">
        <f t="shared" si="9"/>
        <v>26874.02499999998</v>
      </c>
      <c r="T10" s="45">
        <f t="shared" si="10"/>
        <v>18000</v>
      </c>
      <c r="U10" s="45">
        <f t="shared" si="11"/>
        <v>11713.248666666665</v>
      </c>
      <c r="V10" s="31">
        <f t="shared" si="12"/>
        <v>31006.885499999989</v>
      </c>
      <c r="W10" s="31">
        <f t="shared" si="0"/>
        <v>18000</v>
      </c>
      <c r="X10" s="50">
        <f t="shared" si="13"/>
        <v>8874.0249999999796</v>
      </c>
      <c r="Y10" s="31">
        <f t="shared" si="14"/>
        <v>27889.355999999985</v>
      </c>
      <c r="Z10" s="31">
        <f t="shared" si="15"/>
        <v>90943.794500000004</v>
      </c>
      <c r="AA10" s="86">
        <f t="shared" si="16"/>
        <v>2.8695938398337635</v>
      </c>
      <c r="AB10" s="51">
        <f t="shared" si="17"/>
        <v>31006.885499999989</v>
      </c>
      <c r="AC10" s="51">
        <f t="shared" si="18"/>
        <v>65862.114500000011</v>
      </c>
      <c r="AD10" s="51">
        <v>96869</v>
      </c>
    </row>
    <row r="11" spans="1:30">
      <c r="A11" s="52" t="s">
        <v>12</v>
      </c>
      <c r="B11" s="52" t="s">
        <v>13</v>
      </c>
      <c r="C11" s="57">
        <v>0</v>
      </c>
      <c r="D11" s="57">
        <f t="shared" si="1"/>
        <v>0</v>
      </c>
      <c r="E11" s="57" t="e">
        <f>#REF!-D11</f>
        <v>#REF!</v>
      </c>
      <c r="F11" s="31">
        <v>0</v>
      </c>
      <c r="G11" s="31">
        <v>173112</v>
      </c>
      <c r="H11" s="31">
        <v>173112</v>
      </c>
      <c r="I11" s="34">
        <v>657881.85</v>
      </c>
      <c r="J11" s="32">
        <v>96103.110000000015</v>
      </c>
      <c r="K11" s="38">
        <v>1.75295506328378</v>
      </c>
      <c r="L11" s="33">
        <f t="shared" si="2"/>
        <v>0</v>
      </c>
      <c r="M11" s="32">
        <f t="shared" si="3"/>
        <v>0</v>
      </c>
      <c r="N11" s="33">
        <f t="shared" si="4"/>
        <v>0</v>
      </c>
      <c r="O11" s="33">
        <f t="shared" si="5"/>
        <v>0</v>
      </c>
      <c r="P11" s="33">
        <f t="shared" si="6"/>
        <v>0</v>
      </c>
      <c r="Q11" s="33">
        <f t="shared" si="7"/>
        <v>0</v>
      </c>
      <c r="R11" s="41">
        <f t="shared" si="8"/>
        <v>0</v>
      </c>
      <c r="S11" s="42">
        <f t="shared" si="9"/>
        <v>0</v>
      </c>
      <c r="T11" s="45">
        <f t="shared" si="10"/>
        <v>0</v>
      </c>
      <c r="U11" s="45">
        <f t="shared" si="11"/>
        <v>0</v>
      </c>
      <c r="V11" s="31">
        <f t="shared" si="12"/>
        <v>0</v>
      </c>
      <c r="W11" s="31">
        <f t="shared" si="0"/>
        <v>0</v>
      </c>
      <c r="X11" s="50" t="str">
        <f t="shared" si="13"/>
        <v>-</v>
      </c>
      <c r="Y11" s="31" t="str">
        <f t="shared" si="14"/>
        <v>-</v>
      </c>
      <c r="Z11" s="31">
        <f t="shared" si="15"/>
        <v>96103.110000000015</v>
      </c>
      <c r="AA11" s="86">
        <f t="shared" si="16"/>
        <v>1.75295506328378</v>
      </c>
      <c r="AB11" s="51">
        <f t="shared" si="17"/>
        <v>0</v>
      </c>
      <c r="AC11" s="51">
        <f t="shared" si="18"/>
        <v>173112</v>
      </c>
      <c r="AD11" s="51">
        <v>173112</v>
      </c>
    </row>
    <row r="12" spans="1:30">
      <c r="A12" s="52" t="s">
        <v>14</v>
      </c>
      <c r="B12" s="52" t="s">
        <v>15</v>
      </c>
      <c r="C12" s="57">
        <v>0</v>
      </c>
      <c r="D12" s="57">
        <f t="shared" si="1"/>
        <v>0</v>
      </c>
      <c r="E12" s="57" t="e">
        <f>#REF!-D12</f>
        <v>#REF!</v>
      </c>
      <c r="F12" s="31">
        <v>0</v>
      </c>
      <c r="G12" s="31">
        <v>107897</v>
      </c>
      <c r="H12" s="31">
        <v>107897</v>
      </c>
      <c r="I12" s="34">
        <v>325061.5</v>
      </c>
      <c r="J12" s="32">
        <v>76674.81</v>
      </c>
      <c r="K12" s="38">
        <v>2.8305342835125047</v>
      </c>
      <c r="L12" s="33">
        <f t="shared" si="2"/>
        <v>54176.916666666664</v>
      </c>
      <c r="M12" s="32">
        <f t="shared" si="3"/>
        <v>22497.893333333333</v>
      </c>
      <c r="N12" s="33">
        <f t="shared" si="4"/>
        <v>67721.145833333328</v>
      </c>
      <c r="O12" s="33">
        <f t="shared" si="5"/>
        <v>8953.6641666666692</v>
      </c>
      <c r="P12" s="33">
        <f t="shared" si="6"/>
        <v>65012.299999999996</v>
      </c>
      <c r="Q12" s="33">
        <f t="shared" si="7"/>
        <v>11662.510000000002</v>
      </c>
      <c r="R12" s="41">
        <f t="shared" si="8"/>
        <v>0</v>
      </c>
      <c r="S12" s="42">
        <f t="shared" si="9"/>
        <v>0</v>
      </c>
      <c r="T12" s="45">
        <f t="shared" si="10"/>
        <v>17998.314666666665</v>
      </c>
      <c r="U12" s="45">
        <f t="shared" si="11"/>
        <v>4499.5786666666672</v>
      </c>
      <c r="V12" s="31">
        <f t="shared" si="12"/>
        <v>4454.085500000002</v>
      </c>
      <c r="W12" s="31">
        <f t="shared" si="0"/>
        <v>0</v>
      </c>
      <c r="X12" s="50" t="str">
        <f t="shared" si="13"/>
        <v>-</v>
      </c>
      <c r="Y12" s="31" t="str">
        <f t="shared" si="14"/>
        <v>-</v>
      </c>
      <c r="Z12" s="31">
        <f t="shared" si="15"/>
        <v>72220.724499999997</v>
      </c>
      <c r="AA12" s="86">
        <f t="shared" si="16"/>
        <v>2.666106856702501</v>
      </c>
      <c r="AB12" s="51">
        <f t="shared" si="17"/>
        <v>4454.085500000002</v>
      </c>
      <c r="AC12" s="51">
        <f t="shared" si="18"/>
        <v>103442.9145</v>
      </c>
      <c r="AD12" s="51">
        <v>107897</v>
      </c>
    </row>
    <row r="13" spans="1:30">
      <c r="A13" s="52" t="s">
        <v>16</v>
      </c>
      <c r="B13" s="52" t="s">
        <v>17</v>
      </c>
      <c r="C13" s="57">
        <v>0</v>
      </c>
      <c r="D13" s="57">
        <f t="shared" si="1"/>
        <v>0</v>
      </c>
      <c r="E13" s="57" t="e">
        <f>#REF!-D13</f>
        <v>#REF!</v>
      </c>
      <c r="F13" s="31">
        <v>10994</v>
      </c>
      <c r="G13" s="31">
        <v>140300</v>
      </c>
      <c r="H13" s="31">
        <v>151294</v>
      </c>
      <c r="I13" s="34">
        <v>497266.34</v>
      </c>
      <c r="J13" s="32">
        <v>181226.95</v>
      </c>
      <c r="K13" s="38">
        <v>4.3733573440744049</v>
      </c>
      <c r="L13" s="33">
        <f t="shared" si="2"/>
        <v>82877.723333333342</v>
      </c>
      <c r="M13" s="32">
        <f t="shared" si="3"/>
        <v>98349.226666666669</v>
      </c>
      <c r="N13" s="33">
        <f t="shared" si="4"/>
        <v>103597.15416666667</v>
      </c>
      <c r="O13" s="33">
        <f t="shared" si="5"/>
        <v>77629.795833333337</v>
      </c>
      <c r="P13" s="33">
        <f t="shared" si="6"/>
        <v>99453.268000000011</v>
      </c>
      <c r="Q13" s="33">
        <f t="shared" si="7"/>
        <v>81773.682000000001</v>
      </c>
      <c r="R13" s="41">
        <f t="shared" si="8"/>
        <v>124316.58500000002</v>
      </c>
      <c r="S13" s="42">
        <f t="shared" si="9"/>
        <v>56910.364999999991</v>
      </c>
      <c r="T13" s="45">
        <f t="shared" si="10"/>
        <v>18000</v>
      </c>
      <c r="U13" s="45">
        <f t="shared" si="11"/>
        <v>19669.845333333335</v>
      </c>
      <c r="V13" s="31">
        <f t="shared" si="12"/>
        <v>59629.795833333337</v>
      </c>
      <c r="W13" s="31">
        <f t="shared" si="0"/>
        <v>18000</v>
      </c>
      <c r="X13" s="50">
        <f t="shared" si="13"/>
        <v>38910.364999999991</v>
      </c>
      <c r="Y13" s="31">
        <f t="shared" si="14"/>
        <v>63773.682000000001</v>
      </c>
      <c r="Z13" s="31">
        <f t="shared" si="15"/>
        <v>121597.15416666667</v>
      </c>
      <c r="AA13" s="86">
        <f t="shared" si="16"/>
        <v>2.9343748663945366</v>
      </c>
      <c r="AB13" s="51">
        <f t="shared" si="17"/>
        <v>59629.795833333337</v>
      </c>
      <c r="AC13" s="51">
        <f t="shared" si="18"/>
        <v>91664.204166666663</v>
      </c>
      <c r="AD13" s="51">
        <v>151294</v>
      </c>
    </row>
    <row r="14" spans="1:30">
      <c r="A14" s="52" t="s">
        <v>16</v>
      </c>
      <c r="B14" s="52" t="s">
        <v>18</v>
      </c>
      <c r="C14" s="57">
        <v>0</v>
      </c>
      <c r="D14" s="57">
        <f t="shared" si="1"/>
        <v>0</v>
      </c>
      <c r="E14" s="57" t="e">
        <f>#REF!-D14</f>
        <v>#REF!</v>
      </c>
      <c r="F14" s="31">
        <v>0</v>
      </c>
      <c r="G14" s="31">
        <v>131013</v>
      </c>
      <c r="H14" s="31">
        <v>131013</v>
      </c>
      <c r="I14" s="34">
        <v>533379.62</v>
      </c>
      <c r="J14" s="32">
        <v>152095.01</v>
      </c>
      <c r="K14" s="38">
        <v>3.4218407519957363</v>
      </c>
      <c r="L14" s="33">
        <f t="shared" si="2"/>
        <v>88896.603333333333</v>
      </c>
      <c r="M14" s="32">
        <f t="shared" si="3"/>
        <v>63198.406666666677</v>
      </c>
      <c r="N14" s="33">
        <f t="shared" si="4"/>
        <v>111120.75416666667</v>
      </c>
      <c r="O14" s="33">
        <f t="shared" si="5"/>
        <v>40974.255833333344</v>
      </c>
      <c r="P14" s="33">
        <f t="shared" si="6"/>
        <v>106675.924</v>
      </c>
      <c r="Q14" s="33">
        <f t="shared" si="7"/>
        <v>45419.08600000001</v>
      </c>
      <c r="R14" s="41">
        <f t="shared" si="8"/>
        <v>133344.905</v>
      </c>
      <c r="S14" s="42">
        <f t="shared" si="9"/>
        <v>18750.10500000001</v>
      </c>
      <c r="T14" s="45">
        <f t="shared" si="10"/>
        <v>18000</v>
      </c>
      <c r="U14" s="45">
        <f t="shared" si="11"/>
        <v>12639.681333333336</v>
      </c>
      <c r="V14" s="31">
        <f t="shared" si="12"/>
        <v>28334.57450000001</v>
      </c>
      <c r="W14" s="31">
        <f t="shared" si="0"/>
        <v>15000.084000000008</v>
      </c>
      <c r="X14" s="50">
        <f t="shared" si="13"/>
        <v>750.10500000001048</v>
      </c>
      <c r="Y14" s="31">
        <f t="shared" si="14"/>
        <v>27419.08600000001</v>
      </c>
      <c r="Z14" s="31">
        <f t="shared" si="15"/>
        <v>123760.43549999999</v>
      </c>
      <c r="AA14" s="86">
        <f t="shared" si="16"/>
        <v>2.7843681503991471</v>
      </c>
      <c r="AB14" s="51">
        <f t="shared" si="17"/>
        <v>28334.57450000001</v>
      </c>
      <c r="AC14" s="51">
        <f t="shared" si="18"/>
        <v>102678.42549999998</v>
      </c>
      <c r="AD14" s="51">
        <v>131013</v>
      </c>
    </row>
    <row r="15" spans="1:30">
      <c r="A15" s="52" t="s">
        <v>16</v>
      </c>
      <c r="B15" s="52" t="s">
        <v>19</v>
      </c>
      <c r="C15" s="57">
        <v>20375.198666666671</v>
      </c>
      <c r="D15" s="57">
        <f t="shared" si="1"/>
        <v>20375</v>
      </c>
      <c r="E15" s="57" t="e">
        <f>#REF!-D15</f>
        <v>#REF!</v>
      </c>
      <c r="F15" s="31">
        <v>0</v>
      </c>
      <c r="G15" s="31">
        <v>159204</v>
      </c>
      <c r="H15" s="31">
        <v>159204</v>
      </c>
      <c r="I15" s="34">
        <v>517380.59</v>
      </c>
      <c r="J15" s="32">
        <v>87983.41</v>
      </c>
      <c r="K15" s="38">
        <v>2.0406658858230458</v>
      </c>
      <c r="L15" s="33">
        <f t="shared" si="2"/>
        <v>86230.098333333328</v>
      </c>
      <c r="M15" s="32">
        <f t="shared" si="3"/>
        <v>1753.3116666666756</v>
      </c>
      <c r="N15" s="33">
        <f>IF(K15&gt;2.5,(J15/K15)*2.5,0)</f>
        <v>0</v>
      </c>
      <c r="O15" s="33">
        <f t="shared" si="5"/>
        <v>0</v>
      </c>
      <c r="P15" s="33">
        <f t="shared" si="6"/>
        <v>0</v>
      </c>
      <c r="Q15" s="33">
        <f t="shared" si="7"/>
        <v>0</v>
      </c>
      <c r="R15" s="41">
        <f t="shared" si="8"/>
        <v>0</v>
      </c>
      <c r="S15" s="42">
        <f t="shared" si="9"/>
        <v>0</v>
      </c>
      <c r="T15" s="45">
        <f t="shared" si="10"/>
        <v>1402.6493333333406</v>
      </c>
      <c r="U15" s="45">
        <f t="shared" si="11"/>
        <v>350.66233333333514</v>
      </c>
      <c r="V15" s="31">
        <v>0</v>
      </c>
      <c r="W15" s="31">
        <f t="shared" si="0"/>
        <v>0</v>
      </c>
      <c r="X15" s="50" t="str">
        <f t="shared" si="13"/>
        <v>-</v>
      </c>
      <c r="Y15" s="31" t="str">
        <f t="shared" si="14"/>
        <v>-</v>
      </c>
      <c r="Z15" s="31">
        <f t="shared" si="15"/>
        <v>87983.41</v>
      </c>
      <c r="AA15" s="86">
        <f t="shared" si="16"/>
        <v>2.0406658858230458</v>
      </c>
      <c r="AB15" s="51">
        <f t="shared" si="17"/>
        <v>0</v>
      </c>
      <c r="AC15" s="51">
        <f t="shared" si="18"/>
        <v>159204</v>
      </c>
      <c r="AD15" s="51">
        <v>159204</v>
      </c>
    </row>
    <row r="16" spans="1:30">
      <c r="A16" s="52" t="s">
        <v>20</v>
      </c>
      <c r="B16" s="52" t="s">
        <v>21</v>
      </c>
      <c r="C16" s="57">
        <v>15380.091999999993</v>
      </c>
      <c r="D16" s="57">
        <f t="shared" si="1"/>
        <v>15380</v>
      </c>
      <c r="E16" s="57" t="e">
        <f>#REF!-D16</f>
        <v>#REF!</v>
      </c>
      <c r="F16" s="31">
        <v>29854</v>
      </c>
      <c r="G16" s="31">
        <v>133328</v>
      </c>
      <c r="H16" s="31">
        <v>163182</v>
      </c>
      <c r="I16" s="34">
        <v>360803.61</v>
      </c>
      <c r="J16" s="32">
        <v>176640.49</v>
      </c>
      <c r="K16" s="38">
        <v>5.8749020831582026</v>
      </c>
      <c r="L16" s="33">
        <f t="shared" si="2"/>
        <v>60133.935000000005</v>
      </c>
      <c r="M16" s="32">
        <f t="shared" si="3"/>
        <v>116506.55499999999</v>
      </c>
      <c r="N16" s="33">
        <f t="shared" si="4"/>
        <v>75167.418750000012</v>
      </c>
      <c r="O16" s="33">
        <f t="shared" si="5"/>
        <v>101473.07124999998</v>
      </c>
      <c r="P16" s="33">
        <f t="shared" si="6"/>
        <v>72160.722000000009</v>
      </c>
      <c r="Q16" s="33">
        <f t="shared" si="7"/>
        <v>104479.76799999998</v>
      </c>
      <c r="R16" s="41">
        <f t="shared" si="8"/>
        <v>90200.902500000011</v>
      </c>
      <c r="S16" s="42">
        <f t="shared" si="9"/>
        <v>86439.58749999998</v>
      </c>
      <c r="T16" s="45">
        <f t="shared" si="10"/>
        <v>18000</v>
      </c>
      <c r="U16" s="73">
        <f t="shared" si="11"/>
        <v>23301.311000000002</v>
      </c>
      <c r="V16" s="31">
        <f t="shared" si="12"/>
        <v>83473.071249999979</v>
      </c>
      <c r="W16" s="31">
        <f t="shared" si="0"/>
        <v>18000</v>
      </c>
      <c r="X16" s="50">
        <f t="shared" si="13"/>
        <v>68439.58749999998</v>
      </c>
      <c r="Y16" s="31">
        <f t="shared" si="14"/>
        <v>86479.767999999982</v>
      </c>
      <c r="Z16" s="31">
        <f t="shared" si="15"/>
        <v>93167.418750000012</v>
      </c>
      <c r="AA16" s="86">
        <f t="shared" si="16"/>
        <v>3.0986636331050015</v>
      </c>
      <c r="AB16" s="51">
        <f t="shared" si="17"/>
        <v>83473.071249999979</v>
      </c>
      <c r="AC16" s="51">
        <f t="shared" si="18"/>
        <v>79708.928750000021</v>
      </c>
      <c r="AD16" s="51">
        <v>163182</v>
      </c>
    </row>
    <row r="17" spans="1:30">
      <c r="A17" s="52" t="s">
        <v>20</v>
      </c>
      <c r="B17" s="52" t="s">
        <v>22</v>
      </c>
      <c r="C17" s="57">
        <v>0</v>
      </c>
      <c r="D17" s="57">
        <f t="shared" si="1"/>
        <v>0</v>
      </c>
      <c r="E17" s="57" t="e">
        <f>#REF!-D17</f>
        <v>#REF!</v>
      </c>
      <c r="F17" s="31">
        <v>0</v>
      </c>
      <c r="G17" s="31">
        <v>187611</v>
      </c>
      <c r="H17" s="31">
        <v>187611</v>
      </c>
      <c r="I17" s="34">
        <v>554406.03</v>
      </c>
      <c r="J17" s="32">
        <v>98050.43</v>
      </c>
      <c r="K17" s="38">
        <v>2.1222805964069327</v>
      </c>
      <c r="L17" s="33">
        <f t="shared" si="2"/>
        <v>92401.005000000005</v>
      </c>
      <c r="M17" s="32">
        <f t="shared" si="3"/>
        <v>5649.4249999999884</v>
      </c>
      <c r="N17" s="33">
        <f t="shared" si="4"/>
        <v>0</v>
      </c>
      <c r="O17" s="33">
        <f t="shared" si="5"/>
        <v>0</v>
      </c>
      <c r="P17" s="33">
        <f t="shared" si="6"/>
        <v>0</v>
      </c>
      <c r="Q17" s="33">
        <f t="shared" si="7"/>
        <v>0</v>
      </c>
      <c r="R17" s="41">
        <f t="shared" si="8"/>
        <v>0</v>
      </c>
      <c r="S17" s="42">
        <f t="shared" si="9"/>
        <v>0</v>
      </c>
      <c r="T17" s="45">
        <f t="shared" si="10"/>
        <v>4519.5399999999909</v>
      </c>
      <c r="U17" s="45">
        <f t="shared" si="11"/>
        <v>1129.8849999999977</v>
      </c>
      <c r="V17" s="31">
        <v>0</v>
      </c>
      <c r="W17" s="31">
        <f t="shared" si="0"/>
        <v>0</v>
      </c>
      <c r="X17" s="50" t="str">
        <f t="shared" si="13"/>
        <v>-</v>
      </c>
      <c r="Y17" s="31" t="str">
        <f t="shared" si="14"/>
        <v>-</v>
      </c>
      <c r="Z17" s="31">
        <f t="shared" si="15"/>
        <v>98050.43</v>
      </c>
      <c r="AA17" s="86">
        <f t="shared" si="16"/>
        <v>2.1222805964069327</v>
      </c>
      <c r="AB17" s="51">
        <f t="shared" si="17"/>
        <v>0</v>
      </c>
      <c r="AC17" s="51">
        <f t="shared" si="18"/>
        <v>187611</v>
      </c>
      <c r="AD17" s="51">
        <v>187611</v>
      </c>
    </row>
    <row r="18" spans="1:30">
      <c r="A18" s="52" t="s">
        <v>20</v>
      </c>
      <c r="B18" s="52" t="s">
        <v>23</v>
      </c>
      <c r="C18" s="57">
        <v>0</v>
      </c>
      <c r="D18" s="57">
        <f t="shared" si="1"/>
        <v>0</v>
      </c>
      <c r="E18" s="57" t="e">
        <f>#REF!-D18</f>
        <v>#REF!</v>
      </c>
      <c r="F18" s="31">
        <v>0</v>
      </c>
      <c r="G18" s="31">
        <v>130483</v>
      </c>
      <c r="H18" s="31">
        <v>130483</v>
      </c>
      <c r="I18" s="34">
        <v>551162.6</v>
      </c>
      <c r="J18" s="32">
        <v>82992.789999999994</v>
      </c>
      <c r="K18" s="38">
        <v>1.8069322555630587</v>
      </c>
      <c r="L18" s="33">
        <f t="shared" si="2"/>
        <v>0</v>
      </c>
      <c r="M18" s="32">
        <f t="shared" si="3"/>
        <v>0</v>
      </c>
      <c r="N18" s="33">
        <f t="shared" si="4"/>
        <v>0</v>
      </c>
      <c r="O18" s="33">
        <f t="shared" si="5"/>
        <v>0</v>
      </c>
      <c r="P18" s="33">
        <f t="shared" si="6"/>
        <v>0</v>
      </c>
      <c r="Q18" s="33">
        <f t="shared" si="7"/>
        <v>0</v>
      </c>
      <c r="R18" s="41">
        <f t="shared" si="8"/>
        <v>0</v>
      </c>
      <c r="S18" s="42">
        <f t="shared" si="9"/>
        <v>0</v>
      </c>
      <c r="T18" s="45">
        <f t="shared" si="10"/>
        <v>0</v>
      </c>
      <c r="U18" s="45">
        <f t="shared" si="11"/>
        <v>0</v>
      </c>
      <c r="V18" s="31">
        <f t="shared" si="12"/>
        <v>0</v>
      </c>
      <c r="W18" s="31">
        <f t="shared" si="0"/>
        <v>0</v>
      </c>
      <c r="X18" s="50" t="str">
        <f t="shared" si="13"/>
        <v>-</v>
      </c>
      <c r="Y18" s="31" t="str">
        <f t="shared" si="14"/>
        <v>-</v>
      </c>
      <c r="Z18" s="31">
        <f t="shared" si="15"/>
        <v>82992.789999999994</v>
      </c>
      <c r="AA18" s="85">
        <f t="shared" si="16"/>
        <v>1.8069322555630587</v>
      </c>
      <c r="AB18" s="51">
        <f t="shared" si="17"/>
        <v>0</v>
      </c>
      <c r="AC18" s="51">
        <f t="shared" si="18"/>
        <v>130483</v>
      </c>
      <c r="AD18" s="51">
        <v>130483</v>
      </c>
    </row>
    <row r="19" spans="1:30">
      <c r="A19" s="52" t="s">
        <v>20</v>
      </c>
      <c r="B19" s="52" t="s">
        <v>24</v>
      </c>
      <c r="C19" s="57">
        <v>0</v>
      </c>
      <c r="D19" s="57">
        <f t="shared" si="1"/>
        <v>0</v>
      </c>
      <c r="E19" s="57" t="e">
        <f>#REF!-D19</f>
        <v>#REF!</v>
      </c>
      <c r="F19" s="31">
        <v>0</v>
      </c>
      <c r="G19" s="31">
        <v>157022</v>
      </c>
      <c r="H19" s="31">
        <v>157022</v>
      </c>
      <c r="I19" s="34">
        <v>513352.45</v>
      </c>
      <c r="J19" s="32">
        <v>136399.41</v>
      </c>
      <c r="K19" s="38">
        <v>3.1884388980709062</v>
      </c>
      <c r="L19" s="33">
        <f t="shared" si="2"/>
        <v>85558.741666666669</v>
      </c>
      <c r="M19" s="32">
        <f t="shared" si="3"/>
        <v>50840.668333333335</v>
      </c>
      <c r="N19" s="33">
        <f t="shared" si="4"/>
        <v>106948.42708333334</v>
      </c>
      <c r="O19" s="33">
        <f t="shared" si="5"/>
        <v>29450.98291666666</v>
      </c>
      <c r="P19" s="33">
        <f t="shared" si="6"/>
        <v>102670.49</v>
      </c>
      <c r="Q19" s="33">
        <f t="shared" si="7"/>
        <v>33728.92</v>
      </c>
      <c r="R19" s="41">
        <f t="shared" si="8"/>
        <v>128338.1125</v>
      </c>
      <c r="S19" s="42">
        <f t="shared" si="9"/>
        <v>8061.2975000000006</v>
      </c>
      <c r="T19" s="45">
        <f t="shared" si="10"/>
        <v>18000</v>
      </c>
      <c r="U19" s="45">
        <f t="shared" si="11"/>
        <v>10168.133666666668</v>
      </c>
      <c r="V19" s="31">
        <f t="shared" si="12"/>
        <v>19282.849249999992</v>
      </c>
      <c r="W19" s="31">
        <f t="shared" si="0"/>
        <v>6449.0380000000005</v>
      </c>
      <c r="X19" s="50" t="str">
        <f t="shared" si="13"/>
        <v>-</v>
      </c>
      <c r="Y19" s="31">
        <f t="shared" si="14"/>
        <v>15728.919999999998</v>
      </c>
      <c r="Z19" s="31">
        <f t="shared" si="15"/>
        <v>117116.56075</v>
      </c>
      <c r="AA19" s="85">
        <f t="shared" si="16"/>
        <v>2.7376877796141814</v>
      </c>
      <c r="AB19" s="51">
        <f t="shared" si="17"/>
        <v>19282.849249999992</v>
      </c>
      <c r="AC19" s="51">
        <f t="shared" si="18"/>
        <v>137739.15075</v>
      </c>
      <c r="AD19" s="51">
        <v>157022</v>
      </c>
    </row>
    <row r="20" spans="1:30">
      <c r="A20" s="52" t="s">
        <v>25</v>
      </c>
      <c r="B20" s="52" t="s">
        <v>26</v>
      </c>
      <c r="C20" s="57">
        <v>0</v>
      </c>
      <c r="D20" s="57">
        <f t="shared" si="1"/>
        <v>0</v>
      </c>
      <c r="E20" s="57" t="e">
        <f>#REF!-D20</f>
        <v>#REF!</v>
      </c>
      <c r="F20" s="31">
        <v>0</v>
      </c>
      <c r="G20" s="31">
        <v>189188</v>
      </c>
      <c r="H20" s="31">
        <v>189188</v>
      </c>
      <c r="I20" s="34">
        <v>589041.73</v>
      </c>
      <c r="J20" s="32">
        <v>170806.83000000002</v>
      </c>
      <c r="K20" s="38">
        <v>3.4796888838418969</v>
      </c>
      <c r="L20" s="33">
        <f t="shared" si="2"/>
        <v>98173.621666666673</v>
      </c>
      <c r="M20" s="32">
        <f t="shared" si="3"/>
        <v>72633.208333333343</v>
      </c>
      <c r="N20" s="33">
        <f t="shared" si="4"/>
        <v>122717.02708333335</v>
      </c>
      <c r="O20" s="33">
        <f t="shared" si="5"/>
        <v>48089.802916666667</v>
      </c>
      <c r="P20" s="33">
        <f t="shared" si="6"/>
        <v>117808.34600000001</v>
      </c>
      <c r="Q20" s="33">
        <f t="shared" si="7"/>
        <v>52998.484000000011</v>
      </c>
      <c r="R20" s="41">
        <f t="shared" si="8"/>
        <v>147260.4325</v>
      </c>
      <c r="S20" s="42">
        <f t="shared" si="9"/>
        <v>23546.397500000021</v>
      </c>
      <c r="T20" s="45">
        <f t="shared" si="10"/>
        <v>18000</v>
      </c>
      <c r="U20" s="45">
        <f t="shared" si="11"/>
        <v>14526.64166666667</v>
      </c>
      <c r="V20" s="31">
        <f t="shared" si="12"/>
        <v>33563.161249999997</v>
      </c>
      <c r="W20" s="31">
        <f t="shared" si="0"/>
        <v>18000</v>
      </c>
      <c r="X20" s="50">
        <f t="shared" si="13"/>
        <v>5546.397500000021</v>
      </c>
      <c r="Y20" s="31">
        <f t="shared" si="14"/>
        <v>34998.484000000011</v>
      </c>
      <c r="Z20" s="31">
        <f t="shared" si="15"/>
        <v>137243.66875000001</v>
      </c>
      <c r="AA20" s="85">
        <f t="shared" si="16"/>
        <v>2.7959377767683797</v>
      </c>
      <c r="AB20" s="51">
        <f t="shared" si="17"/>
        <v>33563.161249999997</v>
      </c>
      <c r="AC20" s="51">
        <f t="shared" si="18"/>
        <v>155624.83875</v>
      </c>
      <c r="AD20" s="51">
        <v>189188</v>
      </c>
    </row>
    <row r="21" spans="1:30">
      <c r="A21" s="52" t="s">
        <v>27</v>
      </c>
      <c r="B21" s="52" t="s">
        <v>28</v>
      </c>
      <c r="C21" s="57">
        <v>256.44133333333303</v>
      </c>
      <c r="D21" s="57">
        <f t="shared" si="1"/>
        <v>256</v>
      </c>
      <c r="E21" s="57" t="e">
        <f>#REF!-D21</f>
        <v>#REF!</v>
      </c>
      <c r="F21" s="31">
        <v>29350</v>
      </c>
      <c r="G21" s="31">
        <v>108879</v>
      </c>
      <c r="H21" s="31">
        <v>138229</v>
      </c>
      <c r="I21" s="34">
        <v>589441.56000000006</v>
      </c>
      <c r="J21" s="32">
        <v>172733.69</v>
      </c>
      <c r="K21" s="38">
        <v>3.5165560433166605</v>
      </c>
      <c r="L21" s="33">
        <f t="shared" si="2"/>
        <v>98240.260000000009</v>
      </c>
      <c r="M21" s="32">
        <f t="shared" si="3"/>
        <v>74493.429999999993</v>
      </c>
      <c r="N21" s="33">
        <f t="shared" si="4"/>
        <v>122800.32500000001</v>
      </c>
      <c r="O21" s="33">
        <f t="shared" si="5"/>
        <v>49933.364999999991</v>
      </c>
      <c r="P21" s="33">
        <f t="shared" si="6"/>
        <v>117888.31200000001</v>
      </c>
      <c r="Q21" s="33">
        <f t="shared" si="7"/>
        <v>54845.377999999997</v>
      </c>
      <c r="R21" s="41">
        <f t="shared" si="8"/>
        <v>147360.39000000001</v>
      </c>
      <c r="S21" s="42">
        <f t="shared" si="9"/>
        <v>25373.299999999988</v>
      </c>
      <c r="T21" s="45">
        <f t="shared" si="10"/>
        <v>18000</v>
      </c>
      <c r="U21" s="45">
        <f t="shared" si="11"/>
        <v>14898.686</v>
      </c>
      <c r="V21" s="31">
        <f t="shared" si="12"/>
        <v>35034.678999999989</v>
      </c>
      <c r="W21" s="31">
        <f t="shared" si="0"/>
        <v>18000</v>
      </c>
      <c r="X21" s="50">
        <f t="shared" si="13"/>
        <v>7373.2999999999884</v>
      </c>
      <c r="Y21" s="31">
        <f t="shared" si="14"/>
        <v>36845.377999999997</v>
      </c>
      <c r="Z21" s="31">
        <f t="shared" si="15"/>
        <v>137699.011</v>
      </c>
      <c r="AA21" s="85">
        <f t="shared" si="16"/>
        <v>2.8033112086633318</v>
      </c>
      <c r="AB21" s="51">
        <f t="shared" si="17"/>
        <v>35034.678999999989</v>
      </c>
      <c r="AC21" s="51">
        <f t="shared" si="18"/>
        <v>103194.32100000001</v>
      </c>
      <c r="AD21" s="51">
        <v>138229</v>
      </c>
    </row>
    <row r="22" spans="1:30">
      <c r="A22" s="52" t="s">
        <v>29</v>
      </c>
      <c r="B22" s="52" t="s">
        <v>30</v>
      </c>
      <c r="C22" s="57">
        <v>0</v>
      </c>
      <c r="D22" s="57">
        <f t="shared" si="1"/>
        <v>0</v>
      </c>
      <c r="E22" s="57" t="e">
        <f>#REF!-D22</f>
        <v>#REF!</v>
      </c>
      <c r="F22" s="31">
        <v>11417</v>
      </c>
      <c r="G22" s="31">
        <v>182224</v>
      </c>
      <c r="H22" s="31">
        <v>193641</v>
      </c>
      <c r="I22" s="34">
        <v>629858.79</v>
      </c>
      <c r="J22" s="32">
        <v>122704.19</v>
      </c>
      <c r="K22" s="38">
        <v>2.337746655881392</v>
      </c>
      <c r="L22" s="33">
        <f t="shared" si="2"/>
        <v>104976.46500000001</v>
      </c>
      <c r="M22" s="32">
        <f t="shared" si="3"/>
        <v>17727.724999999991</v>
      </c>
      <c r="N22" s="33">
        <f t="shared" si="4"/>
        <v>0</v>
      </c>
      <c r="O22" s="33">
        <f t="shared" si="5"/>
        <v>0</v>
      </c>
      <c r="P22" s="33">
        <f t="shared" si="6"/>
        <v>0</v>
      </c>
      <c r="Q22" s="33">
        <f t="shared" si="7"/>
        <v>0</v>
      </c>
      <c r="R22" s="41">
        <f t="shared" si="8"/>
        <v>0</v>
      </c>
      <c r="S22" s="42">
        <f t="shared" si="9"/>
        <v>0</v>
      </c>
      <c r="T22" s="45">
        <f t="shared" si="10"/>
        <v>14182.179999999993</v>
      </c>
      <c r="U22" s="45">
        <f t="shared" si="11"/>
        <v>3545.5449999999983</v>
      </c>
      <c r="V22" s="31">
        <v>0</v>
      </c>
      <c r="W22" s="31">
        <f t="shared" si="0"/>
        <v>0</v>
      </c>
      <c r="X22" s="50" t="str">
        <f t="shared" si="13"/>
        <v>-</v>
      </c>
      <c r="Y22" s="31" t="str">
        <f t="shared" si="14"/>
        <v>-</v>
      </c>
      <c r="Z22" s="31">
        <f t="shared" si="15"/>
        <v>122704.19</v>
      </c>
      <c r="AA22" s="85">
        <f t="shared" si="16"/>
        <v>2.337746655881392</v>
      </c>
      <c r="AB22" s="51">
        <f t="shared" si="17"/>
        <v>0</v>
      </c>
      <c r="AC22" s="51">
        <f t="shared" si="18"/>
        <v>193641</v>
      </c>
      <c r="AD22" s="51">
        <v>193641</v>
      </c>
    </row>
    <row r="23" spans="1:30">
      <c r="A23" s="52" t="s">
        <v>29</v>
      </c>
      <c r="B23" s="52" t="s">
        <v>31</v>
      </c>
      <c r="C23" s="57">
        <v>0</v>
      </c>
      <c r="D23" s="57">
        <f t="shared" si="1"/>
        <v>0</v>
      </c>
      <c r="E23" s="57" t="e">
        <f>#REF!-D23</f>
        <v>#REF!</v>
      </c>
      <c r="F23" s="31">
        <v>0</v>
      </c>
      <c r="G23" s="31">
        <v>85982</v>
      </c>
      <c r="H23" s="31">
        <v>85982</v>
      </c>
      <c r="I23" s="34">
        <v>320600.48</v>
      </c>
      <c r="J23" s="32">
        <v>75401.100000000006</v>
      </c>
      <c r="K23" s="38">
        <v>2.8222453066820119</v>
      </c>
      <c r="L23" s="33">
        <f t="shared" si="2"/>
        <v>53433.413333333323</v>
      </c>
      <c r="M23" s="32">
        <f t="shared" si="3"/>
        <v>21967.686666666683</v>
      </c>
      <c r="N23" s="33">
        <f t="shared" si="4"/>
        <v>66791.766666666648</v>
      </c>
      <c r="O23" s="33">
        <f t="shared" si="5"/>
        <v>8609.3333333333576</v>
      </c>
      <c r="P23" s="33">
        <f t="shared" si="6"/>
        <v>64120.095999999983</v>
      </c>
      <c r="Q23" s="33">
        <f t="shared" si="7"/>
        <v>11281.004000000023</v>
      </c>
      <c r="R23" s="41">
        <f t="shared" si="8"/>
        <v>0</v>
      </c>
      <c r="S23" s="42">
        <f t="shared" si="9"/>
        <v>0</v>
      </c>
      <c r="T23" s="45">
        <f t="shared" si="10"/>
        <v>17574.149333333346</v>
      </c>
      <c r="U23" s="45">
        <f t="shared" si="11"/>
        <v>4393.5373333333364</v>
      </c>
      <c r="V23" s="31">
        <f t="shared" si="12"/>
        <v>4215.7960000000212</v>
      </c>
      <c r="W23" s="31">
        <f t="shared" si="0"/>
        <v>0</v>
      </c>
      <c r="X23" s="50" t="str">
        <f t="shared" si="13"/>
        <v>-</v>
      </c>
      <c r="Y23" s="31" t="str">
        <f t="shared" si="14"/>
        <v>-</v>
      </c>
      <c r="Z23" s="31">
        <f t="shared" si="15"/>
        <v>71185.303999999989</v>
      </c>
      <c r="AA23" s="85">
        <f t="shared" si="16"/>
        <v>2.664449061336402</v>
      </c>
      <c r="AB23" s="51">
        <f t="shared" si="17"/>
        <v>4215.7960000000212</v>
      </c>
      <c r="AC23" s="51">
        <f t="shared" si="18"/>
        <v>81766.203999999983</v>
      </c>
      <c r="AD23" s="51">
        <v>85982</v>
      </c>
    </row>
    <row r="24" spans="1:30">
      <c r="A24" s="52" t="s">
        <v>29</v>
      </c>
      <c r="B24" s="52" t="s">
        <v>32</v>
      </c>
      <c r="C24" s="57">
        <v>10525.449333333323</v>
      </c>
      <c r="D24" s="57">
        <f t="shared" si="1"/>
        <v>10525</v>
      </c>
      <c r="E24" s="57" t="e">
        <f>#REF!-D24</f>
        <v>#REF!</v>
      </c>
      <c r="F24" s="31">
        <v>0</v>
      </c>
      <c r="G24" s="31">
        <v>163203</v>
      </c>
      <c r="H24" s="31">
        <v>163203</v>
      </c>
      <c r="I24" s="34">
        <v>541559.92000000004</v>
      </c>
      <c r="J24" s="32">
        <v>120927.48</v>
      </c>
      <c r="K24" s="38">
        <v>2.6795368460797464</v>
      </c>
      <c r="L24" s="33">
        <f t="shared" si="2"/>
        <v>90259.986666666679</v>
      </c>
      <c r="M24" s="32">
        <f t="shared" si="3"/>
        <v>30667.493333333317</v>
      </c>
      <c r="N24" s="33">
        <f t="shared" si="4"/>
        <v>112824.98333333335</v>
      </c>
      <c r="O24" s="33">
        <f t="shared" si="5"/>
        <v>8102.4966666666442</v>
      </c>
      <c r="P24" s="33">
        <f t="shared" si="6"/>
        <v>108311.98400000001</v>
      </c>
      <c r="Q24" s="33">
        <f t="shared" si="7"/>
        <v>12615.495999999985</v>
      </c>
      <c r="R24" s="41">
        <f t="shared" si="8"/>
        <v>0</v>
      </c>
      <c r="S24" s="42">
        <f t="shared" si="9"/>
        <v>0</v>
      </c>
      <c r="T24" s="45">
        <f t="shared" si="10"/>
        <v>18000</v>
      </c>
      <c r="U24" s="45">
        <f t="shared" si="11"/>
        <v>6133.4986666666637</v>
      </c>
      <c r="V24" s="31">
        <f t="shared" si="12"/>
        <v>1968.9979999999805</v>
      </c>
      <c r="W24" s="31">
        <f t="shared" si="0"/>
        <v>0</v>
      </c>
      <c r="X24" s="50" t="str">
        <f t="shared" si="13"/>
        <v>-</v>
      </c>
      <c r="Y24" s="31" t="str">
        <f t="shared" si="14"/>
        <v>-</v>
      </c>
      <c r="Z24" s="31">
        <f t="shared" si="15"/>
        <v>118958.48200000002</v>
      </c>
      <c r="AA24" s="85">
        <f t="shared" si="16"/>
        <v>2.6359073692159498</v>
      </c>
      <c r="AB24" s="51">
        <f t="shared" si="17"/>
        <v>1968.9979999999805</v>
      </c>
      <c r="AC24" s="51">
        <f t="shared" si="18"/>
        <v>161234.00200000001</v>
      </c>
      <c r="AD24" s="51">
        <v>163203</v>
      </c>
    </row>
    <row r="25" spans="1:30">
      <c r="A25" s="52" t="s">
        <v>29</v>
      </c>
      <c r="B25" s="52" t="s">
        <v>33</v>
      </c>
      <c r="C25" s="57">
        <v>0</v>
      </c>
      <c r="D25" s="57">
        <f t="shared" si="1"/>
        <v>0</v>
      </c>
      <c r="E25" s="57" t="e">
        <f>#REF!-D25</f>
        <v>#REF!</v>
      </c>
      <c r="F25" s="31">
        <v>0</v>
      </c>
      <c r="G25" s="31">
        <v>161093</v>
      </c>
      <c r="H25" s="31">
        <v>161093</v>
      </c>
      <c r="I25" s="34">
        <v>494607.28</v>
      </c>
      <c r="J25" s="32">
        <v>105485.69</v>
      </c>
      <c r="K25" s="38">
        <v>2.5592592975986928</v>
      </c>
      <c r="L25" s="33">
        <f t="shared" si="2"/>
        <v>82434.546666666676</v>
      </c>
      <c r="M25" s="32">
        <f t="shared" si="3"/>
        <v>23051.143333333326</v>
      </c>
      <c r="N25" s="33">
        <f t="shared" si="4"/>
        <v>103043.18333333335</v>
      </c>
      <c r="O25" s="33">
        <f t="shared" si="5"/>
        <v>2442.5066666666535</v>
      </c>
      <c r="P25" s="33">
        <f t="shared" si="6"/>
        <v>98921.456000000006</v>
      </c>
      <c r="Q25" s="33">
        <f t="shared" si="7"/>
        <v>6564.2339999999967</v>
      </c>
      <c r="R25" s="41">
        <f t="shared" si="8"/>
        <v>0</v>
      </c>
      <c r="S25" s="42">
        <f t="shared" si="9"/>
        <v>0</v>
      </c>
      <c r="T25" s="45">
        <f t="shared" si="10"/>
        <v>18000</v>
      </c>
      <c r="U25" s="45">
        <f t="shared" si="11"/>
        <v>4610.228666666665</v>
      </c>
      <c r="V25" s="31">
        <v>0</v>
      </c>
      <c r="W25" s="31">
        <f t="shared" si="0"/>
        <v>0</v>
      </c>
      <c r="X25" s="50" t="str">
        <f t="shared" si="13"/>
        <v>-</v>
      </c>
      <c r="Y25" s="31" t="str">
        <f t="shared" si="14"/>
        <v>-</v>
      </c>
      <c r="Z25" s="31">
        <f t="shared" si="15"/>
        <v>105485.69</v>
      </c>
      <c r="AA25" s="85">
        <f t="shared" si="16"/>
        <v>2.5592592975986928</v>
      </c>
      <c r="AB25" s="51">
        <f t="shared" si="17"/>
        <v>0</v>
      </c>
      <c r="AC25" s="51">
        <f t="shared" si="18"/>
        <v>161093</v>
      </c>
      <c r="AD25" s="51">
        <v>161093</v>
      </c>
    </row>
    <row r="26" spans="1:30">
      <c r="A26" s="52" t="s">
        <v>34</v>
      </c>
      <c r="B26" s="52" t="s">
        <v>35</v>
      </c>
      <c r="C26" s="57">
        <v>0</v>
      </c>
      <c r="D26" s="57">
        <f t="shared" si="1"/>
        <v>0</v>
      </c>
      <c r="E26" s="57" t="e">
        <f>#REF!-D26</f>
        <v>#REF!</v>
      </c>
      <c r="F26" s="31">
        <v>1971</v>
      </c>
      <c r="G26" s="31">
        <v>140923</v>
      </c>
      <c r="H26" s="31">
        <v>142894</v>
      </c>
      <c r="I26" s="34">
        <v>367924.46</v>
      </c>
      <c r="J26" s="32">
        <v>145044.58000000002</v>
      </c>
      <c r="K26" s="38">
        <v>4.7306856412862581</v>
      </c>
      <c r="L26" s="33">
        <f t="shared" si="2"/>
        <v>61320.743333333332</v>
      </c>
      <c r="M26" s="32">
        <f t="shared" si="3"/>
        <v>83723.836666666684</v>
      </c>
      <c r="N26" s="33">
        <f t="shared" si="4"/>
        <v>76650.929166666669</v>
      </c>
      <c r="O26" s="33">
        <f t="shared" si="5"/>
        <v>68393.650833333348</v>
      </c>
      <c r="P26" s="33">
        <f t="shared" si="6"/>
        <v>73584.891999999993</v>
      </c>
      <c r="Q26" s="33">
        <f t="shared" si="7"/>
        <v>71459.688000000024</v>
      </c>
      <c r="R26" s="41">
        <f t="shared" si="8"/>
        <v>91981.114999999991</v>
      </c>
      <c r="S26" s="42">
        <f t="shared" si="9"/>
        <v>53063.465000000026</v>
      </c>
      <c r="T26" s="45">
        <f t="shared" si="10"/>
        <v>18000</v>
      </c>
      <c r="U26" s="45">
        <f t="shared" si="11"/>
        <v>16744.767333333337</v>
      </c>
      <c r="V26" s="31">
        <f t="shared" si="12"/>
        <v>51648.883500000011</v>
      </c>
      <c r="W26" s="31">
        <f t="shared" si="0"/>
        <v>18000</v>
      </c>
      <c r="X26" s="50">
        <f t="shared" si="13"/>
        <v>35063.465000000026</v>
      </c>
      <c r="Y26" s="31">
        <f t="shared" si="14"/>
        <v>53459.688000000024</v>
      </c>
      <c r="Z26" s="31">
        <f t="shared" si="15"/>
        <v>93395.696500000005</v>
      </c>
      <c r="AA26" s="85">
        <f t="shared" si="16"/>
        <v>3.0461371282572518</v>
      </c>
      <c r="AB26" s="51">
        <f t="shared" si="17"/>
        <v>51648.883500000011</v>
      </c>
      <c r="AC26" s="51">
        <f t="shared" si="18"/>
        <v>91245.116499999989</v>
      </c>
      <c r="AD26" s="51">
        <v>142894</v>
      </c>
    </row>
    <row r="27" spans="1:30">
      <c r="A27" s="52" t="s">
        <v>36</v>
      </c>
      <c r="B27" s="52" t="s">
        <v>37</v>
      </c>
      <c r="C27" s="57">
        <v>0</v>
      </c>
      <c r="D27" s="57">
        <f t="shared" si="1"/>
        <v>0</v>
      </c>
      <c r="E27" s="57" t="e">
        <f>#REF!-D27</f>
        <v>#REF!</v>
      </c>
      <c r="F27" s="31">
        <v>0</v>
      </c>
      <c r="G27" s="31">
        <v>145064</v>
      </c>
      <c r="H27" s="31">
        <v>145064</v>
      </c>
      <c r="I27" s="34">
        <v>602512.19999999995</v>
      </c>
      <c r="J27" s="32">
        <v>212248.83</v>
      </c>
      <c r="K27" s="38">
        <v>4.2272769912376882</v>
      </c>
      <c r="L27" s="33">
        <f t="shared" si="2"/>
        <v>100418.69999999998</v>
      </c>
      <c r="M27" s="32">
        <f t="shared" si="3"/>
        <v>111830.13</v>
      </c>
      <c r="N27" s="33">
        <f t="shared" si="4"/>
        <v>125523.37499999997</v>
      </c>
      <c r="O27" s="33">
        <f t="shared" si="5"/>
        <v>86725.455000000016</v>
      </c>
      <c r="P27" s="33">
        <f t="shared" si="6"/>
        <v>120502.43999999997</v>
      </c>
      <c r="Q27" s="33">
        <f t="shared" si="7"/>
        <v>91746.390000000014</v>
      </c>
      <c r="R27" s="41">
        <f t="shared" si="8"/>
        <v>150628.04999999999</v>
      </c>
      <c r="S27" s="42">
        <f t="shared" si="9"/>
        <v>61620.78</v>
      </c>
      <c r="T27" s="45">
        <f t="shared" si="10"/>
        <v>18000</v>
      </c>
      <c r="U27" s="73">
        <f t="shared" si="11"/>
        <v>22366.026000000002</v>
      </c>
      <c r="V27" s="31">
        <f t="shared" si="12"/>
        <v>68725.455000000016</v>
      </c>
      <c r="W27" s="31">
        <f t="shared" si="0"/>
        <v>18000</v>
      </c>
      <c r="X27" s="50">
        <f t="shared" si="13"/>
        <v>43620.78</v>
      </c>
      <c r="Y27" s="31">
        <f t="shared" si="14"/>
        <v>73746.390000000014</v>
      </c>
      <c r="Z27" s="31">
        <f t="shared" si="15"/>
        <v>143523.37499999997</v>
      </c>
      <c r="AA27" s="85">
        <f t="shared" si="16"/>
        <v>2.8584989648342387</v>
      </c>
      <c r="AB27" s="51">
        <f t="shared" si="17"/>
        <v>68725.455000000016</v>
      </c>
      <c r="AC27" s="51">
        <f t="shared" si="18"/>
        <v>76338.544999999984</v>
      </c>
      <c r="AD27" s="51">
        <v>145064</v>
      </c>
    </row>
    <row r="28" spans="1:30">
      <c r="A28" s="52" t="s">
        <v>38</v>
      </c>
      <c r="B28" s="52" t="s">
        <v>39</v>
      </c>
      <c r="C28" s="57">
        <v>0</v>
      </c>
      <c r="D28" s="57">
        <f t="shared" si="1"/>
        <v>0</v>
      </c>
      <c r="E28" s="57" t="e">
        <f>#REF!-D28</f>
        <v>#REF!</v>
      </c>
      <c r="F28" s="31">
        <v>0</v>
      </c>
      <c r="G28" s="31">
        <v>135087</v>
      </c>
      <c r="H28" s="31">
        <v>135087</v>
      </c>
      <c r="I28" s="34">
        <v>392863.02</v>
      </c>
      <c r="J28" s="32">
        <v>96090.5</v>
      </c>
      <c r="K28" s="38">
        <v>2.9350840911419964</v>
      </c>
      <c r="L28" s="33">
        <f t="shared" si="2"/>
        <v>65477.170000000006</v>
      </c>
      <c r="M28" s="32">
        <f t="shared" si="3"/>
        <v>30613.329999999994</v>
      </c>
      <c r="N28" s="33">
        <f t="shared" si="4"/>
        <v>81846.462500000009</v>
      </c>
      <c r="O28" s="33">
        <f t="shared" si="5"/>
        <v>14244.037499999991</v>
      </c>
      <c r="P28" s="33">
        <f t="shared" si="6"/>
        <v>78572.604000000007</v>
      </c>
      <c r="Q28" s="33">
        <f t="shared" si="7"/>
        <v>17517.895999999993</v>
      </c>
      <c r="R28" s="41">
        <f t="shared" si="8"/>
        <v>0</v>
      </c>
      <c r="S28" s="42">
        <f t="shared" si="9"/>
        <v>0</v>
      </c>
      <c r="T28" s="45">
        <f t="shared" si="10"/>
        <v>18000</v>
      </c>
      <c r="U28" s="45">
        <f t="shared" si="11"/>
        <v>6122.6659999999993</v>
      </c>
      <c r="V28" s="31">
        <f t="shared" si="12"/>
        <v>8121.371499999992</v>
      </c>
      <c r="W28" s="31">
        <f t="shared" si="0"/>
        <v>0</v>
      </c>
      <c r="X28" s="50" t="str">
        <f t="shared" si="13"/>
        <v>-</v>
      </c>
      <c r="Y28" s="31" t="str">
        <f t="shared" si="14"/>
        <v>-</v>
      </c>
      <c r="Z28" s="31">
        <f t="shared" si="15"/>
        <v>87969.128500000006</v>
      </c>
      <c r="AA28" s="85">
        <f t="shared" si="16"/>
        <v>2.6870168182283996</v>
      </c>
      <c r="AB28" s="51">
        <f t="shared" si="17"/>
        <v>8121.371499999992</v>
      </c>
      <c r="AC28" s="51">
        <f t="shared" si="18"/>
        <v>126965.62850000001</v>
      </c>
      <c r="AD28" s="51">
        <v>135087</v>
      </c>
    </row>
    <row r="29" spans="1:30">
      <c r="A29" s="52" t="s">
        <v>40</v>
      </c>
      <c r="B29" s="52" t="s">
        <v>41</v>
      </c>
      <c r="C29" s="57">
        <v>23462.378666666664</v>
      </c>
      <c r="D29" s="57">
        <f t="shared" si="1"/>
        <v>23462</v>
      </c>
      <c r="E29" s="57" t="e">
        <f>#REF!-D29</f>
        <v>#REF!</v>
      </c>
      <c r="F29" s="31">
        <v>19566</v>
      </c>
      <c r="G29" s="31">
        <v>137151</v>
      </c>
      <c r="H29" s="31">
        <v>156717</v>
      </c>
      <c r="I29" s="34">
        <v>459054.16</v>
      </c>
      <c r="J29" s="32">
        <v>113544.4</v>
      </c>
      <c r="K29" s="38">
        <v>2.9681308192479943</v>
      </c>
      <c r="L29" s="33">
        <f t="shared" si="2"/>
        <v>76509.026666666672</v>
      </c>
      <c r="M29" s="32">
        <f t="shared" si="3"/>
        <v>37035.373333333322</v>
      </c>
      <c r="N29" s="33">
        <f t="shared" si="4"/>
        <v>95636.28333333334</v>
      </c>
      <c r="O29" s="33">
        <f t="shared" si="5"/>
        <v>17908.116666666654</v>
      </c>
      <c r="P29" s="33">
        <f t="shared" si="6"/>
        <v>91810.832000000009</v>
      </c>
      <c r="Q29" s="33">
        <f t="shared" si="7"/>
        <v>21733.567999999985</v>
      </c>
      <c r="R29" s="41">
        <f t="shared" si="8"/>
        <v>0</v>
      </c>
      <c r="S29" s="42">
        <f t="shared" si="9"/>
        <v>0</v>
      </c>
      <c r="T29" s="45">
        <f t="shared" si="10"/>
        <v>18000</v>
      </c>
      <c r="U29" s="45">
        <f t="shared" si="11"/>
        <v>7407.0746666666646</v>
      </c>
      <c r="V29" s="31">
        <f t="shared" si="12"/>
        <v>10501.04199999999</v>
      </c>
      <c r="W29" s="31">
        <f t="shared" si="0"/>
        <v>0</v>
      </c>
      <c r="X29" s="50" t="str">
        <f t="shared" si="13"/>
        <v>-</v>
      </c>
      <c r="Y29" s="31">
        <f t="shared" si="14"/>
        <v>3733.5679999999847</v>
      </c>
      <c r="Z29" s="31">
        <f t="shared" si="15"/>
        <v>103043.35800000001</v>
      </c>
      <c r="AA29" s="85">
        <f t="shared" si="16"/>
        <v>2.6936261638495993</v>
      </c>
      <c r="AB29" s="51">
        <f t="shared" si="17"/>
        <v>10501.04199999999</v>
      </c>
      <c r="AC29" s="51">
        <f t="shared" si="18"/>
        <v>146215.95800000001</v>
      </c>
      <c r="AD29" s="51">
        <v>156717</v>
      </c>
    </row>
    <row r="30" spans="1:30">
      <c r="A30" s="52" t="s">
        <v>40</v>
      </c>
      <c r="B30" s="52" t="s">
        <v>42</v>
      </c>
      <c r="C30" s="57">
        <v>0</v>
      </c>
      <c r="D30" s="57">
        <f t="shared" si="1"/>
        <v>0</v>
      </c>
      <c r="E30" s="57" t="e">
        <f>#REF!-D30</f>
        <v>#REF!</v>
      </c>
      <c r="F30" s="31">
        <v>0</v>
      </c>
      <c r="G30" s="31">
        <v>111084</v>
      </c>
      <c r="H30" s="31">
        <v>111084</v>
      </c>
      <c r="I30" s="34">
        <v>455005.05</v>
      </c>
      <c r="J30" s="32">
        <v>128097.95999999999</v>
      </c>
      <c r="K30" s="38">
        <v>3.3783702400665661</v>
      </c>
      <c r="L30" s="33">
        <f t="shared" si="2"/>
        <v>75834.175000000003</v>
      </c>
      <c r="M30" s="32">
        <f t="shared" si="3"/>
        <v>52263.784999999989</v>
      </c>
      <c r="N30" s="33">
        <f t="shared" si="4"/>
        <v>94792.71875</v>
      </c>
      <c r="O30" s="33">
        <f t="shared" si="5"/>
        <v>33305.241249999992</v>
      </c>
      <c r="P30" s="33">
        <f t="shared" si="6"/>
        <v>91001.01</v>
      </c>
      <c r="Q30" s="33">
        <f t="shared" si="7"/>
        <v>37096.949999999997</v>
      </c>
      <c r="R30" s="41">
        <f t="shared" si="8"/>
        <v>113751.26250000001</v>
      </c>
      <c r="S30" s="42">
        <f t="shared" si="9"/>
        <v>14346.69749999998</v>
      </c>
      <c r="T30" s="45">
        <f t="shared" si="10"/>
        <v>18000</v>
      </c>
      <c r="U30" s="45">
        <f t="shared" si="11"/>
        <v>10452.756999999998</v>
      </c>
      <c r="V30" s="31">
        <f t="shared" si="12"/>
        <v>22852.484249999994</v>
      </c>
      <c r="W30" s="31">
        <f t="shared" si="0"/>
        <v>11477.357999999984</v>
      </c>
      <c r="X30" s="50" t="str">
        <f t="shared" si="13"/>
        <v>-</v>
      </c>
      <c r="Y30" s="31">
        <f t="shared" si="14"/>
        <v>19096.949999999997</v>
      </c>
      <c r="Z30" s="31">
        <f t="shared" si="15"/>
        <v>105245.47575</v>
      </c>
      <c r="AA30" s="85">
        <f t="shared" si="16"/>
        <v>2.7756740480133133</v>
      </c>
      <c r="AB30" s="51">
        <f t="shared" si="17"/>
        <v>22852.484249999994</v>
      </c>
      <c r="AC30" s="51">
        <f t="shared" si="18"/>
        <v>88231.515750000006</v>
      </c>
      <c r="AD30" s="51">
        <v>111084</v>
      </c>
    </row>
    <row r="31" spans="1:30">
      <c r="A31" s="52" t="s">
        <v>43</v>
      </c>
      <c r="B31" s="52" t="s">
        <v>44</v>
      </c>
      <c r="C31" s="57">
        <v>0</v>
      </c>
      <c r="D31" s="57">
        <f t="shared" si="1"/>
        <v>0</v>
      </c>
      <c r="E31" s="57" t="e">
        <f>#REF!-D31</f>
        <v>#REF!</v>
      </c>
      <c r="F31" s="31">
        <v>0</v>
      </c>
      <c r="G31" s="31">
        <v>192343</v>
      </c>
      <c r="H31" s="31">
        <v>192343</v>
      </c>
      <c r="I31" s="34">
        <v>595450.46</v>
      </c>
      <c r="J31" s="32">
        <v>248450.43</v>
      </c>
      <c r="K31" s="38">
        <v>5.0069743165535554</v>
      </c>
      <c r="L31" s="33">
        <f t="shared" si="2"/>
        <v>99241.743333333317</v>
      </c>
      <c r="M31" s="32">
        <f t="shared" si="3"/>
        <v>149208.68666666668</v>
      </c>
      <c r="N31" s="33">
        <f t="shared" si="4"/>
        <v>124052.17916666664</v>
      </c>
      <c r="O31" s="33">
        <f t="shared" si="5"/>
        <v>124398.25083333335</v>
      </c>
      <c r="P31" s="33">
        <f t="shared" si="6"/>
        <v>119090.09199999998</v>
      </c>
      <c r="Q31" s="33">
        <f t="shared" si="7"/>
        <v>129360.33800000002</v>
      </c>
      <c r="R31" s="41">
        <f t="shared" si="8"/>
        <v>148862.61499999999</v>
      </c>
      <c r="S31" s="42">
        <f t="shared" si="9"/>
        <v>99587.815000000002</v>
      </c>
      <c r="T31" s="45">
        <f t="shared" si="10"/>
        <v>18000</v>
      </c>
      <c r="U31" s="73">
        <f t="shared" si="11"/>
        <v>29841.737333333338</v>
      </c>
      <c r="V31" s="31">
        <f t="shared" si="12"/>
        <v>106398.25083333335</v>
      </c>
      <c r="W31" s="31">
        <f t="shared" si="0"/>
        <v>18000</v>
      </c>
      <c r="X31" s="50">
        <f t="shared" si="13"/>
        <v>81587.815000000002</v>
      </c>
      <c r="Y31" s="31">
        <f t="shared" si="14"/>
        <v>111360.33800000002</v>
      </c>
      <c r="Z31" s="31">
        <f t="shared" si="15"/>
        <v>142052.17916666664</v>
      </c>
      <c r="AA31" s="85">
        <f t="shared" si="16"/>
        <v>2.8627505804597075</v>
      </c>
      <c r="AB31" s="51">
        <f t="shared" si="17"/>
        <v>106398.25083333335</v>
      </c>
      <c r="AC31" s="51">
        <f t="shared" si="18"/>
        <v>85944.749166666646</v>
      </c>
      <c r="AD31" s="51">
        <v>192343</v>
      </c>
    </row>
    <row r="32" spans="1:30">
      <c r="A32" s="52" t="s">
        <v>45</v>
      </c>
      <c r="B32" s="52" t="s">
        <v>46</v>
      </c>
      <c r="C32" s="57">
        <v>0</v>
      </c>
      <c r="D32" s="57">
        <f t="shared" si="1"/>
        <v>0</v>
      </c>
      <c r="E32" s="57" t="e">
        <f>#REF!-D32</f>
        <v>#REF!</v>
      </c>
      <c r="F32" s="31">
        <v>11799</v>
      </c>
      <c r="G32" s="31">
        <v>158028</v>
      </c>
      <c r="H32" s="31">
        <v>169827</v>
      </c>
      <c r="I32" s="34">
        <v>542828.41</v>
      </c>
      <c r="J32" s="32">
        <v>159589.06</v>
      </c>
      <c r="K32" s="38">
        <v>3.527944898830921</v>
      </c>
      <c r="L32" s="33">
        <f t="shared" si="2"/>
        <v>90471.401666666687</v>
      </c>
      <c r="M32" s="32">
        <f t="shared" si="3"/>
        <v>69117.658333333311</v>
      </c>
      <c r="N32" s="33">
        <f t="shared" si="4"/>
        <v>113089.25208333335</v>
      </c>
      <c r="O32" s="33">
        <f t="shared" si="5"/>
        <v>46499.807916666643</v>
      </c>
      <c r="P32" s="33">
        <f t="shared" si="6"/>
        <v>108565.68200000002</v>
      </c>
      <c r="Q32" s="33">
        <f t="shared" si="7"/>
        <v>51023.377999999982</v>
      </c>
      <c r="R32" s="41">
        <f t="shared" si="8"/>
        <v>135707.10250000004</v>
      </c>
      <c r="S32" s="42">
        <f t="shared" si="9"/>
        <v>23881.95749999996</v>
      </c>
      <c r="T32" s="45">
        <f t="shared" si="10"/>
        <v>18000</v>
      </c>
      <c r="U32" s="45">
        <f t="shared" si="11"/>
        <v>13823.531666666662</v>
      </c>
      <c r="V32" s="31">
        <f t="shared" si="12"/>
        <v>32676.276249999981</v>
      </c>
      <c r="W32" s="31">
        <f t="shared" si="0"/>
        <v>18000</v>
      </c>
      <c r="X32" s="50">
        <f t="shared" si="13"/>
        <v>5881.9574999999604</v>
      </c>
      <c r="Y32" s="31">
        <f t="shared" si="14"/>
        <v>33023.377999999982</v>
      </c>
      <c r="Z32" s="31">
        <f t="shared" si="15"/>
        <v>126912.78375000002</v>
      </c>
      <c r="AA32" s="85">
        <f t="shared" si="16"/>
        <v>2.8055889797661848</v>
      </c>
      <c r="AB32" s="51">
        <f t="shared" si="17"/>
        <v>32676.276249999981</v>
      </c>
      <c r="AC32" s="51">
        <f t="shared" si="18"/>
        <v>137150.72375</v>
      </c>
      <c r="AD32" s="51">
        <v>169827</v>
      </c>
    </row>
    <row r="33" spans="1:30">
      <c r="A33" s="52" t="s">
        <v>45</v>
      </c>
      <c r="B33" s="52" t="s">
        <v>47</v>
      </c>
      <c r="C33" s="57">
        <v>24086.517333333333</v>
      </c>
      <c r="D33" s="57">
        <f t="shared" si="1"/>
        <v>24087</v>
      </c>
      <c r="E33" s="57" t="e">
        <f>#REF!-D33</f>
        <v>#REF!</v>
      </c>
      <c r="F33" s="31">
        <v>0</v>
      </c>
      <c r="G33" s="31">
        <v>176485</v>
      </c>
      <c r="H33" s="31">
        <v>176485</v>
      </c>
      <c r="I33" s="34">
        <v>600551.25</v>
      </c>
      <c r="J33" s="32">
        <v>206801.55</v>
      </c>
      <c r="K33" s="38">
        <v>4.1322345095443556</v>
      </c>
      <c r="L33" s="33">
        <f t="shared" si="2"/>
        <v>100091.87500000001</v>
      </c>
      <c r="M33" s="32">
        <f t="shared" si="3"/>
        <v>106709.67499999997</v>
      </c>
      <c r="N33" s="33">
        <f t="shared" si="4"/>
        <v>125114.84375000001</v>
      </c>
      <c r="O33" s="33">
        <f t="shared" si="5"/>
        <v>81686.706249999974</v>
      </c>
      <c r="P33" s="33">
        <f t="shared" si="6"/>
        <v>120110.25000000001</v>
      </c>
      <c r="Q33" s="33">
        <f t="shared" si="7"/>
        <v>86691.299999999974</v>
      </c>
      <c r="R33" s="41">
        <f t="shared" si="8"/>
        <v>150137.81250000003</v>
      </c>
      <c r="S33" s="42">
        <f t="shared" si="9"/>
        <v>56663.737499999959</v>
      </c>
      <c r="T33" s="45">
        <f t="shared" si="10"/>
        <v>18000</v>
      </c>
      <c r="U33" s="73">
        <f t="shared" si="11"/>
        <v>21341.934999999998</v>
      </c>
      <c r="V33" s="31">
        <f t="shared" si="12"/>
        <v>63686.706249999974</v>
      </c>
      <c r="W33" s="31">
        <f t="shared" si="0"/>
        <v>18000</v>
      </c>
      <c r="X33" s="50">
        <f t="shared" si="13"/>
        <v>38663.737499999959</v>
      </c>
      <c r="Y33" s="31">
        <f t="shared" si="14"/>
        <v>68691.299999999974</v>
      </c>
      <c r="Z33" s="31">
        <f t="shared" si="15"/>
        <v>143114.84375</v>
      </c>
      <c r="AA33" s="85">
        <f t="shared" si="16"/>
        <v>2.859669553597632</v>
      </c>
      <c r="AB33" s="51">
        <f t="shared" si="17"/>
        <v>63686.706249999974</v>
      </c>
      <c r="AC33" s="51">
        <f t="shared" si="18"/>
        <v>112798.29375000003</v>
      </c>
      <c r="AD33" s="51">
        <v>176485</v>
      </c>
    </row>
    <row r="34" spans="1:30">
      <c r="A34" s="52" t="s">
        <v>48</v>
      </c>
      <c r="B34" s="52" t="s">
        <v>49</v>
      </c>
      <c r="C34" s="57">
        <v>0</v>
      </c>
      <c r="D34" s="57">
        <f t="shared" si="1"/>
        <v>0</v>
      </c>
      <c r="E34" s="57" t="e">
        <f>#REF!-D34</f>
        <v>#REF!</v>
      </c>
      <c r="F34" s="31">
        <v>0</v>
      </c>
      <c r="G34" s="31">
        <v>164075</v>
      </c>
      <c r="H34" s="31">
        <v>164075</v>
      </c>
      <c r="I34" s="34">
        <v>416344.04</v>
      </c>
      <c r="J34" s="32">
        <v>111393.73000000001</v>
      </c>
      <c r="K34" s="38">
        <v>3.2106254241083896</v>
      </c>
      <c r="L34" s="33">
        <f t="shared" si="2"/>
        <v>69390.673333333325</v>
      </c>
      <c r="M34" s="32">
        <f t="shared" si="3"/>
        <v>42003.056666666685</v>
      </c>
      <c r="N34" s="33">
        <f t="shared" si="4"/>
        <v>86738.34166666666</v>
      </c>
      <c r="O34" s="33">
        <f t="shared" si="5"/>
        <v>24655.388333333351</v>
      </c>
      <c r="P34" s="33">
        <f t="shared" si="6"/>
        <v>83268.80799999999</v>
      </c>
      <c r="Q34" s="33">
        <f t="shared" si="7"/>
        <v>28124.92200000002</v>
      </c>
      <c r="R34" s="41">
        <f t="shared" si="8"/>
        <v>104086.00999999998</v>
      </c>
      <c r="S34" s="42">
        <f t="shared" si="9"/>
        <v>7307.7200000000303</v>
      </c>
      <c r="T34" s="45">
        <f t="shared" si="10"/>
        <v>18000</v>
      </c>
      <c r="U34" s="45">
        <f t="shared" si="11"/>
        <v>8400.6113333333378</v>
      </c>
      <c r="V34" s="31">
        <f t="shared" si="12"/>
        <v>16254.777000000013</v>
      </c>
      <c r="W34" s="31">
        <f t="shared" si="0"/>
        <v>5846.176000000024</v>
      </c>
      <c r="X34" s="50" t="str">
        <f t="shared" si="13"/>
        <v>-</v>
      </c>
      <c r="Y34" s="31">
        <f t="shared" si="14"/>
        <v>10124.92200000002</v>
      </c>
      <c r="Z34" s="31">
        <f t="shared" si="15"/>
        <v>95138.952999999994</v>
      </c>
      <c r="AA34" s="85">
        <f t="shared" si="16"/>
        <v>2.7421250848216774</v>
      </c>
      <c r="AB34" s="51">
        <f t="shared" si="17"/>
        <v>16254.777000000013</v>
      </c>
      <c r="AC34" s="51">
        <f t="shared" si="18"/>
        <v>147820.223</v>
      </c>
      <c r="AD34" s="51">
        <v>164075</v>
      </c>
    </row>
    <row r="35" spans="1:30">
      <c r="A35" s="52" t="s">
        <v>48</v>
      </c>
      <c r="B35" s="52" t="s">
        <v>50</v>
      </c>
      <c r="C35" s="57">
        <v>5021.7053333333342</v>
      </c>
      <c r="D35" s="57">
        <f t="shared" si="1"/>
        <v>5022</v>
      </c>
      <c r="E35" s="57" t="e">
        <f>#REF!-D35</f>
        <v>#REF!</v>
      </c>
      <c r="F35" s="31">
        <v>0</v>
      </c>
      <c r="G35" s="31">
        <v>191791</v>
      </c>
      <c r="H35" s="31">
        <v>191791</v>
      </c>
      <c r="I35" s="34">
        <v>620835.19999999995</v>
      </c>
      <c r="J35" s="32">
        <v>99769.95</v>
      </c>
      <c r="K35" s="38">
        <v>1.9284335037704048</v>
      </c>
      <c r="L35" s="33">
        <f t="shared" si="2"/>
        <v>0</v>
      </c>
      <c r="M35" s="32">
        <f t="shared" si="3"/>
        <v>0</v>
      </c>
      <c r="N35" s="33">
        <f t="shared" si="4"/>
        <v>0</v>
      </c>
      <c r="O35" s="33">
        <f t="shared" si="5"/>
        <v>0</v>
      </c>
      <c r="P35" s="33">
        <f t="shared" si="6"/>
        <v>0</v>
      </c>
      <c r="Q35" s="33">
        <f t="shared" si="7"/>
        <v>0</v>
      </c>
      <c r="R35" s="41">
        <f t="shared" si="8"/>
        <v>0</v>
      </c>
      <c r="S35" s="42">
        <f t="shared" si="9"/>
        <v>0</v>
      </c>
      <c r="T35" s="45">
        <f t="shared" si="10"/>
        <v>0</v>
      </c>
      <c r="U35" s="45">
        <f t="shared" si="11"/>
        <v>0</v>
      </c>
      <c r="V35" s="31">
        <f t="shared" si="12"/>
        <v>0</v>
      </c>
      <c r="W35" s="31">
        <f t="shared" si="0"/>
        <v>0</v>
      </c>
      <c r="X35" s="50" t="str">
        <f t="shared" si="13"/>
        <v>-</v>
      </c>
      <c r="Y35" s="31" t="str">
        <f t="shared" si="14"/>
        <v>-</v>
      </c>
      <c r="Z35" s="31">
        <f t="shared" si="15"/>
        <v>99769.95</v>
      </c>
      <c r="AA35" s="85">
        <f t="shared" si="16"/>
        <v>1.9284335037704048</v>
      </c>
      <c r="AB35" s="51">
        <f t="shared" si="17"/>
        <v>0</v>
      </c>
      <c r="AC35" s="51">
        <f t="shared" si="18"/>
        <v>191791</v>
      </c>
      <c r="AD35" s="51">
        <v>191791</v>
      </c>
    </row>
    <row r="36" spans="1:30">
      <c r="A36" s="62" t="s">
        <v>51</v>
      </c>
      <c r="B36" s="61" t="s">
        <v>52</v>
      </c>
      <c r="C36" s="63">
        <v>0</v>
      </c>
      <c r="D36" s="63">
        <f t="shared" si="1"/>
        <v>0</v>
      </c>
      <c r="E36" s="63" t="e">
        <f>#REF!-D36</f>
        <v>#REF!</v>
      </c>
      <c r="F36" s="31">
        <v>0</v>
      </c>
      <c r="G36" s="31">
        <v>168436</v>
      </c>
      <c r="H36" s="31">
        <v>168436</v>
      </c>
      <c r="I36" s="34">
        <v>496793.68</v>
      </c>
      <c r="J36" s="32">
        <v>96785.1</v>
      </c>
      <c r="K36" s="38">
        <v>2.337834088388564</v>
      </c>
      <c r="L36" s="33">
        <f t="shared" si="2"/>
        <v>82798.94666666667</v>
      </c>
      <c r="M36" s="32">
        <f t="shared" si="3"/>
        <v>13986.153333333335</v>
      </c>
      <c r="N36" s="33">
        <f t="shared" si="4"/>
        <v>0</v>
      </c>
      <c r="O36" s="33">
        <f t="shared" si="5"/>
        <v>0</v>
      </c>
      <c r="P36" s="33">
        <f t="shared" si="6"/>
        <v>0</v>
      </c>
      <c r="Q36" s="33">
        <f t="shared" si="7"/>
        <v>0</v>
      </c>
      <c r="R36" s="41">
        <f t="shared" si="8"/>
        <v>0</v>
      </c>
      <c r="S36" s="42">
        <f t="shared" si="9"/>
        <v>0</v>
      </c>
      <c r="T36" s="45">
        <f t="shared" si="10"/>
        <v>11188.922666666669</v>
      </c>
      <c r="U36" s="45">
        <f t="shared" si="11"/>
        <v>2797.2306666666673</v>
      </c>
      <c r="V36" s="31">
        <v>0</v>
      </c>
      <c r="W36" s="31">
        <f t="shared" ref="W36:W67" si="19">IF(S36-(S36*20%)&gt;18000,18000,S36-(S36*20%))</f>
        <v>0</v>
      </c>
      <c r="X36" s="50" t="str">
        <f t="shared" si="13"/>
        <v>-</v>
      </c>
      <c r="Y36" s="31" t="str">
        <f t="shared" si="14"/>
        <v>-</v>
      </c>
      <c r="Z36" s="31">
        <f t="shared" si="15"/>
        <v>96785.1</v>
      </c>
      <c r="AA36" s="85">
        <f t="shared" si="16"/>
        <v>2.337834088388564</v>
      </c>
      <c r="AB36" s="51">
        <f t="shared" si="17"/>
        <v>0</v>
      </c>
      <c r="AC36" s="51">
        <f t="shared" si="18"/>
        <v>168436</v>
      </c>
      <c r="AD36" s="51">
        <v>168436</v>
      </c>
    </row>
    <row r="37" spans="1:30">
      <c r="A37" s="52" t="s">
        <v>53</v>
      </c>
      <c r="B37" s="52" t="s">
        <v>54</v>
      </c>
      <c r="C37" s="57">
        <v>0</v>
      </c>
      <c r="D37" s="57">
        <f t="shared" si="1"/>
        <v>0</v>
      </c>
      <c r="E37" s="57" t="e">
        <f>#REF!-D37</f>
        <v>#REF!</v>
      </c>
      <c r="F37" s="31">
        <v>0</v>
      </c>
      <c r="G37" s="31">
        <v>179223</v>
      </c>
      <c r="H37" s="31">
        <v>179223</v>
      </c>
      <c r="I37" s="34">
        <v>693872.3</v>
      </c>
      <c r="J37" s="32">
        <v>174090.55</v>
      </c>
      <c r="K37" s="38">
        <v>3.0107652373498688</v>
      </c>
      <c r="L37" s="33">
        <f t="shared" si="2"/>
        <v>115645.38333333336</v>
      </c>
      <c r="M37" s="32">
        <f t="shared" si="3"/>
        <v>58445.166666666628</v>
      </c>
      <c r="N37" s="33">
        <f t="shared" si="4"/>
        <v>144556.72916666669</v>
      </c>
      <c r="O37" s="33">
        <f t="shared" si="5"/>
        <v>29533.820833333302</v>
      </c>
      <c r="P37" s="33">
        <f t="shared" si="6"/>
        <v>138774.46000000002</v>
      </c>
      <c r="Q37" s="33">
        <f t="shared" si="7"/>
        <v>35316.089999999967</v>
      </c>
      <c r="R37" s="41">
        <f t="shared" si="8"/>
        <v>173468.07500000004</v>
      </c>
      <c r="S37" s="42">
        <f t="shared" si="9"/>
        <v>622.47499999994761</v>
      </c>
      <c r="T37" s="45">
        <f t="shared" si="10"/>
        <v>18000</v>
      </c>
      <c r="U37" s="45">
        <f t="shared" si="11"/>
        <v>11689.033333333326</v>
      </c>
      <c r="V37" s="31">
        <f t="shared" si="12"/>
        <v>17844.787499999977</v>
      </c>
      <c r="W37" s="31">
        <f t="shared" si="19"/>
        <v>497.97999999995807</v>
      </c>
      <c r="X37" s="50" t="str">
        <f t="shared" si="13"/>
        <v>-</v>
      </c>
      <c r="Y37" s="31">
        <f t="shared" si="14"/>
        <v>17316.089999999967</v>
      </c>
      <c r="Z37" s="31">
        <f t="shared" si="15"/>
        <v>156245.76250000001</v>
      </c>
      <c r="AA37" s="85">
        <f t="shared" si="16"/>
        <v>2.7021530474699738</v>
      </c>
      <c r="AB37" s="51">
        <f t="shared" si="17"/>
        <v>17844.787499999977</v>
      </c>
      <c r="AC37" s="51">
        <f t="shared" si="18"/>
        <v>161378.21250000002</v>
      </c>
      <c r="AD37" s="51">
        <v>179223</v>
      </c>
    </row>
    <row r="38" spans="1:30">
      <c r="A38" s="52" t="s">
        <v>55</v>
      </c>
      <c r="B38" s="52" t="s">
        <v>56</v>
      </c>
      <c r="C38" s="57">
        <v>29564.615999999998</v>
      </c>
      <c r="D38" s="57">
        <f t="shared" si="1"/>
        <v>29565</v>
      </c>
      <c r="E38" s="57" t="e">
        <f>#REF!-D38</f>
        <v>#REF!</v>
      </c>
      <c r="F38" s="31">
        <v>0</v>
      </c>
      <c r="G38" s="31">
        <v>153884</v>
      </c>
      <c r="H38" s="31">
        <v>153884</v>
      </c>
      <c r="I38" s="34">
        <v>600480.18999999994</v>
      </c>
      <c r="J38" s="32">
        <v>62669.11</v>
      </c>
      <c r="K38" s="38">
        <v>1.2523798994934372</v>
      </c>
      <c r="L38" s="33">
        <f t="shared" si="2"/>
        <v>0</v>
      </c>
      <c r="M38" s="32">
        <f t="shared" si="3"/>
        <v>0</v>
      </c>
      <c r="N38" s="33">
        <f t="shared" si="4"/>
        <v>0</v>
      </c>
      <c r="O38" s="33">
        <f t="shared" si="5"/>
        <v>0</v>
      </c>
      <c r="P38" s="33">
        <f t="shared" si="6"/>
        <v>0</v>
      </c>
      <c r="Q38" s="33">
        <f t="shared" si="7"/>
        <v>0</v>
      </c>
      <c r="R38" s="41">
        <f t="shared" si="8"/>
        <v>0</v>
      </c>
      <c r="S38" s="42">
        <f t="shared" si="9"/>
        <v>0</v>
      </c>
      <c r="T38" s="45">
        <f t="shared" si="10"/>
        <v>0</v>
      </c>
      <c r="U38" s="45">
        <f t="shared" si="11"/>
        <v>0</v>
      </c>
      <c r="V38" s="31">
        <f t="shared" si="12"/>
        <v>0</v>
      </c>
      <c r="W38" s="31">
        <f t="shared" si="19"/>
        <v>0</v>
      </c>
      <c r="X38" s="50" t="str">
        <f t="shared" si="13"/>
        <v>-</v>
      </c>
      <c r="Y38" s="31" t="str">
        <f t="shared" si="14"/>
        <v>-</v>
      </c>
      <c r="Z38" s="31">
        <f t="shared" si="15"/>
        <v>62669.11</v>
      </c>
      <c r="AA38" s="85">
        <f t="shared" si="16"/>
        <v>1.2523798994934372</v>
      </c>
      <c r="AB38" s="51">
        <f t="shared" si="17"/>
        <v>0</v>
      </c>
      <c r="AC38" s="51">
        <f t="shared" si="18"/>
        <v>153884</v>
      </c>
      <c r="AD38" s="51">
        <v>153884</v>
      </c>
    </row>
    <row r="39" spans="1:30">
      <c r="A39" s="52" t="s">
        <v>55</v>
      </c>
      <c r="B39" s="52" t="s">
        <v>57</v>
      </c>
      <c r="C39" s="57">
        <v>2513.410666666663</v>
      </c>
      <c r="D39" s="57">
        <f t="shared" si="1"/>
        <v>2513</v>
      </c>
      <c r="E39" s="57" t="e">
        <f>#REF!-D39</f>
        <v>#REF!</v>
      </c>
      <c r="F39" s="31">
        <v>5680</v>
      </c>
      <c r="G39" s="31">
        <v>193106</v>
      </c>
      <c r="H39" s="31">
        <v>198786</v>
      </c>
      <c r="I39" s="34">
        <v>342060.53</v>
      </c>
      <c r="J39" s="32">
        <v>83244.929999999993</v>
      </c>
      <c r="K39" s="38">
        <v>2.920357867655762</v>
      </c>
      <c r="L39" s="33">
        <f t="shared" si="2"/>
        <v>57010.08833333334</v>
      </c>
      <c r="M39" s="32">
        <f t="shared" si="3"/>
        <v>26234.841666666653</v>
      </c>
      <c r="N39" s="33">
        <f t="shared" si="4"/>
        <v>71262.610416666677</v>
      </c>
      <c r="O39" s="33">
        <f t="shared" si="5"/>
        <v>11982.319583333316</v>
      </c>
      <c r="P39" s="33">
        <f t="shared" si="6"/>
        <v>68412.106</v>
      </c>
      <c r="Q39" s="33">
        <f t="shared" si="7"/>
        <v>14832.823999999993</v>
      </c>
      <c r="R39" s="41">
        <f t="shared" si="8"/>
        <v>0</v>
      </c>
      <c r="S39" s="42">
        <f t="shared" si="9"/>
        <v>0</v>
      </c>
      <c r="T39" s="45">
        <f t="shared" si="10"/>
        <v>18000</v>
      </c>
      <c r="U39" s="45">
        <f t="shared" si="11"/>
        <v>5246.9683333333305</v>
      </c>
      <c r="V39" s="31">
        <f t="shared" si="12"/>
        <v>6735.3512499999852</v>
      </c>
      <c r="W39" s="31">
        <f t="shared" si="19"/>
        <v>0</v>
      </c>
      <c r="X39" s="50" t="str">
        <f t="shared" si="13"/>
        <v>-</v>
      </c>
      <c r="Y39" s="31" t="str">
        <f t="shared" si="14"/>
        <v>-</v>
      </c>
      <c r="Z39" s="31">
        <f t="shared" si="15"/>
        <v>76509.578750000015</v>
      </c>
      <c r="AA39" s="85">
        <f t="shared" si="16"/>
        <v>2.6840715735311527</v>
      </c>
      <c r="AB39" s="51">
        <f t="shared" si="17"/>
        <v>6735.3512499999852</v>
      </c>
      <c r="AC39" s="51">
        <f t="shared" si="18"/>
        <v>192050.64875000002</v>
      </c>
      <c r="AD39" s="51">
        <v>198786</v>
      </c>
    </row>
    <row r="40" spans="1:30">
      <c r="A40" s="52" t="s">
        <v>55</v>
      </c>
      <c r="B40" s="52" t="s">
        <v>58</v>
      </c>
      <c r="C40" s="57">
        <v>0</v>
      </c>
      <c r="D40" s="57">
        <f t="shared" si="1"/>
        <v>0</v>
      </c>
      <c r="E40" s="57" t="e">
        <f>#REF!-D40</f>
        <v>#REF!</v>
      </c>
      <c r="F40" s="31">
        <v>7971</v>
      </c>
      <c r="G40" s="31">
        <v>139895</v>
      </c>
      <c r="H40" s="31">
        <v>147866</v>
      </c>
      <c r="I40" s="34">
        <v>490487.87</v>
      </c>
      <c r="J40" s="32">
        <v>124184.41</v>
      </c>
      <c r="K40" s="38">
        <v>3.0382258382862766</v>
      </c>
      <c r="L40" s="33">
        <f t="shared" si="2"/>
        <v>81747.978333333318</v>
      </c>
      <c r="M40" s="32">
        <f t="shared" si="3"/>
        <v>42436.431666666685</v>
      </c>
      <c r="N40" s="33">
        <f t="shared" si="4"/>
        <v>102184.97291666665</v>
      </c>
      <c r="O40" s="33">
        <f t="shared" si="5"/>
        <v>21999.437083333352</v>
      </c>
      <c r="P40" s="33">
        <f t="shared" si="6"/>
        <v>98097.573999999979</v>
      </c>
      <c r="Q40" s="33">
        <f t="shared" si="7"/>
        <v>26086.836000000025</v>
      </c>
      <c r="R40" s="41">
        <f t="shared" si="8"/>
        <v>122621.96749999997</v>
      </c>
      <c r="S40" s="42">
        <f t="shared" si="9"/>
        <v>1562.4425000000338</v>
      </c>
      <c r="T40" s="45">
        <f t="shared" si="10"/>
        <v>18000</v>
      </c>
      <c r="U40" s="45">
        <f t="shared" si="11"/>
        <v>8487.2863333333371</v>
      </c>
      <c r="V40" s="31">
        <f t="shared" si="12"/>
        <v>13512.150750000015</v>
      </c>
      <c r="W40" s="31">
        <f t="shared" si="19"/>
        <v>1249.954000000027</v>
      </c>
      <c r="X40" s="50" t="str">
        <f t="shared" si="13"/>
        <v>-</v>
      </c>
      <c r="Y40" s="31">
        <f t="shared" si="14"/>
        <v>8086.8360000000248</v>
      </c>
      <c r="Z40" s="31">
        <f t="shared" si="15"/>
        <v>110672.25924999999</v>
      </c>
      <c r="AA40" s="85">
        <f t="shared" si="16"/>
        <v>2.707645167657255</v>
      </c>
      <c r="AB40" s="51">
        <f t="shared" si="17"/>
        <v>13512.150750000015</v>
      </c>
      <c r="AC40" s="51">
        <f t="shared" si="18"/>
        <v>134353.84924999997</v>
      </c>
      <c r="AD40" s="51">
        <v>147866</v>
      </c>
    </row>
    <row r="41" spans="1:30">
      <c r="A41" s="52" t="s">
        <v>55</v>
      </c>
      <c r="B41" s="52" t="s">
        <v>59</v>
      </c>
      <c r="C41" s="57">
        <v>0</v>
      </c>
      <c r="D41" s="57">
        <f t="shared" si="1"/>
        <v>0</v>
      </c>
      <c r="E41" s="57" t="e">
        <f>#REF!-D41</f>
        <v>#REF!</v>
      </c>
      <c r="F41" s="31">
        <v>0</v>
      </c>
      <c r="G41" s="31">
        <v>151530</v>
      </c>
      <c r="H41" s="31">
        <v>151530</v>
      </c>
      <c r="I41" s="34">
        <v>226233.04</v>
      </c>
      <c r="J41" s="32">
        <v>36524.46</v>
      </c>
      <c r="K41" s="38">
        <v>1.9373541548131077</v>
      </c>
      <c r="L41" s="33">
        <f t="shared" si="2"/>
        <v>0</v>
      </c>
      <c r="M41" s="32">
        <f t="shared" si="3"/>
        <v>0</v>
      </c>
      <c r="N41" s="33">
        <f t="shared" si="4"/>
        <v>0</v>
      </c>
      <c r="O41" s="33">
        <f t="shared" si="5"/>
        <v>0</v>
      </c>
      <c r="P41" s="33">
        <f t="shared" si="6"/>
        <v>0</v>
      </c>
      <c r="Q41" s="33">
        <f t="shared" si="7"/>
        <v>0</v>
      </c>
      <c r="R41" s="41">
        <f t="shared" si="8"/>
        <v>0</v>
      </c>
      <c r="S41" s="42">
        <f t="shared" si="9"/>
        <v>0</v>
      </c>
      <c r="T41" s="45">
        <f t="shared" si="10"/>
        <v>0</v>
      </c>
      <c r="U41" s="45">
        <f t="shared" si="11"/>
        <v>0</v>
      </c>
      <c r="V41" s="31">
        <f t="shared" si="12"/>
        <v>0</v>
      </c>
      <c r="W41" s="31">
        <f t="shared" si="19"/>
        <v>0</v>
      </c>
      <c r="X41" s="50" t="str">
        <f t="shared" si="13"/>
        <v>-</v>
      </c>
      <c r="Y41" s="31" t="str">
        <f t="shared" si="14"/>
        <v>-</v>
      </c>
      <c r="Z41" s="31">
        <f t="shared" si="15"/>
        <v>36524.46</v>
      </c>
      <c r="AA41" s="85">
        <f t="shared" si="16"/>
        <v>1.9373541548131077</v>
      </c>
      <c r="AB41" s="51">
        <f t="shared" si="17"/>
        <v>0</v>
      </c>
      <c r="AC41" s="51">
        <f t="shared" si="18"/>
        <v>151530</v>
      </c>
      <c r="AD41" s="51">
        <v>151530</v>
      </c>
    </row>
    <row r="42" spans="1:30">
      <c r="A42" s="52" t="s">
        <v>55</v>
      </c>
      <c r="B42" s="52" t="s">
        <v>60</v>
      </c>
      <c r="C42" s="57">
        <v>0</v>
      </c>
      <c r="D42" s="57">
        <f t="shared" si="1"/>
        <v>0</v>
      </c>
      <c r="E42" s="57" t="e">
        <f>#REF!-D42</f>
        <v>#REF!</v>
      </c>
      <c r="F42" s="31">
        <v>0</v>
      </c>
      <c r="G42" s="31">
        <v>187590</v>
      </c>
      <c r="H42" s="31">
        <v>187590</v>
      </c>
      <c r="I42" s="34">
        <v>705256.12</v>
      </c>
      <c r="J42" s="32">
        <v>101212.70000000001</v>
      </c>
      <c r="K42" s="38">
        <v>1.7221437227655678</v>
      </c>
      <c r="L42" s="33">
        <f t="shared" si="2"/>
        <v>0</v>
      </c>
      <c r="M42" s="32">
        <f t="shared" si="3"/>
        <v>0</v>
      </c>
      <c r="N42" s="33">
        <f t="shared" si="4"/>
        <v>0</v>
      </c>
      <c r="O42" s="33">
        <f t="shared" si="5"/>
        <v>0</v>
      </c>
      <c r="P42" s="33">
        <f t="shared" si="6"/>
        <v>0</v>
      </c>
      <c r="Q42" s="33">
        <f t="shared" si="7"/>
        <v>0</v>
      </c>
      <c r="R42" s="41">
        <f t="shared" si="8"/>
        <v>0</v>
      </c>
      <c r="S42" s="42">
        <f t="shared" si="9"/>
        <v>0</v>
      </c>
      <c r="T42" s="45">
        <f t="shared" si="10"/>
        <v>0</v>
      </c>
      <c r="U42" s="45">
        <f t="shared" si="11"/>
        <v>0</v>
      </c>
      <c r="V42" s="31">
        <f t="shared" si="12"/>
        <v>0</v>
      </c>
      <c r="W42" s="31">
        <f t="shared" si="19"/>
        <v>0</v>
      </c>
      <c r="X42" s="50" t="str">
        <f t="shared" si="13"/>
        <v>-</v>
      </c>
      <c r="Y42" s="31" t="str">
        <f t="shared" si="14"/>
        <v>-</v>
      </c>
      <c r="Z42" s="31">
        <f t="shared" si="15"/>
        <v>101212.70000000001</v>
      </c>
      <c r="AA42" s="85">
        <f t="shared" si="16"/>
        <v>1.7221437227655678</v>
      </c>
      <c r="AB42" s="51">
        <f t="shared" si="17"/>
        <v>0</v>
      </c>
      <c r="AC42" s="51">
        <f t="shared" si="18"/>
        <v>187590</v>
      </c>
      <c r="AD42" s="51">
        <v>187590</v>
      </c>
    </row>
    <row r="43" spans="1:30">
      <c r="A43" s="52" t="s">
        <v>61</v>
      </c>
      <c r="B43" s="52" t="s">
        <v>62</v>
      </c>
      <c r="C43" s="57">
        <v>0</v>
      </c>
      <c r="D43" s="57">
        <f t="shared" si="1"/>
        <v>0</v>
      </c>
      <c r="E43" s="57" t="e">
        <f>#REF!-D43</f>
        <v>#REF!</v>
      </c>
      <c r="F43" s="31">
        <v>0</v>
      </c>
      <c r="G43" s="31">
        <v>128380</v>
      </c>
      <c r="H43" s="31">
        <v>128380</v>
      </c>
      <c r="I43" s="34">
        <v>319555.01</v>
      </c>
      <c r="J43" s="32">
        <v>93107.88</v>
      </c>
      <c r="K43" s="38">
        <v>3.4964075825317211</v>
      </c>
      <c r="L43" s="33">
        <f t="shared" si="2"/>
        <v>53259.168333333335</v>
      </c>
      <c r="M43" s="32">
        <f t="shared" si="3"/>
        <v>39848.71166666667</v>
      </c>
      <c r="N43" s="33">
        <f t="shared" si="4"/>
        <v>66573.960416666669</v>
      </c>
      <c r="O43" s="33">
        <f t="shared" si="5"/>
        <v>26533.919583333336</v>
      </c>
      <c r="P43" s="33">
        <f t="shared" si="6"/>
        <v>63911.002</v>
      </c>
      <c r="Q43" s="33">
        <f t="shared" si="7"/>
        <v>29196.878000000004</v>
      </c>
      <c r="R43" s="41">
        <f t="shared" si="8"/>
        <v>79888.752500000002</v>
      </c>
      <c r="S43" s="42">
        <f t="shared" si="9"/>
        <v>13219.127500000002</v>
      </c>
      <c r="T43" s="45">
        <f t="shared" si="10"/>
        <v>18000</v>
      </c>
      <c r="U43" s="45">
        <f t="shared" si="11"/>
        <v>7969.7423333333345</v>
      </c>
      <c r="V43" s="31">
        <f t="shared" si="12"/>
        <v>18564.177250000001</v>
      </c>
      <c r="W43" s="31">
        <f t="shared" si="19"/>
        <v>10575.302000000001</v>
      </c>
      <c r="X43" s="50" t="str">
        <f t="shared" si="13"/>
        <v>-</v>
      </c>
      <c r="Y43" s="31">
        <f t="shared" si="14"/>
        <v>11196.878000000004</v>
      </c>
      <c r="Z43" s="31">
        <f t="shared" si="15"/>
        <v>74543.702749999997</v>
      </c>
      <c r="AA43" s="86">
        <f t="shared" si="16"/>
        <v>2.799281516506344</v>
      </c>
      <c r="AB43" s="51">
        <f t="shared" si="17"/>
        <v>18564.177250000001</v>
      </c>
      <c r="AC43" s="51">
        <f t="shared" si="18"/>
        <v>109815.82274999999</v>
      </c>
      <c r="AD43" s="51">
        <v>128380</v>
      </c>
    </row>
    <row r="44" spans="1:30">
      <c r="A44" s="52" t="s">
        <v>61</v>
      </c>
      <c r="B44" s="52" t="s">
        <v>63</v>
      </c>
      <c r="C44" s="57">
        <v>0</v>
      </c>
      <c r="D44" s="57">
        <f t="shared" si="1"/>
        <v>0</v>
      </c>
      <c r="E44" s="57" t="e">
        <f>#REF!-D44</f>
        <v>#REF!</v>
      </c>
      <c r="F44" s="31">
        <v>25386</v>
      </c>
      <c r="G44" s="31">
        <v>168917</v>
      </c>
      <c r="H44" s="31">
        <v>194303</v>
      </c>
      <c r="I44" s="34">
        <v>568009.55000000005</v>
      </c>
      <c r="J44" s="32">
        <v>148242.43</v>
      </c>
      <c r="K44" s="38">
        <v>3.1318296673004875</v>
      </c>
      <c r="L44" s="33">
        <f t="shared" si="2"/>
        <v>94668.258333333346</v>
      </c>
      <c r="M44" s="32">
        <f t="shared" si="3"/>
        <v>53574.171666666647</v>
      </c>
      <c r="N44" s="33">
        <f t="shared" si="4"/>
        <v>118335.32291666669</v>
      </c>
      <c r="O44" s="33">
        <f t="shared" si="5"/>
        <v>29907.107083333307</v>
      </c>
      <c r="P44" s="33">
        <f t="shared" si="6"/>
        <v>113601.91000000002</v>
      </c>
      <c r="Q44" s="33">
        <f t="shared" si="7"/>
        <v>34640.519999999975</v>
      </c>
      <c r="R44" s="41">
        <f t="shared" si="8"/>
        <v>142002.38750000001</v>
      </c>
      <c r="S44" s="42">
        <f t="shared" si="9"/>
        <v>6240.0424999999814</v>
      </c>
      <c r="T44" s="45">
        <f t="shared" si="10"/>
        <v>18000</v>
      </c>
      <c r="U44" s="45">
        <f t="shared" si="11"/>
        <v>10714.834333333331</v>
      </c>
      <c r="V44" s="31">
        <f t="shared" si="12"/>
        <v>19192.272749999975</v>
      </c>
      <c r="W44" s="31">
        <f t="shared" si="19"/>
        <v>4992.0339999999851</v>
      </c>
      <c r="X44" s="50" t="str">
        <f t="shared" si="13"/>
        <v>-</v>
      </c>
      <c r="Y44" s="31">
        <f t="shared" si="14"/>
        <v>16640.519999999975</v>
      </c>
      <c r="Z44" s="31">
        <f t="shared" si="15"/>
        <v>129050.15725000002</v>
      </c>
      <c r="AA44" s="85">
        <f t="shared" si="16"/>
        <v>2.726365933460098</v>
      </c>
      <c r="AB44" s="51">
        <f t="shared" si="17"/>
        <v>19192.272749999975</v>
      </c>
      <c r="AC44" s="51">
        <f t="shared" si="18"/>
        <v>175110.72725000003</v>
      </c>
      <c r="AD44" s="51">
        <v>194303</v>
      </c>
    </row>
    <row r="45" spans="1:30">
      <c r="A45" s="52" t="s">
        <v>61</v>
      </c>
      <c r="B45" s="52" t="s">
        <v>64</v>
      </c>
      <c r="C45" s="57">
        <v>0</v>
      </c>
      <c r="D45" s="57">
        <f t="shared" si="1"/>
        <v>0</v>
      </c>
      <c r="E45" s="57" t="e">
        <f>#REF!-D45</f>
        <v>#REF!</v>
      </c>
      <c r="F45" s="31">
        <v>0</v>
      </c>
      <c r="G45" s="31">
        <v>158991</v>
      </c>
      <c r="H45" s="31">
        <v>158991</v>
      </c>
      <c r="I45" s="34">
        <v>536025.31000000006</v>
      </c>
      <c r="J45" s="32">
        <v>109372.39</v>
      </c>
      <c r="K45" s="38">
        <v>2.4485199775361353</v>
      </c>
      <c r="L45" s="33">
        <f t="shared" si="2"/>
        <v>89337.551666666666</v>
      </c>
      <c r="M45" s="32">
        <f t="shared" si="3"/>
        <v>20034.838333333333</v>
      </c>
      <c r="N45" s="33">
        <f t="shared" si="4"/>
        <v>0</v>
      </c>
      <c r="O45" s="33">
        <f t="shared" si="5"/>
        <v>0</v>
      </c>
      <c r="P45" s="33">
        <f t="shared" si="6"/>
        <v>107205.06199999999</v>
      </c>
      <c r="Q45" s="33">
        <f t="shared" si="7"/>
        <v>2167.3280000000086</v>
      </c>
      <c r="R45" s="41">
        <f t="shared" si="8"/>
        <v>0</v>
      </c>
      <c r="S45" s="42">
        <f t="shared" si="9"/>
        <v>0</v>
      </c>
      <c r="T45" s="45">
        <f t="shared" si="10"/>
        <v>16027.870666666666</v>
      </c>
      <c r="U45" s="45">
        <f t="shared" si="11"/>
        <v>4006.9676666666669</v>
      </c>
      <c r="V45" s="31">
        <v>0</v>
      </c>
      <c r="W45" s="31">
        <f t="shared" si="19"/>
        <v>0</v>
      </c>
      <c r="X45" s="50" t="str">
        <f t="shared" si="13"/>
        <v>-</v>
      </c>
      <c r="Y45" s="31" t="str">
        <f t="shared" si="14"/>
        <v>-</v>
      </c>
      <c r="Z45" s="31">
        <f t="shared" si="15"/>
        <v>109372.39</v>
      </c>
      <c r="AA45" s="85">
        <f t="shared" si="16"/>
        <v>2.4485199775361353</v>
      </c>
      <c r="AB45" s="51">
        <f t="shared" si="17"/>
        <v>0</v>
      </c>
      <c r="AC45" s="51">
        <f t="shared" si="18"/>
        <v>158991</v>
      </c>
      <c r="AD45" s="51">
        <v>158991</v>
      </c>
    </row>
    <row r="46" spans="1:30">
      <c r="A46" s="52" t="s">
        <v>61</v>
      </c>
      <c r="B46" s="52" t="s">
        <v>65</v>
      </c>
      <c r="C46" s="57">
        <v>0</v>
      </c>
      <c r="D46" s="57">
        <f t="shared" si="1"/>
        <v>0</v>
      </c>
      <c r="E46" s="57" t="e">
        <f>#REF!-D46</f>
        <v>#REF!</v>
      </c>
      <c r="F46" s="31">
        <v>5002</v>
      </c>
      <c r="G46" s="31">
        <v>122152</v>
      </c>
      <c r="H46" s="31">
        <v>127154</v>
      </c>
      <c r="I46" s="34">
        <v>304170.87</v>
      </c>
      <c r="J46" s="32">
        <v>50042.55999999999</v>
      </c>
      <c r="K46" s="38">
        <v>1.9742545366030608</v>
      </c>
      <c r="L46" s="33">
        <f t="shared" si="2"/>
        <v>0</v>
      </c>
      <c r="M46" s="32">
        <f t="shared" si="3"/>
        <v>0</v>
      </c>
      <c r="N46" s="33">
        <f t="shared" si="4"/>
        <v>0</v>
      </c>
      <c r="O46" s="33">
        <f t="shared" si="5"/>
        <v>0</v>
      </c>
      <c r="P46" s="33">
        <f t="shared" si="6"/>
        <v>0</v>
      </c>
      <c r="Q46" s="33">
        <f t="shared" si="7"/>
        <v>0</v>
      </c>
      <c r="R46" s="41">
        <f t="shared" si="8"/>
        <v>0</v>
      </c>
      <c r="S46" s="42">
        <f t="shared" si="9"/>
        <v>0</v>
      </c>
      <c r="T46" s="45">
        <f t="shared" si="10"/>
        <v>0</v>
      </c>
      <c r="U46" s="45">
        <f t="shared" si="11"/>
        <v>0</v>
      </c>
      <c r="V46" s="31">
        <f t="shared" si="12"/>
        <v>0</v>
      </c>
      <c r="W46" s="31">
        <f t="shared" si="19"/>
        <v>0</v>
      </c>
      <c r="X46" s="50" t="str">
        <f t="shared" si="13"/>
        <v>-</v>
      </c>
      <c r="Y46" s="31" t="str">
        <f t="shared" si="14"/>
        <v>-</v>
      </c>
      <c r="Z46" s="31">
        <f t="shared" si="15"/>
        <v>50042.55999999999</v>
      </c>
      <c r="AA46" s="85">
        <f t="shared" si="16"/>
        <v>1.9742545366030608</v>
      </c>
      <c r="AB46" s="51">
        <f t="shared" si="17"/>
        <v>0</v>
      </c>
      <c r="AC46" s="51">
        <f t="shared" si="18"/>
        <v>127154</v>
      </c>
      <c r="AD46" s="51">
        <v>127154</v>
      </c>
    </row>
    <row r="47" spans="1:30">
      <c r="A47" s="52" t="s">
        <v>55</v>
      </c>
      <c r="B47" s="52" t="s">
        <v>66</v>
      </c>
      <c r="C47" s="57">
        <v>19076.813333333332</v>
      </c>
      <c r="D47" s="57">
        <f t="shared" si="1"/>
        <v>19077</v>
      </c>
      <c r="E47" s="57" t="e">
        <f>#REF!-D47</f>
        <v>#REF!</v>
      </c>
      <c r="F47" s="31">
        <v>0</v>
      </c>
      <c r="G47" s="31">
        <v>212036</v>
      </c>
      <c r="H47" s="31">
        <v>212036</v>
      </c>
      <c r="I47" s="34">
        <v>330949.95</v>
      </c>
      <c r="J47" s="32">
        <v>86845.2</v>
      </c>
      <c r="K47" s="38">
        <v>3.1489426120173158</v>
      </c>
      <c r="L47" s="33">
        <f t="shared" si="2"/>
        <v>55158.324999999997</v>
      </c>
      <c r="M47" s="32">
        <f t="shared" si="3"/>
        <v>31686.875</v>
      </c>
      <c r="N47" s="33">
        <f t="shared" si="4"/>
        <v>68947.90625</v>
      </c>
      <c r="O47" s="33">
        <f t="shared" si="5"/>
        <v>17897.293749999997</v>
      </c>
      <c r="P47" s="33">
        <f t="shared" si="6"/>
        <v>66189.989999999991</v>
      </c>
      <c r="Q47" s="33">
        <f t="shared" si="7"/>
        <v>20655.210000000006</v>
      </c>
      <c r="R47" s="41">
        <f t="shared" si="8"/>
        <v>82737.487499999988</v>
      </c>
      <c r="S47" s="42">
        <f t="shared" si="9"/>
        <v>4107.7125000000087</v>
      </c>
      <c r="T47" s="45">
        <f t="shared" si="10"/>
        <v>18000</v>
      </c>
      <c r="U47" s="45">
        <f t="shared" si="11"/>
        <v>6337.375</v>
      </c>
      <c r="V47" s="31">
        <f t="shared" si="12"/>
        <v>11559.918749999997</v>
      </c>
      <c r="W47" s="31">
        <f t="shared" si="19"/>
        <v>3286.1700000000069</v>
      </c>
      <c r="X47" s="50" t="str">
        <f t="shared" si="13"/>
        <v>-</v>
      </c>
      <c r="Y47" s="31">
        <f t="shared" si="14"/>
        <v>2655.2100000000064</v>
      </c>
      <c r="Z47" s="31">
        <f t="shared" si="15"/>
        <v>75285.28125</v>
      </c>
      <c r="AA47" s="85">
        <f t="shared" si="16"/>
        <v>2.7297885224034628</v>
      </c>
      <c r="AB47" s="51">
        <f t="shared" si="17"/>
        <v>11559.918749999997</v>
      </c>
      <c r="AC47" s="51">
        <f t="shared" si="18"/>
        <v>200476.08124999999</v>
      </c>
      <c r="AD47" s="51">
        <v>212036</v>
      </c>
    </row>
    <row r="48" spans="1:30">
      <c r="A48" s="52" t="s">
        <v>61</v>
      </c>
      <c r="B48" s="52" t="s">
        <v>67</v>
      </c>
      <c r="C48" s="57">
        <v>0</v>
      </c>
      <c r="D48" s="57">
        <f t="shared" si="1"/>
        <v>0</v>
      </c>
      <c r="E48" s="57" t="e">
        <f>#REF!-D48</f>
        <v>#REF!</v>
      </c>
      <c r="F48" s="31">
        <v>0</v>
      </c>
      <c r="G48" s="31">
        <v>150313</v>
      </c>
      <c r="H48" s="31">
        <v>150313</v>
      </c>
      <c r="I48" s="34">
        <v>631328.37</v>
      </c>
      <c r="J48" s="32">
        <v>58466.729999999996</v>
      </c>
      <c r="K48" s="38">
        <v>1.1113087789797882</v>
      </c>
      <c r="L48" s="33">
        <f t="shared" si="2"/>
        <v>0</v>
      </c>
      <c r="M48" s="32">
        <f t="shared" si="3"/>
        <v>0</v>
      </c>
      <c r="N48" s="33">
        <f t="shared" si="4"/>
        <v>0</v>
      </c>
      <c r="O48" s="33">
        <f t="shared" si="5"/>
        <v>0</v>
      </c>
      <c r="P48" s="33">
        <f t="shared" si="6"/>
        <v>0</v>
      </c>
      <c r="Q48" s="33">
        <f t="shared" si="7"/>
        <v>0</v>
      </c>
      <c r="R48" s="41">
        <f t="shared" si="8"/>
        <v>0</v>
      </c>
      <c r="S48" s="42">
        <f t="shared" si="9"/>
        <v>0</v>
      </c>
      <c r="T48" s="45">
        <f t="shared" si="10"/>
        <v>0</v>
      </c>
      <c r="U48" s="45">
        <f t="shared" si="11"/>
        <v>0</v>
      </c>
      <c r="V48" s="31">
        <f t="shared" si="12"/>
        <v>0</v>
      </c>
      <c r="W48" s="31">
        <f t="shared" si="19"/>
        <v>0</v>
      </c>
      <c r="X48" s="50" t="str">
        <f t="shared" si="13"/>
        <v>-</v>
      </c>
      <c r="Y48" s="31" t="str">
        <f t="shared" si="14"/>
        <v>-</v>
      </c>
      <c r="Z48" s="31">
        <f t="shared" si="15"/>
        <v>58466.729999999996</v>
      </c>
      <c r="AA48" s="85">
        <f t="shared" si="16"/>
        <v>1.1113087789797882</v>
      </c>
      <c r="AB48" s="51">
        <f t="shared" si="17"/>
        <v>0</v>
      </c>
      <c r="AC48" s="51">
        <f t="shared" si="18"/>
        <v>150313</v>
      </c>
      <c r="AD48" s="51">
        <v>150313</v>
      </c>
    </row>
    <row r="49" spans="1:30">
      <c r="A49" s="52" t="s">
        <v>55</v>
      </c>
      <c r="B49" s="52" t="s">
        <v>68</v>
      </c>
      <c r="C49" s="57">
        <v>0</v>
      </c>
      <c r="D49" s="57">
        <f t="shared" si="1"/>
        <v>0</v>
      </c>
      <c r="E49" s="57" t="e">
        <f>#REF!-D49</f>
        <v>#REF!</v>
      </c>
      <c r="F49" s="31">
        <v>2574</v>
      </c>
      <c r="G49" s="31">
        <v>181853</v>
      </c>
      <c r="H49" s="31">
        <v>184427</v>
      </c>
      <c r="I49" s="34">
        <v>516197.25</v>
      </c>
      <c r="J49" s="32">
        <v>126974.18000000001</v>
      </c>
      <c r="K49" s="38">
        <v>2.9517595454063348</v>
      </c>
      <c r="L49" s="33">
        <f t="shared" si="2"/>
        <v>86032.875</v>
      </c>
      <c r="M49" s="32">
        <f t="shared" si="3"/>
        <v>40941.305000000008</v>
      </c>
      <c r="N49" s="33">
        <f t="shared" si="4"/>
        <v>107541.09375</v>
      </c>
      <c r="O49" s="33">
        <f t="shared" si="5"/>
        <v>19433.086250000008</v>
      </c>
      <c r="P49" s="33">
        <f t="shared" si="6"/>
        <v>103239.45</v>
      </c>
      <c r="Q49" s="33">
        <f t="shared" si="7"/>
        <v>23734.73000000001</v>
      </c>
      <c r="R49" s="41">
        <f t="shared" si="8"/>
        <v>0</v>
      </c>
      <c r="S49" s="42">
        <f t="shared" si="9"/>
        <v>0</v>
      </c>
      <c r="T49" s="45">
        <f t="shared" si="10"/>
        <v>18000</v>
      </c>
      <c r="U49" s="45">
        <f t="shared" si="11"/>
        <v>8188.2610000000022</v>
      </c>
      <c r="V49" s="31">
        <f t="shared" si="12"/>
        <v>11244.825250000005</v>
      </c>
      <c r="W49" s="31">
        <f t="shared" si="19"/>
        <v>0</v>
      </c>
      <c r="X49" s="50" t="str">
        <f t="shared" si="13"/>
        <v>-</v>
      </c>
      <c r="Y49" s="31">
        <f t="shared" si="14"/>
        <v>5734.7300000000105</v>
      </c>
      <c r="Z49" s="31">
        <f t="shared" si="15"/>
        <v>115729.35475</v>
      </c>
      <c r="AA49" s="85">
        <f t="shared" si="16"/>
        <v>2.6903519090812669</v>
      </c>
      <c r="AB49" s="51">
        <f t="shared" si="17"/>
        <v>11244.825250000005</v>
      </c>
      <c r="AC49" s="51">
        <f t="shared" si="18"/>
        <v>173182.17475000001</v>
      </c>
      <c r="AD49" s="51">
        <v>184427</v>
      </c>
    </row>
    <row r="50" spans="1:30">
      <c r="A50" s="61" t="s">
        <v>55</v>
      </c>
      <c r="B50" s="62" t="s">
        <v>69</v>
      </c>
      <c r="C50" s="63">
        <v>0</v>
      </c>
      <c r="D50" s="63">
        <f t="shared" si="1"/>
        <v>0</v>
      </c>
      <c r="E50" s="63" t="e">
        <f>#REF!-D50</f>
        <v>#REF!</v>
      </c>
      <c r="F50" s="31">
        <v>0</v>
      </c>
      <c r="G50" s="31">
        <v>247012</v>
      </c>
      <c r="H50" s="31">
        <v>247012</v>
      </c>
      <c r="I50" s="34">
        <v>332190.09999999998</v>
      </c>
      <c r="J50" s="32">
        <v>56389.42</v>
      </c>
      <c r="K50" s="38">
        <v>2.0370054375491624</v>
      </c>
      <c r="L50" s="33">
        <f t="shared" si="2"/>
        <v>55365.016666666663</v>
      </c>
      <c r="M50" s="32">
        <f t="shared" si="3"/>
        <v>1024.4033333333355</v>
      </c>
      <c r="N50" s="33">
        <f t="shared" si="4"/>
        <v>0</v>
      </c>
      <c r="O50" s="33">
        <f t="shared" si="5"/>
        <v>0</v>
      </c>
      <c r="P50" s="33">
        <f t="shared" si="6"/>
        <v>0</v>
      </c>
      <c r="Q50" s="33">
        <f t="shared" si="7"/>
        <v>0</v>
      </c>
      <c r="R50" s="41">
        <f t="shared" si="8"/>
        <v>0</v>
      </c>
      <c r="S50" s="42">
        <f t="shared" si="9"/>
        <v>0</v>
      </c>
      <c r="T50" s="45">
        <f t="shared" si="10"/>
        <v>819.52266666666833</v>
      </c>
      <c r="U50" s="45">
        <f t="shared" si="11"/>
        <v>204.88066666666711</v>
      </c>
      <c r="V50" s="31">
        <v>0</v>
      </c>
      <c r="W50" s="31">
        <f t="shared" si="19"/>
        <v>0</v>
      </c>
      <c r="X50" s="50" t="str">
        <f t="shared" si="13"/>
        <v>-</v>
      </c>
      <c r="Y50" s="31" t="str">
        <f t="shared" si="14"/>
        <v>-</v>
      </c>
      <c r="Z50" s="31">
        <f t="shared" si="15"/>
        <v>56389.42</v>
      </c>
      <c r="AA50" s="85">
        <f t="shared" si="16"/>
        <v>2.0370054375491624</v>
      </c>
      <c r="AB50" s="51">
        <f t="shared" si="17"/>
        <v>0</v>
      </c>
      <c r="AC50" s="51">
        <f t="shared" si="18"/>
        <v>247012</v>
      </c>
      <c r="AD50" s="51">
        <v>247012</v>
      </c>
    </row>
    <row r="51" spans="1:30">
      <c r="A51" s="52" t="s">
        <v>55</v>
      </c>
      <c r="B51" s="52" t="s">
        <v>70</v>
      </c>
      <c r="C51" s="57">
        <v>5258.4373333333406</v>
      </c>
      <c r="D51" s="57">
        <f t="shared" si="1"/>
        <v>5258</v>
      </c>
      <c r="E51" s="57" t="e">
        <f>#REF!-D51</f>
        <v>#REF!</v>
      </c>
      <c r="F51" s="31">
        <v>12317</v>
      </c>
      <c r="G51" s="31">
        <v>206259</v>
      </c>
      <c r="H51" s="31">
        <v>218576</v>
      </c>
      <c r="I51" s="34">
        <v>700810.8</v>
      </c>
      <c r="J51" s="32">
        <v>131304.63</v>
      </c>
      <c r="K51" s="38">
        <v>2.2483323030980689</v>
      </c>
      <c r="L51" s="33">
        <f t="shared" si="2"/>
        <v>116801.79999999999</v>
      </c>
      <c r="M51" s="32">
        <f t="shared" si="3"/>
        <v>14502.830000000016</v>
      </c>
      <c r="N51" s="33">
        <f t="shared" si="4"/>
        <v>0</v>
      </c>
      <c r="O51" s="33">
        <f t="shared" si="5"/>
        <v>0</v>
      </c>
      <c r="P51" s="33">
        <f t="shared" si="6"/>
        <v>0</v>
      </c>
      <c r="Q51" s="33">
        <f t="shared" si="7"/>
        <v>0</v>
      </c>
      <c r="R51" s="41">
        <f t="shared" si="8"/>
        <v>0</v>
      </c>
      <c r="S51" s="42">
        <f t="shared" si="9"/>
        <v>0</v>
      </c>
      <c r="T51" s="45">
        <f t="shared" si="10"/>
        <v>11602.264000000014</v>
      </c>
      <c r="U51" s="45">
        <f t="shared" si="11"/>
        <v>2900.5660000000034</v>
      </c>
      <c r="V51" s="31">
        <v>0</v>
      </c>
      <c r="W51" s="31">
        <f t="shared" si="19"/>
        <v>0</v>
      </c>
      <c r="X51" s="50" t="str">
        <f t="shared" si="13"/>
        <v>-</v>
      </c>
      <c r="Y51" s="31" t="str">
        <f t="shared" si="14"/>
        <v>-</v>
      </c>
      <c r="Z51" s="31">
        <f t="shared" si="15"/>
        <v>131304.63</v>
      </c>
      <c r="AA51" s="85">
        <f t="shared" si="16"/>
        <v>2.2483323030980689</v>
      </c>
      <c r="AB51" s="51">
        <f t="shared" si="17"/>
        <v>0</v>
      </c>
      <c r="AC51" s="51">
        <f t="shared" si="18"/>
        <v>218576</v>
      </c>
      <c r="AD51" s="51">
        <v>218576</v>
      </c>
    </row>
    <row r="52" spans="1:30">
      <c r="A52" s="52" t="s">
        <v>61</v>
      </c>
      <c r="B52" s="52" t="s">
        <v>71</v>
      </c>
      <c r="C52" s="57">
        <v>7076.8013333333338</v>
      </c>
      <c r="D52" s="57">
        <f t="shared" si="1"/>
        <v>7077</v>
      </c>
      <c r="E52" s="57" t="e">
        <f>#REF!-D52</f>
        <v>#REF!</v>
      </c>
      <c r="F52" s="31">
        <v>0</v>
      </c>
      <c r="G52" s="31">
        <v>114442</v>
      </c>
      <c r="H52" s="31">
        <v>114442</v>
      </c>
      <c r="I52" s="34">
        <v>313701.96000000002</v>
      </c>
      <c r="J52" s="32">
        <v>42524.3</v>
      </c>
      <c r="K52" s="38">
        <v>1.6266764798026763</v>
      </c>
      <c r="L52" s="33">
        <f t="shared" si="2"/>
        <v>0</v>
      </c>
      <c r="M52" s="32">
        <f t="shared" si="3"/>
        <v>0</v>
      </c>
      <c r="N52" s="33">
        <f t="shared" si="4"/>
        <v>0</v>
      </c>
      <c r="O52" s="33">
        <f t="shared" si="5"/>
        <v>0</v>
      </c>
      <c r="P52" s="33">
        <f t="shared" si="6"/>
        <v>0</v>
      </c>
      <c r="Q52" s="33">
        <f t="shared" si="7"/>
        <v>0</v>
      </c>
      <c r="R52" s="41">
        <f t="shared" si="8"/>
        <v>0</v>
      </c>
      <c r="S52" s="42">
        <f t="shared" si="9"/>
        <v>0</v>
      </c>
      <c r="T52" s="45">
        <f t="shared" si="10"/>
        <v>0</v>
      </c>
      <c r="U52" s="45">
        <f t="shared" si="11"/>
        <v>0</v>
      </c>
      <c r="V52" s="31">
        <f t="shared" si="12"/>
        <v>0</v>
      </c>
      <c r="W52" s="31">
        <f t="shared" si="19"/>
        <v>0</v>
      </c>
      <c r="X52" s="50" t="str">
        <f t="shared" si="13"/>
        <v>-</v>
      </c>
      <c r="Y52" s="31" t="str">
        <f t="shared" si="14"/>
        <v>-</v>
      </c>
      <c r="Z52" s="31">
        <f t="shared" si="15"/>
        <v>42524.3</v>
      </c>
      <c r="AA52" s="85">
        <f t="shared" si="16"/>
        <v>1.6266764798026763</v>
      </c>
      <c r="AB52" s="51">
        <f t="shared" si="17"/>
        <v>0</v>
      </c>
      <c r="AC52" s="51">
        <f t="shared" si="18"/>
        <v>114442</v>
      </c>
      <c r="AD52" s="51">
        <v>114442</v>
      </c>
    </row>
    <row r="53" spans="1:30">
      <c r="A53" s="52" t="s">
        <v>55</v>
      </c>
      <c r="B53" s="52" t="s">
        <v>72</v>
      </c>
      <c r="C53" s="57">
        <v>0</v>
      </c>
      <c r="D53" s="57">
        <f t="shared" si="1"/>
        <v>0</v>
      </c>
      <c r="E53" s="57" t="e">
        <f>#REF!-D53</f>
        <v>#REF!</v>
      </c>
      <c r="F53" s="31">
        <v>0</v>
      </c>
      <c r="G53" s="31">
        <v>104049</v>
      </c>
      <c r="H53" s="31">
        <v>104049</v>
      </c>
      <c r="I53" s="34">
        <v>394695.45</v>
      </c>
      <c r="J53" s="32">
        <v>75420.11</v>
      </c>
      <c r="K53" s="38">
        <v>2.2930117892162172</v>
      </c>
      <c r="L53" s="33">
        <f t="shared" si="2"/>
        <v>65782.574999999997</v>
      </c>
      <c r="M53" s="32">
        <f t="shared" si="3"/>
        <v>9637.5350000000035</v>
      </c>
      <c r="N53" s="33">
        <f t="shared" si="4"/>
        <v>0</v>
      </c>
      <c r="O53" s="33">
        <f t="shared" si="5"/>
        <v>0</v>
      </c>
      <c r="P53" s="33">
        <f t="shared" si="6"/>
        <v>0</v>
      </c>
      <c r="Q53" s="33">
        <f t="shared" si="7"/>
        <v>0</v>
      </c>
      <c r="R53" s="41">
        <f t="shared" si="8"/>
        <v>0</v>
      </c>
      <c r="S53" s="42">
        <f t="shared" si="9"/>
        <v>0</v>
      </c>
      <c r="T53" s="45">
        <f t="shared" si="10"/>
        <v>7710.028000000003</v>
      </c>
      <c r="U53" s="45">
        <f t="shared" si="11"/>
        <v>1927.5070000000007</v>
      </c>
      <c r="V53" s="31">
        <v>0</v>
      </c>
      <c r="W53" s="31">
        <f t="shared" si="19"/>
        <v>0</v>
      </c>
      <c r="X53" s="50" t="str">
        <f t="shared" si="13"/>
        <v>-</v>
      </c>
      <c r="Y53" s="31" t="str">
        <f t="shared" si="14"/>
        <v>-</v>
      </c>
      <c r="Z53" s="31">
        <f t="shared" si="15"/>
        <v>75420.11</v>
      </c>
      <c r="AA53" s="85">
        <f t="shared" si="16"/>
        <v>2.2930117892162172</v>
      </c>
      <c r="AB53" s="51">
        <f t="shared" si="17"/>
        <v>0</v>
      </c>
      <c r="AC53" s="51">
        <f t="shared" si="18"/>
        <v>104049</v>
      </c>
      <c r="AD53" s="51">
        <v>104049</v>
      </c>
    </row>
    <row r="54" spans="1:30">
      <c r="A54" s="52" t="s">
        <v>61</v>
      </c>
      <c r="B54" s="52" t="s">
        <v>73</v>
      </c>
      <c r="C54" s="57">
        <v>0</v>
      </c>
      <c r="D54" s="57">
        <f t="shared" si="1"/>
        <v>0</v>
      </c>
      <c r="E54" s="57" t="e">
        <f>#REF!-D54</f>
        <v>#REF!</v>
      </c>
      <c r="F54" s="31">
        <v>0</v>
      </c>
      <c r="G54" s="31">
        <v>97699</v>
      </c>
      <c r="H54" s="31">
        <v>97699</v>
      </c>
      <c r="I54" s="34">
        <v>370389.08</v>
      </c>
      <c r="J54" s="32">
        <v>46284.47</v>
      </c>
      <c r="K54" s="38">
        <v>1.4995410771829449</v>
      </c>
      <c r="L54" s="33">
        <f t="shared" si="2"/>
        <v>0</v>
      </c>
      <c r="M54" s="32">
        <f t="shared" si="3"/>
        <v>0</v>
      </c>
      <c r="N54" s="33">
        <f t="shared" si="4"/>
        <v>0</v>
      </c>
      <c r="O54" s="33">
        <f t="shared" si="5"/>
        <v>0</v>
      </c>
      <c r="P54" s="33">
        <f t="shared" si="6"/>
        <v>0</v>
      </c>
      <c r="Q54" s="33">
        <f t="shared" si="7"/>
        <v>0</v>
      </c>
      <c r="R54" s="41">
        <f t="shared" si="8"/>
        <v>0</v>
      </c>
      <c r="S54" s="42">
        <f t="shared" si="9"/>
        <v>0</v>
      </c>
      <c r="T54" s="45">
        <f t="shared" si="10"/>
        <v>0</v>
      </c>
      <c r="U54" s="45">
        <f t="shared" si="11"/>
        <v>0</v>
      </c>
      <c r="V54" s="31">
        <f t="shared" si="12"/>
        <v>0</v>
      </c>
      <c r="W54" s="31">
        <f t="shared" si="19"/>
        <v>0</v>
      </c>
      <c r="X54" s="50" t="str">
        <f t="shared" si="13"/>
        <v>-</v>
      </c>
      <c r="Y54" s="31" t="str">
        <f t="shared" si="14"/>
        <v>-</v>
      </c>
      <c r="Z54" s="31">
        <f t="shared" si="15"/>
        <v>46284.47</v>
      </c>
      <c r="AA54" s="85">
        <f t="shared" si="16"/>
        <v>1.4995410771829449</v>
      </c>
      <c r="AB54" s="51">
        <f t="shared" si="17"/>
        <v>0</v>
      </c>
      <c r="AC54" s="51">
        <f t="shared" si="18"/>
        <v>97699</v>
      </c>
      <c r="AD54" s="51">
        <v>97699</v>
      </c>
    </row>
    <row r="55" spans="1:30">
      <c r="A55" s="52" t="s">
        <v>61</v>
      </c>
      <c r="B55" s="52" t="s">
        <v>74</v>
      </c>
      <c r="C55" s="57">
        <v>0</v>
      </c>
      <c r="D55" s="57">
        <f t="shared" si="1"/>
        <v>0</v>
      </c>
      <c r="E55" s="57" t="e">
        <f>#REF!-D55</f>
        <v>#REF!</v>
      </c>
      <c r="F55" s="31">
        <v>0</v>
      </c>
      <c r="G55" s="31">
        <v>194850</v>
      </c>
      <c r="H55" s="31">
        <v>194850</v>
      </c>
      <c r="I55" s="34">
        <v>592753.54</v>
      </c>
      <c r="J55" s="32">
        <v>184786.8</v>
      </c>
      <c r="K55" s="38">
        <v>3.7409166717081099</v>
      </c>
      <c r="L55" s="33">
        <f t="shared" si="2"/>
        <v>98792.256666666653</v>
      </c>
      <c r="M55" s="32">
        <f t="shared" si="3"/>
        <v>85994.543333333335</v>
      </c>
      <c r="N55" s="33">
        <f t="shared" si="4"/>
        <v>123490.32083333332</v>
      </c>
      <c r="O55" s="33">
        <f t="shared" si="5"/>
        <v>61296.479166666672</v>
      </c>
      <c r="P55" s="33">
        <f t="shared" si="6"/>
        <v>118550.70799999998</v>
      </c>
      <c r="Q55" s="33">
        <f t="shared" si="7"/>
        <v>66236.092000000004</v>
      </c>
      <c r="R55" s="41">
        <f t="shared" si="8"/>
        <v>148188.38499999998</v>
      </c>
      <c r="S55" s="42">
        <f t="shared" si="9"/>
        <v>36598.415000000008</v>
      </c>
      <c r="T55" s="45">
        <f t="shared" si="10"/>
        <v>18000</v>
      </c>
      <c r="U55" s="45">
        <f t="shared" si="11"/>
        <v>17198.908666666666</v>
      </c>
      <c r="V55" s="31">
        <f t="shared" si="12"/>
        <v>44097.570500000002</v>
      </c>
      <c r="W55" s="31">
        <f t="shared" si="19"/>
        <v>18000</v>
      </c>
      <c r="X55" s="50">
        <f t="shared" si="13"/>
        <v>18598.415000000008</v>
      </c>
      <c r="Y55" s="31">
        <f t="shared" si="14"/>
        <v>48236.092000000004</v>
      </c>
      <c r="Z55" s="31">
        <f t="shared" si="15"/>
        <v>140689.22949999999</v>
      </c>
      <c r="AA55" s="85">
        <f t="shared" si="16"/>
        <v>2.8481833343416216</v>
      </c>
      <c r="AB55" s="51">
        <f t="shared" si="17"/>
        <v>44097.570500000002</v>
      </c>
      <c r="AC55" s="51">
        <f t="shared" si="18"/>
        <v>150752.4295</v>
      </c>
      <c r="AD55" s="51">
        <v>194850</v>
      </c>
    </row>
    <row r="56" spans="1:30" ht="31.2">
      <c r="A56" s="61" t="s">
        <v>61</v>
      </c>
      <c r="B56" s="62" t="s">
        <v>115</v>
      </c>
      <c r="C56" s="63">
        <v>0</v>
      </c>
      <c r="D56" s="63">
        <f t="shared" si="1"/>
        <v>0</v>
      </c>
      <c r="E56" s="63" t="e">
        <f>#REF!-D56</f>
        <v>#REF!</v>
      </c>
      <c r="F56" s="31">
        <v>0</v>
      </c>
      <c r="G56" s="31">
        <v>116435</v>
      </c>
      <c r="H56" s="31">
        <v>116435</v>
      </c>
      <c r="I56" s="34">
        <v>370170.07</v>
      </c>
      <c r="J56" s="32">
        <v>57981.06</v>
      </c>
      <c r="K56" s="38">
        <v>1.8796028538990199</v>
      </c>
      <c r="L56" s="33">
        <f t="shared" si="2"/>
        <v>0</v>
      </c>
      <c r="M56" s="32">
        <f t="shared" si="3"/>
        <v>0</v>
      </c>
      <c r="N56" s="33">
        <f t="shared" si="4"/>
        <v>0</v>
      </c>
      <c r="O56" s="33">
        <f t="shared" si="5"/>
        <v>0</v>
      </c>
      <c r="P56" s="33">
        <f t="shared" si="6"/>
        <v>0</v>
      </c>
      <c r="Q56" s="33">
        <f t="shared" si="7"/>
        <v>0</v>
      </c>
      <c r="R56" s="41">
        <f t="shared" si="8"/>
        <v>0</v>
      </c>
      <c r="S56" s="42">
        <f t="shared" si="9"/>
        <v>0</v>
      </c>
      <c r="T56" s="45">
        <f t="shared" si="10"/>
        <v>0</v>
      </c>
      <c r="U56" s="45">
        <f t="shared" si="11"/>
        <v>0</v>
      </c>
      <c r="V56" s="31">
        <f t="shared" si="12"/>
        <v>0</v>
      </c>
      <c r="W56" s="31">
        <f t="shared" si="19"/>
        <v>0</v>
      </c>
      <c r="X56" s="50" t="str">
        <f t="shared" si="13"/>
        <v>-</v>
      </c>
      <c r="Y56" s="31" t="str">
        <f t="shared" si="14"/>
        <v>-</v>
      </c>
      <c r="Z56" s="31">
        <f t="shared" si="15"/>
        <v>57981.06</v>
      </c>
      <c r="AA56" s="85">
        <f t="shared" si="16"/>
        <v>1.8796028538990199</v>
      </c>
      <c r="AB56" s="51">
        <f t="shared" si="17"/>
        <v>0</v>
      </c>
      <c r="AC56" s="51">
        <f t="shared" si="18"/>
        <v>116435</v>
      </c>
      <c r="AD56" s="51">
        <v>116435</v>
      </c>
    </row>
    <row r="57" spans="1:30">
      <c r="A57" s="52" t="s">
        <v>75</v>
      </c>
      <c r="B57" s="52" t="s">
        <v>76</v>
      </c>
      <c r="C57" s="57">
        <v>4909.7880000000005</v>
      </c>
      <c r="D57" s="57">
        <f t="shared" si="1"/>
        <v>4910</v>
      </c>
      <c r="E57" s="57" t="e">
        <f>#REF!-D57</f>
        <v>#REF!</v>
      </c>
      <c r="F57" s="31">
        <v>0</v>
      </c>
      <c r="G57" s="31">
        <v>131382</v>
      </c>
      <c r="H57" s="31">
        <v>131382</v>
      </c>
      <c r="I57" s="34">
        <v>545319.42000000004</v>
      </c>
      <c r="J57" s="32">
        <v>138300.70000000001</v>
      </c>
      <c r="K57" s="38">
        <v>3.0433693338850833</v>
      </c>
      <c r="L57" s="33">
        <f t="shared" si="2"/>
        <v>90886.57</v>
      </c>
      <c r="M57" s="32">
        <f t="shared" si="3"/>
        <v>47414.130000000005</v>
      </c>
      <c r="N57" s="33">
        <f t="shared" si="4"/>
        <v>113608.21250000001</v>
      </c>
      <c r="O57" s="33">
        <f t="shared" si="5"/>
        <v>24692.487500000003</v>
      </c>
      <c r="P57" s="33">
        <f t="shared" si="6"/>
        <v>109063.88400000001</v>
      </c>
      <c r="Q57" s="33">
        <f t="shared" si="7"/>
        <v>29236.816000000006</v>
      </c>
      <c r="R57" s="41">
        <f t="shared" si="8"/>
        <v>136329.85500000001</v>
      </c>
      <c r="S57" s="42">
        <f t="shared" si="9"/>
        <v>1970.8450000000012</v>
      </c>
      <c r="T57" s="45">
        <f t="shared" si="10"/>
        <v>18000</v>
      </c>
      <c r="U57" s="45">
        <f t="shared" si="11"/>
        <v>9482.8260000000009</v>
      </c>
      <c r="V57" s="31">
        <f t="shared" si="12"/>
        <v>15209.661500000002</v>
      </c>
      <c r="W57" s="31">
        <f t="shared" si="19"/>
        <v>1576.6760000000008</v>
      </c>
      <c r="X57" s="50" t="str">
        <f t="shared" si="13"/>
        <v>-</v>
      </c>
      <c r="Y57" s="31">
        <f t="shared" si="14"/>
        <v>11236.816000000006</v>
      </c>
      <c r="Z57" s="31">
        <f t="shared" si="15"/>
        <v>123091.03850000001</v>
      </c>
      <c r="AA57" s="85">
        <f t="shared" si="16"/>
        <v>2.7086738667770169</v>
      </c>
      <c r="AB57" s="51">
        <f t="shared" si="17"/>
        <v>15209.661500000002</v>
      </c>
      <c r="AC57" s="51">
        <f t="shared" si="18"/>
        <v>116172.3385</v>
      </c>
      <c r="AD57" s="51">
        <v>131382</v>
      </c>
    </row>
    <row r="58" spans="1:30">
      <c r="A58" s="52" t="s">
        <v>77</v>
      </c>
      <c r="B58" s="52" t="s">
        <v>78</v>
      </c>
      <c r="C58" s="57">
        <v>1264.2866666666669</v>
      </c>
      <c r="D58" s="57">
        <f t="shared" si="1"/>
        <v>1264</v>
      </c>
      <c r="E58" s="57" t="e">
        <f>#REF!-D58</f>
        <v>#REF!</v>
      </c>
      <c r="F58" s="31">
        <v>0</v>
      </c>
      <c r="G58" s="31">
        <v>140204</v>
      </c>
      <c r="H58" s="31">
        <v>140204</v>
      </c>
      <c r="I58" s="34">
        <v>378627.08</v>
      </c>
      <c r="J58" s="32">
        <v>138504.66999999998</v>
      </c>
      <c r="K58" s="38">
        <v>4.3896914082320784</v>
      </c>
      <c r="L58" s="33">
        <f t="shared" si="2"/>
        <v>63104.513333333336</v>
      </c>
      <c r="M58" s="32">
        <f t="shared" si="3"/>
        <v>75400.156666666648</v>
      </c>
      <c r="N58" s="33">
        <f t="shared" si="4"/>
        <v>78880.641666666663</v>
      </c>
      <c r="O58" s="33">
        <f t="shared" si="5"/>
        <v>59624.028333333321</v>
      </c>
      <c r="P58" s="33">
        <f t="shared" si="6"/>
        <v>75725.415999999997</v>
      </c>
      <c r="Q58" s="33">
        <f t="shared" si="7"/>
        <v>62779.253999999986</v>
      </c>
      <c r="R58" s="41">
        <f t="shared" si="8"/>
        <v>94656.77</v>
      </c>
      <c r="S58" s="42">
        <f t="shared" si="9"/>
        <v>43847.89999999998</v>
      </c>
      <c r="T58" s="45">
        <f t="shared" si="10"/>
        <v>18000</v>
      </c>
      <c r="U58" s="45">
        <f t="shared" si="11"/>
        <v>15080.031333333331</v>
      </c>
      <c r="V58" s="31">
        <f t="shared" si="12"/>
        <v>44543.996999999988</v>
      </c>
      <c r="W58" s="31">
        <f t="shared" si="19"/>
        <v>18000</v>
      </c>
      <c r="X58" s="50">
        <f t="shared" si="13"/>
        <v>25847.89999999998</v>
      </c>
      <c r="Y58" s="31">
        <f t="shared" si="14"/>
        <v>44779.253999999986</v>
      </c>
      <c r="Z58" s="31">
        <f t="shared" si="15"/>
        <v>93960.672999999995</v>
      </c>
      <c r="AA58" s="85">
        <f t="shared" si="16"/>
        <v>2.9779382816464155</v>
      </c>
      <c r="AB58" s="51">
        <f t="shared" si="17"/>
        <v>44543.996999999988</v>
      </c>
      <c r="AC58" s="51">
        <f t="shared" si="18"/>
        <v>95660.003000000012</v>
      </c>
      <c r="AD58" s="51">
        <v>140204</v>
      </c>
    </row>
    <row r="59" spans="1:30">
      <c r="A59" s="52" t="s">
        <v>79</v>
      </c>
      <c r="B59" s="52" t="s">
        <v>80</v>
      </c>
      <c r="C59" s="57">
        <v>2096.0933333333292</v>
      </c>
      <c r="D59" s="57">
        <f t="shared" si="1"/>
        <v>2096</v>
      </c>
      <c r="E59" s="57" t="e">
        <f>#REF!-D59</f>
        <v>#REF!</v>
      </c>
      <c r="F59" s="31">
        <v>0</v>
      </c>
      <c r="G59" s="31">
        <v>175277</v>
      </c>
      <c r="H59" s="31">
        <v>175277</v>
      </c>
      <c r="I59" s="34">
        <v>496575.33</v>
      </c>
      <c r="J59" s="32">
        <v>55414.700000000004</v>
      </c>
      <c r="K59" s="38">
        <v>1.3391249218925154</v>
      </c>
      <c r="L59" s="33">
        <f t="shared" si="2"/>
        <v>0</v>
      </c>
      <c r="M59" s="32">
        <f t="shared" si="3"/>
        <v>0</v>
      </c>
      <c r="N59" s="33">
        <f t="shared" si="4"/>
        <v>0</v>
      </c>
      <c r="O59" s="33">
        <f t="shared" si="5"/>
        <v>0</v>
      </c>
      <c r="P59" s="33">
        <f t="shared" si="6"/>
        <v>0</v>
      </c>
      <c r="Q59" s="33">
        <f t="shared" si="7"/>
        <v>0</v>
      </c>
      <c r="R59" s="41">
        <f t="shared" si="8"/>
        <v>0</v>
      </c>
      <c r="S59" s="42">
        <f t="shared" si="9"/>
        <v>0</v>
      </c>
      <c r="T59" s="45">
        <f t="shared" si="10"/>
        <v>0</v>
      </c>
      <c r="U59" s="45">
        <f t="shared" si="11"/>
        <v>0</v>
      </c>
      <c r="V59" s="31">
        <f t="shared" si="12"/>
        <v>0</v>
      </c>
      <c r="W59" s="31">
        <f t="shared" si="19"/>
        <v>0</v>
      </c>
      <c r="X59" s="50" t="str">
        <f t="shared" si="13"/>
        <v>-</v>
      </c>
      <c r="Y59" s="31" t="str">
        <f t="shared" si="14"/>
        <v>-</v>
      </c>
      <c r="Z59" s="31">
        <f t="shared" si="15"/>
        <v>55414.700000000004</v>
      </c>
      <c r="AA59" s="85">
        <f t="shared" si="16"/>
        <v>1.3391249218925154</v>
      </c>
      <c r="AB59" s="51">
        <f t="shared" si="17"/>
        <v>0</v>
      </c>
      <c r="AC59" s="51">
        <f t="shared" si="18"/>
        <v>175277</v>
      </c>
      <c r="AD59" s="51">
        <v>175277</v>
      </c>
    </row>
    <row r="60" spans="1:30" ht="31.2">
      <c r="A60" s="62" t="s">
        <v>81</v>
      </c>
      <c r="B60" s="61" t="s">
        <v>82</v>
      </c>
      <c r="C60" s="63">
        <v>8455.3479999999981</v>
      </c>
      <c r="D60" s="63">
        <f t="shared" si="1"/>
        <v>8455</v>
      </c>
      <c r="E60" s="63" t="e">
        <f>#REF!-D60</f>
        <v>#REF!</v>
      </c>
      <c r="F60" s="31">
        <v>29361</v>
      </c>
      <c r="G60" s="31">
        <v>153761</v>
      </c>
      <c r="H60" s="31">
        <v>183122</v>
      </c>
      <c r="I60" s="34">
        <v>921295.46</v>
      </c>
      <c r="J60" s="32">
        <v>166160.22999999998</v>
      </c>
      <c r="K60" s="38">
        <v>2.1642598347331483</v>
      </c>
      <c r="L60" s="33">
        <f t="shared" si="2"/>
        <v>153549.24333333332</v>
      </c>
      <c r="M60" s="32">
        <f t="shared" si="3"/>
        <v>12610.986666666664</v>
      </c>
      <c r="N60" s="33">
        <f t="shared" si="4"/>
        <v>0</v>
      </c>
      <c r="O60" s="33">
        <f t="shared" si="5"/>
        <v>0</v>
      </c>
      <c r="P60" s="33">
        <f t="shared" si="6"/>
        <v>0</v>
      </c>
      <c r="Q60" s="33">
        <f t="shared" si="7"/>
        <v>0</v>
      </c>
      <c r="R60" s="41">
        <f t="shared" si="8"/>
        <v>0</v>
      </c>
      <c r="S60" s="42">
        <f t="shared" si="9"/>
        <v>0</v>
      </c>
      <c r="T60" s="45">
        <f t="shared" si="10"/>
        <v>10088.78933333333</v>
      </c>
      <c r="U60" s="45">
        <f t="shared" si="11"/>
        <v>2522.1973333333331</v>
      </c>
      <c r="V60" s="31">
        <v>0</v>
      </c>
      <c r="W60" s="31">
        <f t="shared" si="19"/>
        <v>0</v>
      </c>
      <c r="X60" s="50" t="str">
        <f t="shared" si="13"/>
        <v>-</v>
      </c>
      <c r="Y60" s="31" t="str">
        <f t="shared" si="14"/>
        <v>-</v>
      </c>
      <c r="Z60" s="31">
        <f t="shared" si="15"/>
        <v>166160.22999999998</v>
      </c>
      <c r="AA60" s="85">
        <f t="shared" si="16"/>
        <v>2.1642598347331483</v>
      </c>
      <c r="AB60" s="51">
        <f t="shared" si="17"/>
        <v>0</v>
      </c>
      <c r="AC60" s="51">
        <f t="shared" si="18"/>
        <v>183122</v>
      </c>
      <c r="AD60" s="83">
        <v>183122</v>
      </c>
    </row>
    <row r="61" spans="1:30">
      <c r="A61" s="52" t="s">
        <v>83</v>
      </c>
      <c r="B61" s="52" t="s">
        <v>84</v>
      </c>
      <c r="C61" s="57">
        <v>0</v>
      </c>
      <c r="D61" s="57">
        <f t="shared" si="1"/>
        <v>0</v>
      </c>
      <c r="E61" s="57" t="e">
        <f>#REF!-D61</f>
        <v>#REF!</v>
      </c>
      <c r="F61" s="31">
        <v>0</v>
      </c>
      <c r="G61" s="31">
        <v>141184</v>
      </c>
      <c r="H61" s="31">
        <v>141184</v>
      </c>
      <c r="I61" s="34">
        <v>504853.58</v>
      </c>
      <c r="J61" s="32">
        <v>180050.18</v>
      </c>
      <c r="K61" s="38">
        <v>4.2796609662548093</v>
      </c>
      <c r="L61" s="33">
        <f t="shared" si="2"/>
        <v>84142.263333333336</v>
      </c>
      <c r="M61" s="32">
        <f t="shared" si="3"/>
        <v>95907.916666666657</v>
      </c>
      <c r="N61" s="33">
        <f t="shared" si="4"/>
        <v>105177.82916666666</v>
      </c>
      <c r="O61" s="33">
        <f t="shared" si="5"/>
        <v>74872.35083333333</v>
      </c>
      <c r="P61" s="33">
        <f t="shared" si="6"/>
        <v>100970.716</v>
      </c>
      <c r="Q61" s="33">
        <f t="shared" si="7"/>
        <v>79079.463999999993</v>
      </c>
      <c r="R61" s="41">
        <f t="shared" si="8"/>
        <v>126213.395</v>
      </c>
      <c r="S61" s="42">
        <f t="shared" si="9"/>
        <v>53836.784999999989</v>
      </c>
      <c r="T61" s="45">
        <f t="shared" si="10"/>
        <v>18000</v>
      </c>
      <c r="U61" s="45">
        <f t="shared" si="11"/>
        <v>19181.583333333332</v>
      </c>
      <c r="V61" s="31">
        <f t="shared" si="12"/>
        <v>56872.35083333333</v>
      </c>
      <c r="W61" s="31">
        <f t="shared" si="19"/>
        <v>18000</v>
      </c>
      <c r="X61" s="50">
        <f t="shared" si="13"/>
        <v>35836.784999999989</v>
      </c>
      <c r="Y61" s="31">
        <f t="shared" si="14"/>
        <v>61079.463999999993</v>
      </c>
      <c r="Z61" s="31">
        <f t="shared" si="15"/>
        <v>123177.82916666666</v>
      </c>
      <c r="AA61" s="85">
        <f t="shared" si="16"/>
        <v>2.9278468224390917</v>
      </c>
      <c r="AB61" s="51">
        <f t="shared" si="17"/>
        <v>56872.35083333333</v>
      </c>
      <c r="AC61" s="51">
        <f t="shared" si="18"/>
        <v>84311.64916666667</v>
      </c>
      <c r="AD61" s="83">
        <v>141184</v>
      </c>
    </row>
    <row r="62" spans="1:30">
      <c r="A62" s="52" t="s">
        <v>85</v>
      </c>
      <c r="B62" s="52" t="s">
        <v>86</v>
      </c>
      <c r="C62" s="57">
        <v>0</v>
      </c>
      <c r="D62" s="57">
        <f t="shared" si="1"/>
        <v>0</v>
      </c>
      <c r="E62" s="57" t="e">
        <f>#REF!-D62</f>
        <v>#REF!</v>
      </c>
      <c r="F62" s="31">
        <v>3170</v>
      </c>
      <c r="G62" s="31">
        <v>169475</v>
      </c>
      <c r="H62" s="31">
        <v>172645</v>
      </c>
      <c r="I62" s="34">
        <v>714435.59</v>
      </c>
      <c r="J62" s="32">
        <v>297425.42000000004</v>
      </c>
      <c r="K62" s="38">
        <v>4.9956988284976127</v>
      </c>
      <c r="L62" s="33">
        <f t="shared" si="2"/>
        <v>119072.59833333333</v>
      </c>
      <c r="M62" s="32">
        <f t="shared" si="3"/>
        <v>178352.82166666671</v>
      </c>
      <c r="N62" s="33">
        <f t="shared" si="4"/>
        <v>148840.74791666667</v>
      </c>
      <c r="O62" s="33">
        <f t="shared" si="5"/>
        <v>148584.67208333337</v>
      </c>
      <c r="P62" s="33">
        <f t="shared" si="6"/>
        <v>142887.11799999999</v>
      </c>
      <c r="Q62" s="33">
        <f t="shared" si="7"/>
        <v>154538.30200000005</v>
      </c>
      <c r="R62" s="41">
        <f t="shared" si="8"/>
        <v>178608.89749999999</v>
      </c>
      <c r="S62" s="42">
        <f t="shared" si="9"/>
        <v>118816.52250000005</v>
      </c>
      <c r="T62" s="45">
        <f t="shared" si="10"/>
        <v>18000</v>
      </c>
      <c r="U62" s="73">
        <f t="shared" si="11"/>
        <v>35670.564333333343</v>
      </c>
      <c r="V62" s="31">
        <f t="shared" si="12"/>
        <v>130584.67208333337</v>
      </c>
      <c r="W62" s="31">
        <f t="shared" si="19"/>
        <v>18000</v>
      </c>
      <c r="X62" s="50">
        <f t="shared" si="13"/>
        <v>100816.52250000005</v>
      </c>
      <c r="Y62" s="31">
        <f t="shared" si="14"/>
        <v>136538.30200000005</v>
      </c>
      <c r="Z62" s="31">
        <f t="shared" si="15"/>
        <v>166840.74791666667</v>
      </c>
      <c r="AA62" s="85">
        <f t="shared" si="16"/>
        <v>2.8023365619285574</v>
      </c>
      <c r="AB62" s="51">
        <f t="shared" si="17"/>
        <v>130584.67208333337</v>
      </c>
      <c r="AC62" s="51">
        <f t="shared" si="18"/>
        <v>42060.327916666633</v>
      </c>
      <c r="AD62" s="83">
        <v>172645</v>
      </c>
    </row>
    <row r="63" spans="1:30">
      <c r="A63" s="52" t="s">
        <v>87</v>
      </c>
      <c r="B63" s="52" t="s">
        <v>88</v>
      </c>
      <c r="C63" s="57">
        <v>6718.1746666666759</v>
      </c>
      <c r="D63" s="57">
        <f t="shared" si="1"/>
        <v>6718</v>
      </c>
      <c r="E63" s="57" t="e">
        <f>#REF!-D63</f>
        <v>#REF!</v>
      </c>
      <c r="F63" s="31">
        <v>3266</v>
      </c>
      <c r="G63" s="31">
        <v>171587</v>
      </c>
      <c r="H63" s="31">
        <v>174853</v>
      </c>
      <c r="I63" s="34">
        <v>589456.68999999994</v>
      </c>
      <c r="J63" s="32">
        <v>198617.12</v>
      </c>
      <c r="K63" s="38">
        <v>4.043393654587244</v>
      </c>
      <c r="L63" s="33">
        <f t="shared" si="2"/>
        <v>98242.781666666662</v>
      </c>
      <c r="M63" s="32">
        <f t="shared" si="3"/>
        <v>100374.33833333333</v>
      </c>
      <c r="N63" s="33">
        <f t="shared" si="4"/>
        <v>122803.47708333333</v>
      </c>
      <c r="O63" s="33">
        <f t="shared" si="5"/>
        <v>75813.642916666664</v>
      </c>
      <c r="P63" s="33">
        <f t="shared" si="6"/>
        <v>117891.33799999999</v>
      </c>
      <c r="Q63" s="33">
        <f t="shared" si="7"/>
        <v>80725.782000000007</v>
      </c>
      <c r="R63" s="41">
        <f t="shared" si="8"/>
        <v>147364.17249999999</v>
      </c>
      <c r="S63" s="42">
        <f t="shared" si="9"/>
        <v>51252.947500000009</v>
      </c>
      <c r="T63" s="45">
        <f t="shared" si="10"/>
        <v>18000</v>
      </c>
      <c r="U63" s="73">
        <f t="shared" si="11"/>
        <v>20074.867666666669</v>
      </c>
      <c r="V63" s="31">
        <f t="shared" si="12"/>
        <v>57813.642916666664</v>
      </c>
      <c r="W63" s="31">
        <f t="shared" si="19"/>
        <v>18000</v>
      </c>
      <c r="X63" s="50">
        <f t="shared" si="13"/>
        <v>33252.947500000009</v>
      </c>
      <c r="Y63" s="31">
        <f t="shared" si="14"/>
        <v>62725.782000000007</v>
      </c>
      <c r="Z63" s="31">
        <f t="shared" si="15"/>
        <v>140803.47708333333</v>
      </c>
      <c r="AA63" s="85">
        <f t="shared" si="16"/>
        <v>2.8664391356725463</v>
      </c>
      <c r="AB63" s="51">
        <f t="shared" si="17"/>
        <v>57813.642916666664</v>
      </c>
      <c r="AC63" s="51">
        <f t="shared" si="18"/>
        <v>117039.35708333334</v>
      </c>
      <c r="AD63" s="83">
        <v>174853</v>
      </c>
    </row>
    <row r="64" spans="1:30">
      <c r="A64" s="52" t="s">
        <v>87</v>
      </c>
      <c r="B64" s="52" t="s">
        <v>89</v>
      </c>
      <c r="C64" s="57">
        <v>0</v>
      </c>
      <c r="D64" s="57">
        <f t="shared" si="1"/>
        <v>0</v>
      </c>
      <c r="E64" s="57" t="e">
        <f>#REF!-D64</f>
        <v>#REF!</v>
      </c>
      <c r="F64" s="31">
        <v>0</v>
      </c>
      <c r="G64" s="31">
        <v>154637</v>
      </c>
      <c r="H64" s="31">
        <v>154637</v>
      </c>
      <c r="I64" s="34">
        <v>517822.41</v>
      </c>
      <c r="J64" s="32">
        <v>145050.69</v>
      </c>
      <c r="K64" s="38">
        <v>3.3614000599162948</v>
      </c>
      <c r="L64" s="33">
        <f t="shared" si="2"/>
        <v>86303.735000000001</v>
      </c>
      <c r="M64" s="32">
        <f t="shared" si="3"/>
        <v>58746.955000000002</v>
      </c>
      <c r="N64" s="33">
        <f t="shared" si="4"/>
        <v>107879.66875</v>
      </c>
      <c r="O64" s="33">
        <f t="shared" si="5"/>
        <v>37171.021250000005</v>
      </c>
      <c r="P64" s="33">
        <f t="shared" si="6"/>
        <v>103564.482</v>
      </c>
      <c r="Q64" s="33">
        <f t="shared" si="7"/>
        <v>41486.207999999999</v>
      </c>
      <c r="R64" s="41">
        <f t="shared" si="8"/>
        <v>129455.60250000001</v>
      </c>
      <c r="S64" s="42">
        <f t="shared" si="9"/>
        <v>15595.087499999994</v>
      </c>
      <c r="T64" s="45">
        <f t="shared" si="10"/>
        <v>18000</v>
      </c>
      <c r="U64" s="45">
        <f t="shared" si="11"/>
        <v>11749.391000000001</v>
      </c>
      <c r="V64" s="31">
        <f t="shared" si="12"/>
        <v>25421.630250000002</v>
      </c>
      <c r="W64" s="31">
        <f t="shared" si="19"/>
        <v>12476.069999999996</v>
      </c>
      <c r="X64" s="50" t="str">
        <f t="shared" si="13"/>
        <v>-</v>
      </c>
      <c r="Y64" s="31">
        <f t="shared" si="14"/>
        <v>23486.207999999999</v>
      </c>
      <c r="Z64" s="31">
        <f t="shared" si="15"/>
        <v>119629.05975</v>
      </c>
      <c r="AA64" s="85">
        <f t="shared" si="16"/>
        <v>2.7722800119832591</v>
      </c>
      <c r="AB64" s="51">
        <f t="shared" si="17"/>
        <v>25421.630250000002</v>
      </c>
      <c r="AC64" s="51">
        <f t="shared" si="18"/>
        <v>129215.36975</v>
      </c>
      <c r="AD64" s="51">
        <v>154637</v>
      </c>
    </row>
    <row r="65" spans="1:30">
      <c r="A65" s="52" t="s">
        <v>90</v>
      </c>
      <c r="B65" s="52" t="s">
        <v>91</v>
      </c>
      <c r="C65" s="57">
        <v>0</v>
      </c>
      <c r="D65" s="57">
        <f t="shared" si="1"/>
        <v>0</v>
      </c>
      <c r="E65" s="57" t="e">
        <f>#REF!-D65</f>
        <v>#REF!</v>
      </c>
      <c r="F65" s="31">
        <v>0</v>
      </c>
      <c r="G65" s="31">
        <v>124700</v>
      </c>
      <c r="H65" s="31">
        <v>124700</v>
      </c>
      <c r="I65" s="34">
        <v>445367.47</v>
      </c>
      <c r="J65" s="32">
        <v>86202.96</v>
      </c>
      <c r="K65" s="38">
        <v>2.3226562101628128</v>
      </c>
      <c r="L65" s="33">
        <f t="shared" si="2"/>
        <v>74227.911666666652</v>
      </c>
      <c r="M65" s="32">
        <f t="shared" si="3"/>
        <v>11975.048333333354</v>
      </c>
      <c r="N65" s="33">
        <f t="shared" si="4"/>
        <v>0</v>
      </c>
      <c r="O65" s="33">
        <f t="shared" si="5"/>
        <v>0</v>
      </c>
      <c r="P65" s="33">
        <f t="shared" si="6"/>
        <v>0</v>
      </c>
      <c r="Q65" s="33">
        <f t="shared" si="7"/>
        <v>0</v>
      </c>
      <c r="R65" s="41">
        <f t="shared" si="8"/>
        <v>0</v>
      </c>
      <c r="S65" s="42">
        <f t="shared" si="9"/>
        <v>0</v>
      </c>
      <c r="T65" s="45">
        <f t="shared" si="10"/>
        <v>9580.0386666666836</v>
      </c>
      <c r="U65" s="45">
        <f t="shared" si="11"/>
        <v>2395.0096666666709</v>
      </c>
      <c r="V65" s="31">
        <v>0</v>
      </c>
      <c r="W65" s="31">
        <f t="shared" si="19"/>
        <v>0</v>
      </c>
      <c r="X65" s="50" t="str">
        <f t="shared" si="13"/>
        <v>-</v>
      </c>
      <c r="Y65" s="31" t="str">
        <f t="shared" si="14"/>
        <v>-</v>
      </c>
      <c r="Z65" s="31">
        <f t="shared" si="15"/>
        <v>86202.96</v>
      </c>
      <c r="AA65" s="85">
        <f t="shared" si="16"/>
        <v>2.3226562101628128</v>
      </c>
      <c r="AB65" s="51">
        <f t="shared" si="17"/>
        <v>0</v>
      </c>
      <c r="AC65" s="51">
        <f t="shared" si="18"/>
        <v>124700</v>
      </c>
      <c r="AD65" s="51">
        <v>124700</v>
      </c>
    </row>
    <row r="66" spans="1:30">
      <c r="A66" s="62" t="s">
        <v>92</v>
      </c>
      <c r="B66" s="61" t="s">
        <v>93</v>
      </c>
      <c r="C66" s="63">
        <v>0</v>
      </c>
      <c r="D66" s="63">
        <f t="shared" si="1"/>
        <v>0</v>
      </c>
      <c r="E66" s="63" t="e">
        <f>#REF!-D66</f>
        <v>#REF!</v>
      </c>
      <c r="F66" s="31">
        <v>0</v>
      </c>
      <c r="G66" s="31">
        <v>103050</v>
      </c>
      <c r="H66" s="31">
        <v>103050</v>
      </c>
      <c r="I66" s="34">
        <v>451907.94</v>
      </c>
      <c r="J66" s="32">
        <v>101105.60000000001</v>
      </c>
      <c r="K66" s="38">
        <v>2.684766282265366</v>
      </c>
      <c r="L66" s="33">
        <f t="shared" si="2"/>
        <v>75317.990000000005</v>
      </c>
      <c r="M66" s="32">
        <f t="shared" si="3"/>
        <v>25787.61</v>
      </c>
      <c r="N66" s="33">
        <f t="shared" si="4"/>
        <v>94147.487500000003</v>
      </c>
      <c r="O66" s="33">
        <f t="shared" si="5"/>
        <v>6958.1125000000029</v>
      </c>
      <c r="P66" s="33">
        <f t="shared" si="6"/>
        <v>90381.588000000003</v>
      </c>
      <c r="Q66" s="33">
        <f t="shared" si="7"/>
        <v>10724.012000000002</v>
      </c>
      <c r="R66" s="41">
        <f t="shared" si="8"/>
        <v>0</v>
      </c>
      <c r="S66" s="42">
        <f t="shared" si="9"/>
        <v>0</v>
      </c>
      <c r="T66" s="45">
        <f t="shared" si="10"/>
        <v>18000</v>
      </c>
      <c r="U66" s="45">
        <f t="shared" si="11"/>
        <v>5157.5220000000008</v>
      </c>
      <c r="V66" s="31">
        <f t="shared" si="12"/>
        <v>1800.5905000000021</v>
      </c>
      <c r="W66" s="31">
        <f t="shared" si="19"/>
        <v>0</v>
      </c>
      <c r="X66" s="50" t="str">
        <f t="shared" si="13"/>
        <v>-</v>
      </c>
      <c r="Y66" s="31" t="str">
        <f t="shared" si="14"/>
        <v>-</v>
      </c>
      <c r="Z66" s="31">
        <f t="shared" si="15"/>
        <v>99305.0095</v>
      </c>
      <c r="AA66" s="85">
        <f t="shared" si="16"/>
        <v>2.6369532564530731</v>
      </c>
      <c r="AB66" s="51">
        <f t="shared" si="17"/>
        <v>1800.5905000000021</v>
      </c>
      <c r="AC66" s="51">
        <f t="shared" si="18"/>
        <v>101249.40949999999</v>
      </c>
      <c r="AD66" s="51">
        <v>103050</v>
      </c>
    </row>
    <row r="67" spans="1:30" s="87" customFormat="1" ht="31.2">
      <c r="A67" s="62" t="s">
        <v>94</v>
      </c>
      <c r="B67" s="61" t="s">
        <v>95</v>
      </c>
      <c r="C67" s="63">
        <v>22181.374666666681</v>
      </c>
      <c r="D67" s="63">
        <f t="shared" si="1"/>
        <v>22181</v>
      </c>
      <c r="E67" s="63" t="e">
        <f>#REF!-D67</f>
        <v>#REF!</v>
      </c>
      <c r="F67" s="81">
        <v>3858</v>
      </c>
      <c r="G67" s="81">
        <v>155326</v>
      </c>
      <c r="H67" s="81">
        <v>159184</v>
      </c>
      <c r="I67" s="75">
        <v>581953.44999999995</v>
      </c>
      <c r="J67" s="35">
        <v>323784.65999999997</v>
      </c>
      <c r="K67" s="76">
        <v>6.6765063769275708</v>
      </c>
      <c r="L67" s="77">
        <f t="shared" si="2"/>
        <v>96992.241666666654</v>
      </c>
      <c r="M67" s="35">
        <f t="shared" si="3"/>
        <v>226792.41833333333</v>
      </c>
      <c r="N67" s="77">
        <f t="shared" si="4"/>
        <v>121240.30208333331</v>
      </c>
      <c r="O67" s="77">
        <f t="shared" si="5"/>
        <v>202544.35791666666</v>
      </c>
      <c r="P67" s="77">
        <f t="shared" si="6"/>
        <v>116390.68999999999</v>
      </c>
      <c r="Q67" s="77">
        <f t="shared" si="7"/>
        <v>207393.96999999997</v>
      </c>
      <c r="R67" s="78">
        <f t="shared" si="8"/>
        <v>145488.36249999999</v>
      </c>
      <c r="S67" s="79">
        <f t="shared" si="9"/>
        <v>178296.29749999999</v>
      </c>
      <c r="T67" s="80">
        <f t="shared" si="10"/>
        <v>18000</v>
      </c>
      <c r="U67" s="73">
        <f t="shared" si="11"/>
        <v>45358.483666666667</v>
      </c>
      <c r="V67" s="31">
        <v>158184</v>
      </c>
      <c r="W67" s="81">
        <f t="shared" si="19"/>
        <v>18000</v>
      </c>
      <c r="X67" s="82">
        <v>158184</v>
      </c>
      <c r="Y67" s="81">
        <v>158184</v>
      </c>
      <c r="Z67" s="31">
        <f t="shared" si="15"/>
        <v>165600.65999999997</v>
      </c>
      <c r="AA67" s="86">
        <f t="shared" si="16"/>
        <v>3.4147197168433316</v>
      </c>
      <c r="AB67" s="51">
        <v>158184</v>
      </c>
      <c r="AC67" s="83">
        <v>1000</v>
      </c>
      <c r="AD67" s="83">
        <v>159184</v>
      </c>
    </row>
    <row r="68" spans="1:30">
      <c r="A68" s="52" t="s">
        <v>96</v>
      </c>
      <c r="B68" s="52" t="s">
        <v>97</v>
      </c>
      <c r="C68" s="57">
        <v>0</v>
      </c>
      <c r="D68" s="57">
        <f t="shared" si="1"/>
        <v>0</v>
      </c>
      <c r="E68" s="57" t="e">
        <f>#REF!-D68</f>
        <v>#REF!</v>
      </c>
      <c r="F68" s="31">
        <v>12322</v>
      </c>
      <c r="G68" s="31">
        <v>108698</v>
      </c>
      <c r="H68" s="31">
        <v>121020</v>
      </c>
      <c r="I68" s="75">
        <v>368063.65</v>
      </c>
      <c r="J68" s="35">
        <v>116406.76999999999</v>
      </c>
      <c r="K68" s="76">
        <v>3.795216506710184</v>
      </c>
      <c r="L68" s="77">
        <f t="shared" si="2"/>
        <v>61343.941666666673</v>
      </c>
      <c r="M68" s="35">
        <f t="shared" si="3"/>
        <v>55062.828333333317</v>
      </c>
      <c r="N68" s="77">
        <f t="shared" si="4"/>
        <v>76679.927083333343</v>
      </c>
      <c r="O68" s="77">
        <f t="shared" si="5"/>
        <v>39726.842916666646</v>
      </c>
      <c r="P68" s="77">
        <f t="shared" si="6"/>
        <v>73612.73000000001</v>
      </c>
      <c r="Q68" s="77">
        <f t="shared" si="7"/>
        <v>42794.039999999979</v>
      </c>
      <c r="R68" s="78">
        <f t="shared" si="8"/>
        <v>92015.912500000006</v>
      </c>
      <c r="S68" s="79">
        <f t="shared" si="9"/>
        <v>24390.857499999984</v>
      </c>
      <c r="T68" s="80">
        <f t="shared" si="10"/>
        <v>18000</v>
      </c>
      <c r="U68" s="45">
        <f t="shared" si="11"/>
        <v>11012.565666666664</v>
      </c>
      <c r="V68" s="31">
        <f t="shared" si="12"/>
        <v>28714.277249999985</v>
      </c>
      <c r="W68" s="81">
        <f t="shared" ref="W68:W75" si="20">IF(S68-(S68*20%)&gt;18000,18000,S68-(S68*20%))</f>
        <v>18000</v>
      </c>
      <c r="X68" s="82">
        <f t="shared" si="13"/>
        <v>6390.8574999999837</v>
      </c>
      <c r="Y68" s="81">
        <f t="shared" si="14"/>
        <v>24794.039999999979</v>
      </c>
      <c r="Z68" s="31">
        <f t="shared" si="15"/>
        <v>87692.492750000005</v>
      </c>
      <c r="AA68" s="85">
        <f t="shared" si="16"/>
        <v>2.8590433013420369</v>
      </c>
      <c r="AB68" s="51">
        <f t="shared" si="17"/>
        <v>28714.277249999985</v>
      </c>
      <c r="AC68" s="51">
        <f t="shared" si="18"/>
        <v>92305.722750000015</v>
      </c>
      <c r="AD68" s="83">
        <v>121020</v>
      </c>
    </row>
    <row r="69" spans="1:30" s="69" customFormat="1">
      <c r="A69" s="67" t="s">
        <v>98</v>
      </c>
      <c r="B69" s="67" t="s">
        <v>99</v>
      </c>
      <c r="C69" s="68">
        <v>0</v>
      </c>
      <c r="D69" s="68">
        <f t="shared" ref="D69:D75" si="21">ROUND(C69,0)</f>
        <v>0</v>
      </c>
      <c r="E69" s="68" t="e">
        <f>#REF!-D69</f>
        <v>#REF!</v>
      </c>
      <c r="F69" s="36">
        <v>29575</v>
      </c>
      <c r="G69" s="36">
        <v>190674</v>
      </c>
      <c r="H69" s="36">
        <v>220249</v>
      </c>
      <c r="I69" s="75">
        <v>467756.35</v>
      </c>
      <c r="J69" s="35">
        <v>103543.48999999999</v>
      </c>
      <c r="K69" s="76">
        <v>2.65634422707463</v>
      </c>
      <c r="L69" s="77">
        <f t="shared" ref="L69:L75" si="22">IF(K69&gt;2,(J69/K69)*2,0)</f>
        <v>77959.391666666648</v>
      </c>
      <c r="M69" s="35">
        <f t="shared" ref="M69:M75" si="23">IF(K69&gt;2,J69-L69,0)</f>
        <v>25584.098333333342</v>
      </c>
      <c r="N69" s="77">
        <f t="shared" ref="N69:N75" si="24">IF(K69&gt;2.5,(J69/K69)*2.5,0)</f>
        <v>97449.239583333314</v>
      </c>
      <c r="O69" s="77">
        <f t="shared" ref="O69:O75" si="25">IF(K69&gt;2.5,J69-N69,0)</f>
        <v>6094.2504166666768</v>
      </c>
      <c r="P69" s="77">
        <f t="shared" ref="P69:P76" si="26">IF(K69&gt;2.4,(J69/K69)*2.4,0)</f>
        <v>93551.269999999975</v>
      </c>
      <c r="Q69" s="77">
        <f t="shared" ref="Q69:Q76" si="27">IF(K69&gt;2.4,J69-P69,0)</f>
        <v>9992.2200000000157</v>
      </c>
      <c r="R69" s="78">
        <f t="shared" ref="R69:R75" si="28">IF(K69&gt;3,(J69/K69)*3,0)</f>
        <v>0</v>
      </c>
      <c r="S69" s="79">
        <f t="shared" ref="S69:S75" si="29">IF(K69&gt;3,J69-R69,0)</f>
        <v>0</v>
      </c>
      <c r="T69" s="80">
        <f t="shared" ref="T69:T75" si="30">IF(M69-(M69*20%)&gt;18000,18000,M69-(M69*20%))</f>
        <v>18000</v>
      </c>
      <c r="U69" s="45">
        <f t="shared" ref="U69:U75" si="31">M69*20%</f>
        <v>5116.819666666669</v>
      </c>
      <c r="V69" s="31">
        <f t="shared" ref="V69:V75" si="32">IF(U69&gt;18000,O69-18000,(O69-U69))</f>
        <v>977.43075000000772</v>
      </c>
      <c r="W69" s="81">
        <f t="shared" si="20"/>
        <v>0</v>
      </c>
      <c r="X69" s="82" t="str">
        <f t="shared" ref="X69:X75" si="33">IF((S69-18000)&gt;0,S69-18000,"-")</f>
        <v>-</v>
      </c>
      <c r="Y69" s="81" t="str">
        <f t="shared" ref="Y69:Y75" si="34">IF((Q69-18000)&gt;0,Q69-18000,"-")</f>
        <v>-</v>
      </c>
      <c r="Z69" s="31">
        <f t="shared" ref="Z69:Z75" si="35">J69-V69</f>
        <v>102566.05924999998</v>
      </c>
      <c r="AA69" s="85">
        <f t="shared" ref="AA69:AA75" si="36">+(Z69/I69)*12</f>
        <v>2.6312688454149256</v>
      </c>
      <c r="AB69" s="51">
        <f t="shared" ref="AB69:AB75" si="37">V69</f>
        <v>977.43075000000772</v>
      </c>
      <c r="AC69" s="51">
        <f t="shared" si="18"/>
        <v>219271.56925</v>
      </c>
      <c r="AD69" s="83">
        <v>220249</v>
      </c>
    </row>
    <row r="70" spans="1:30">
      <c r="A70" s="52" t="s">
        <v>100</v>
      </c>
      <c r="B70" s="52" t="s">
        <v>101</v>
      </c>
      <c r="C70" s="57">
        <v>0</v>
      </c>
      <c r="D70" s="57">
        <f t="shared" si="21"/>
        <v>0</v>
      </c>
      <c r="E70" s="57" t="e">
        <f>#REF!-D70</f>
        <v>#REF!</v>
      </c>
      <c r="F70" s="31">
        <v>0</v>
      </c>
      <c r="G70" s="31">
        <v>179274</v>
      </c>
      <c r="H70" s="31">
        <v>179274</v>
      </c>
      <c r="I70" s="75">
        <v>594224.91</v>
      </c>
      <c r="J70" s="35">
        <v>183621.82</v>
      </c>
      <c r="K70" s="76">
        <v>3.7081276851890976</v>
      </c>
      <c r="L70" s="77">
        <f t="shared" si="22"/>
        <v>99037.485000000015</v>
      </c>
      <c r="M70" s="35">
        <f t="shared" si="23"/>
        <v>84584.334999999992</v>
      </c>
      <c r="N70" s="77">
        <f t="shared" si="24"/>
        <v>123796.85625000001</v>
      </c>
      <c r="O70" s="77">
        <f t="shared" si="25"/>
        <v>59824.963749999995</v>
      </c>
      <c r="P70" s="77">
        <f t="shared" si="26"/>
        <v>118844.98200000002</v>
      </c>
      <c r="Q70" s="77">
        <f t="shared" si="27"/>
        <v>64776.837999999989</v>
      </c>
      <c r="R70" s="78">
        <f t="shared" si="28"/>
        <v>148556.22750000004</v>
      </c>
      <c r="S70" s="79">
        <f t="shared" si="29"/>
        <v>35065.59249999997</v>
      </c>
      <c r="T70" s="80">
        <f t="shared" si="30"/>
        <v>18000</v>
      </c>
      <c r="U70" s="45">
        <f t="shared" si="31"/>
        <v>16916.866999999998</v>
      </c>
      <c r="V70" s="31">
        <f t="shared" si="32"/>
        <v>42908.096749999997</v>
      </c>
      <c r="W70" s="81">
        <f t="shared" si="20"/>
        <v>18000</v>
      </c>
      <c r="X70" s="82">
        <f t="shared" si="33"/>
        <v>17065.59249999997</v>
      </c>
      <c r="Y70" s="81">
        <f t="shared" si="34"/>
        <v>46776.837999999989</v>
      </c>
      <c r="Z70" s="31">
        <f t="shared" si="35"/>
        <v>140713.72325000001</v>
      </c>
      <c r="AA70" s="85">
        <f t="shared" si="36"/>
        <v>2.8416255370378196</v>
      </c>
      <c r="AB70" s="51">
        <f t="shared" si="37"/>
        <v>42908.096749999997</v>
      </c>
      <c r="AC70" s="51">
        <f t="shared" ref="AC70:AC75" si="38">IF((AD70-AB70&gt;0),(AD70-AB70),AD70)</f>
        <v>136365.90325</v>
      </c>
      <c r="AD70" s="83">
        <v>179274</v>
      </c>
    </row>
    <row r="71" spans="1:30">
      <c r="A71" s="52" t="s">
        <v>102</v>
      </c>
      <c r="B71" s="52" t="s">
        <v>103</v>
      </c>
      <c r="C71" s="57">
        <v>429.90133333333068</v>
      </c>
      <c r="D71" s="57">
        <f t="shared" si="21"/>
        <v>430</v>
      </c>
      <c r="E71" s="57" t="e">
        <f>#REF!-D71</f>
        <v>#REF!</v>
      </c>
      <c r="F71" s="31">
        <v>0</v>
      </c>
      <c r="G71" s="31">
        <v>134255</v>
      </c>
      <c r="H71" s="31">
        <v>134255</v>
      </c>
      <c r="I71" s="75">
        <v>214382.37</v>
      </c>
      <c r="J71" s="35">
        <v>42062.64</v>
      </c>
      <c r="K71" s="76">
        <v>2.3544458436577598</v>
      </c>
      <c r="L71" s="77">
        <f t="shared" si="22"/>
        <v>35730.394999999997</v>
      </c>
      <c r="M71" s="35">
        <f t="shared" si="23"/>
        <v>6332.2450000000026</v>
      </c>
      <c r="N71" s="77">
        <f t="shared" si="24"/>
        <v>0</v>
      </c>
      <c r="O71" s="77">
        <f t="shared" si="25"/>
        <v>0</v>
      </c>
      <c r="P71" s="77">
        <f t="shared" si="26"/>
        <v>0</v>
      </c>
      <c r="Q71" s="77">
        <f t="shared" si="27"/>
        <v>0</v>
      </c>
      <c r="R71" s="78">
        <f t="shared" si="28"/>
        <v>0</v>
      </c>
      <c r="S71" s="79">
        <f t="shared" si="29"/>
        <v>0</v>
      </c>
      <c r="T71" s="80">
        <f t="shared" si="30"/>
        <v>5065.7960000000021</v>
      </c>
      <c r="U71" s="45">
        <f t="shared" si="31"/>
        <v>1266.4490000000005</v>
      </c>
      <c r="V71" s="31">
        <v>0</v>
      </c>
      <c r="W71" s="81">
        <f t="shared" si="20"/>
        <v>0</v>
      </c>
      <c r="X71" s="82" t="str">
        <f t="shared" si="33"/>
        <v>-</v>
      </c>
      <c r="Y71" s="81" t="str">
        <f t="shared" si="34"/>
        <v>-</v>
      </c>
      <c r="Z71" s="31">
        <f t="shared" si="35"/>
        <v>42062.64</v>
      </c>
      <c r="AA71" s="85">
        <f t="shared" si="36"/>
        <v>2.3544458436577598</v>
      </c>
      <c r="AB71" s="51">
        <f t="shared" si="37"/>
        <v>0</v>
      </c>
      <c r="AC71" s="51">
        <f t="shared" si="38"/>
        <v>134255</v>
      </c>
      <c r="AD71" s="83">
        <v>134255</v>
      </c>
    </row>
    <row r="72" spans="1:30">
      <c r="A72" s="52" t="s">
        <v>104</v>
      </c>
      <c r="B72" s="52" t="s">
        <v>105</v>
      </c>
      <c r="C72" s="57">
        <v>0</v>
      </c>
      <c r="D72" s="57">
        <f t="shared" si="21"/>
        <v>0</v>
      </c>
      <c r="E72" s="57" t="e">
        <f>#REF!-D72</f>
        <v>#REF!</v>
      </c>
      <c r="F72" s="31">
        <v>0</v>
      </c>
      <c r="G72" s="31">
        <v>186306</v>
      </c>
      <c r="H72" s="31">
        <v>186306</v>
      </c>
      <c r="I72" s="75">
        <v>703855.67</v>
      </c>
      <c r="J72" s="35">
        <v>127271.98000000001</v>
      </c>
      <c r="K72" s="76">
        <v>2.16985360080995</v>
      </c>
      <c r="L72" s="77">
        <f t="shared" si="22"/>
        <v>117309.27833333335</v>
      </c>
      <c r="M72" s="35">
        <f t="shared" si="23"/>
        <v>9962.7016666666605</v>
      </c>
      <c r="N72" s="77">
        <f t="shared" si="24"/>
        <v>0</v>
      </c>
      <c r="O72" s="77">
        <f t="shared" si="25"/>
        <v>0</v>
      </c>
      <c r="P72" s="77">
        <f t="shared" si="26"/>
        <v>0</v>
      </c>
      <c r="Q72" s="77">
        <f t="shared" si="27"/>
        <v>0</v>
      </c>
      <c r="R72" s="78">
        <f t="shared" si="28"/>
        <v>0</v>
      </c>
      <c r="S72" s="79">
        <f t="shared" si="29"/>
        <v>0</v>
      </c>
      <c r="T72" s="80">
        <f t="shared" si="30"/>
        <v>7970.161333333328</v>
      </c>
      <c r="U72" s="45">
        <f t="shared" si="31"/>
        <v>1992.5403333333322</v>
      </c>
      <c r="V72" s="31">
        <v>0</v>
      </c>
      <c r="W72" s="81">
        <f t="shared" si="20"/>
        <v>0</v>
      </c>
      <c r="X72" s="82" t="str">
        <f t="shared" si="33"/>
        <v>-</v>
      </c>
      <c r="Y72" s="81" t="str">
        <f t="shared" si="34"/>
        <v>-</v>
      </c>
      <c r="Z72" s="31">
        <f t="shared" si="35"/>
        <v>127271.98000000001</v>
      </c>
      <c r="AA72" s="85">
        <f t="shared" si="36"/>
        <v>2.16985360080995</v>
      </c>
      <c r="AB72" s="51">
        <f t="shared" si="37"/>
        <v>0</v>
      </c>
      <c r="AC72" s="51">
        <f t="shared" si="38"/>
        <v>186306</v>
      </c>
      <c r="AD72" s="83">
        <v>186306</v>
      </c>
    </row>
    <row r="73" spans="1:30">
      <c r="A73" s="52" t="s">
        <v>106</v>
      </c>
      <c r="B73" s="52" t="s">
        <v>107</v>
      </c>
      <c r="C73" s="57">
        <v>31295.957333333343</v>
      </c>
      <c r="D73" s="57">
        <f t="shared" si="21"/>
        <v>31296</v>
      </c>
      <c r="E73" s="57" t="e">
        <f>#REF!-D73</f>
        <v>#REF!</v>
      </c>
      <c r="F73" s="31">
        <v>11844</v>
      </c>
      <c r="G73" s="31">
        <v>157012</v>
      </c>
      <c r="H73" s="31">
        <v>168856</v>
      </c>
      <c r="I73" s="75">
        <v>463162.58</v>
      </c>
      <c r="J73" s="35">
        <v>110390.13</v>
      </c>
      <c r="K73" s="76">
        <v>2.8600789813373959</v>
      </c>
      <c r="L73" s="77">
        <f t="shared" si="22"/>
        <v>77193.763333333321</v>
      </c>
      <c r="M73" s="35">
        <f t="shared" si="23"/>
        <v>33196.366666666683</v>
      </c>
      <c r="N73" s="77">
        <f t="shared" si="24"/>
        <v>96492.204166666648</v>
      </c>
      <c r="O73" s="77">
        <f t="shared" si="25"/>
        <v>13897.925833333356</v>
      </c>
      <c r="P73" s="77">
        <f t="shared" si="26"/>
        <v>92632.515999999989</v>
      </c>
      <c r="Q73" s="77">
        <f t="shared" si="27"/>
        <v>17757.614000000016</v>
      </c>
      <c r="R73" s="78">
        <f t="shared" si="28"/>
        <v>0</v>
      </c>
      <c r="S73" s="79">
        <f t="shared" si="29"/>
        <v>0</v>
      </c>
      <c r="T73" s="80">
        <f t="shared" si="30"/>
        <v>18000</v>
      </c>
      <c r="U73" s="45">
        <f t="shared" si="31"/>
        <v>6639.2733333333372</v>
      </c>
      <c r="V73" s="31">
        <f t="shared" si="32"/>
        <v>7258.6525000000192</v>
      </c>
      <c r="W73" s="81">
        <f t="shared" si="20"/>
        <v>0</v>
      </c>
      <c r="X73" s="82" t="str">
        <f t="shared" si="33"/>
        <v>-</v>
      </c>
      <c r="Y73" s="81" t="str">
        <f t="shared" si="34"/>
        <v>-</v>
      </c>
      <c r="Z73" s="31">
        <f t="shared" si="35"/>
        <v>103131.47749999998</v>
      </c>
      <c r="AA73" s="85">
        <f t="shared" si="36"/>
        <v>2.6720157962674786</v>
      </c>
      <c r="AB73" s="51">
        <f t="shared" si="37"/>
        <v>7258.6525000000192</v>
      </c>
      <c r="AC73" s="51">
        <f t="shared" si="38"/>
        <v>161597.34749999997</v>
      </c>
      <c r="AD73" s="83">
        <v>168856</v>
      </c>
    </row>
    <row r="74" spans="1:30">
      <c r="A74" s="52" t="s">
        <v>108</v>
      </c>
      <c r="B74" s="52" t="s">
        <v>109</v>
      </c>
      <c r="C74" s="57">
        <v>12225.989333333331</v>
      </c>
      <c r="D74" s="57">
        <f t="shared" si="21"/>
        <v>12226</v>
      </c>
      <c r="E74" s="57" t="e">
        <f>#REF!-D74</f>
        <v>#REF!</v>
      </c>
      <c r="F74" s="31">
        <v>10518</v>
      </c>
      <c r="G74" s="31">
        <v>157650</v>
      </c>
      <c r="H74" s="31">
        <v>168168</v>
      </c>
      <c r="I74" s="75">
        <v>753465.26</v>
      </c>
      <c r="J74" s="35">
        <v>267784.59000000003</v>
      </c>
      <c r="K74" s="76">
        <v>4.2648483620863953</v>
      </c>
      <c r="L74" s="77">
        <f t="shared" si="22"/>
        <v>125577.54333333335</v>
      </c>
      <c r="M74" s="35">
        <f t="shared" si="23"/>
        <v>142207.04666666669</v>
      </c>
      <c r="N74" s="77">
        <f t="shared" si="24"/>
        <v>156971.9291666667</v>
      </c>
      <c r="O74" s="77">
        <f t="shared" si="25"/>
        <v>110812.66083333333</v>
      </c>
      <c r="P74" s="77">
        <f t="shared" si="26"/>
        <v>150693.05200000003</v>
      </c>
      <c r="Q74" s="77">
        <f t="shared" si="27"/>
        <v>117091.538</v>
      </c>
      <c r="R74" s="78">
        <f t="shared" si="28"/>
        <v>188366.31500000003</v>
      </c>
      <c r="S74" s="79">
        <f t="shared" si="29"/>
        <v>79418.274999999994</v>
      </c>
      <c r="T74" s="80">
        <f t="shared" si="30"/>
        <v>18000</v>
      </c>
      <c r="U74" s="73">
        <f t="shared" si="31"/>
        <v>28441.40933333334</v>
      </c>
      <c r="V74" s="31">
        <f t="shared" si="32"/>
        <v>92812.660833333328</v>
      </c>
      <c r="W74" s="81">
        <f t="shared" si="20"/>
        <v>18000</v>
      </c>
      <c r="X74" s="82">
        <f t="shared" si="33"/>
        <v>61418.274999999994</v>
      </c>
      <c r="Y74" s="81">
        <f t="shared" si="34"/>
        <v>99091.538</v>
      </c>
      <c r="Z74" s="31">
        <f t="shared" si="35"/>
        <v>174971.9291666667</v>
      </c>
      <c r="AA74" s="85">
        <f t="shared" si="36"/>
        <v>2.7866754599940018</v>
      </c>
      <c r="AB74" s="51">
        <f t="shared" si="37"/>
        <v>92812.660833333328</v>
      </c>
      <c r="AC74" s="51">
        <f t="shared" si="38"/>
        <v>75355.339166666672</v>
      </c>
      <c r="AD74" s="83">
        <v>168168</v>
      </c>
    </row>
    <row r="75" spans="1:30" ht="31.2">
      <c r="A75" s="62" t="s">
        <v>110</v>
      </c>
      <c r="B75" s="62" t="s">
        <v>111</v>
      </c>
      <c r="C75" s="63">
        <v>6938.9133333333302</v>
      </c>
      <c r="D75" s="63">
        <f t="shared" si="21"/>
        <v>6939</v>
      </c>
      <c r="E75" s="63" t="e">
        <f>#REF!-D75</f>
        <v>#REF!</v>
      </c>
      <c r="F75" s="31">
        <v>0</v>
      </c>
      <c r="G75" s="31">
        <v>136214</v>
      </c>
      <c r="H75" s="31">
        <v>136214</v>
      </c>
      <c r="I75" s="34">
        <v>480056.3</v>
      </c>
      <c r="J75" s="32">
        <v>114291.26000000001</v>
      </c>
      <c r="K75" s="38">
        <v>2.8569464039946988</v>
      </c>
      <c r="L75" s="33">
        <f t="shared" si="22"/>
        <v>80009.383333333317</v>
      </c>
      <c r="M75" s="32">
        <f t="shared" si="23"/>
        <v>34281.876666666692</v>
      </c>
      <c r="N75" s="33">
        <f t="shared" si="24"/>
        <v>100011.72916666664</v>
      </c>
      <c r="O75" s="33">
        <f t="shared" si="25"/>
        <v>14279.530833333367</v>
      </c>
      <c r="P75" s="33">
        <f t="shared" si="26"/>
        <v>96011.25999999998</v>
      </c>
      <c r="Q75" s="33">
        <f t="shared" si="27"/>
        <v>18280.000000000029</v>
      </c>
      <c r="R75" s="41">
        <f t="shared" si="28"/>
        <v>0</v>
      </c>
      <c r="S75" s="42">
        <f t="shared" si="29"/>
        <v>0</v>
      </c>
      <c r="T75" s="45">
        <f t="shared" si="30"/>
        <v>18000</v>
      </c>
      <c r="U75" s="45">
        <f t="shared" si="31"/>
        <v>6856.3753333333389</v>
      </c>
      <c r="V75" s="31">
        <f t="shared" si="32"/>
        <v>7423.155500000028</v>
      </c>
      <c r="W75" s="31">
        <f t="shared" si="20"/>
        <v>0</v>
      </c>
      <c r="X75" s="50" t="str">
        <f t="shared" si="33"/>
        <v>-</v>
      </c>
      <c r="Y75" s="31">
        <f t="shared" si="34"/>
        <v>280.0000000000291</v>
      </c>
      <c r="Z75" s="31">
        <f t="shared" si="35"/>
        <v>106868.10449999999</v>
      </c>
      <c r="AA75" s="85">
        <f t="shared" si="36"/>
        <v>2.6713892807989392</v>
      </c>
      <c r="AB75" s="51">
        <f t="shared" si="37"/>
        <v>7423.155500000028</v>
      </c>
      <c r="AC75" s="51">
        <f t="shared" si="38"/>
        <v>128790.84449999998</v>
      </c>
      <c r="AD75" s="51">
        <v>136214</v>
      </c>
    </row>
    <row r="76" spans="1:30" s="65" customFormat="1">
      <c r="A76" s="54" t="s">
        <v>112</v>
      </c>
      <c r="B76" s="54"/>
      <c r="C76" s="60">
        <f>SUM(C4:C75)</f>
        <v>259113.68800000002</v>
      </c>
      <c r="D76" s="60">
        <f>SUM(D4:D75)</f>
        <v>259112</v>
      </c>
      <c r="E76" s="60" t="e">
        <f>SUM(E4:E75)</f>
        <v>#REF!</v>
      </c>
      <c r="F76" s="37">
        <v>277795</v>
      </c>
      <c r="G76" s="37">
        <v>10835931</v>
      </c>
      <c r="H76" s="37">
        <v>11113726</v>
      </c>
      <c r="I76" s="37">
        <f>SUM(I4:I75)</f>
        <v>35678352</v>
      </c>
      <c r="J76" s="37">
        <f>SUM(J4:J75)</f>
        <v>8823102.5999999996</v>
      </c>
      <c r="K76" s="39"/>
      <c r="L76" s="33">
        <f>SUM(L4:L75)</f>
        <v>4783770.1416666675</v>
      </c>
      <c r="M76" s="32">
        <f>SUM(M4:M75)</f>
        <v>3150172.2083333326</v>
      </c>
      <c r="N76" s="33">
        <f>SUM(N4:N75)</f>
        <v>4636574.8187500006</v>
      </c>
      <c r="O76" s="33">
        <f>SUM(O4:O75)</f>
        <v>2097660.0412500002</v>
      </c>
      <c r="P76" s="33">
        <f t="shared" si="26"/>
        <v>0</v>
      </c>
      <c r="Q76" s="33">
        <f t="shared" si="27"/>
        <v>0</v>
      </c>
      <c r="R76" s="41">
        <f t="shared" ref="R76:Y76" si="39">SUM(R4:R75)</f>
        <v>4140914.8849999993</v>
      </c>
      <c r="S76" s="43">
        <f t="shared" si="39"/>
        <v>1268504.3149999999</v>
      </c>
      <c r="T76" s="47">
        <f t="shared" si="39"/>
        <v>909730.2266666668</v>
      </c>
      <c r="U76" s="45">
        <f t="shared" si="39"/>
        <v>630034.44166666677</v>
      </c>
      <c r="V76" s="40">
        <f>SUM(V4:V75)</f>
        <v>1553720.1673333333</v>
      </c>
      <c r="W76" s="40">
        <f t="shared" si="39"/>
        <v>438833.06999999995</v>
      </c>
      <c r="X76" s="48">
        <f t="shared" si="39"/>
        <v>808600.78500000003</v>
      </c>
      <c r="Y76" s="40">
        <f t="shared" si="39"/>
        <v>1499225.6200000003</v>
      </c>
      <c r="Z76" s="40">
        <f>SUM(Z4:Z75)</f>
        <v>7269382.4326666696</v>
      </c>
      <c r="AA76" s="88"/>
      <c r="AB76" s="74">
        <f>SUM(AB4:AB75)</f>
        <v>1553720.1673333333</v>
      </c>
      <c r="AC76" s="74">
        <f>SUM(AC4:AC75)</f>
        <v>9585005.8326666672</v>
      </c>
      <c r="AD76" s="84">
        <v>11138726</v>
      </c>
    </row>
    <row r="77" spans="1:30">
      <c r="P77" s="44"/>
      <c r="Y77" s="44"/>
      <c r="Z77" s="44"/>
    </row>
    <row r="80" spans="1:30">
      <c r="AC80" s="44"/>
    </row>
  </sheetData>
  <mergeCells count="26">
    <mergeCell ref="AC2:AC3"/>
    <mergeCell ref="AD2:AD3"/>
    <mergeCell ref="W2:W3"/>
    <mergeCell ref="X2:X3"/>
    <mergeCell ref="Y2:Y3"/>
    <mergeCell ref="Z2:Z3"/>
    <mergeCell ref="AA2:AA3"/>
    <mergeCell ref="AB2:AB3"/>
    <mergeCell ref="V2:V3"/>
    <mergeCell ref="J2:J3"/>
    <mergeCell ref="K2:K3"/>
    <mergeCell ref="L2:L3"/>
    <mergeCell ref="M2:M3"/>
    <mergeCell ref="N2:N3"/>
    <mergeCell ref="O2:O3"/>
    <mergeCell ref="P2:P3"/>
    <mergeCell ref="Q2:Q3"/>
    <mergeCell ref="R2:R3"/>
    <mergeCell ref="S2:S3"/>
    <mergeCell ref="T2:T3"/>
    <mergeCell ref="I2:I3"/>
    <mergeCell ref="A2:A3"/>
    <mergeCell ref="B2:B3"/>
    <mergeCell ref="F2:F3"/>
    <mergeCell ref="G2:G3"/>
    <mergeCell ref="H2:H3"/>
  </mergeCells>
  <pageMargins left="0.11811023622047245" right="0.11811023622047245" top="0.11811023622047245" bottom="0.11811023622047245" header="0.31496062992125984" footer="0.31496062992125984"/>
  <pageSetup paperSize="8" scale="5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Tableau Note Pdt</vt:lpstr>
      <vt:lpstr>ligne 1159</vt:lpstr>
      <vt:lpstr>Note</vt:lpstr>
      <vt:lpstr>HYPO_5 bis</vt:lpstr>
      <vt:lpstr>HYPO_4</vt:lpstr>
      <vt:lpstr>HYPO_3</vt:lpstr>
      <vt:lpstr>HYPO_2</vt:lpstr>
      <vt:lpstr>HYPO_3!Zone_d_impression</vt:lpstr>
      <vt:lpstr>HYPO_4!Zone_d_impression</vt:lpstr>
      <vt:lpstr>'HYPO_5 bis'!Zone_d_impression</vt:lpstr>
      <vt:lpstr>'ligne 1159'!Zone_d_impression</vt:lpstr>
      <vt:lpstr>'Tableau Note Pdt'!Zone_d_impression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2017-08-02T11:46:17Z</dcterms:modified>
</cp:coreProperties>
</file>