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328D963-FB00-4B8B-AD0B-6B7BFD546CC3}" xr6:coauthVersionLast="47" xr6:coauthVersionMax="47" xr10:uidLastSave="{00000000-0000-0000-0000-000000000000}"/>
  <bookViews>
    <workbookView xWindow="20370" yWindow="-900" windowWidth="29040" windowHeight="15990" activeTab="1" xr2:uid="{562D5CB3-D054-47E6-90DE-74EEC2149353}"/>
  </bookViews>
  <sheets>
    <sheet name="Inscriptions" sheetId="1" r:id="rId1"/>
    <sheet name="Jour" sheetId="3" r:id="rId2"/>
    <sheet name="Histoire" sheetId="5" r:id="rId3"/>
    <sheet name="CoEquipiers" sheetId="2" r:id="rId4"/>
    <sheet name="Adversaires" sheetId="4" r:id="rId5"/>
  </sheets>
  <definedNames>
    <definedName name="AJouter_">Jour!$AD$4</definedName>
    <definedName name="Doublettes">Inscriptions!$F$2</definedName>
    <definedName name="Matchs">Inscriptions!$G$2</definedName>
    <definedName name="Nombre_Joueurs">Inscriptions!$B$3</definedName>
    <definedName name="Nombre_Terrains">Inscriptions!$D$2</definedName>
    <definedName name="Penalites">Jour!$K$1</definedName>
    <definedName name="Triplettes">Inscriptions!$E$2</definedName>
    <definedName name="X_TBL_Adv">Adversaires!$G$3:$AG$29</definedName>
    <definedName name="X_TBL_CoEq">CoEquipiers!$G$3:$AG$29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8" i="2" l="1"/>
  <c r="C9" i="2"/>
  <c r="C7" i="2"/>
  <c r="C4" i="2"/>
  <c r="M2" i="5"/>
  <c r="M18" i="5"/>
  <c r="M19" i="5"/>
  <c r="M20" i="5"/>
  <c r="M21" i="5"/>
  <c r="M22" i="5"/>
  <c r="M23" i="5"/>
  <c r="M24" i="5"/>
  <c r="M25" i="5"/>
  <c r="M26" i="5"/>
  <c r="M27" i="5"/>
  <c r="AE8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S304" i="3"/>
  <c r="S305" i="3"/>
  <c r="S306" i="3"/>
  <c r="S307" i="3"/>
  <c r="S308" i="3"/>
  <c r="S309" i="3"/>
  <c r="S310" i="3"/>
  <c r="S311" i="3"/>
  <c r="S312" i="3"/>
  <c r="S313" i="3"/>
  <c r="S314" i="3"/>
  <c r="S315" i="3"/>
  <c r="S316" i="3"/>
  <c r="S317" i="3"/>
  <c r="S318" i="3"/>
  <c r="S319" i="3"/>
  <c r="S320" i="3"/>
  <c r="S321" i="3"/>
  <c r="S322" i="3"/>
  <c r="S323" i="3"/>
  <c r="S324" i="3"/>
  <c r="S325" i="3"/>
  <c r="S326" i="3"/>
  <c r="S327" i="3"/>
  <c r="S328" i="3"/>
  <c r="S329" i="3"/>
  <c r="S330" i="3"/>
  <c r="S331" i="3"/>
  <c r="S332" i="3"/>
  <c r="S333" i="3"/>
  <c r="S334" i="3"/>
  <c r="S335" i="3"/>
  <c r="S336" i="3"/>
  <c r="S337" i="3"/>
  <c r="S338" i="3"/>
  <c r="S339" i="3"/>
  <c r="S340" i="3"/>
  <c r="S341" i="3"/>
  <c r="S342" i="3"/>
  <c r="S343" i="3"/>
  <c r="S344" i="3"/>
  <c r="S345" i="3"/>
  <c r="S346" i="3"/>
  <c r="S347" i="3"/>
  <c r="S348" i="3"/>
  <c r="S349" i="3"/>
  <c r="S350" i="3"/>
  <c r="S351" i="3"/>
  <c r="S352" i="3"/>
  <c r="S353" i="3"/>
  <c r="S354" i="3"/>
  <c r="S355" i="3"/>
  <c r="S356" i="3"/>
  <c r="S357" i="3"/>
  <c r="S358" i="3"/>
  <c r="S359" i="3"/>
  <c r="S360" i="3"/>
  <c r="S361" i="3"/>
  <c r="W27" i="3"/>
  <c r="W28" i="3"/>
  <c r="W21" i="3"/>
  <c r="W25" i="3"/>
  <c r="W30" i="3"/>
  <c r="W34" i="3"/>
  <c r="W29" i="3"/>
  <c r="W31" i="3"/>
  <c r="W15" i="3"/>
  <c r="W23" i="3"/>
  <c r="W17" i="3"/>
  <c r="W32" i="3"/>
  <c r="W11" i="3"/>
  <c r="W37" i="3"/>
  <c r="X27" i="3" a="1"/>
  <c r="X27" i="3" s="1"/>
  <c r="X28" i="3" a="1"/>
  <c r="X28" i="3" s="1"/>
  <c r="X21" i="3" a="1"/>
  <c r="X21" i="3" s="1"/>
  <c r="X25" i="3" a="1"/>
  <c r="X25" i="3" s="1"/>
  <c r="X30" i="3" a="1"/>
  <c r="X30" i="3" s="1"/>
  <c r="X34" i="3" a="1"/>
  <c r="X34" i="3" s="1"/>
  <c r="X29" i="3" a="1"/>
  <c r="X29" i="3" s="1"/>
  <c r="X31" i="3" a="1"/>
  <c r="X31" i="3" s="1"/>
  <c r="X15" i="3" a="1"/>
  <c r="X15" i="3" s="1"/>
  <c r="X23" i="3" a="1"/>
  <c r="X23" i="3" s="1"/>
  <c r="X17" i="3" a="1"/>
  <c r="X17" i="3" s="1"/>
  <c r="X32" i="3" a="1"/>
  <c r="X32" i="3" s="1"/>
  <c r="X11" i="3" a="1"/>
  <c r="X11" i="3" s="1"/>
  <c r="X37" i="3" a="1"/>
  <c r="X37" i="3" s="1"/>
  <c r="Z27" i="3"/>
  <c r="Z28" i="3"/>
  <c r="Z21" i="3"/>
  <c r="Z25" i="3"/>
  <c r="Z30" i="3"/>
  <c r="Z34" i="3"/>
  <c r="Z29" i="3"/>
  <c r="Z31" i="3"/>
  <c r="Z15" i="3"/>
  <c r="Z23" i="3"/>
  <c r="Z17" i="3"/>
  <c r="Z32" i="3"/>
  <c r="Z11" i="3"/>
  <c r="Z37" i="3"/>
  <c r="AA27" i="3" a="1"/>
  <c r="AA27" i="3" s="1"/>
  <c r="AA28" i="3" a="1"/>
  <c r="AA28" i="3" s="1"/>
  <c r="AA21" i="3" a="1"/>
  <c r="AA21" i="3" s="1"/>
  <c r="AA25" i="3" a="1"/>
  <c r="AA25" i="3" s="1"/>
  <c r="AA30" i="3" a="1"/>
  <c r="AA30" i="3" s="1"/>
  <c r="AA34" i="3" a="1"/>
  <c r="AA34" i="3" s="1"/>
  <c r="AA29" i="3" a="1"/>
  <c r="AA29" i="3" s="1"/>
  <c r="AA31" i="3" a="1"/>
  <c r="AA31" i="3" s="1"/>
  <c r="AA15" i="3" a="1"/>
  <c r="AA15" i="3" s="1"/>
  <c r="AA23" i="3" a="1"/>
  <c r="AA23" i="3" s="1"/>
  <c r="AA17" i="3" a="1"/>
  <c r="AA17" i="3" s="1"/>
  <c r="AA32" i="3" a="1"/>
  <c r="AA32" i="3" s="1"/>
  <c r="AA11" i="3" a="1"/>
  <c r="AA11" i="3" s="1"/>
  <c r="AA37" i="3" a="1"/>
  <c r="AA37" i="3" s="1"/>
  <c r="W19" i="3"/>
  <c r="X19" i="3" a="1"/>
  <c r="X19" i="3" s="1"/>
  <c r="Z19" i="3"/>
  <c r="AA19" i="3" a="1"/>
  <c r="AA19" i="3" s="1"/>
  <c r="W18" i="3"/>
  <c r="W13" i="3"/>
  <c r="W14" i="3"/>
  <c r="W22" i="3"/>
  <c r="X18" i="3" a="1"/>
  <c r="X18" i="3" s="1"/>
  <c r="X13" i="3" a="1"/>
  <c r="X13" i="3" s="1"/>
  <c r="X14" i="3" a="1"/>
  <c r="X14" i="3" s="1"/>
  <c r="X22" i="3" a="1"/>
  <c r="X22" i="3" s="1"/>
  <c r="Z18" i="3"/>
  <c r="Z13" i="3"/>
  <c r="Z14" i="3"/>
  <c r="Z22" i="3"/>
  <c r="AA18" i="3" a="1"/>
  <c r="AA18" i="3" s="1"/>
  <c r="AA13" i="3" a="1"/>
  <c r="AA13" i="3" s="1"/>
  <c r="AA14" i="3" a="1"/>
  <c r="AA14" i="3" s="1"/>
  <c r="AA22" i="3" a="1"/>
  <c r="AA22" i="3" s="1"/>
  <c r="W20" i="3"/>
  <c r="X20" i="3" a="1"/>
  <c r="X20" i="3" s="1"/>
  <c r="Z20" i="3"/>
  <c r="AA20" i="3" a="1"/>
  <c r="AA20" i="3" s="1"/>
  <c r="W33" i="3"/>
  <c r="X33" i="3" a="1"/>
  <c r="X33" i="3" s="1"/>
  <c r="Z33" i="3"/>
  <c r="AA33" i="3" a="1"/>
  <c r="AA33" i="3" s="1"/>
  <c r="W35" i="3"/>
  <c r="W36" i="3"/>
  <c r="X35" i="3" a="1"/>
  <c r="X35" i="3" s="1"/>
  <c r="X36" i="3" a="1"/>
  <c r="X36" i="3" s="1"/>
  <c r="Z35" i="3"/>
  <c r="Z36" i="3"/>
  <c r="AA35" i="3" a="1"/>
  <c r="AA35" i="3" s="1"/>
  <c r="AA36" i="3" a="1"/>
  <c r="AA36" i="3" s="1"/>
  <c r="W12" i="3"/>
  <c r="X12" i="3" a="1"/>
  <c r="X12" i="3" s="1"/>
  <c r="Z12" i="3"/>
  <c r="AA12" i="3" a="1"/>
  <c r="AA12" i="3" s="1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R11" i="3"/>
  <c r="S11" i="3"/>
  <c r="W24" i="3"/>
  <c r="W26" i="3"/>
  <c r="W16" i="3"/>
  <c r="X24" i="3" a="1"/>
  <c r="X24" i="3" s="1"/>
  <c r="X26" i="3" a="1"/>
  <c r="X26" i="3" s="1"/>
  <c r="X16" i="3" a="1"/>
  <c r="X16" i="3" s="1"/>
  <c r="Z24" i="3"/>
  <c r="Z26" i="3"/>
  <c r="Z16" i="3"/>
  <c r="AA24" i="3" a="1"/>
  <c r="AA24" i="3" s="1"/>
  <c r="AA26" i="3" a="1"/>
  <c r="AA26" i="3" s="1"/>
  <c r="AA16" i="3" a="1"/>
  <c r="AA16" i="3" s="1"/>
  <c r="C11" i="4"/>
  <c r="C12" i="4"/>
  <c r="C13" i="4"/>
  <c r="C14" i="4"/>
  <c r="C15" i="4"/>
  <c r="C16" i="4"/>
  <c r="C17" i="4"/>
  <c r="C6" i="4"/>
  <c r="C7" i="4"/>
  <c r="C8" i="4"/>
  <c r="C9" i="4"/>
  <c r="C10" i="4"/>
  <c r="C3" i="4"/>
  <c r="I1" i="4"/>
  <c r="F1" i="4" s="1"/>
  <c r="B3" i="1"/>
  <c r="L3" i="5" a="1"/>
  <c r="L3" i="5" s="1"/>
  <c r="I2" i="5"/>
  <c r="D2" i="5"/>
  <c r="C2" i="5"/>
  <c r="Q8" i="3" a="1"/>
  <c r="Q8" i="3" s="1"/>
  <c r="O8" i="3" a="1"/>
  <c r="O8" i="3" s="1"/>
  <c r="O1" i="3"/>
  <c r="P1" i="3"/>
  <c r="Q1" i="3"/>
  <c r="O2" i="3"/>
  <c r="P2" i="3"/>
  <c r="Q2" i="3"/>
  <c r="O3" i="3"/>
  <c r="P3" i="3"/>
  <c r="Q3" i="3"/>
  <c r="O4" i="3"/>
  <c r="P4" i="3"/>
  <c r="Q4" i="3"/>
  <c r="O5" i="3"/>
  <c r="P5" i="3"/>
  <c r="Q5" i="3"/>
  <c r="N2" i="3"/>
  <c r="N3" i="3"/>
  <c r="N4" i="3"/>
  <c r="N5" i="3"/>
  <c r="N1" i="3"/>
  <c r="O9" i="3"/>
  <c r="P9" i="3"/>
  <c r="Q9" i="3"/>
  <c r="N9" i="3"/>
  <c r="K9" i="3"/>
  <c r="V8" i="3"/>
  <c r="D3" i="1"/>
  <c r="A3" i="1"/>
  <c r="D4" i="2" l="1"/>
  <c r="C5" i="2" s="1"/>
  <c r="C6" i="2" s="1"/>
  <c r="Y27" i="3"/>
  <c r="AC27" i="3"/>
  <c r="Y32" i="3"/>
  <c r="Y31" i="3"/>
  <c r="AB17" i="3"/>
  <c r="AB29" i="3"/>
  <c r="AB21" i="3"/>
  <c r="AD27" i="3"/>
  <c r="AB37" i="3"/>
  <c r="AB23" i="3"/>
  <c r="AB34" i="3"/>
  <c r="AB28" i="3"/>
  <c r="AB11" i="3"/>
  <c r="AB15" i="3"/>
  <c r="AB30" i="3"/>
  <c r="AB27" i="3"/>
  <c r="AC11" i="3"/>
  <c r="Y11" i="3"/>
  <c r="AD11" i="3"/>
  <c r="AC15" i="3"/>
  <c r="Y15" i="3"/>
  <c r="AD15" i="3"/>
  <c r="AC30" i="3"/>
  <c r="Y30" i="3"/>
  <c r="AD30" i="3"/>
  <c r="AD32" i="3"/>
  <c r="AC32" i="3"/>
  <c r="AD31" i="3"/>
  <c r="AC31" i="3"/>
  <c r="Y25" i="3"/>
  <c r="AD25" i="3"/>
  <c r="AC25" i="3"/>
  <c r="AB32" i="3"/>
  <c r="AB31" i="3"/>
  <c r="AB25" i="3"/>
  <c r="Y17" i="3"/>
  <c r="AD17" i="3"/>
  <c r="AC17" i="3"/>
  <c r="Y29" i="3"/>
  <c r="AD29" i="3"/>
  <c r="AC29" i="3"/>
  <c r="Y21" i="3"/>
  <c r="AD21" i="3"/>
  <c r="AC21" i="3"/>
  <c r="AC37" i="3"/>
  <c r="Y37" i="3"/>
  <c r="AD37" i="3"/>
  <c r="AC23" i="3"/>
  <c r="Y23" i="3"/>
  <c r="AD23" i="3"/>
  <c r="AC34" i="3"/>
  <c r="Y34" i="3"/>
  <c r="AD34" i="3"/>
  <c r="AC28" i="3"/>
  <c r="Y28" i="3"/>
  <c r="AD28" i="3"/>
  <c r="AB18" i="3"/>
  <c r="AB13" i="3"/>
  <c r="AB19" i="3"/>
  <c r="Y19" i="3"/>
  <c r="AC19" i="3"/>
  <c r="AD19" i="3"/>
  <c r="AB14" i="3"/>
  <c r="AB22" i="3"/>
  <c r="Y22" i="3"/>
  <c r="AC22" i="3"/>
  <c r="AD22" i="3"/>
  <c r="Y13" i="3"/>
  <c r="AC13" i="3"/>
  <c r="AD13" i="3"/>
  <c r="Y14" i="3"/>
  <c r="AC14" i="3"/>
  <c r="AD14" i="3"/>
  <c r="Y18" i="3"/>
  <c r="AC18" i="3"/>
  <c r="AD18" i="3"/>
  <c r="AB20" i="3"/>
  <c r="Y20" i="3"/>
  <c r="AC20" i="3"/>
  <c r="AD20" i="3"/>
  <c r="AB33" i="3"/>
  <c r="AD33" i="3"/>
  <c r="AC33" i="3"/>
  <c r="Y33" i="3"/>
  <c r="AB35" i="3"/>
  <c r="AB36" i="3"/>
  <c r="AC36" i="3"/>
  <c r="Y36" i="3"/>
  <c r="AD36" i="3"/>
  <c r="Y35" i="3"/>
  <c r="AD35" i="3"/>
  <c r="AC35" i="3"/>
  <c r="Y16" i="3"/>
  <c r="Y26" i="3"/>
  <c r="AC24" i="3"/>
  <c r="AB26" i="3"/>
  <c r="AB12" i="3"/>
  <c r="Y12" i="3"/>
  <c r="AD12" i="3"/>
  <c r="AC12" i="3"/>
  <c r="AB16" i="3"/>
  <c r="AB24" i="3"/>
  <c r="Y24" i="3"/>
  <c r="AD24" i="3"/>
  <c r="AD16" i="3"/>
  <c r="AD26" i="3"/>
  <c r="AC16" i="3"/>
  <c r="AC26" i="3"/>
  <c r="D3" i="4"/>
  <c r="C4" i="4" s="1"/>
  <c r="C5" i="4" s="1"/>
  <c r="M15" i="5"/>
  <c r="M11" i="5"/>
  <c r="M7" i="5"/>
  <c r="M4" i="5"/>
  <c r="M14" i="5"/>
  <c r="M10" i="5"/>
  <c r="M6" i="5"/>
  <c r="M17" i="5"/>
  <c r="M13" i="5"/>
  <c r="M9" i="5"/>
  <c r="M5" i="5"/>
  <c r="M16" i="5"/>
  <c r="M12" i="5"/>
  <c r="M8" i="5"/>
  <c r="E2" i="1"/>
  <c r="R3" i="3"/>
  <c r="R2" i="3"/>
  <c r="R1" i="3"/>
  <c r="S4" i="3"/>
  <c r="R4" i="3"/>
  <c r="S1" i="3"/>
  <c r="S3" i="3"/>
  <c r="R5" i="3"/>
  <c r="S2" i="3"/>
  <c r="S5" i="3"/>
  <c r="S9" i="3"/>
  <c r="R9" i="3"/>
  <c r="AC5" i="3" l="1"/>
  <c r="AC6" i="3"/>
  <c r="AC8" i="3"/>
  <c r="AC7" i="3"/>
  <c r="F2" i="1"/>
  <c r="D2" i="1" s="1"/>
  <c r="AD5" i="3" l="1"/>
  <c r="K1" i="3" s="1"/>
  <c r="AD6" i="3"/>
  <c r="AD7" i="3"/>
  <c r="AD8" i="3"/>
  <c r="H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<sst xmlns="http://schemas.openxmlformats.org/spreadsheetml/2006/main" count="4922" uniqueCount="499">
  <si>
    <t>Actif</t>
  </si>
  <si>
    <t>joueur001</t>
  </si>
  <si>
    <t>joueur002</t>
  </si>
  <si>
    <t>joueur003</t>
  </si>
  <si>
    <t>joueur004</t>
  </si>
  <si>
    <t>joueur005</t>
  </si>
  <si>
    <t>joueur006</t>
  </si>
  <si>
    <t>joueur007</t>
  </si>
  <si>
    <t>joueur008</t>
  </si>
  <si>
    <t>joueur009</t>
  </si>
  <si>
    <t>joueur010</t>
  </si>
  <si>
    <t>joueur011</t>
  </si>
  <si>
    <t>joueur012</t>
  </si>
  <si>
    <t>joueur013</t>
  </si>
  <si>
    <t>joueur014</t>
  </si>
  <si>
    <t>joueur015</t>
  </si>
  <si>
    <t>joueur016</t>
  </si>
  <si>
    <t>joueur017</t>
  </si>
  <si>
    <t>joueur018</t>
  </si>
  <si>
    <t>joueur019</t>
  </si>
  <si>
    <t>joueur020</t>
  </si>
  <si>
    <t>joueur021</t>
  </si>
  <si>
    <t>joueur022</t>
  </si>
  <si>
    <t>joueur023</t>
  </si>
  <si>
    <t>joueur024</t>
  </si>
  <si>
    <t>joueur025</t>
  </si>
  <si>
    <t>joueur026</t>
  </si>
  <si>
    <t>joueur027</t>
  </si>
  <si>
    <t>joueur040</t>
  </si>
  <si>
    <t>Joueur</t>
  </si>
  <si>
    <t>Terrains</t>
  </si>
  <si>
    <t>Terrain001</t>
  </si>
  <si>
    <t>Terrain002</t>
  </si>
  <si>
    <t>Terrain003</t>
  </si>
  <si>
    <t>Terrain004</t>
  </si>
  <si>
    <t>Terrain005</t>
  </si>
  <si>
    <t>Terrain006</t>
  </si>
  <si>
    <t>Terrain007</t>
  </si>
  <si>
    <t>Terrain008</t>
  </si>
  <si>
    <t>Terrain009</t>
  </si>
  <si>
    <t>Terrain010</t>
  </si>
  <si>
    <t>Terrain011</t>
  </si>
  <si>
    <t>Terrain012</t>
  </si>
  <si>
    <t>Terrain013</t>
  </si>
  <si>
    <t>Terrain014</t>
  </si>
  <si>
    <t>Terrain015</t>
  </si>
  <si>
    <t>Terrain016</t>
  </si>
  <si>
    <t>Terrain017</t>
  </si>
  <si>
    <t>Terrain018</t>
  </si>
  <si>
    <t>Terrain019</t>
  </si>
  <si>
    <t>Terrain020</t>
  </si>
  <si>
    <t>Terrain021</t>
  </si>
  <si>
    <t>Terrain022</t>
  </si>
  <si>
    <t>Terrain023</t>
  </si>
  <si>
    <t>Terrain024</t>
  </si>
  <si>
    <t>Terrain025</t>
  </si>
  <si>
    <t>Terrain026</t>
  </si>
  <si>
    <t>Terrain027</t>
  </si>
  <si>
    <t>Terrain028</t>
  </si>
  <si>
    <t>Terrain029</t>
  </si>
  <si>
    <t>Terrain030</t>
  </si>
  <si>
    <t>Terrain031</t>
  </si>
  <si>
    <t>Terrain032</t>
  </si>
  <si>
    <t>Terrain033</t>
  </si>
  <si>
    <t>Terrain034</t>
  </si>
  <si>
    <t>Terrain035</t>
  </si>
  <si>
    <t>Terrain036</t>
  </si>
  <si>
    <t>Terrain037</t>
  </si>
  <si>
    <t>Terrain038</t>
  </si>
  <si>
    <t>Terrain039</t>
  </si>
  <si>
    <t>Terrain040</t>
  </si>
  <si>
    <t>Terrain041</t>
  </si>
  <si>
    <t>Terrain042</t>
  </si>
  <si>
    <t>Terrain043</t>
  </si>
  <si>
    <t>Terrain044</t>
  </si>
  <si>
    <t>Terrain045</t>
  </si>
  <si>
    <t>Terrain046</t>
  </si>
  <si>
    <t>Terrain047</t>
  </si>
  <si>
    <t>Terrain048</t>
  </si>
  <si>
    <t>Terrain049</t>
  </si>
  <si>
    <t>Terrain050</t>
  </si>
  <si>
    <t>Terrain051</t>
  </si>
  <si>
    <t>Terrain052</t>
  </si>
  <si>
    <t>Terrain053</t>
  </si>
  <si>
    <t>Terrain054</t>
  </si>
  <si>
    <t>Terrain055</t>
  </si>
  <si>
    <t>Terrain056</t>
  </si>
  <si>
    <t>terrains</t>
  </si>
  <si>
    <t>triplettes</t>
  </si>
  <si>
    <t>Doublettes</t>
  </si>
  <si>
    <t>Terrain</t>
  </si>
  <si>
    <t>Match</t>
  </si>
  <si>
    <t>Tour</t>
  </si>
  <si>
    <t>Matchs</t>
  </si>
  <si>
    <t>2 joueurs</t>
  </si>
  <si>
    <t>joueur1</t>
  </si>
  <si>
    <t>joueur2</t>
  </si>
  <si>
    <t>Adv1</t>
  </si>
  <si>
    <t>CoEq1</t>
  </si>
  <si>
    <t>CoEq2</t>
  </si>
  <si>
    <t>joueur006|joueur008</t>
  </si>
  <si>
    <t>joueur006|joueur015</t>
  </si>
  <si>
    <t>joueur006|joueur018</t>
  </si>
  <si>
    <t>joueur006|joueur021</t>
  </si>
  <si>
    <t>joueur006|joueur022</t>
  </si>
  <si>
    <t>joueur008|joueur015</t>
  </si>
  <si>
    <t>joueur008|joueur018</t>
  </si>
  <si>
    <t>joueur008|joueur021</t>
  </si>
  <si>
    <t>joueur008|joueur022</t>
  </si>
  <si>
    <t>joueur015|joueur018</t>
  </si>
  <si>
    <t>joueur015|joueur021</t>
  </si>
  <si>
    <t>joueur015|joueur022</t>
  </si>
  <si>
    <t>joueur018|joueur021</t>
  </si>
  <si>
    <t>joueur018|joueur022</t>
  </si>
  <si>
    <t>joueur021|joueur022</t>
  </si>
  <si>
    <t>Adb Hist</t>
  </si>
  <si>
    <t>CoEq 1</t>
  </si>
  <si>
    <t>CoEq Hist</t>
  </si>
  <si>
    <t>joueur006|joueur025</t>
  </si>
  <si>
    <t>joueur008|joueur025</t>
  </si>
  <si>
    <t>joueur015|joueur025</t>
  </si>
  <si>
    <t>joueur018|joueur025</t>
  </si>
  <si>
    <t>joueur021|joueur025</t>
  </si>
  <si>
    <t>joueur022|joueur025</t>
  </si>
  <si>
    <t>Jour</t>
  </si>
  <si>
    <t>Adversaire</t>
  </si>
  <si>
    <t>Coequipiers</t>
  </si>
  <si>
    <t>joueur002|joueur003</t>
  </si>
  <si>
    <t>joueur002|joueur005</t>
  </si>
  <si>
    <t>joueur002|joueur006</t>
  </si>
  <si>
    <t>joueur002|joueur007</t>
  </si>
  <si>
    <t>joueur002|joueur008</t>
  </si>
  <si>
    <t>joueur002|joueur010</t>
  </si>
  <si>
    <t>joueur002|joueur011</t>
  </si>
  <si>
    <t>joueur002|joueur012</t>
  </si>
  <si>
    <t>joueur002|joueur014</t>
  </si>
  <si>
    <t>joueur002|joueur015</t>
  </si>
  <si>
    <t>joueur002|joueur018</t>
  </si>
  <si>
    <t>joueur002|joueur020</t>
  </si>
  <si>
    <t>joueur002|joueur022</t>
  </si>
  <si>
    <t>joueur003|joueur005</t>
  </si>
  <si>
    <t>joueur003|joueur006</t>
  </si>
  <si>
    <t>joueur003|joueur007</t>
  </si>
  <si>
    <t>joueur003|joueur008</t>
  </si>
  <si>
    <t>joueur003|joueur010</t>
  </si>
  <si>
    <t>joueur003|joueur011</t>
  </si>
  <si>
    <t>joueur003|joueur012</t>
  </si>
  <si>
    <t>joueur003|joueur014</t>
  </si>
  <si>
    <t>joueur003|joueur015</t>
  </si>
  <si>
    <t>joueur003|joueur018</t>
  </si>
  <si>
    <t>joueur003|joueur020</t>
  </si>
  <si>
    <t>joueur003|joueur022</t>
  </si>
  <si>
    <t>joueur005|joueur006</t>
  </si>
  <si>
    <t>joueur005|joueur007</t>
  </si>
  <si>
    <t>joueur005|joueur008</t>
  </si>
  <si>
    <t>joueur005|joueur010</t>
  </si>
  <si>
    <t>joueur005|joueur011</t>
  </si>
  <si>
    <t>joueur005|joueur012</t>
  </si>
  <si>
    <t>joueur005|joueur014</t>
  </si>
  <si>
    <t>joueur005|joueur015</t>
  </si>
  <si>
    <t>joueur005|joueur018</t>
  </si>
  <si>
    <t>joueur005|joueur020</t>
  </si>
  <si>
    <t>joueur005|joueur022</t>
  </si>
  <si>
    <t>joueur006|joueur007</t>
  </si>
  <si>
    <t>joueur006|joueur010</t>
  </si>
  <si>
    <t>joueur006|joueur011</t>
  </si>
  <si>
    <t>joueur006|joueur012</t>
  </si>
  <si>
    <t>joueur006|joueur014</t>
  </si>
  <si>
    <t>joueur006|joueur020</t>
  </si>
  <si>
    <t>joueur007|joueur008</t>
  </si>
  <si>
    <t>joueur007|joueur010</t>
  </si>
  <si>
    <t>joueur007|joueur011</t>
  </si>
  <si>
    <t>joueur007|joueur012</t>
  </si>
  <si>
    <t>joueur007|joueur014</t>
  </si>
  <si>
    <t>joueur007|joueur015</t>
  </si>
  <si>
    <t>joueur007|joueur018</t>
  </si>
  <si>
    <t>joueur007|joueur020</t>
  </si>
  <si>
    <t>joueur007|joueur022</t>
  </si>
  <si>
    <t>joueur008|joueur010</t>
  </si>
  <si>
    <t>joueur008|joueur011</t>
  </si>
  <si>
    <t>joueur008|joueur012</t>
  </si>
  <si>
    <t>joueur008|joueur014</t>
  </si>
  <si>
    <t>joueur008|joueur020</t>
  </si>
  <si>
    <t>joueur010|joueur011</t>
  </si>
  <si>
    <t>joueur010|joueur012</t>
  </si>
  <si>
    <t>joueur010|joueur014</t>
  </si>
  <si>
    <t>joueur010|joueur015</t>
  </si>
  <si>
    <t>joueur010|joueur018</t>
  </si>
  <si>
    <t>joueur010|joueur020</t>
  </si>
  <si>
    <t>joueur010|joueur022</t>
  </si>
  <si>
    <t>joueur011|joueur012</t>
  </si>
  <si>
    <t>joueur011|joueur014</t>
  </si>
  <si>
    <t>joueur011|joueur015</t>
  </si>
  <si>
    <t>joueur011|joueur018</t>
  </si>
  <si>
    <t>joueur011|joueur020</t>
  </si>
  <si>
    <t>joueur011|joueur022</t>
  </si>
  <si>
    <t>joueur012|joueur014</t>
  </si>
  <si>
    <t>joueur012|joueur015</t>
  </si>
  <si>
    <t>joueur012|joueur018</t>
  </si>
  <si>
    <t>joueur012|joueur020</t>
  </si>
  <si>
    <t>joueur012|joueur022</t>
  </si>
  <si>
    <t>joueur014|joueur015</t>
  </si>
  <si>
    <t>joueur014|joueur018</t>
  </si>
  <si>
    <t>joueur014|joueur020</t>
  </si>
  <si>
    <t>joueur014|joueur022</t>
  </si>
  <si>
    <t>joueur015|joueur020</t>
  </si>
  <si>
    <t>joueur018|joueur020</t>
  </si>
  <si>
    <t>joueur020|joueur022</t>
  </si>
  <si>
    <t>joueur002|joueur021</t>
  </si>
  <si>
    <t>joueur005|joueur021</t>
  </si>
  <si>
    <t>joueur007|joueur021</t>
  </si>
  <si>
    <t>joueur010|joueur021</t>
  </si>
  <si>
    <t>joueur011|joueur021</t>
  </si>
  <si>
    <t>joueur012|joueur021</t>
  </si>
  <si>
    <t>joueur014|joueur021</t>
  </si>
  <si>
    <t>joueur020|joueur021</t>
  </si>
  <si>
    <t>joueur002|joueur025</t>
  </si>
  <si>
    <t>joueur003|joueur021</t>
  </si>
  <si>
    <t>joueur003|joueur025</t>
  </si>
  <si>
    <t>joueur005|joueur025</t>
  </si>
  <si>
    <t>joueur007|joueur025</t>
  </si>
  <si>
    <t>joueur012|joueur025</t>
  </si>
  <si>
    <t>joueur014|joueur025</t>
  </si>
  <si>
    <t>joueur020|joueur025</t>
  </si>
  <si>
    <t>joueur010|joueur025</t>
  </si>
  <si>
    <t>joueur011|joueur025</t>
  </si>
  <si>
    <t>joueur002|joueur016</t>
  </si>
  <si>
    <t>joueur005|joueur016</t>
  </si>
  <si>
    <t>joueur011|joueur016</t>
  </si>
  <si>
    <t>joueur014|joueur016</t>
  </si>
  <si>
    <t>joueur015|joueur016</t>
  </si>
  <si>
    <t>joueur016|joueur018</t>
  </si>
  <si>
    <t>joueur016|joueur020</t>
  </si>
  <si>
    <t>joueur016|joueur021</t>
  </si>
  <si>
    <t>joueur016|joueur025</t>
  </si>
  <si>
    <t>joueur003|joueur016</t>
  </si>
  <si>
    <t>joueur006|joueur016</t>
  </si>
  <si>
    <t>joueur007|joueur016</t>
  </si>
  <si>
    <t>joueur008|joueur016</t>
  </si>
  <si>
    <t>joueur010|joueur016</t>
  </si>
  <si>
    <t>joueur016|joueur022</t>
  </si>
  <si>
    <t>joueur012|joueur016</t>
  </si>
  <si>
    <t>nombre</t>
  </si>
  <si>
    <t>inutil</t>
  </si>
  <si>
    <t>min</t>
  </si>
  <si>
    <t>max</t>
  </si>
  <si>
    <t>moyenne</t>
  </si>
  <si>
    <t>total</t>
  </si>
  <si>
    <t>Triplette</t>
  </si>
  <si>
    <t>Doublette</t>
  </si>
  <si>
    <t>total1</t>
  </si>
  <si>
    <t>Doubl</t>
  </si>
  <si>
    <t>trip</t>
  </si>
  <si>
    <t>joueur001|joueur002</t>
  </si>
  <si>
    <t>joueur001|joueur003</t>
  </si>
  <si>
    <t>joueur001|joueur004</t>
  </si>
  <si>
    <t>joueur001|joueur005</t>
  </si>
  <si>
    <t>joueur001|joueur006</t>
  </si>
  <si>
    <t>joueur001|joueur007</t>
  </si>
  <si>
    <t>joueur001|joueur008</t>
  </si>
  <si>
    <t>joueur001|joueur009</t>
  </si>
  <si>
    <t>joueur001|joueur010</t>
  </si>
  <si>
    <t>joueur001|joueur011</t>
  </si>
  <si>
    <t>joueur001|joueur012</t>
  </si>
  <si>
    <t>joueur001|joueur013</t>
  </si>
  <si>
    <t>joueur001|joueur014</t>
  </si>
  <si>
    <t>joueur001|joueur015</t>
  </si>
  <si>
    <t>joueur001|joueur016</t>
  </si>
  <si>
    <t>joueur001|joueur017</t>
  </si>
  <si>
    <t>joueur001|joueur018</t>
  </si>
  <si>
    <t>joueur001|joueur019</t>
  </si>
  <si>
    <t>joueur001|joueur020</t>
  </si>
  <si>
    <t>joueur001|joueur021</t>
  </si>
  <si>
    <t>joueur001|joueur022</t>
  </si>
  <si>
    <t>joueur001|joueur023</t>
  </si>
  <si>
    <t>joueur001|joueur024</t>
  </si>
  <si>
    <t>joueur001|joueur025</t>
  </si>
  <si>
    <t>joueur001|joueur026</t>
  </si>
  <si>
    <t>joueur001|joueur027</t>
  </si>
  <si>
    <t>joueur002|joueur004</t>
  </si>
  <si>
    <t>joueur002|joueur009</t>
  </si>
  <si>
    <t>joueur002|joueur013</t>
  </si>
  <si>
    <t>joueur002|joueur017</t>
  </si>
  <si>
    <t>joueur002|joueur019</t>
  </si>
  <si>
    <t>joueur002|joueur023</t>
  </si>
  <si>
    <t>joueur002|joueur024</t>
  </si>
  <si>
    <t>joueur002|joueur026</t>
  </si>
  <si>
    <t>joueur002|joueur027</t>
  </si>
  <si>
    <t>joueur003|joueur004</t>
  </si>
  <si>
    <t>joueur003|joueur009</t>
  </si>
  <si>
    <t>joueur003|joueur013</t>
  </si>
  <si>
    <t>joueur003|joueur017</t>
  </si>
  <si>
    <t>joueur003|joueur019</t>
  </si>
  <si>
    <t>joueur003|joueur023</t>
  </si>
  <si>
    <t>joueur003|joueur024</t>
  </si>
  <si>
    <t>joueur003|joueur026</t>
  </si>
  <si>
    <t>joueur003|joueur027</t>
  </si>
  <si>
    <t>joueur004|joueur005</t>
  </si>
  <si>
    <t>joueur004|joueur006</t>
  </si>
  <si>
    <t>joueur004|joueur007</t>
  </si>
  <si>
    <t>joueur004|joueur008</t>
  </si>
  <si>
    <t>joueur004|joueur009</t>
  </si>
  <si>
    <t>joueur004|joueur010</t>
  </si>
  <si>
    <t>joueur004|joueur011</t>
  </si>
  <si>
    <t>joueur004|joueur012</t>
  </si>
  <si>
    <t>joueur004|joueur013</t>
  </si>
  <si>
    <t>joueur004|joueur014</t>
  </si>
  <si>
    <t>joueur004|joueur015</t>
  </si>
  <si>
    <t>joueur004|joueur016</t>
  </si>
  <si>
    <t>joueur004|joueur017</t>
  </si>
  <si>
    <t>joueur004|joueur018</t>
  </si>
  <si>
    <t>joueur004|joueur019</t>
  </si>
  <si>
    <t>joueur004|joueur020</t>
  </si>
  <si>
    <t>joueur004|joueur021</t>
  </si>
  <si>
    <t>joueur004|joueur022</t>
  </si>
  <si>
    <t>joueur004|joueur023</t>
  </si>
  <si>
    <t>joueur004|joueur024</t>
  </si>
  <si>
    <t>joueur004|joueur025</t>
  </si>
  <si>
    <t>joueur004|joueur026</t>
  </si>
  <si>
    <t>joueur004|joueur027</t>
  </si>
  <si>
    <t>joueur005|joueur009</t>
  </si>
  <si>
    <t>joueur005|joueur013</t>
  </si>
  <si>
    <t>joueur005|joueur017</t>
  </si>
  <si>
    <t>joueur005|joueur019</t>
  </si>
  <si>
    <t>joueur005|joueur023</t>
  </si>
  <si>
    <t>joueur005|joueur024</t>
  </si>
  <si>
    <t>joueur005|joueur026</t>
  </si>
  <si>
    <t>joueur005|joueur027</t>
  </si>
  <si>
    <t>joueur006|joueur009</t>
  </si>
  <si>
    <t>joueur006|joueur013</t>
  </si>
  <si>
    <t>joueur006|joueur017</t>
  </si>
  <si>
    <t>joueur006|joueur019</t>
  </si>
  <si>
    <t>joueur006|joueur023</t>
  </si>
  <si>
    <t>joueur006|joueur024</t>
  </si>
  <si>
    <t>joueur006|joueur026</t>
  </si>
  <si>
    <t>joueur006|joueur027</t>
  </si>
  <si>
    <t>joueur007|joueur009</t>
  </si>
  <si>
    <t>joueur007|joueur013</t>
  </si>
  <si>
    <t>joueur007|joueur017</t>
  </si>
  <si>
    <t>joueur007|joueur019</t>
  </si>
  <si>
    <t>joueur007|joueur023</t>
  </si>
  <si>
    <t>joueur007|joueur024</t>
  </si>
  <si>
    <t>joueur007|joueur026</t>
  </si>
  <si>
    <t>joueur007|joueur027</t>
  </si>
  <si>
    <t>joueur008|joueur009</t>
  </si>
  <si>
    <t>joueur008|joueur013</t>
  </si>
  <si>
    <t>joueur008|joueur017</t>
  </si>
  <si>
    <t>joueur008|joueur019</t>
  </si>
  <si>
    <t>joueur008|joueur023</t>
  </si>
  <si>
    <t>joueur008|joueur024</t>
  </si>
  <si>
    <t>joueur008|joueur026</t>
  </si>
  <si>
    <t>joueur008|joueur027</t>
  </si>
  <si>
    <t>joueur009|joueur010</t>
  </si>
  <si>
    <t>joueur009|joueur011</t>
  </si>
  <si>
    <t>joueur009|joueur012</t>
  </si>
  <si>
    <t>joueur009|joueur013</t>
  </si>
  <si>
    <t>joueur009|joueur014</t>
  </si>
  <si>
    <t>joueur009|joueur015</t>
  </si>
  <si>
    <t>joueur009|joueur016</t>
  </si>
  <si>
    <t>joueur009|joueur017</t>
  </si>
  <si>
    <t>joueur009|joueur018</t>
  </si>
  <si>
    <t>joueur009|joueur019</t>
  </si>
  <si>
    <t>joueur009|joueur020</t>
  </si>
  <si>
    <t>joueur009|joueur021</t>
  </si>
  <si>
    <t>joueur009|joueur022</t>
  </si>
  <si>
    <t>joueur009|joueur023</t>
  </si>
  <si>
    <t>joueur009|joueur024</t>
  </si>
  <si>
    <t>joueur009|joueur025</t>
  </si>
  <si>
    <t>joueur009|joueur026</t>
  </si>
  <si>
    <t>joueur009|joueur027</t>
  </si>
  <si>
    <t>joueur010|joueur013</t>
  </si>
  <si>
    <t>joueur010|joueur017</t>
  </si>
  <si>
    <t>joueur010|joueur019</t>
  </si>
  <si>
    <t>joueur010|joueur023</t>
  </si>
  <si>
    <t>joueur010|joueur024</t>
  </si>
  <si>
    <t>joueur010|joueur026</t>
  </si>
  <si>
    <t>joueur010|joueur027</t>
  </si>
  <si>
    <t>joueur011|joueur013</t>
  </si>
  <si>
    <t>joueur011|joueur017</t>
  </si>
  <si>
    <t>joueur011|joueur019</t>
  </si>
  <si>
    <t>joueur011|joueur023</t>
  </si>
  <si>
    <t>joueur011|joueur024</t>
  </si>
  <si>
    <t>joueur011|joueur026</t>
  </si>
  <si>
    <t>joueur011|joueur027</t>
  </si>
  <si>
    <t>joueur012|joueur013</t>
  </si>
  <si>
    <t>joueur012|joueur017</t>
  </si>
  <si>
    <t>joueur012|joueur019</t>
  </si>
  <si>
    <t>joueur012|joueur023</t>
  </si>
  <si>
    <t>joueur012|joueur024</t>
  </si>
  <si>
    <t>joueur012|joueur026</t>
  </si>
  <si>
    <t>joueur012|joueur027</t>
  </si>
  <si>
    <t>joueur013|joueur014</t>
  </si>
  <si>
    <t>joueur013|joueur015</t>
  </si>
  <si>
    <t>joueur013|joueur016</t>
  </si>
  <si>
    <t>joueur013|joueur017</t>
  </si>
  <si>
    <t>joueur013|joueur018</t>
  </si>
  <si>
    <t>joueur013|joueur019</t>
  </si>
  <si>
    <t>joueur013|joueur020</t>
  </si>
  <si>
    <t>joueur013|joueur021</t>
  </si>
  <si>
    <t>joueur013|joueur022</t>
  </si>
  <si>
    <t>joueur013|joueur023</t>
  </si>
  <si>
    <t>joueur013|joueur024</t>
  </si>
  <si>
    <t>joueur013|joueur025</t>
  </si>
  <si>
    <t>joueur013|joueur026</t>
  </si>
  <si>
    <t>joueur013|joueur027</t>
  </si>
  <si>
    <t>joueur014|joueur017</t>
  </si>
  <si>
    <t>joueur014|joueur019</t>
  </si>
  <si>
    <t>joueur014|joueur023</t>
  </si>
  <si>
    <t>joueur014|joueur024</t>
  </si>
  <si>
    <t>joueur014|joueur026</t>
  </si>
  <si>
    <t>joueur014|joueur027</t>
  </si>
  <si>
    <t>joueur015|joueur017</t>
  </si>
  <si>
    <t>joueur015|joueur019</t>
  </si>
  <si>
    <t>joueur015|joueur023</t>
  </si>
  <si>
    <t>joueur015|joueur024</t>
  </si>
  <si>
    <t>joueur015|joueur026</t>
  </si>
  <si>
    <t>joueur015|joueur027</t>
  </si>
  <si>
    <t>joueur016|joueur017</t>
  </si>
  <si>
    <t>joueur016|joueur019</t>
  </si>
  <si>
    <t>joueur016|joueur023</t>
  </si>
  <si>
    <t>joueur016|joueur024</t>
  </si>
  <si>
    <t>joueur016|joueur026</t>
  </si>
  <si>
    <t>joueur016|joueur027</t>
  </si>
  <si>
    <t>joueur017|joueur018</t>
  </si>
  <si>
    <t>joueur017|joueur019</t>
  </si>
  <si>
    <t>joueur017|joueur020</t>
  </si>
  <si>
    <t>joueur017|joueur021</t>
  </si>
  <si>
    <t>joueur017|joueur022</t>
  </si>
  <si>
    <t>joueur017|joueur023</t>
  </si>
  <si>
    <t>joueur017|joueur024</t>
  </si>
  <si>
    <t>joueur017|joueur025</t>
  </si>
  <si>
    <t>joueur017|joueur026</t>
  </si>
  <si>
    <t>joueur017|joueur027</t>
  </si>
  <si>
    <t>joueur018|joueur019</t>
  </si>
  <si>
    <t>joueur018|joueur023</t>
  </si>
  <si>
    <t>joueur018|joueur024</t>
  </si>
  <si>
    <t>joueur018|joueur026</t>
  </si>
  <si>
    <t>joueur018|joueur027</t>
  </si>
  <si>
    <t>joueur019|joueur020</t>
  </si>
  <si>
    <t>joueur019|joueur021</t>
  </si>
  <si>
    <t>joueur019|joueur022</t>
  </si>
  <si>
    <t>joueur019|joueur023</t>
  </si>
  <si>
    <t>joueur019|joueur024</t>
  </si>
  <si>
    <t>joueur019|joueur025</t>
  </si>
  <si>
    <t>joueur019|joueur026</t>
  </si>
  <si>
    <t>joueur019|joueur027</t>
  </si>
  <si>
    <t>joueur020|joueur023</t>
  </si>
  <si>
    <t>joueur020|joueur024</t>
  </si>
  <si>
    <t>joueur020|joueur026</t>
  </si>
  <si>
    <t>joueur020|joueur027</t>
  </si>
  <si>
    <t>joueur021|joueur023</t>
  </si>
  <si>
    <t>joueur021|joueur024</t>
  </si>
  <si>
    <t>joueur021|joueur026</t>
  </si>
  <si>
    <t>joueur021|joueur027</t>
  </si>
  <si>
    <t>joueur022|joueur023</t>
  </si>
  <si>
    <t>joueur022|joueur024</t>
  </si>
  <si>
    <t>joueur022|joueur026</t>
  </si>
  <si>
    <t>joueur022|joueur027</t>
  </si>
  <si>
    <t>joueur023|joueur024</t>
  </si>
  <si>
    <t>joueur023|joueur025</t>
  </si>
  <si>
    <t>joueur023|joueur026</t>
  </si>
  <si>
    <t>joueur023|joueur027</t>
  </si>
  <si>
    <t>joueur024|joueur025</t>
  </si>
  <si>
    <t>joueur024|joueur026</t>
  </si>
  <si>
    <t>joueur024|joueur027</t>
  </si>
  <si>
    <t>joueur025|joueur026</t>
  </si>
  <si>
    <t>joueur025|joueur027</t>
  </si>
  <si>
    <t>joueur026|joueur027</t>
  </si>
  <si>
    <t>Histoire</t>
  </si>
  <si>
    <t>% D histoire</t>
  </si>
  <si>
    <t>% D cumul</t>
  </si>
  <si>
    <t>STDEV</t>
  </si>
  <si>
    <t>Ajouter</t>
  </si>
  <si>
    <t>002|000|00000|00000|0,097014250014532</t>
  </si>
  <si>
    <t>000|000|00000|00000|0,0687702314184323</t>
  </si>
  <si>
    <t>000|000|00000|00000|0,0477511425464474</t>
  </si>
  <si>
    <t>000|000|00000|00002|0,0560938056197962</t>
  </si>
  <si>
    <t>000|000|00000|00010|0,0474615943764388</t>
  </si>
  <si>
    <t>000|000|00000|00050|0,0387270003778554</t>
  </si>
  <si>
    <t>000|000|00000|00038|0,037275829540058</t>
  </si>
  <si>
    <t>000|000|00000|00064|0,0332018790714595</t>
  </si>
  <si>
    <t>000|000|00000|00062|0,0316332821281096</t>
  </si>
  <si>
    <t>000|000|00000|00080|0,0220571236294607</t>
  </si>
  <si>
    <t>000|000|00000|00096|0,0205807394303138</t>
  </si>
  <si>
    <t>002|000|00000|00092|0,021751377483186</t>
  </si>
  <si>
    <t>002|000|00000|00076|0,0213088672314098</t>
  </si>
  <si>
    <t>002|000|00000|00160|0,0219774302052118</t>
  </si>
  <si>
    <t>004|000|00000|00150|0,0212436075786272</t>
  </si>
  <si>
    <t>004|000|00000|00128|0,015734990808986</t>
  </si>
  <si>
    <t>000|000|00000|00244|0,0111540206206926</t>
  </si>
  <si>
    <t>000|000|00000|00278|0,00930766379523904</t>
  </si>
  <si>
    <t>000|000|00000|00198|0,0146530897586527</t>
  </si>
  <si>
    <t>000|000|00000|00394|0,0147889042501166</t>
  </si>
  <si>
    <t>000|000|00000|00368|0,0106728858163352</t>
  </si>
  <si>
    <t>000|000|00000|00372|0,0110809666752276</t>
  </si>
  <si>
    <t>000|000|00000|00248|0,0110062327489639</t>
  </si>
  <si>
    <t>002|000|00000|00168|0,0103926393866625</t>
  </si>
  <si>
    <t>000|000|00000|00464|0,00976715373088258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</si>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</sst>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\ h:mm:ss"/>
    <numFmt numFmtId="165" formatCode="hh:mm:ss;@"/>
  </numFmts>
  <fonts count="7" x14ac:knownFonts="1">
    <font>
      <sz val="11"/>
      <color theme="1"/>
      <name val="Century Gothic"/>
      <family val="2"/>
    </font>
    <font>
      <sz val="11"/>
      <color rgb="FFFF0000"/>
      <name val="Century Gothic"/>
      <family val="2"/>
    </font>
    <font>
      <b/>
      <sz val="11"/>
      <color theme="1"/>
      <name val="Century Gothic"/>
      <family val="2"/>
    </font>
    <font>
      <sz val="8"/>
      <name val="Century Gothic"/>
      <family val="2"/>
    </font>
    <font>
      <sz val="11"/>
      <color theme="0" tint="-0.499984740745262"/>
      <name val="Century Gothic"/>
      <family val="2"/>
    </font>
    <font>
      <b/>
      <sz val="11"/>
      <color rgb="FFFF0000"/>
      <name val="Century Gothic"/>
      <family val="2"/>
    </font>
    <font>
      <sz val="11"/>
      <color theme="1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/>
      <top style="thin">
        <color theme="1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auto="1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auto="1"/>
      </left>
      <right/>
      <top style="thick">
        <color indexed="64"/>
      </top>
      <bottom/>
      <diagonal/>
    </border>
    <border>
      <left/>
      <right style="medium">
        <color auto="1"/>
      </right>
      <top style="thick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8"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textRotation="90"/>
    </xf>
    <xf numFmtId="0" fontId="0" fillId="5" borderId="0" xfId="0" applyFill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3" fontId="0" fillId="0" borderId="0" xfId="0" applyNumberFormat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165" fontId="0" fillId="0" borderId="0" xfId="0" applyNumberFormat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shrinkToFit="1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2" fillId="0" borderId="0" xfId="0" applyFont="1" applyBorder="1" applyAlignment="1">
      <alignment horizontal="center" textRotation="90"/>
    </xf>
    <xf numFmtId="0" fontId="0" fillId="2" borderId="7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0" xfId="0" applyAlignment="1">
      <alignment horizontal="centerContinuous"/>
    </xf>
    <xf numFmtId="9" fontId="0" fillId="0" borderId="0" xfId="1" applyFont="1" applyAlignment="1">
      <alignment horizontal="center"/>
    </xf>
    <xf numFmtId="9" fontId="0" fillId="0" borderId="0" xfId="1" applyFont="1" applyBorder="1" applyAlignment="1">
      <alignment horizontal="center"/>
    </xf>
    <xf numFmtId="10" fontId="5" fillId="0" borderId="0" xfId="1" applyNumberFormat="1" applyFont="1" applyAlignment="1">
      <alignment horizontal="center"/>
    </xf>
    <xf numFmtId="1" fontId="0" fillId="0" borderId="0" xfId="1" applyNumberFormat="1" applyFont="1" applyAlignment="1">
      <alignment horizontal="center"/>
    </xf>
    <xf numFmtId="9" fontId="0" fillId="0" borderId="0" xfId="1" applyNumberFormat="1" applyFont="1" applyAlignment="1">
      <alignment horizontal="center"/>
    </xf>
    <xf numFmtId="2" fontId="0" fillId="0" borderId="0" xfId="1" applyNumberFormat="1" applyFont="1" applyAlignment="1">
      <alignment horizontal="center"/>
    </xf>
  </cellXfs>
  <cellStyles count="2">
    <cellStyle name="Procent" xfId="1" builtinId="5"/>
    <cellStyle name="Standaard" xfId="0" builtinId="0"/>
  </cellStyles>
  <dxfs count="117">
    <dxf>
      <border>
        <bottom style="thin">
          <color rgb="FFFF0000"/>
        </bottom>
        <vertical/>
        <horizontal/>
      </border>
    </dxf>
    <dxf>
      <border>
        <bottom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border>
        <bottom/>
        <vertical/>
        <horizontal/>
      </border>
    </dxf>
    <dxf>
      <font>
        <b/>
        <i/>
        <color auto="1"/>
      </font>
    </dxf>
    <dxf>
      <numFmt numFmtId="0" formatCode="General"/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right/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1"/>
        </top>
        <bottom style="thin">
          <color theme="1"/>
        </bottom>
      </border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numFmt numFmtId="164" formatCode="d/mm/yyyy\ h:mm:ss"/>
      <alignment horizontal="center" vertical="bottom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border>
        <top style="medium">
          <color auto="1"/>
        </top>
      </border>
    </dxf>
    <dxf>
      <border diagonalUp="0" diagonalDown="0">
        <left/>
        <top/>
        <bottom/>
      </border>
    </dxf>
    <dxf>
      <alignment horizontal="center" vertical="bottom" textRotation="0" wrapText="0" indent="0" justifyLastLine="0" shrinkToFit="0" readingOrder="0"/>
    </dxf>
    <dxf>
      <border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/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0" tint="-0.499984740745262"/>
        <name val="Century Gothic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0</xdr:rowOff>
    </xdr:from>
    <xdr:to>
      <xdr:col>7</xdr:col>
      <xdr:colOff>676275</xdr:colOff>
      <xdr:row>1</xdr:row>
      <xdr:rowOff>161925</xdr:rowOff>
    </xdr:to>
    <xdr:sp macro="[0]!M_RAZ_Concour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DB6DC44-CB7B-2BB0-2354-119DCBBA2CF1}"/>
            </a:ext>
          </a:extLst>
        </xdr:cNvPr>
        <xdr:cNvSpPr/>
      </xdr:nvSpPr>
      <xdr:spPr>
        <a:xfrm>
          <a:off x="5667375" y="0"/>
          <a:ext cx="657225" cy="3714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RAZ</a:t>
          </a:r>
        </a:p>
      </xdr:txBody>
    </xdr:sp>
    <xdr:clientData/>
  </xdr:twoCellAnchor>
  <xdr:twoCellAnchor>
    <xdr:from>
      <xdr:col>6</xdr:col>
      <xdr:colOff>571500</xdr:colOff>
      <xdr:row>2</xdr:row>
      <xdr:rowOff>57149</xdr:rowOff>
    </xdr:from>
    <xdr:to>
      <xdr:col>8</xdr:col>
      <xdr:colOff>180975</xdr:colOff>
      <xdr:row>4</xdr:row>
      <xdr:rowOff>123824</xdr:rowOff>
    </xdr:to>
    <xdr:sp macro="[0]!M_Concour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21F0E673-DA0C-82FD-A331-DC5C221A1C8F}"/>
            </a:ext>
          </a:extLst>
        </xdr:cNvPr>
        <xdr:cNvSpPr/>
      </xdr:nvSpPr>
      <xdr:spPr>
        <a:xfrm>
          <a:off x="5534025" y="476249"/>
          <a:ext cx="981075" cy="4857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Nouveau</a:t>
          </a:r>
          <a:r>
            <a:rPr lang="nl-BE" sz="1100" baseline="0"/>
            <a:t> </a:t>
          </a:r>
          <a:r>
            <a:rPr lang="nl-BE" sz="1100"/>
            <a:t>Concours</a:t>
          </a:r>
        </a:p>
      </xdr:txBody>
    </xdr:sp>
    <xdr:clientData/>
  </xdr:twoCellAnchor>
  <xdr:twoCellAnchor>
    <xdr:from>
      <xdr:col>6</xdr:col>
      <xdr:colOff>533400</xdr:colOff>
      <xdr:row>5</xdr:row>
      <xdr:rowOff>57150</xdr:rowOff>
    </xdr:from>
    <xdr:to>
      <xdr:col>8</xdr:col>
      <xdr:colOff>381000</xdr:colOff>
      <xdr:row>7</xdr:row>
      <xdr:rowOff>190500</xdr:rowOff>
    </xdr:to>
    <xdr:sp macro="[0]!M_Ajouter_Histoire" textlink="">
      <xdr:nvSpPr>
        <xdr:cNvPr id="4" name="Bouton_Histoire">
          <a:extLst>
            <a:ext uri="{FF2B5EF4-FFF2-40B4-BE49-F238E27FC236}">
              <a16:creationId xmlns:a16="http://schemas.microsoft.com/office/drawing/2014/main" id="{961CD4D5-B1AF-885B-A042-7AE6AA0359C8}"/>
            </a:ext>
          </a:extLst>
        </xdr:cNvPr>
        <xdr:cNvSpPr/>
      </xdr:nvSpPr>
      <xdr:spPr>
        <a:xfrm>
          <a:off x="5495925" y="1104900"/>
          <a:ext cx="1219200" cy="552450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Ajouter à l'histoire</a:t>
          </a:r>
        </a:p>
        <a:p>
          <a:pPr algn="l"/>
          <a:endParaRPr lang="nl-BE" sz="1100"/>
        </a:p>
      </xdr:txBody>
    </xdr:sp>
    <xdr:clientData/>
  </xdr:twoCellAnchor>
  <xdr:twoCellAnchor>
    <xdr:from>
      <xdr:col>9</xdr:col>
      <xdr:colOff>447675</xdr:colOff>
      <xdr:row>3</xdr:row>
      <xdr:rowOff>57151</xdr:rowOff>
    </xdr:from>
    <xdr:to>
      <xdr:col>10</xdr:col>
      <xdr:colOff>1057275</xdr:colOff>
      <xdr:row>5</xdr:row>
      <xdr:rowOff>133351</xdr:rowOff>
    </xdr:to>
    <xdr:sp macro="[0]!Test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5C2CC233-3916-A8C8-852E-E19E4CF0113A}"/>
            </a:ext>
          </a:extLst>
        </xdr:cNvPr>
        <xdr:cNvSpPr/>
      </xdr:nvSpPr>
      <xdr:spPr>
        <a:xfrm>
          <a:off x="6781800" y="685801"/>
          <a:ext cx="1295400" cy="495300"/>
        </a:xfrm>
        <a:prstGeom prst="roundRect">
          <a:avLst/>
        </a:prstGeom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63D06-F7CC-4EFD-A1A9-3A3FF899097E}" name="TBL_Inscriptions" displayName="TBL_Inscriptions" ref="A4:B31" totalsRowShown="0" dataDxfId="116">
  <tableColumns count="2">
    <tableColumn id="1" xr3:uid="{543653E2-0DDA-43BC-B9DC-BB1706D1D618}" name="Joueur" dataDxfId="115"/>
    <tableColumn id="2" xr3:uid="{CBAE9E2C-8B3E-4176-AB99-7DB9A662DBBC}" name="Actif" dataDxfId="1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E53B12-0032-4B08-978E-D156A13283A4}" name="TBL_Terrains" displayName="TBL_Terrains" ref="D4:D60" totalsRowShown="0">
  <tableColumns count="1">
    <tableColumn id="1" xr3:uid="{1DDF83C9-375C-47A3-9D60-41CF30E2B2BC}" name="Terrai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8A2FB02-A709-4849-A7A6-CA27D3F5F987}" name="TBL_Concours" displayName="TBL_Concours" ref="A10:F58" totalsRowShown="0" headerRowDxfId="113" dataDxfId="111" headerRowBorderDxfId="112" tableBorderDxfId="110" totalsRowBorderDxfId="109">
  <tableColumns count="6">
    <tableColumn id="1" xr3:uid="{4260F9CC-D38E-470C-81FC-FED4153445B3}" name="Terrain" dataDxfId="108"/>
    <tableColumn id="2" xr3:uid="{C6D5B1C9-251B-4BC3-B421-A35A26AB02B0}" name="Tour" dataDxfId="107"/>
    <tableColumn id="3" xr3:uid="{92F90482-51EB-4560-AF7B-5E985DE37739}" name="Match" dataDxfId="10"/>
    <tableColumn id="4" xr3:uid="{1CC84CF3-A24E-429A-A144-5080F90AAF75}" name="Adv1" dataDxfId="9"/>
    <tableColumn id="5" xr3:uid="{49306958-B172-4B6B-B952-CB898D53D4FF}" name="CoEq1" dataDxfId="8"/>
    <tableColumn id="6" xr3:uid="{243DA682-E4AD-4D77-82FC-CB6A533EE9AE}" name="CoEq2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423B5A6-1EC6-460D-B528-DB5BC9E24340}" name="TBL_DT" displayName="TBL_DT" ref="V10:AE37" totalsRowShown="0" headerRowDxfId="106" dataDxfId="105">
  <tableColumns count="10">
    <tableColumn id="1" xr3:uid="{0B14D52A-5882-44FE-8EE7-E0BA02C07FD1}" name="Joueur" dataDxfId="104"/>
    <tableColumn id="2" xr3:uid="{CAE97719-249F-4FA5-9523-D54EAF6836B9}" name="total" dataDxfId="80">
      <calculatedColumnFormula>COUNTIF(TBL_Histoire[[Adv1]:[CoEq2]],TBL_DT[[#This Row],[Joueur]])</calculatedColumnFormula>
    </tableColumn>
    <tableColumn id="4" xr3:uid="{C5E99AF1-4F41-4CEF-BCDE-61BD6AB9A0BD}" name="Doublette" dataDxfId="77">
      <calculatedColumnFormula array="1">SUMPRODUCT((TBL_Histoire[Adv1]=TBL_DT[[#This Row],[Joueur]])*(TBL_Histoire[CoEq2]=""))+SUMPRODUCT((TBL_Histoire[CoEq1]=TBL_DT[[#This Row],[Joueur]])*(TBL_Histoire[CoEq2]=""))</calculatedColumnFormula>
    </tableColumn>
    <tableColumn id="5" xr3:uid="{8F51D03C-5D27-4825-9527-4E2FEA98C5E5}" name="Triplette" dataDxfId="76">
      <calculatedColumnFormula>+TBL_DT[[#This Row],[total]]-TBL_DT[[#This Row],[Doublette]]</calculatedColumnFormula>
    </tableColumn>
    <tableColumn id="6" xr3:uid="{A8D4924B-386E-4BBC-B1DB-493F18DB71F0}" name="total1" dataDxfId="79">
      <calculatedColumnFormula>COUNTIF(TBL_Concours[[Adv1]:[CoEq2]],TBL_DT[[#This Row],[Joueur]])</calculatedColumnFormula>
    </tableColumn>
    <tableColumn id="7" xr3:uid="{FEA17000-70D1-4CA7-B966-2D9D04EEC315}" name="Doubl" dataDxfId="78">
      <calculatedColumnFormula array="1">SUMPRODUCT((TBL_Concours[Adv1]=TBL_DT[[#This Row],[Joueur]])*(TBL_Concours[CoEq2]=""))+SUMPRODUCT((TBL_Concours[CoEq1]=TBL_DT[[#This Row],[Joueur]])*(TBL_Concours[CoEq2]=""))</calculatedColumnFormula>
    </tableColumn>
    <tableColumn id="8" xr3:uid="{79F7A4B4-3755-433B-9837-606ACC9B639A}" name="trip" dataDxfId="75">
      <calculatedColumnFormula>+TBL_DT[[#This Row],[total1]]-TBL_DT[[#This Row],[Doubl]]</calculatedColumnFormula>
    </tableColumn>
    <tableColumn id="11" xr3:uid="{8B65A75A-7AAD-463B-82FD-CBC2B63E01E0}" name="% D histoire" dataDxfId="74" dataCellStyle="Procent">
      <calculatedColumnFormula>IFERROR(+TBL_DT[[#This Row],[Doublette]]/TBL_DT[[#This Row],[total]],"")</calculatedColumnFormula>
    </tableColumn>
    <tableColumn id="9" xr3:uid="{8C32B58C-C44E-4F54-A8A2-28716C14499D}" name="% D cumul" dataDxfId="73" dataCellStyle="Procent">
      <calculatedColumnFormula>IFERROR(+(TBL_DT[[#This Row],[Doublette]]+$AD$4*TBL_DT[[#This Row],[Doubl]])/(TBL_DT[[#This Row],[total]]+$AD$4*TBL_DT[[#This Row],[total1]]),"")</calculatedColumnFormula>
    </tableColumn>
    <tableColumn id="12" xr3:uid="{AD69BEA7-4AC5-4E8D-8820-8EE9E8101F6E}" name="N" dataDxfId="6">
      <calculatedColumnFormula>TBL_DT[[#This Row],[total]]+AJouter_*TBL_DT[[#This Row],[total1]]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BAE3CC3-F0CC-403F-B71D-1574AE24FF17}" name="TBL_Test" displayName="TBL_Test" ref="K10:S361" totalsRowShown="0" headerRowDxfId="103" dataDxfId="102">
  <tableColumns count="9">
    <tableColumn id="1" xr3:uid="{7E9DD492-816A-4AD1-8CE9-348B3AD0B3B8}" name="2 joueurs" dataDxfId="101"/>
    <tableColumn id="2" xr3:uid="{706F7276-CEE6-4196-B3F3-287B6D5D536E}" name="joueur1" dataDxfId="100"/>
    <tableColumn id="3" xr3:uid="{D1435D6B-BD84-4614-B5A3-AC0B31C25FA4}" name="joueur2" dataDxfId="99"/>
    <tableColumn id="4" xr3:uid="{62E0BC11-A96D-4B2C-8245-E45C3A4852BD}" name="Adv1" dataDxfId="98"/>
    <tableColumn id="5" xr3:uid="{35E51CFC-412B-438B-B0CB-1F78AE5242D9}" name="Adb Hist" dataDxfId="97"/>
    <tableColumn id="11" xr3:uid="{CD5247DB-E7CD-48C1-9ED7-69C636AFAFB6}" name="CoEq 1" dataDxfId="96"/>
    <tableColumn id="6" xr3:uid="{27CE77BA-6438-4EA9-9DF4-3639409DCA9E}" name="CoEq Hist" dataDxfId="95"/>
    <tableColumn id="7" xr3:uid="{A26AE461-0552-426E-B8F6-6F62A71AFC97}" name="Adversaire" dataDxfId="94">
      <calculatedColumnFormula>+TBL_Test[[#This Row],[Adv1]]+TBL_Test[[#This Row],[Adb Hist]]</calculatedColumnFormula>
    </tableColumn>
    <tableColumn id="8" xr3:uid="{483AFFCD-A899-4671-B20E-B9012CADF616}" name="Coequipiers" dataDxfId="93">
      <calculatedColumnFormula>+TBL_Test[[#This Row],[CoEq 1]]+TBL_Test[[#This Row],[CoEq Hist]]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FF71FA8A-E9CC-45B8-B6E7-1801A8E1D6F2}" name="TBL_Histoire" displayName="TBL_Histoire" ref="C3:I1087" totalsRowShown="0" headerRowDxfId="92" dataDxfId="90" headerRowBorderDxfId="91" tableBorderDxfId="89" totalsRowBorderDxfId="88">
  <tableColumns count="7">
    <tableColumn id="9" xr3:uid="{0B96D653-D368-4F7B-AA8F-E3573AAB53B9}" name="Jour" dataDxfId="87"/>
    <tableColumn id="1" xr3:uid="{464CB5E2-0D24-4E61-A8F1-E7EB2874752D}" name="Terrain" dataDxfId="86"/>
    <tableColumn id="2" xr3:uid="{BB0D6938-676C-44CA-985F-09020B5B5E0D}" name="Tour" dataDxfId="85"/>
    <tableColumn id="3" xr3:uid="{EE1ABF36-14EB-4E89-9307-48F20A94851F}" name="Match" dataDxfId="84"/>
    <tableColumn id="4" xr3:uid="{8C3A8C16-D475-43CC-BEE1-37DEEFFEB187}" name="Adv1" dataDxfId="83"/>
    <tableColumn id="5" xr3:uid="{0270C6B7-389B-48E3-8DEE-63F856BC0515}" name="CoEq1" dataDxfId="82"/>
    <tableColumn id="6" xr3:uid="{7EB07074-D78C-432F-A0FF-250B749D85A7}" name="CoEq2" dataDxfId="8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B754C0E-5CDB-4C3E-BE96-46C4B20D617D}" name="TBL_CoEq" displayName="TBL_CoEq" ref="F2:AG29" totalsRowShown="0" headerRowDxfId="11" dataDxfId="12" tableBorderDxfId="41">
  <tableColumns count="28">
    <tableColumn id="1" xr3:uid="{26246C29-0383-4473-A825-656112505258}" name="Joueur" dataDxfId="40"/>
    <tableColumn id="2" xr3:uid="{AC3ACCD6-C150-4FD6-B503-41B570FF5405}" name="joueur001" dataDxfId="39"/>
    <tableColumn id="3" xr3:uid="{B6C4E820-E105-4AD0-B2CF-3823244D3CB0}" name="joueur002" dataDxfId="38"/>
    <tableColumn id="4" xr3:uid="{A30D926D-0114-4325-B78D-FE013109981C}" name="joueur003" dataDxfId="37"/>
    <tableColumn id="5" xr3:uid="{7059119D-C994-4DF6-BC01-8E3CC5E57323}" name="joueur004" dataDxfId="36"/>
    <tableColumn id="6" xr3:uid="{B9968023-F544-407E-AA7F-C3FBC066BBD3}" name="joueur005" dataDxfId="35"/>
    <tableColumn id="7" xr3:uid="{41DEF1CE-E244-440B-96CA-0095DCD2F8A8}" name="joueur006" dataDxfId="34"/>
    <tableColumn id="8" xr3:uid="{3E0184B7-FB9F-4665-A144-F4748159F70D}" name="joueur007" dataDxfId="33"/>
    <tableColumn id="9" xr3:uid="{22A254F3-1F00-4CEC-82C4-EEE99C40679B}" name="joueur008" dataDxfId="32"/>
    <tableColumn id="10" xr3:uid="{226EFC82-30F7-4BB4-AAD1-2C24859129C5}" name="joueur009" dataDxfId="31"/>
    <tableColumn id="11" xr3:uid="{47DD854B-F475-4847-8BC1-98E0F3D36484}" name="joueur010" dataDxfId="30"/>
    <tableColumn id="12" xr3:uid="{E25F4A98-8BB6-4F83-B147-84B60C14F3AE}" name="joueur011" dataDxfId="29"/>
    <tableColumn id="13" xr3:uid="{B7E02688-B91E-47CD-9A21-B46F044E10BE}" name="joueur012" dataDxfId="28"/>
    <tableColumn id="14" xr3:uid="{8570F027-24B5-4A9F-9043-0A7508B8F4A6}" name="joueur013" dataDxfId="27"/>
    <tableColumn id="15" xr3:uid="{3485D3BD-D45A-4157-B253-C73FC0059BA2}" name="joueur014" dataDxfId="26"/>
    <tableColumn id="16" xr3:uid="{774394CF-D764-4E6F-A42A-561DFCBC2E79}" name="joueur015" dataDxfId="25"/>
    <tableColumn id="17" xr3:uid="{3501F422-5CCE-4A5D-BED0-F2A608A73991}" name="joueur016" dataDxfId="24"/>
    <tableColumn id="18" xr3:uid="{8234F64C-1FDD-48C7-A326-5CCF92F11F8B}" name="joueur017" dataDxfId="23"/>
    <tableColumn id="19" xr3:uid="{A76C0A88-D3A6-42FE-88F8-FBD8E32910AE}" name="joueur018" dataDxfId="22"/>
    <tableColumn id="20" xr3:uid="{2C0455BF-01F4-46FB-8E8F-E5378E688432}" name="joueur019" dataDxfId="21"/>
    <tableColumn id="21" xr3:uid="{A83B8106-6E22-4228-9181-C947BAB6A453}" name="joueur020" dataDxfId="20"/>
    <tableColumn id="22" xr3:uid="{43412C35-65B1-4CE4-9C26-D90E5EA92301}" name="joueur021" dataDxfId="19"/>
    <tableColumn id="23" xr3:uid="{3FE8EF79-CF43-467F-890F-0EFC953ED304}" name="joueur022" dataDxfId="18"/>
    <tableColumn id="24" xr3:uid="{C5B1B2B9-3C05-4884-9A5A-3E7FB31BA0A0}" name="joueur023" dataDxfId="17"/>
    <tableColumn id="25" xr3:uid="{1DA3CAD3-F111-4EA7-A931-B209846C1E8A}" name="joueur024" dataDxfId="16"/>
    <tableColumn id="26" xr3:uid="{7E6609A7-3921-481F-B894-0AF8F1D09839}" name="joueur025" dataDxfId="15"/>
    <tableColumn id="27" xr3:uid="{7E7C846A-51B8-4BB2-9B9C-9B835B55712F}" name="joueur026" dataDxfId="14"/>
    <tableColumn id="28" xr3:uid="{1F01FB2C-5CFA-4460-B0AF-DBD548F640EA}" name="joueur027" dataDxfId="13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99576B5C-EB6A-45C6-9001-747F5E82D2A6}" name="TBL_Adv" displayName="TBL_Adv" ref="F2:AG29" totalsRowShown="0" headerRowDxfId="42" dataDxfId="43" tableBorderDxfId="72">
  <tableColumns count="28">
    <tableColumn id="1" xr3:uid="{6DB95D85-FDAC-4C6B-9424-EFD8DE7F8CC5}" name="Joueur" dataDxfId="71"/>
    <tableColumn id="2" xr3:uid="{D85E8884-1D6F-4C3B-9E73-29122A68BA1F}" name="joueur001" dataDxfId="70"/>
    <tableColumn id="3" xr3:uid="{17E0BDED-B92E-4742-A314-53FA10EC046D}" name="joueur002" dataDxfId="69"/>
    <tableColumn id="4" xr3:uid="{C7768FC5-87F4-4A6F-9B9E-24BFE4C65C7F}" name="joueur003" dataDxfId="68"/>
    <tableColumn id="5" xr3:uid="{A35B9198-98CF-4E87-8780-E21EE1414C9B}" name="joueur004" dataDxfId="67"/>
    <tableColumn id="6" xr3:uid="{D6F5005A-1C7C-4D3E-974D-A890CFA762A7}" name="joueur005" dataDxfId="66"/>
    <tableColumn id="7" xr3:uid="{DA1CBBA0-725F-48FC-8D9A-9424E2A20C96}" name="joueur006" dataDxfId="65"/>
    <tableColumn id="8" xr3:uid="{EF70F8BC-1D21-4BF1-9E0C-F2506B65EB7F}" name="joueur007" dataDxfId="64"/>
    <tableColumn id="9" xr3:uid="{BDCD404E-6D00-4D9C-A633-950055E1C909}" name="joueur008" dataDxfId="63"/>
    <tableColumn id="10" xr3:uid="{BF98B35E-7B5C-41E7-A9F2-1267CBEAE560}" name="joueur009" dataDxfId="62"/>
    <tableColumn id="11" xr3:uid="{F88E60EF-2643-411C-8861-ECE101F6B028}" name="joueur010" dataDxfId="61"/>
    <tableColumn id="12" xr3:uid="{D0BEA03A-0531-455A-A142-27386722441D}" name="joueur011" dataDxfId="60"/>
    <tableColumn id="13" xr3:uid="{26F5521E-3B9E-48C8-9704-50802130FEB1}" name="joueur012" dataDxfId="59"/>
    <tableColumn id="14" xr3:uid="{2B24C292-3B9D-46FD-A023-86EF9A5EDE05}" name="joueur013" dataDxfId="58"/>
    <tableColumn id="15" xr3:uid="{40A60F3F-1405-466D-927E-2217D14F599E}" name="joueur014" dataDxfId="57"/>
    <tableColumn id="16" xr3:uid="{517B7B66-95C6-49D9-9760-9AD76C395CDF}" name="joueur015" dataDxfId="56"/>
    <tableColumn id="17" xr3:uid="{64D16C26-7C24-4637-BE22-0955B95B28C9}" name="joueur016" dataDxfId="55"/>
    <tableColumn id="18" xr3:uid="{0A6C3ADB-A167-4B3C-B4E8-4169C3121235}" name="joueur017" dataDxfId="54"/>
    <tableColumn id="19" xr3:uid="{897B6103-F320-4AD9-BCD3-83AB0876F411}" name="joueur018" dataDxfId="53"/>
    <tableColumn id="20" xr3:uid="{61200342-48FD-4853-9F0B-DC72609F90E2}" name="joueur019" dataDxfId="52"/>
    <tableColumn id="21" xr3:uid="{29A88B70-CD0C-431F-964E-2990B9A37423}" name="joueur020" dataDxfId="51"/>
    <tableColumn id="22" xr3:uid="{62DA6EB9-4E74-49CE-9C3A-B3A9C28107A4}" name="joueur021" dataDxfId="50"/>
    <tableColumn id="23" xr3:uid="{E1039149-8B1A-473E-A1F4-F8754E11FF5F}" name="joueur022" dataDxfId="49"/>
    <tableColumn id="24" xr3:uid="{1151908C-B175-40C8-83D9-527860F56D14}" name="joueur023" dataDxfId="48"/>
    <tableColumn id="25" xr3:uid="{4A28747F-7B8A-430A-AEA6-61941E8B395B}" name="joueur024" dataDxfId="47"/>
    <tableColumn id="26" xr3:uid="{07EB0BD1-82D5-49F1-A3BC-70A0C7583EB1}" name="joueur025" dataDxfId="46"/>
    <tableColumn id="27" xr3:uid="{832D4642-7E9A-4B51-9B37-8C05E78D7E9D}" name="joueur026" dataDxfId="45"/>
    <tableColumn id="28" xr3:uid="{C10995FF-47C0-4EDE-947D-080C61220ACF}" name="joueur027" dataDxfId="4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9C823-8B33-469E-BC1B-992A92988F53}">
  <sheetPr codeName="Blad1"/>
  <dimension ref="A1:H60"/>
  <sheetViews>
    <sheetView workbookViewId="0">
      <selection activeCell="A26" sqref="A26"/>
    </sheetView>
  </sheetViews>
  <sheetFormatPr defaultRowHeight="16.5" x14ac:dyDescent="0.3"/>
  <cols>
    <col min="1" max="1" width="9.625" bestFit="1" customWidth="1"/>
    <col min="2" max="2" width="7" bestFit="1" customWidth="1"/>
    <col min="4" max="4" width="9.75" bestFit="1" customWidth="1"/>
    <col min="5" max="5" width="8.625" bestFit="1" customWidth="1"/>
    <col min="6" max="6" width="10.75" bestFit="1" customWidth="1"/>
  </cols>
  <sheetData>
    <row r="1" spans="1:8" s="2" customFormat="1" x14ac:dyDescent="0.3">
      <c r="D1" s="3" t="s">
        <v>87</v>
      </c>
      <c r="E1" s="4" t="s">
        <v>88</v>
      </c>
      <c r="F1" s="5" t="s">
        <v>89</v>
      </c>
      <c r="G1" s="6" t="s">
        <v>93</v>
      </c>
    </row>
    <row r="2" spans="1:8" s="2" customFormat="1" ht="17.25" thickBot="1" x14ac:dyDescent="0.35">
      <c r="D2" s="7">
        <f>+Triplettes+Doublettes</f>
        <v>12</v>
      </c>
      <c r="E2" s="8">
        <f>MOD(Nombre_Joueurs,4)</f>
        <v>3</v>
      </c>
      <c r="F2" s="9">
        <f>+(Nombre_Joueurs-3*Triplettes)/2</f>
        <v>9</v>
      </c>
      <c r="G2" s="6">
        <v>4</v>
      </c>
      <c r="H2" s="2">
        <f>+Triplettes*3+Doublettes*2</f>
        <v>27</v>
      </c>
    </row>
    <row r="3" spans="1:8" s="2" customFormat="1" x14ac:dyDescent="0.3">
      <c r="A3" s="2">
        <f>ROWS(TBL_Inscriptions[Joueur])</f>
        <v>27</v>
      </c>
      <c r="B3" s="10">
        <f>SUM(TBL_Inscriptions[Actif])</f>
        <v>27</v>
      </c>
      <c r="D3" s="2">
        <f>ROWS(TBL_Terrains[Terrains])</f>
        <v>56</v>
      </c>
    </row>
    <row r="4" spans="1:8" x14ac:dyDescent="0.3">
      <c r="A4" t="s">
        <v>29</v>
      </c>
      <c r="B4" t="s">
        <v>0</v>
      </c>
      <c r="D4" t="s">
        <v>30</v>
      </c>
    </row>
    <row r="5" spans="1:8" x14ac:dyDescent="0.3">
      <c r="A5" s="1" t="s">
        <v>1</v>
      </c>
      <c r="B5" s="1">
        <v>1</v>
      </c>
      <c r="D5" t="s">
        <v>31</v>
      </c>
    </row>
    <row r="6" spans="1:8" x14ac:dyDescent="0.3">
      <c r="A6" s="1" t="s">
        <v>2</v>
      </c>
      <c r="B6" s="1">
        <v>1</v>
      </c>
      <c r="D6" t="s">
        <v>32</v>
      </c>
    </row>
    <row r="7" spans="1:8" x14ac:dyDescent="0.3">
      <c r="A7" s="1" t="s">
        <v>3</v>
      </c>
      <c r="B7" s="1">
        <v>1</v>
      </c>
      <c r="D7" t="s">
        <v>33</v>
      </c>
    </row>
    <row r="8" spans="1:8" x14ac:dyDescent="0.3">
      <c r="A8" s="1" t="s">
        <v>4</v>
      </c>
      <c r="B8" s="1">
        <v>1</v>
      </c>
      <c r="D8" t="s">
        <v>34</v>
      </c>
    </row>
    <row r="9" spans="1:8" x14ac:dyDescent="0.3">
      <c r="A9" s="1" t="s">
        <v>5</v>
      </c>
      <c r="B9" s="1">
        <v>1</v>
      </c>
      <c r="D9" t="s">
        <v>35</v>
      </c>
    </row>
    <row r="10" spans="1:8" x14ac:dyDescent="0.3">
      <c r="A10" s="1" t="s">
        <v>6</v>
      </c>
      <c r="B10" s="1">
        <v>1</v>
      </c>
      <c r="D10" t="s">
        <v>36</v>
      </c>
    </row>
    <row r="11" spans="1:8" x14ac:dyDescent="0.3">
      <c r="A11" s="1" t="s">
        <v>7</v>
      </c>
      <c r="B11" s="1">
        <v>1</v>
      </c>
      <c r="D11" t="s">
        <v>37</v>
      </c>
    </row>
    <row r="12" spans="1:8" x14ac:dyDescent="0.3">
      <c r="A12" s="1" t="s">
        <v>8</v>
      </c>
      <c r="B12" s="1">
        <v>1</v>
      </c>
      <c r="D12" t="s">
        <v>38</v>
      </c>
    </row>
    <row r="13" spans="1:8" x14ac:dyDescent="0.3">
      <c r="A13" s="1" t="s">
        <v>9</v>
      </c>
      <c r="B13" s="1">
        <v>1</v>
      </c>
      <c r="D13" t="s">
        <v>39</v>
      </c>
    </row>
    <row r="14" spans="1:8" x14ac:dyDescent="0.3">
      <c r="A14" s="1" t="s">
        <v>10</v>
      </c>
      <c r="B14" s="1">
        <v>1</v>
      </c>
      <c r="D14" t="s">
        <v>40</v>
      </c>
    </row>
    <row r="15" spans="1:8" x14ac:dyDescent="0.3">
      <c r="A15" s="1" t="s">
        <v>11</v>
      </c>
      <c r="B15" s="1">
        <v>1</v>
      </c>
      <c r="D15" t="s">
        <v>41</v>
      </c>
    </row>
    <row r="16" spans="1:8" x14ac:dyDescent="0.3">
      <c r="A16" s="1" t="s">
        <v>12</v>
      </c>
      <c r="B16" s="1">
        <v>1</v>
      </c>
      <c r="D16" t="s">
        <v>42</v>
      </c>
    </row>
    <row r="17" spans="1:4" x14ac:dyDescent="0.3">
      <c r="A17" s="1" t="s">
        <v>13</v>
      </c>
      <c r="B17" s="1">
        <v>1</v>
      </c>
      <c r="D17" t="s">
        <v>43</v>
      </c>
    </row>
    <row r="18" spans="1:4" x14ac:dyDescent="0.3">
      <c r="A18" s="1" t="s">
        <v>14</v>
      </c>
      <c r="B18" s="1">
        <v>1</v>
      </c>
      <c r="D18" t="s">
        <v>44</v>
      </c>
    </row>
    <row r="19" spans="1:4" x14ac:dyDescent="0.3">
      <c r="A19" s="1" t="s">
        <v>15</v>
      </c>
      <c r="B19" s="1">
        <v>1</v>
      </c>
      <c r="D19" t="s">
        <v>45</v>
      </c>
    </row>
    <row r="20" spans="1:4" x14ac:dyDescent="0.3">
      <c r="A20" s="1" t="s">
        <v>16</v>
      </c>
      <c r="B20" s="1">
        <v>1</v>
      </c>
      <c r="D20" t="s">
        <v>46</v>
      </c>
    </row>
    <row r="21" spans="1:4" x14ac:dyDescent="0.3">
      <c r="A21" s="1" t="s">
        <v>17</v>
      </c>
      <c r="B21" s="1">
        <v>1</v>
      </c>
      <c r="D21" t="s">
        <v>47</v>
      </c>
    </row>
    <row r="22" spans="1:4" x14ac:dyDescent="0.3">
      <c r="A22" s="1" t="s">
        <v>18</v>
      </c>
      <c r="B22" s="1">
        <v>1</v>
      </c>
      <c r="D22" t="s">
        <v>48</v>
      </c>
    </row>
    <row r="23" spans="1:4" x14ac:dyDescent="0.3">
      <c r="A23" s="1" t="s">
        <v>19</v>
      </c>
      <c r="B23" s="1">
        <v>1</v>
      </c>
      <c r="D23" t="s">
        <v>49</v>
      </c>
    </row>
    <row r="24" spans="1:4" x14ac:dyDescent="0.3">
      <c r="A24" s="1" t="s">
        <v>20</v>
      </c>
      <c r="B24" s="1">
        <v>1</v>
      </c>
      <c r="D24" t="s">
        <v>50</v>
      </c>
    </row>
    <row r="25" spans="1:4" x14ac:dyDescent="0.3">
      <c r="A25" s="1" t="s">
        <v>21</v>
      </c>
      <c r="B25" s="1">
        <v>1</v>
      </c>
      <c r="D25" t="s">
        <v>51</v>
      </c>
    </row>
    <row r="26" spans="1:4" x14ac:dyDescent="0.3">
      <c r="A26" s="1" t="s">
        <v>22</v>
      </c>
      <c r="B26" s="1">
        <v>1</v>
      </c>
      <c r="D26" t="s">
        <v>52</v>
      </c>
    </row>
    <row r="27" spans="1:4" x14ac:dyDescent="0.3">
      <c r="A27" s="1" t="s">
        <v>23</v>
      </c>
      <c r="B27" s="1">
        <v>1</v>
      </c>
      <c r="D27" t="s">
        <v>53</v>
      </c>
    </row>
    <row r="28" spans="1:4" x14ac:dyDescent="0.3">
      <c r="A28" s="1" t="s">
        <v>24</v>
      </c>
      <c r="B28" s="1">
        <v>1</v>
      </c>
      <c r="D28" t="s">
        <v>54</v>
      </c>
    </row>
    <row r="29" spans="1:4" x14ac:dyDescent="0.3">
      <c r="A29" s="1" t="s">
        <v>25</v>
      </c>
      <c r="B29" s="1">
        <v>1</v>
      </c>
      <c r="D29" t="s">
        <v>55</v>
      </c>
    </row>
    <row r="30" spans="1:4" x14ac:dyDescent="0.3">
      <c r="A30" s="1" t="s">
        <v>26</v>
      </c>
      <c r="B30" s="1">
        <v>1</v>
      </c>
      <c r="D30" t="s">
        <v>56</v>
      </c>
    </row>
    <row r="31" spans="1:4" x14ac:dyDescent="0.3">
      <c r="A31" s="1" t="s">
        <v>27</v>
      </c>
      <c r="B31" s="1">
        <v>1</v>
      </c>
      <c r="D31" t="s">
        <v>57</v>
      </c>
    </row>
    <row r="32" spans="1:4" x14ac:dyDescent="0.3">
      <c r="D32" t="s">
        <v>58</v>
      </c>
    </row>
    <row r="33" spans="4:4" x14ac:dyDescent="0.3">
      <c r="D33" t="s">
        <v>59</v>
      </c>
    </row>
    <row r="34" spans="4:4" x14ac:dyDescent="0.3">
      <c r="D34" t="s">
        <v>60</v>
      </c>
    </row>
    <row r="35" spans="4:4" x14ac:dyDescent="0.3">
      <c r="D35" t="s">
        <v>61</v>
      </c>
    </row>
    <row r="36" spans="4:4" x14ac:dyDescent="0.3">
      <c r="D36" t="s">
        <v>62</v>
      </c>
    </row>
    <row r="37" spans="4:4" x14ac:dyDescent="0.3">
      <c r="D37" t="s">
        <v>63</v>
      </c>
    </row>
    <row r="38" spans="4:4" x14ac:dyDescent="0.3">
      <c r="D38" t="s">
        <v>64</v>
      </c>
    </row>
    <row r="39" spans="4:4" x14ac:dyDescent="0.3">
      <c r="D39" t="s">
        <v>65</v>
      </c>
    </row>
    <row r="40" spans="4:4" x14ac:dyDescent="0.3">
      <c r="D40" t="s">
        <v>66</v>
      </c>
    </row>
    <row r="41" spans="4:4" x14ac:dyDescent="0.3">
      <c r="D41" t="s">
        <v>67</v>
      </c>
    </row>
    <row r="42" spans="4:4" x14ac:dyDescent="0.3">
      <c r="D42" t="s">
        <v>68</v>
      </c>
    </row>
    <row r="43" spans="4:4" x14ac:dyDescent="0.3">
      <c r="D43" t="s">
        <v>69</v>
      </c>
    </row>
    <row r="44" spans="4:4" x14ac:dyDescent="0.3">
      <c r="D44" t="s">
        <v>70</v>
      </c>
    </row>
    <row r="45" spans="4:4" x14ac:dyDescent="0.3">
      <c r="D45" t="s">
        <v>71</v>
      </c>
    </row>
    <row r="46" spans="4:4" x14ac:dyDescent="0.3">
      <c r="D46" t="s">
        <v>72</v>
      </c>
    </row>
    <row r="47" spans="4:4" x14ac:dyDescent="0.3">
      <c r="D47" t="s">
        <v>73</v>
      </c>
    </row>
    <row r="48" spans="4:4" x14ac:dyDescent="0.3">
      <c r="D48" t="s">
        <v>74</v>
      </c>
    </row>
    <row r="49" spans="4:4" x14ac:dyDescent="0.3">
      <c r="D49" t="s">
        <v>75</v>
      </c>
    </row>
    <row r="50" spans="4:4" x14ac:dyDescent="0.3">
      <c r="D50" t="s">
        <v>76</v>
      </c>
    </row>
    <row r="51" spans="4:4" x14ac:dyDescent="0.3">
      <c r="D51" t="s">
        <v>77</v>
      </c>
    </row>
    <row r="52" spans="4:4" x14ac:dyDescent="0.3">
      <c r="D52" t="s">
        <v>78</v>
      </c>
    </row>
    <row r="53" spans="4:4" x14ac:dyDescent="0.3">
      <c r="D53" t="s">
        <v>79</v>
      </c>
    </row>
    <row r="54" spans="4:4" x14ac:dyDescent="0.3">
      <c r="D54" t="s">
        <v>80</v>
      </c>
    </row>
    <row r="55" spans="4:4" x14ac:dyDescent="0.3">
      <c r="D55" t="s">
        <v>81</v>
      </c>
    </row>
    <row r="56" spans="4:4" x14ac:dyDescent="0.3">
      <c r="D56" t="s">
        <v>82</v>
      </c>
    </row>
    <row r="57" spans="4:4" x14ac:dyDescent="0.3">
      <c r="D57" t="s">
        <v>83</v>
      </c>
    </row>
    <row r="58" spans="4:4" x14ac:dyDescent="0.3">
      <c r="D58" t="s">
        <v>84</v>
      </c>
    </row>
    <row r="59" spans="4:4" x14ac:dyDescent="0.3">
      <c r="D59" t="s">
        <v>85</v>
      </c>
    </row>
    <row r="60" spans="4:4" x14ac:dyDescent="0.3">
      <c r="D60" t="s">
        <v>86</v>
      </c>
    </row>
  </sheetData>
  <phoneticPr fontId="3" type="noConversion"/>
  <conditionalFormatting sqref="A5:B31">
    <cfRule type="expression" dxfId="5" priority="1">
      <formula>$B5=1</formula>
    </cfRule>
  </conditionalFormatting>
  <dataValidations count="1">
    <dataValidation type="whole" allowBlank="1" showInputMessage="1" showErrorMessage="1" sqref="G2" xr:uid="{F686591D-1DFF-4647-BA3F-2BE5B2594B07}">
      <formula1>1</formula1>
      <formula2>5</formula2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CBFB0-C9AA-41AE-98DD-A50DED30C4AB}">
  <sheetPr codeName="Blad3"/>
  <dimension ref="A1:AG361"/>
  <sheetViews>
    <sheetView tabSelected="1" topLeftCell="M1" workbookViewId="0">
      <pane ySplit="10" topLeftCell="A11" activePane="bottomLeft" state="frozen"/>
      <selection pane="bottomLeft" activeCell="AH16" sqref="AH16"/>
    </sheetView>
  </sheetViews>
  <sheetFormatPr defaultRowHeight="16.5" x14ac:dyDescent="0.3"/>
  <cols>
    <col min="1" max="1" width="9.75" style="2" bestFit="1" customWidth="1"/>
    <col min="2" max="2" width="6.625" style="2" bestFit="1" customWidth="1"/>
    <col min="3" max="3" width="8.75" style="2" bestFit="1" customWidth="1"/>
    <col min="4" max="4" width="10.875" style="2" bestFit="1" customWidth="1"/>
    <col min="5" max="5" width="10.125" style="2" bestFit="1" customWidth="1"/>
    <col min="6" max="6" width="10" style="2" bestFit="1" customWidth="1"/>
    <col min="7" max="10" width="9" style="2"/>
    <col min="11" max="11" width="19.875" style="2" bestFit="1" customWidth="1"/>
    <col min="12" max="13" width="9.625" style="2" bestFit="1" customWidth="1"/>
    <col min="14" max="14" width="5.5" style="2" bestFit="1" customWidth="1"/>
    <col min="15" max="15" width="8.25" style="2" bestFit="1" customWidth="1"/>
    <col min="16" max="16" width="7.375" style="2" bestFit="1" customWidth="1"/>
    <col min="17" max="17" width="9.375" style="2" bestFit="1" customWidth="1"/>
    <col min="18" max="18" width="10.75" style="2" bestFit="1" customWidth="1"/>
    <col min="19" max="19" width="12.125" style="2" bestFit="1" customWidth="1"/>
    <col min="20" max="21" width="9" style="2"/>
    <col min="22" max="22" width="9.625" style="2" bestFit="1" customWidth="1"/>
    <col min="23" max="23" width="9.5" style="2" bestFit="1" customWidth="1"/>
    <col min="24" max="24" width="9.875" style="2" bestFit="1" customWidth="1"/>
    <col min="25" max="25" width="8" style="2" bestFit="1" customWidth="1"/>
    <col min="26" max="26" width="5.875" style="2" bestFit="1" customWidth="1"/>
    <col min="27" max="27" width="6.375" style="2" bestFit="1" customWidth="1"/>
    <col min="28" max="28" width="3.75" style="2" bestFit="1" customWidth="1"/>
    <col min="29" max="29" width="11.375" style="52" bestFit="1" customWidth="1"/>
    <col min="30" max="30" width="10.625" style="52" bestFit="1" customWidth="1"/>
    <col min="31" max="32" width="9" style="2"/>
    <col min="33" max="33" width="40.25" style="2" bestFit="1" customWidth="1"/>
    <col min="34" max="34" width="10.875" style="2" bestFit="1" customWidth="1"/>
    <col min="35" max="16384" width="9" style="2"/>
  </cols>
  <sheetData>
    <row r="1" spans="1:33" x14ac:dyDescent="0.3">
      <c r="K1" s="35" t="str">
        <f>TEXT(SUMPRODUCT(M2:M5,N2:N5),"000|")&amp;TEXT(SUMPRODUCT(M2:M5,P2:P5),"000|")&amp; TEXT(Q8,"00000|")&amp; TEXT(O8,"00000|")&amp; AD5</f>
        <v>000|000|00000|00464|0,00976715373088258</v>
      </c>
      <c r="L1" s="35"/>
      <c r="M1" s="2">
        <v>1</v>
      </c>
      <c r="N1" s="2">
        <f>COUNTIF(TBL_Test[Adv1],$M1)</f>
        <v>60</v>
      </c>
      <c r="O1" s="2">
        <f>COUNTIF(TBL_Test[Adb Hist],$M1)</f>
        <v>0</v>
      </c>
      <c r="P1" s="2">
        <f>COUNTIF(TBL_Test[CoEq 1],$M1)</f>
        <v>12</v>
      </c>
      <c r="Q1" s="2">
        <f>COUNTIF(TBL_Test[CoEq Hist],$M1)</f>
        <v>153</v>
      </c>
      <c r="R1" s="2">
        <f>COUNTIF(TBL_Test[Adversaire],$M1)</f>
        <v>0</v>
      </c>
      <c r="S1" s="2">
        <f>COUNTIF(TBL_Test[Coequipiers],$M1)</f>
        <v>165</v>
      </c>
    </row>
    <row r="2" spans="1:33" x14ac:dyDescent="0.3">
      <c r="M2" s="2">
        <v>2</v>
      </c>
      <c r="N2" s="2">
        <f>COUNTIF(TBL_Test[Adv1],$M2)</f>
        <v>0</v>
      </c>
      <c r="O2" s="2">
        <f>COUNTIF(TBL_Test[Adb Hist],$M2)</f>
        <v>12</v>
      </c>
      <c r="P2" s="2">
        <f>COUNTIF(TBL_Test[CoEq 1],$M2)</f>
        <v>0</v>
      </c>
      <c r="Q2" s="2">
        <f>COUNTIF(TBL_Test[CoEq Hist],$M2)</f>
        <v>0</v>
      </c>
      <c r="R2" s="2">
        <f>COUNTIF(TBL_Test[Adversaire],$M2)</f>
        <v>2</v>
      </c>
      <c r="S2" s="2">
        <f>COUNTIF(TBL_Test[Coequipiers],$M2)</f>
        <v>0</v>
      </c>
      <c r="AG2" s="2" t="s">
        <v>473</v>
      </c>
    </row>
    <row r="3" spans="1:33" x14ac:dyDescent="0.3">
      <c r="M3" s="2">
        <v>3</v>
      </c>
      <c r="N3" s="2">
        <f>COUNTIF(TBL_Test[Adv1],$M3)</f>
        <v>0</v>
      </c>
      <c r="O3" s="2">
        <f>COUNTIF(TBL_Test[Adb Hist],$M3)</f>
        <v>199</v>
      </c>
      <c r="P3" s="2">
        <f>COUNTIF(TBL_Test[CoEq 1],$M3)</f>
        <v>0</v>
      </c>
      <c r="Q3" s="2">
        <f>COUNTIF(TBL_Test[CoEq Hist],$M3)</f>
        <v>0</v>
      </c>
      <c r="R3" s="2">
        <f>COUNTIF(TBL_Test[Adversaire],$M3)</f>
        <v>162</v>
      </c>
      <c r="S3" s="2">
        <f>COUNTIF(TBL_Test[Coequipiers],$M3)</f>
        <v>0</v>
      </c>
      <c r="AG3" s="2" t="s">
        <v>474</v>
      </c>
    </row>
    <row r="4" spans="1:33" x14ac:dyDescent="0.3">
      <c r="M4" s="2">
        <v>4</v>
      </c>
      <c r="N4" s="2">
        <f>COUNTIF(TBL_Test[Adv1],$M4)</f>
        <v>0</v>
      </c>
      <c r="O4" s="2">
        <f>COUNTIF(TBL_Test[Adb Hist],$M4)</f>
        <v>132</v>
      </c>
      <c r="P4" s="2">
        <f>COUNTIF(TBL_Test[CoEq 1],$M4)</f>
        <v>0</v>
      </c>
      <c r="Q4" s="2">
        <f>COUNTIF(TBL_Test[CoEq Hist],$M4)</f>
        <v>0</v>
      </c>
      <c r="R4" s="2">
        <f>COUNTIF(TBL_Test[Adversaire],$M4)</f>
        <v>176</v>
      </c>
      <c r="S4" s="2">
        <f>COUNTIF(TBL_Test[Coequipiers],$M4)</f>
        <v>0</v>
      </c>
      <c r="AC4" s="52" t="s">
        <v>472</v>
      </c>
      <c r="AD4" s="55">
        <v>0</v>
      </c>
      <c r="AG4" s="2" t="s">
        <v>475</v>
      </c>
    </row>
    <row r="5" spans="1:33" x14ac:dyDescent="0.3">
      <c r="M5" s="2">
        <v>5</v>
      </c>
      <c r="N5" s="2">
        <f>COUNTIF(TBL_Test[Adv1],$M5)</f>
        <v>0</v>
      </c>
      <c r="O5" s="2">
        <f>COUNTIF(TBL_Test[Adb Hist],$M5)</f>
        <v>8</v>
      </c>
      <c r="P5" s="2">
        <f>COUNTIF(TBL_Test[CoEq 1],$M5)</f>
        <v>0</v>
      </c>
      <c r="Q5" s="2">
        <f>COUNTIF(TBL_Test[CoEq Hist],$M5)</f>
        <v>0</v>
      </c>
      <c r="R5" s="2">
        <f>COUNTIF(TBL_Test[Adversaire],$M5)</f>
        <v>11</v>
      </c>
      <c r="S5" s="2">
        <f>COUNTIF(TBL_Test[Coequipiers],$M5)</f>
        <v>0</v>
      </c>
      <c r="W5" s="2" t="s">
        <v>471</v>
      </c>
      <c r="AC5" s="54">
        <f>STDEV(TBL_DT[% D histoire])</f>
        <v>9.7671537308825808E-3</v>
      </c>
      <c r="AD5" s="54">
        <f>STDEV(TBL_DT[% D cumul])</f>
        <v>9.7671537308825808E-3</v>
      </c>
      <c r="AG5" s="2" t="s">
        <v>476</v>
      </c>
    </row>
    <row r="6" spans="1:33" x14ac:dyDescent="0.3">
      <c r="W6" s="2" t="s">
        <v>244</v>
      </c>
      <c r="X6" s="34"/>
      <c r="Y6" s="34"/>
      <c r="Z6" s="34"/>
      <c r="AA6" s="34"/>
      <c r="AB6" s="34"/>
      <c r="AC6" s="52">
        <f>MIN(TBL_DT[% D histoire])</f>
        <v>0.76249999999999996</v>
      </c>
      <c r="AD6" s="52">
        <f>MIN(TBL_DT[% D cumul])</f>
        <v>0.76249999999999996</v>
      </c>
      <c r="AG6" s="2" t="s">
        <v>477</v>
      </c>
    </row>
    <row r="7" spans="1:33" x14ac:dyDescent="0.3">
      <c r="W7" s="2" t="s">
        <v>245</v>
      </c>
      <c r="X7" s="34"/>
      <c r="Y7" s="34"/>
      <c r="Z7" s="34"/>
      <c r="AA7" s="34"/>
      <c r="AB7" s="34"/>
      <c r="AC7" s="52">
        <f>MAX(TBL_DT[% D histoire])</f>
        <v>0.80681818181818177</v>
      </c>
      <c r="AD7" s="52">
        <f>MAX(TBL_DT[% D cumul])</f>
        <v>0.80681818181818177</v>
      </c>
      <c r="AG7" s="2" t="s">
        <v>478</v>
      </c>
    </row>
    <row r="8" spans="1:33" x14ac:dyDescent="0.3">
      <c r="D8" s="2" t="s">
        <v>28</v>
      </c>
      <c r="O8" s="2" cm="1">
        <f t="array" ref="O8">SUM(POWER(2,TBL_Test[Adb Hist])*(TBL_Test[Adb Hist]&gt;0)*TBL_Test[Adv1])</f>
        <v>464</v>
      </c>
      <c r="Q8" s="2" cm="1">
        <f t="array" ref="Q8">SUM(POWER(2,TBL_Test[CoEq Hist])*(TBL_Test[CoEq Hist]&gt;0)*TBL_Test[CoEq 1])</f>
        <v>0</v>
      </c>
      <c r="V8" s="2">
        <f>ROWS(TBL_DT[Joueur])</f>
        <v>27</v>
      </c>
      <c r="W8" s="2" t="s">
        <v>246</v>
      </c>
      <c r="X8" s="34"/>
      <c r="Y8" s="34"/>
      <c r="Z8" s="34"/>
      <c r="AA8" s="34"/>
      <c r="AB8" s="34"/>
      <c r="AC8" s="52">
        <f>AVERAGE(TBL_DT[% D histoire])</f>
        <v>0.78777734285143719</v>
      </c>
      <c r="AD8" s="52">
        <f>AVERAGE(TBL_DT[% D cumul])</f>
        <v>0.78777734285143719</v>
      </c>
      <c r="AE8" s="57">
        <f>AVERAGE(TBL_DT[N])</f>
        <v>86.407407407407405</v>
      </c>
      <c r="AG8" s="2" t="s">
        <v>479</v>
      </c>
    </row>
    <row r="9" spans="1:33" x14ac:dyDescent="0.3">
      <c r="K9" s="2">
        <f>ROWS(TBL_Test[2 joueurs])</f>
        <v>351</v>
      </c>
      <c r="N9" s="2">
        <f>MAX(TBL_Test[Adv1])</f>
        <v>1</v>
      </c>
      <c r="O9" s="2">
        <f>MAX(TBL_Test[Adb Hist])</f>
        <v>5</v>
      </c>
      <c r="P9" s="2">
        <f>MAX(TBL_Test[CoEq 1])</f>
        <v>1</v>
      </c>
      <c r="Q9" s="2">
        <f>MAX(TBL_Test[CoEq Hist])</f>
        <v>1</v>
      </c>
      <c r="R9" s="2">
        <f>MAX(TBL_Test[Adversaire])</f>
        <v>5</v>
      </c>
      <c r="S9" s="2">
        <f>MAX(TBL_Test[Coequipiers])</f>
        <v>1</v>
      </c>
      <c r="W9" s="51" t="s">
        <v>468</v>
      </c>
      <c r="X9" s="51"/>
      <c r="Y9" s="51"/>
      <c r="Z9" s="51" t="s">
        <v>124</v>
      </c>
      <c r="AA9" s="51"/>
      <c r="AB9" s="51"/>
      <c r="AG9" s="2" t="s">
        <v>480</v>
      </c>
    </row>
    <row r="10" spans="1:33" ht="17.25" thickBot="1" x14ac:dyDescent="0.35">
      <c r="A10" s="11" t="s">
        <v>90</v>
      </c>
      <c r="B10" s="11" t="s">
        <v>92</v>
      </c>
      <c r="C10" s="11" t="s">
        <v>91</v>
      </c>
      <c r="D10" s="11" t="s">
        <v>97</v>
      </c>
      <c r="E10" s="11" t="s">
        <v>98</v>
      </c>
      <c r="F10" s="11" t="s">
        <v>99</v>
      </c>
      <c r="K10" s="2" t="s">
        <v>94</v>
      </c>
      <c r="L10" s="2" t="s">
        <v>95</v>
      </c>
      <c r="M10" s="2" t="s">
        <v>96</v>
      </c>
      <c r="N10" s="2" t="s">
        <v>97</v>
      </c>
      <c r="O10" s="2" t="s">
        <v>115</v>
      </c>
      <c r="P10" s="2" t="s">
        <v>116</v>
      </c>
      <c r="Q10" s="2" t="s">
        <v>117</v>
      </c>
      <c r="R10" s="2" t="s">
        <v>125</v>
      </c>
      <c r="S10" s="2" t="s">
        <v>126</v>
      </c>
      <c r="V10" s="2" t="s">
        <v>29</v>
      </c>
      <c r="W10" s="2" t="s">
        <v>247</v>
      </c>
      <c r="X10" s="2" t="s">
        <v>249</v>
      </c>
      <c r="Y10" s="2" t="s">
        <v>248</v>
      </c>
      <c r="Z10" s="2" t="s">
        <v>250</v>
      </c>
      <c r="AA10" s="2" t="s">
        <v>251</v>
      </c>
      <c r="AB10" s="2" t="s">
        <v>252</v>
      </c>
      <c r="AC10" s="53" t="s">
        <v>469</v>
      </c>
      <c r="AD10" s="52" t="s">
        <v>470</v>
      </c>
      <c r="AE10" s="2" t="s">
        <v>498</v>
      </c>
      <c r="AG10" s="2" t="s">
        <v>481</v>
      </c>
    </row>
    <row r="11" spans="1:33" ht="17.25" thickBot="1" x14ac:dyDescent="0.35">
      <c r="A11" s="36" t="s">
        <v>31</v>
      </c>
      <c r="B11" s="36">
        <v>1</v>
      </c>
      <c r="C11" s="36">
        <v>1</v>
      </c>
      <c r="D11" s="37" t="s">
        <v>5</v>
      </c>
      <c r="E11" s="36" t="s">
        <v>16</v>
      </c>
      <c r="F11" s="38" t="s">
        <v>3</v>
      </c>
      <c r="K11" s="2" t="s">
        <v>253</v>
      </c>
      <c r="L11" s="2" t="s">
        <v>1</v>
      </c>
      <c r="M11" s="2" t="s">
        <v>2</v>
      </c>
      <c r="N11" s="12">
        <v>0</v>
      </c>
      <c r="O11" s="13">
        <v>3</v>
      </c>
      <c r="P11" s="2">
        <v>0</v>
      </c>
      <c r="Q11" s="2">
        <v>1</v>
      </c>
      <c r="R11" s="49">
        <f>+TBL_Test[[#This Row],[Adv1]]+TBL_Test[[#This Row],[Adb Hist]]</f>
        <v>3</v>
      </c>
      <c r="S11" s="50">
        <f>+TBL_Test[[#This Row],[CoEq 1]]+TBL_Test[[#This Row],[CoEq Hist]]</f>
        <v>1</v>
      </c>
      <c r="V11" s="2" t="s">
        <v>1</v>
      </c>
      <c r="W11" s="49">
        <f>COUNTIF(TBL_Histoire[[Adv1]:[CoEq2]],TBL_DT[[#This Row],[Joueur]])</f>
        <v>81</v>
      </c>
      <c r="X11" s="39" cm="1">
        <f t="array" ref="X11">SUMPRODUCT((TBL_Histoire[Adv1]=TBL_DT[[#This Row],[Joueur]])*(TBL_Histoire[CoEq2]=""))+SUMPRODUCT((TBL_Histoire[CoEq1]=TBL_DT[[#This Row],[Joueur]])*(TBL_Histoire[CoEq2]=""))</f>
        <v>64</v>
      </c>
      <c r="Y11" s="50">
        <f>+TBL_DT[[#This Row],[total]]-TBL_DT[[#This Row],[Doublette]]</f>
        <v>17</v>
      </c>
      <c r="Z11" s="39">
        <f>COUNTIF(TBL_Concours[[Adv1]:[CoEq2]],TBL_DT[[#This Row],[Joueur]])</f>
        <v>4</v>
      </c>
      <c r="AA11" s="39" cm="1">
        <f t="array" ref="AA11">SUMPRODUCT((TBL_Concours[Adv1]=TBL_DT[[#This Row],[Joueur]])*(TBL_Concours[CoEq2]=""))+SUMPRODUCT((TBL_Concours[CoEq1]=TBL_DT[[#This Row],[Joueur]])*(TBL_Concours[CoEq2]=""))</f>
        <v>3</v>
      </c>
      <c r="AB11" s="39">
        <f>+TBL_DT[[#This Row],[total1]]-TBL_DT[[#This Row],[Doubl]]</f>
        <v>1</v>
      </c>
      <c r="AC11" s="52">
        <f>IFERROR(+TBL_DT[[#This Row],[Doublette]]/TBL_DT[[#This Row],[total]],"")</f>
        <v>0.79012345679012341</v>
      </c>
      <c r="AD11" s="56">
        <f>IFERROR(+(TBL_DT[[#This Row],[Doublette]]+$AD$4*TBL_DT[[#This Row],[Doubl]])/(TBL_DT[[#This Row],[total]]+$AD$4*TBL_DT[[#This Row],[total1]]),"")</f>
        <v>0.79012345679012341</v>
      </c>
      <c r="AE11" s="39">
        <f>TBL_DT[[#This Row],[total]]+AJouter_*TBL_DT[[#This Row],[total1]]</f>
        <v>81</v>
      </c>
      <c r="AG11" s="2" t="s">
        <v>482</v>
      </c>
    </row>
    <row r="12" spans="1:33" ht="17.25" thickBot="1" x14ac:dyDescent="0.35">
      <c r="A12" s="36" t="s">
        <v>32</v>
      </c>
      <c r="B12" s="36">
        <v>1</v>
      </c>
      <c r="C12" s="36">
        <v>2</v>
      </c>
      <c r="D12" s="37" t="s">
        <v>8</v>
      </c>
      <c r="E12" s="36" t="s">
        <v>7</v>
      </c>
      <c r="F12" s="38" t="s">
        <v>23</v>
      </c>
      <c r="K12" s="2" t="s">
        <v>254</v>
      </c>
      <c r="L12" s="2" t="s">
        <v>1</v>
      </c>
      <c r="M12" s="2" t="s">
        <v>3</v>
      </c>
      <c r="N12" s="12">
        <v>0</v>
      </c>
      <c r="O12" s="13">
        <v>3</v>
      </c>
      <c r="P12" s="2">
        <v>0</v>
      </c>
      <c r="Q12" s="2">
        <v>0</v>
      </c>
      <c r="R12" s="49">
        <f>+TBL_Test[[#This Row],[Adv1]]+TBL_Test[[#This Row],[Adb Hist]]</f>
        <v>3</v>
      </c>
      <c r="S12" s="50">
        <f>+TBL_Test[[#This Row],[CoEq 1]]+TBL_Test[[#This Row],[CoEq Hist]]</f>
        <v>0</v>
      </c>
      <c r="V12" s="2" t="s">
        <v>2</v>
      </c>
      <c r="W12" s="49">
        <f>COUNTIF(TBL_Histoire[[Adv1]:[CoEq2]],TBL_DT[[#This Row],[Joueur]])</f>
        <v>88</v>
      </c>
      <c r="X12" s="39" cm="1">
        <f t="array" ref="X12">SUMPRODUCT((TBL_Histoire[Adv1]=TBL_DT[[#This Row],[Joueur]])*(TBL_Histoire[CoEq2]=""))+SUMPRODUCT((TBL_Histoire[CoEq1]=TBL_DT[[#This Row],[Joueur]])*(TBL_Histoire[CoEq2]=""))</f>
        <v>68</v>
      </c>
      <c r="Y12" s="50">
        <f>+TBL_DT[[#This Row],[total]]-TBL_DT[[#This Row],[Doublette]]</f>
        <v>20</v>
      </c>
      <c r="Z12" s="39">
        <f>COUNTIF(TBL_Concours[[Adv1]:[CoEq2]],TBL_DT[[#This Row],[Joueur]])</f>
        <v>4</v>
      </c>
      <c r="AA12" s="39" cm="1">
        <f t="array" ref="AA12">SUMPRODUCT((TBL_Concours[Adv1]=TBL_DT[[#This Row],[Joueur]])*(TBL_Concours[CoEq2]=""))+SUMPRODUCT((TBL_Concours[CoEq1]=TBL_DT[[#This Row],[Joueur]])*(TBL_Concours[CoEq2]=""))</f>
        <v>2</v>
      </c>
      <c r="AB12" s="39">
        <f>+TBL_DT[[#This Row],[total1]]-TBL_DT[[#This Row],[Doubl]]</f>
        <v>2</v>
      </c>
      <c r="AC12" s="52">
        <f>IFERROR(+TBL_DT[[#This Row],[Doublette]]/TBL_DT[[#This Row],[total]],"")</f>
        <v>0.77272727272727271</v>
      </c>
      <c r="AD12" s="56">
        <f>IFERROR(+(TBL_DT[[#This Row],[Doublette]]+$AD$4*TBL_DT[[#This Row],[Doubl]])/(TBL_DT[[#This Row],[total]]+$AD$4*TBL_DT[[#This Row],[total1]]),"")</f>
        <v>0.77272727272727271</v>
      </c>
      <c r="AE12" s="39">
        <f>TBL_DT[[#This Row],[total]]+AJouter_*TBL_DT[[#This Row],[total1]]</f>
        <v>88</v>
      </c>
      <c r="AG12" s="2" t="s">
        <v>483</v>
      </c>
    </row>
    <row r="13" spans="1:33" ht="17.25" thickBot="1" x14ac:dyDescent="0.35">
      <c r="A13" s="36" t="s">
        <v>33</v>
      </c>
      <c r="B13" s="36">
        <v>1</v>
      </c>
      <c r="C13" s="36">
        <v>3</v>
      </c>
      <c r="D13" s="37" t="s">
        <v>11</v>
      </c>
      <c r="E13" s="36" t="s">
        <v>14</v>
      </c>
      <c r="F13" s="38" t="s">
        <v>10</v>
      </c>
      <c r="K13" s="2" t="s">
        <v>255</v>
      </c>
      <c r="L13" s="2" t="s">
        <v>1</v>
      </c>
      <c r="M13" s="2" t="s">
        <v>4</v>
      </c>
      <c r="N13" s="12">
        <v>0</v>
      </c>
      <c r="O13" s="13">
        <v>4</v>
      </c>
      <c r="P13" s="2">
        <v>0</v>
      </c>
      <c r="Q13" s="2">
        <v>1</v>
      </c>
      <c r="R13" s="49">
        <f>+TBL_Test[[#This Row],[Adv1]]+TBL_Test[[#This Row],[Adb Hist]]</f>
        <v>4</v>
      </c>
      <c r="S13" s="50">
        <f>+TBL_Test[[#This Row],[CoEq 1]]+TBL_Test[[#This Row],[CoEq Hist]]</f>
        <v>1</v>
      </c>
      <c r="V13" s="2" t="s">
        <v>3</v>
      </c>
      <c r="W13" s="49">
        <f>COUNTIF(TBL_Histoire[[Adv1]:[CoEq2]],TBL_DT[[#This Row],[Joueur]])</f>
        <v>87</v>
      </c>
      <c r="X13" s="39" cm="1">
        <f t="array" ref="X13">SUMPRODUCT((TBL_Histoire[Adv1]=TBL_DT[[#This Row],[Joueur]])*(TBL_Histoire[CoEq2]=""))+SUMPRODUCT((TBL_Histoire[CoEq1]=TBL_DT[[#This Row],[Joueur]])*(TBL_Histoire[CoEq2]=""))</f>
        <v>68</v>
      </c>
      <c r="Y13" s="50">
        <f>+TBL_DT[[#This Row],[total]]-TBL_DT[[#This Row],[Doublette]]</f>
        <v>19</v>
      </c>
      <c r="Z13" s="39">
        <f>COUNTIF(TBL_Concours[[Adv1]:[CoEq2]],TBL_DT[[#This Row],[Joueur]])</f>
        <v>4</v>
      </c>
      <c r="AA13" s="39" cm="1">
        <f t="array" ref="AA13">SUMPRODUCT((TBL_Concours[Adv1]=TBL_DT[[#This Row],[Joueur]])*(TBL_Concours[CoEq2]=""))+SUMPRODUCT((TBL_Concours[CoEq1]=TBL_DT[[#This Row],[Joueur]])*(TBL_Concours[CoEq2]=""))</f>
        <v>2</v>
      </c>
      <c r="AB13" s="39">
        <f>+TBL_DT[[#This Row],[total1]]-TBL_DT[[#This Row],[Doubl]]</f>
        <v>2</v>
      </c>
      <c r="AC13" s="52">
        <f>IFERROR(+TBL_DT[[#This Row],[Doublette]]/TBL_DT[[#This Row],[total]],"")</f>
        <v>0.7816091954022989</v>
      </c>
      <c r="AD13" s="56">
        <f>IFERROR(+(TBL_DT[[#This Row],[Doublette]]+$AD$4*TBL_DT[[#This Row],[Doubl]])/(TBL_DT[[#This Row],[total]]+$AD$4*TBL_DT[[#This Row],[total1]]),"")</f>
        <v>0.7816091954022989</v>
      </c>
      <c r="AE13" s="39">
        <f>TBL_DT[[#This Row],[total]]+AJouter_*TBL_DT[[#This Row],[total1]]</f>
        <v>87</v>
      </c>
      <c r="AG13" s="2" t="s">
        <v>484</v>
      </c>
    </row>
    <row r="14" spans="1:33" ht="17.25" thickBot="1" x14ac:dyDescent="0.35">
      <c r="A14" s="36" t="s">
        <v>34</v>
      </c>
      <c r="B14" s="36">
        <v>1</v>
      </c>
      <c r="C14" s="36">
        <v>4</v>
      </c>
      <c r="D14" s="37" t="s">
        <v>1</v>
      </c>
      <c r="E14" s="36" t="s">
        <v>24</v>
      </c>
      <c r="F14" s="38"/>
      <c r="K14" s="2" t="s">
        <v>256</v>
      </c>
      <c r="L14" s="2" t="s">
        <v>1</v>
      </c>
      <c r="M14" s="2" t="s">
        <v>5</v>
      </c>
      <c r="N14" s="12">
        <v>0</v>
      </c>
      <c r="O14" s="13">
        <v>4</v>
      </c>
      <c r="P14" s="2">
        <v>0</v>
      </c>
      <c r="Q14" s="2">
        <v>0</v>
      </c>
      <c r="R14" s="49">
        <f>+TBL_Test[[#This Row],[Adv1]]+TBL_Test[[#This Row],[Adb Hist]]</f>
        <v>4</v>
      </c>
      <c r="S14" s="50">
        <f>+TBL_Test[[#This Row],[CoEq 1]]+TBL_Test[[#This Row],[CoEq Hist]]</f>
        <v>0</v>
      </c>
      <c r="V14" s="2" t="s">
        <v>4</v>
      </c>
      <c r="W14" s="49">
        <f>COUNTIF(TBL_Histoire[[Adv1]:[CoEq2]],TBL_DT[[#This Row],[Joueur]])</f>
        <v>87</v>
      </c>
      <c r="X14" s="39" cm="1">
        <f t="array" ref="X14">SUMPRODUCT((TBL_Histoire[Adv1]=TBL_DT[[#This Row],[Joueur]])*(TBL_Histoire[CoEq2]=""))+SUMPRODUCT((TBL_Histoire[CoEq1]=TBL_DT[[#This Row],[Joueur]])*(TBL_Histoire[CoEq2]=""))</f>
        <v>67</v>
      </c>
      <c r="Y14" s="50">
        <f>+TBL_DT[[#This Row],[total]]-TBL_DT[[#This Row],[Doublette]]</f>
        <v>20</v>
      </c>
      <c r="Z14" s="39">
        <f>COUNTIF(TBL_Concours[[Adv1]:[CoEq2]],TBL_DT[[#This Row],[Joueur]])</f>
        <v>4</v>
      </c>
      <c r="AA14" s="39" cm="1">
        <f t="array" ref="AA14">SUMPRODUCT((TBL_Concours[Adv1]=TBL_DT[[#This Row],[Joueur]])*(TBL_Concours[CoEq2]=""))+SUMPRODUCT((TBL_Concours[CoEq1]=TBL_DT[[#This Row],[Joueur]])*(TBL_Concours[CoEq2]=""))</f>
        <v>4</v>
      </c>
      <c r="AB14" s="39">
        <f>+TBL_DT[[#This Row],[total1]]-TBL_DT[[#This Row],[Doubl]]</f>
        <v>0</v>
      </c>
      <c r="AC14" s="52">
        <f>IFERROR(+TBL_DT[[#This Row],[Doublette]]/TBL_DT[[#This Row],[total]],"")</f>
        <v>0.77011494252873558</v>
      </c>
      <c r="AD14" s="56">
        <f>IFERROR(+(TBL_DT[[#This Row],[Doublette]]+$AD$4*TBL_DT[[#This Row],[Doubl]])/(TBL_DT[[#This Row],[total]]+$AD$4*TBL_DT[[#This Row],[total1]]),"")</f>
        <v>0.77011494252873558</v>
      </c>
      <c r="AE14" s="39">
        <f>TBL_DT[[#This Row],[total]]+AJouter_*TBL_DT[[#This Row],[total1]]</f>
        <v>87</v>
      </c>
      <c r="AG14" s="2" t="s">
        <v>485</v>
      </c>
    </row>
    <row r="15" spans="1:33" ht="17.25" thickBot="1" x14ac:dyDescent="0.35">
      <c r="A15" s="36" t="s">
        <v>35</v>
      </c>
      <c r="B15" s="36">
        <v>1</v>
      </c>
      <c r="C15" s="36">
        <v>5</v>
      </c>
      <c r="D15" s="37" t="s">
        <v>4</v>
      </c>
      <c r="E15" s="36" t="s">
        <v>17</v>
      </c>
      <c r="F15" s="38"/>
      <c r="K15" s="2" t="s">
        <v>257</v>
      </c>
      <c r="L15" s="2" t="s">
        <v>1</v>
      </c>
      <c r="M15" s="2" t="s">
        <v>6</v>
      </c>
      <c r="N15" s="12">
        <v>0</v>
      </c>
      <c r="O15" s="13">
        <v>3</v>
      </c>
      <c r="P15" s="2">
        <v>0</v>
      </c>
      <c r="Q15" s="2">
        <v>0</v>
      </c>
      <c r="R15" s="49">
        <f>+TBL_Test[[#This Row],[Adv1]]+TBL_Test[[#This Row],[Adb Hist]]</f>
        <v>3</v>
      </c>
      <c r="S15" s="50">
        <f>+TBL_Test[[#This Row],[CoEq 1]]+TBL_Test[[#This Row],[CoEq Hist]]</f>
        <v>0</v>
      </c>
      <c r="V15" s="2" t="s">
        <v>5</v>
      </c>
      <c r="W15" s="49">
        <f>COUNTIF(TBL_Histoire[[Adv1]:[CoEq2]],TBL_DT[[#This Row],[Joueur]])</f>
        <v>92</v>
      </c>
      <c r="X15" s="39" cm="1">
        <f t="array" ref="X15">SUMPRODUCT((TBL_Histoire[Adv1]=TBL_DT[[#This Row],[Joueur]])*(TBL_Histoire[CoEq2]=""))+SUMPRODUCT((TBL_Histoire[CoEq1]=TBL_DT[[#This Row],[Joueur]])*(TBL_Histoire[CoEq2]=""))</f>
        <v>72</v>
      </c>
      <c r="Y15" s="50">
        <f>+TBL_DT[[#This Row],[total]]-TBL_DT[[#This Row],[Doublette]]</f>
        <v>20</v>
      </c>
      <c r="Z15" s="39">
        <f>COUNTIF(TBL_Concours[[Adv1]:[CoEq2]],TBL_DT[[#This Row],[Joueur]])</f>
        <v>4</v>
      </c>
      <c r="AA15" s="39" cm="1">
        <f t="array" ref="AA15">SUMPRODUCT((TBL_Concours[Adv1]=TBL_DT[[#This Row],[Joueur]])*(TBL_Concours[CoEq2]=""))+SUMPRODUCT((TBL_Concours[CoEq1]=TBL_DT[[#This Row],[Joueur]])*(TBL_Concours[CoEq2]=""))</f>
        <v>2</v>
      </c>
      <c r="AB15" s="39">
        <f>+TBL_DT[[#This Row],[total1]]-TBL_DT[[#This Row],[Doubl]]</f>
        <v>2</v>
      </c>
      <c r="AC15" s="52">
        <f>IFERROR(+TBL_DT[[#This Row],[Doublette]]/TBL_DT[[#This Row],[total]],"")</f>
        <v>0.78260869565217395</v>
      </c>
      <c r="AD15" s="56">
        <f>IFERROR(+(TBL_DT[[#This Row],[Doublette]]+$AD$4*TBL_DT[[#This Row],[Doubl]])/(TBL_DT[[#This Row],[total]]+$AD$4*TBL_DT[[#This Row],[total1]]),"")</f>
        <v>0.78260869565217395</v>
      </c>
      <c r="AE15" s="39">
        <f>TBL_DT[[#This Row],[total]]+AJouter_*TBL_DT[[#This Row],[total1]]</f>
        <v>92</v>
      </c>
      <c r="AG15" s="2" t="s">
        <v>486</v>
      </c>
    </row>
    <row r="16" spans="1:33" ht="17.25" thickBot="1" x14ac:dyDescent="0.35">
      <c r="A16" s="36" t="s">
        <v>36</v>
      </c>
      <c r="B16" s="36">
        <v>1</v>
      </c>
      <c r="C16" s="36">
        <v>6</v>
      </c>
      <c r="D16" s="37" t="s">
        <v>12</v>
      </c>
      <c r="E16" s="36" t="s">
        <v>25</v>
      </c>
      <c r="F16" s="38"/>
      <c r="K16" s="2" t="s">
        <v>258</v>
      </c>
      <c r="L16" s="2" t="s">
        <v>1</v>
      </c>
      <c r="M16" s="2" t="s">
        <v>7</v>
      </c>
      <c r="N16" s="12">
        <v>0</v>
      </c>
      <c r="O16" s="13">
        <v>3</v>
      </c>
      <c r="P16" s="2">
        <v>0</v>
      </c>
      <c r="Q16" s="2">
        <v>1</v>
      </c>
      <c r="R16" s="49">
        <f>+TBL_Test[[#This Row],[Adv1]]+TBL_Test[[#This Row],[Adb Hist]]</f>
        <v>3</v>
      </c>
      <c r="S16" s="50">
        <f>+TBL_Test[[#This Row],[CoEq 1]]+TBL_Test[[#This Row],[CoEq Hist]]</f>
        <v>1</v>
      </c>
      <c r="V16" s="2" t="s">
        <v>6</v>
      </c>
      <c r="W16" s="49">
        <f>COUNTIF(TBL_Histoire[[Adv1]:[CoEq2]],TBL_DT[[#This Row],[Joueur]])</f>
        <v>93</v>
      </c>
      <c r="X16" s="39" cm="1">
        <f t="array" ref="X16">SUMPRODUCT((TBL_Histoire[Adv1]=TBL_DT[[#This Row],[Joueur]])*(TBL_Histoire[CoEq2]=""))+SUMPRODUCT((TBL_Histoire[CoEq1]=TBL_DT[[#This Row],[Joueur]])*(TBL_Histoire[CoEq2]=""))</f>
        <v>74</v>
      </c>
      <c r="Y16" s="50">
        <f>+TBL_DT[[#This Row],[total]]-TBL_DT[[#This Row],[Doublette]]</f>
        <v>19</v>
      </c>
      <c r="Z16" s="39">
        <f>COUNTIF(TBL_Concours[[Adv1]:[CoEq2]],TBL_DT[[#This Row],[Joueur]])</f>
        <v>4</v>
      </c>
      <c r="AA16" s="39" cm="1">
        <f t="array" ref="AA16">SUMPRODUCT((TBL_Concours[Adv1]=TBL_DT[[#This Row],[Joueur]])*(TBL_Concours[CoEq2]=""))+SUMPRODUCT((TBL_Concours[CoEq1]=TBL_DT[[#This Row],[Joueur]])*(TBL_Concours[CoEq2]=""))</f>
        <v>4</v>
      </c>
      <c r="AB16" s="39">
        <f>+TBL_DT[[#This Row],[total1]]-TBL_DT[[#This Row],[Doubl]]</f>
        <v>0</v>
      </c>
      <c r="AC16" s="52">
        <f>IFERROR(+TBL_DT[[#This Row],[Doublette]]/TBL_DT[[#This Row],[total]],"")</f>
        <v>0.79569892473118276</v>
      </c>
      <c r="AD16" s="56">
        <f>IFERROR(+(TBL_DT[[#This Row],[Doublette]]+$AD$4*TBL_DT[[#This Row],[Doubl]])/(TBL_DT[[#This Row],[total]]+$AD$4*TBL_DT[[#This Row],[total1]]),"")</f>
        <v>0.79569892473118276</v>
      </c>
      <c r="AE16" s="39">
        <f>TBL_DT[[#This Row],[total]]+AJouter_*TBL_DT[[#This Row],[total1]]</f>
        <v>93</v>
      </c>
      <c r="AG16" s="2" t="s">
        <v>487</v>
      </c>
    </row>
    <row r="17" spans="1:33" ht="17.25" thickBot="1" x14ac:dyDescent="0.35">
      <c r="A17" s="36" t="s">
        <v>37</v>
      </c>
      <c r="B17" s="36">
        <v>1</v>
      </c>
      <c r="C17" s="36">
        <v>7</v>
      </c>
      <c r="D17" s="37" t="s">
        <v>21</v>
      </c>
      <c r="E17" s="36" t="s">
        <v>20</v>
      </c>
      <c r="F17" s="38"/>
      <c r="K17" s="2" t="s">
        <v>259</v>
      </c>
      <c r="L17" s="2" t="s">
        <v>1</v>
      </c>
      <c r="M17" s="2" t="s">
        <v>8</v>
      </c>
      <c r="N17" s="12">
        <v>0</v>
      </c>
      <c r="O17" s="13">
        <v>3</v>
      </c>
      <c r="P17" s="2">
        <v>0</v>
      </c>
      <c r="Q17" s="2">
        <v>0</v>
      </c>
      <c r="R17" s="49">
        <f>+TBL_Test[[#This Row],[Adv1]]+TBL_Test[[#This Row],[Adb Hist]]</f>
        <v>3</v>
      </c>
      <c r="S17" s="50">
        <f>+TBL_Test[[#This Row],[CoEq 1]]+TBL_Test[[#This Row],[CoEq Hist]]</f>
        <v>0</v>
      </c>
      <c r="V17" s="2" t="s">
        <v>7</v>
      </c>
      <c r="W17" s="49">
        <f>COUNTIF(TBL_Histoire[[Adv1]:[CoEq2]],TBL_DT[[#This Row],[Joueur]])</f>
        <v>88</v>
      </c>
      <c r="X17" s="39" cm="1">
        <f t="array" ref="X17">SUMPRODUCT((TBL_Histoire[Adv1]=TBL_DT[[#This Row],[Joueur]])*(TBL_Histoire[CoEq2]=""))+SUMPRODUCT((TBL_Histoire[CoEq1]=TBL_DT[[#This Row],[Joueur]])*(TBL_Histoire[CoEq2]=""))</f>
        <v>69</v>
      </c>
      <c r="Y17" s="50">
        <f>+TBL_DT[[#This Row],[total]]-TBL_DT[[#This Row],[Doublette]]</f>
        <v>19</v>
      </c>
      <c r="Z17" s="39">
        <f>COUNTIF(TBL_Concours[[Adv1]:[CoEq2]],TBL_DT[[#This Row],[Joueur]])</f>
        <v>4</v>
      </c>
      <c r="AA17" s="39" cm="1">
        <f t="array" ref="AA17">SUMPRODUCT((TBL_Concours[Adv1]=TBL_DT[[#This Row],[Joueur]])*(TBL_Concours[CoEq2]=""))+SUMPRODUCT((TBL_Concours[CoEq1]=TBL_DT[[#This Row],[Joueur]])*(TBL_Concours[CoEq2]=""))</f>
        <v>1</v>
      </c>
      <c r="AB17" s="39">
        <f>+TBL_DT[[#This Row],[total1]]-TBL_DT[[#This Row],[Doubl]]</f>
        <v>3</v>
      </c>
      <c r="AC17" s="52">
        <f>IFERROR(+TBL_DT[[#This Row],[Doublette]]/TBL_DT[[#This Row],[total]],"")</f>
        <v>0.78409090909090906</v>
      </c>
      <c r="AD17" s="56">
        <f>IFERROR(+(TBL_DT[[#This Row],[Doublette]]+$AD$4*TBL_DT[[#This Row],[Doubl]])/(TBL_DT[[#This Row],[total]]+$AD$4*TBL_DT[[#This Row],[total1]]),"")</f>
        <v>0.78409090909090906</v>
      </c>
      <c r="AE17" s="39">
        <f>TBL_DT[[#This Row],[total]]+AJouter_*TBL_DT[[#This Row],[total1]]</f>
        <v>88</v>
      </c>
      <c r="AG17" s="2" t="s">
        <v>488</v>
      </c>
    </row>
    <row r="18" spans="1:33" ht="17.25" thickBot="1" x14ac:dyDescent="0.35">
      <c r="A18" s="36" t="s">
        <v>38</v>
      </c>
      <c r="B18" s="36">
        <v>1</v>
      </c>
      <c r="C18" s="36">
        <v>8</v>
      </c>
      <c r="D18" s="37" t="s">
        <v>15</v>
      </c>
      <c r="E18" s="36" t="s">
        <v>2</v>
      </c>
      <c r="F18" s="38"/>
      <c r="K18" s="2" t="s">
        <v>260</v>
      </c>
      <c r="L18" s="2" t="s">
        <v>1</v>
      </c>
      <c r="M18" s="2" t="s">
        <v>9</v>
      </c>
      <c r="N18" s="12">
        <v>0</v>
      </c>
      <c r="O18" s="13">
        <v>4</v>
      </c>
      <c r="P18" s="2">
        <v>0</v>
      </c>
      <c r="Q18" s="2">
        <v>0</v>
      </c>
      <c r="R18" s="49">
        <f>+TBL_Test[[#This Row],[Adv1]]+TBL_Test[[#This Row],[Adb Hist]]</f>
        <v>4</v>
      </c>
      <c r="S18" s="50">
        <f>+TBL_Test[[#This Row],[CoEq 1]]+TBL_Test[[#This Row],[CoEq Hist]]</f>
        <v>0</v>
      </c>
      <c r="V18" s="2" t="s">
        <v>8</v>
      </c>
      <c r="W18" s="49">
        <f>COUNTIF(TBL_Histoire[[Adv1]:[CoEq2]],TBL_DT[[#This Row],[Joueur]])</f>
        <v>83</v>
      </c>
      <c r="X18" s="39" cm="1">
        <f t="array" ref="X18">SUMPRODUCT((TBL_Histoire[Adv1]=TBL_DT[[#This Row],[Joueur]])*(TBL_Histoire[CoEq2]=""))+SUMPRODUCT((TBL_Histoire[CoEq1]=TBL_DT[[#This Row],[Joueur]])*(TBL_Histoire[CoEq2]=""))</f>
        <v>66</v>
      </c>
      <c r="Y18" s="50">
        <f>+TBL_DT[[#This Row],[total]]-TBL_DT[[#This Row],[Doublette]]</f>
        <v>17</v>
      </c>
      <c r="Z18" s="39">
        <f>COUNTIF(TBL_Concours[[Adv1]:[CoEq2]],TBL_DT[[#This Row],[Joueur]])</f>
        <v>4</v>
      </c>
      <c r="AA18" s="39" cm="1">
        <f t="array" ref="AA18">SUMPRODUCT((TBL_Concours[Adv1]=TBL_DT[[#This Row],[Joueur]])*(TBL_Concours[CoEq2]=""))+SUMPRODUCT((TBL_Concours[CoEq1]=TBL_DT[[#This Row],[Joueur]])*(TBL_Concours[CoEq2]=""))</f>
        <v>3</v>
      </c>
      <c r="AB18" s="39">
        <f>+TBL_DT[[#This Row],[total1]]-TBL_DT[[#This Row],[Doubl]]</f>
        <v>1</v>
      </c>
      <c r="AC18" s="52">
        <f>IFERROR(+TBL_DT[[#This Row],[Doublette]]/TBL_DT[[#This Row],[total]],"")</f>
        <v>0.79518072289156627</v>
      </c>
      <c r="AD18" s="56">
        <f>IFERROR(+(TBL_DT[[#This Row],[Doublette]]+$AD$4*TBL_DT[[#This Row],[Doubl]])/(TBL_DT[[#This Row],[total]]+$AD$4*TBL_DT[[#This Row],[total1]]),"")</f>
        <v>0.79518072289156627</v>
      </c>
      <c r="AE18" s="39">
        <f>TBL_DT[[#This Row],[total]]+AJouter_*TBL_DT[[#This Row],[total1]]</f>
        <v>83</v>
      </c>
      <c r="AG18" s="2" t="s">
        <v>489</v>
      </c>
    </row>
    <row r="19" spans="1:33" ht="17.25" thickBot="1" x14ac:dyDescent="0.35">
      <c r="A19" s="36" t="s">
        <v>39</v>
      </c>
      <c r="B19" s="36">
        <v>1</v>
      </c>
      <c r="C19" s="36">
        <v>9</v>
      </c>
      <c r="D19" s="37" t="s">
        <v>9</v>
      </c>
      <c r="E19" s="36" t="s">
        <v>19</v>
      </c>
      <c r="F19" s="38"/>
      <c r="K19" s="2" t="s">
        <v>261</v>
      </c>
      <c r="L19" s="2" t="s">
        <v>1</v>
      </c>
      <c r="M19" s="2" t="s">
        <v>10</v>
      </c>
      <c r="N19" s="12">
        <v>0</v>
      </c>
      <c r="O19" s="13">
        <v>4</v>
      </c>
      <c r="P19" s="2">
        <v>0</v>
      </c>
      <c r="Q19" s="2">
        <v>1</v>
      </c>
      <c r="R19" s="49">
        <f>+TBL_Test[[#This Row],[Adv1]]+TBL_Test[[#This Row],[Adb Hist]]</f>
        <v>4</v>
      </c>
      <c r="S19" s="50">
        <f>+TBL_Test[[#This Row],[CoEq 1]]+TBL_Test[[#This Row],[CoEq Hist]]</f>
        <v>1</v>
      </c>
      <c r="V19" s="2" t="s">
        <v>9</v>
      </c>
      <c r="W19" s="49">
        <f>COUNTIF(TBL_Histoire[[Adv1]:[CoEq2]],TBL_DT[[#This Row],[Joueur]])</f>
        <v>103</v>
      </c>
      <c r="X19" s="39" cm="1">
        <f t="array" ref="X19">SUMPRODUCT((TBL_Histoire[Adv1]=TBL_DT[[#This Row],[Joueur]])*(TBL_Histoire[CoEq2]=""))+SUMPRODUCT((TBL_Histoire[CoEq1]=TBL_DT[[#This Row],[Joueur]])*(TBL_Histoire[CoEq2]=""))</f>
        <v>81</v>
      </c>
      <c r="Y19" s="50">
        <f>+TBL_DT[[#This Row],[total]]-TBL_DT[[#This Row],[Doublette]]</f>
        <v>22</v>
      </c>
      <c r="Z19" s="39">
        <f>COUNTIF(TBL_Concours[[Adv1]:[CoEq2]],TBL_DT[[#This Row],[Joueur]])</f>
        <v>4</v>
      </c>
      <c r="AA19" s="39" cm="1">
        <f t="array" ref="AA19">SUMPRODUCT((TBL_Concours[Adv1]=TBL_DT[[#This Row],[Joueur]])*(TBL_Concours[CoEq2]=""))+SUMPRODUCT((TBL_Concours[CoEq1]=TBL_DT[[#This Row],[Joueur]])*(TBL_Concours[CoEq2]=""))</f>
        <v>2</v>
      </c>
      <c r="AB19" s="39">
        <f>+TBL_DT[[#This Row],[total1]]-TBL_DT[[#This Row],[Doubl]]</f>
        <v>2</v>
      </c>
      <c r="AC19" s="52">
        <f>IFERROR(+TBL_DT[[#This Row],[Doublette]]/TBL_DT[[#This Row],[total]],"")</f>
        <v>0.78640776699029125</v>
      </c>
      <c r="AD19" s="56">
        <f>IFERROR(+(TBL_DT[[#This Row],[Doublette]]+$AD$4*TBL_DT[[#This Row],[Doubl]])/(TBL_DT[[#This Row],[total]]+$AD$4*TBL_DT[[#This Row],[total1]]),"")</f>
        <v>0.78640776699029125</v>
      </c>
      <c r="AE19" s="39">
        <f>TBL_DT[[#This Row],[total]]+AJouter_*TBL_DT[[#This Row],[total1]]</f>
        <v>103</v>
      </c>
      <c r="AG19" s="2" t="s">
        <v>490</v>
      </c>
    </row>
    <row r="20" spans="1:33" ht="17.25" thickBot="1" x14ac:dyDescent="0.35">
      <c r="A20" s="36" t="s">
        <v>40</v>
      </c>
      <c r="B20" s="36">
        <v>1</v>
      </c>
      <c r="C20" s="36">
        <v>10</v>
      </c>
      <c r="D20" s="37" t="s">
        <v>22</v>
      </c>
      <c r="E20" s="36" t="s">
        <v>18</v>
      </c>
      <c r="F20" s="38"/>
      <c r="K20" s="2" t="s">
        <v>262</v>
      </c>
      <c r="L20" s="2" t="s">
        <v>1</v>
      </c>
      <c r="M20" s="2" t="s">
        <v>11</v>
      </c>
      <c r="N20" s="12">
        <v>0</v>
      </c>
      <c r="O20" s="13">
        <v>3</v>
      </c>
      <c r="P20" s="2">
        <v>0</v>
      </c>
      <c r="Q20" s="2">
        <v>0</v>
      </c>
      <c r="R20" s="49">
        <f>+TBL_Test[[#This Row],[Adv1]]+TBL_Test[[#This Row],[Adb Hist]]</f>
        <v>3</v>
      </c>
      <c r="S20" s="50">
        <f>+TBL_Test[[#This Row],[CoEq 1]]+TBL_Test[[#This Row],[CoEq Hist]]</f>
        <v>0</v>
      </c>
      <c r="V20" s="2" t="s">
        <v>10</v>
      </c>
      <c r="W20" s="49">
        <f>COUNTIF(TBL_Histoire[[Adv1]:[CoEq2]],TBL_DT[[#This Row],[Joueur]])</f>
        <v>93</v>
      </c>
      <c r="X20" s="39" cm="1">
        <f t="array" ref="X20">SUMPRODUCT((TBL_Histoire[Adv1]=TBL_DT[[#This Row],[Joueur]])*(TBL_Histoire[CoEq2]=""))+SUMPRODUCT((TBL_Histoire[CoEq1]=TBL_DT[[#This Row],[Joueur]])*(TBL_Histoire[CoEq2]=""))</f>
        <v>74</v>
      </c>
      <c r="Y20" s="50">
        <f>+TBL_DT[[#This Row],[total]]-TBL_DT[[#This Row],[Doublette]]</f>
        <v>19</v>
      </c>
      <c r="Z20" s="39">
        <f>COUNTIF(TBL_Concours[[Adv1]:[CoEq2]],TBL_DT[[#This Row],[Joueur]])</f>
        <v>4</v>
      </c>
      <c r="AA20" s="39" cm="1">
        <f t="array" ref="AA20">SUMPRODUCT((TBL_Concours[Adv1]=TBL_DT[[#This Row],[Joueur]])*(TBL_Concours[CoEq2]=""))+SUMPRODUCT((TBL_Concours[CoEq1]=TBL_DT[[#This Row],[Joueur]])*(TBL_Concours[CoEq2]=""))</f>
        <v>2</v>
      </c>
      <c r="AB20" s="39">
        <f>+TBL_DT[[#This Row],[total1]]-TBL_DT[[#This Row],[Doubl]]</f>
        <v>2</v>
      </c>
      <c r="AC20" s="52">
        <f>IFERROR(+TBL_DT[[#This Row],[Doublette]]/TBL_DT[[#This Row],[total]],"")</f>
        <v>0.79569892473118276</v>
      </c>
      <c r="AD20" s="56">
        <f>IFERROR(+(TBL_DT[[#This Row],[Doublette]]+$AD$4*TBL_DT[[#This Row],[Doubl]])/(TBL_DT[[#This Row],[total]]+$AD$4*TBL_DT[[#This Row],[total1]]),"")</f>
        <v>0.79569892473118276</v>
      </c>
      <c r="AE20" s="39">
        <f>TBL_DT[[#This Row],[total]]+AJouter_*TBL_DT[[#This Row],[total1]]</f>
        <v>93</v>
      </c>
      <c r="AG20" s="2" t="s">
        <v>491</v>
      </c>
    </row>
    <row r="21" spans="1:33" ht="17.25" thickBot="1" x14ac:dyDescent="0.35">
      <c r="A21" s="36" t="s">
        <v>41</v>
      </c>
      <c r="B21" s="36">
        <v>1</v>
      </c>
      <c r="C21" s="36">
        <v>11</v>
      </c>
      <c r="D21" s="37" t="s">
        <v>26</v>
      </c>
      <c r="E21" s="36" t="s">
        <v>6</v>
      </c>
      <c r="F21" s="38"/>
      <c r="K21" s="2" t="s">
        <v>263</v>
      </c>
      <c r="L21" s="2" t="s">
        <v>1</v>
      </c>
      <c r="M21" s="2" t="s">
        <v>12</v>
      </c>
      <c r="N21" s="12">
        <v>0</v>
      </c>
      <c r="O21" s="13">
        <v>3</v>
      </c>
      <c r="P21" s="2">
        <v>1</v>
      </c>
      <c r="Q21" s="2">
        <v>0</v>
      </c>
      <c r="R21" s="49">
        <f>+TBL_Test[[#This Row],[Adv1]]+TBL_Test[[#This Row],[Adb Hist]]</f>
        <v>3</v>
      </c>
      <c r="S21" s="50">
        <f>+TBL_Test[[#This Row],[CoEq 1]]+TBL_Test[[#This Row],[CoEq Hist]]</f>
        <v>1</v>
      </c>
      <c r="V21" s="2" t="s">
        <v>11</v>
      </c>
      <c r="W21" s="49">
        <f>COUNTIF(TBL_Histoire[[Adv1]:[CoEq2]],TBL_DT[[#This Row],[Joueur]])</f>
        <v>80</v>
      </c>
      <c r="X21" s="39" cm="1">
        <f t="array" ref="X21">SUMPRODUCT((TBL_Histoire[Adv1]=TBL_DT[[#This Row],[Joueur]])*(TBL_Histoire[CoEq2]=""))+SUMPRODUCT((TBL_Histoire[CoEq1]=TBL_DT[[#This Row],[Joueur]])*(TBL_Histoire[CoEq2]=""))</f>
        <v>61</v>
      </c>
      <c r="Y21" s="50">
        <f>+TBL_DT[[#This Row],[total]]-TBL_DT[[#This Row],[Doublette]]</f>
        <v>19</v>
      </c>
      <c r="Z21" s="39">
        <f>COUNTIF(TBL_Concours[[Adv1]:[CoEq2]],TBL_DT[[#This Row],[Joueur]])</f>
        <v>4</v>
      </c>
      <c r="AA21" s="39" cm="1">
        <f t="array" ref="AA21">SUMPRODUCT((TBL_Concours[Adv1]=TBL_DT[[#This Row],[Joueur]])*(TBL_Concours[CoEq2]=""))+SUMPRODUCT((TBL_Concours[CoEq1]=TBL_DT[[#This Row],[Joueur]])*(TBL_Concours[CoEq2]=""))</f>
        <v>2</v>
      </c>
      <c r="AB21" s="39">
        <f>+TBL_DT[[#This Row],[total1]]-TBL_DT[[#This Row],[Doubl]]</f>
        <v>2</v>
      </c>
      <c r="AC21" s="52">
        <f>IFERROR(+TBL_DT[[#This Row],[Doublette]]/TBL_DT[[#This Row],[total]],"")</f>
        <v>0.76249999999999996</v>
      </c>
      <c r="AD21" s="56">
        <f>IFERROR(+(TBL_DT[[#This Row],[Doublette]]+$AD$4*TBL_DT[[#This Row],[Doubl]])/(TBL_DT[[#This Row],[total]]+$AD$4*TBL_DT[[#This Row],[total1]]),"")</f>
        <v>0.76249999999999996</v>
      </c>
      <c r="AE21" s="39">
        <f>TBL_DT[[#This Row],[total]]+AJouter_*TBL_DT[[#This Row],[total1]]</f>
        <v>80</v>
      </c>
      <c r="AG21" s="2" t="s">
        <v>492</v>
      </c>
    </row>
    <row r="22" spans="1:33" ht="17.25" thickBot="1" x14ac:dyDescent="0.35">
      <c r="A22" s="36" t="s">
        <v>42</v>
      </c>
      <c r="B22" s="36">
        <v>1</v>
      </c>
      <c r="C22" s="36">
        <v>12</v>
      </c>
      <c r="D22" s="37" t="s">
        <v>27</v>
      </c>
      <c r="E22" s="36" t="s">
        <v>13</v>
      </c>
      <c r="F22" s="38"/>
      <c r="K22" s="2" t="s">
        <v>264</v>
      </c>
      <c r="L22" s="2" t="s">
        <v>1</v>
      </c>
      <c r="M22" s="2" t="s">
        <v>13</v>
      </c>
      <c r="N22" s="12">
        <v>0</v>
      </c>
      <c r="O22" s="13">
        <v>3</v>
      </c>
      <c r="P22" s="2">
        <v>0</v>
      </c>
      <c r="Q22" s="2">
        <v>1</v>
      </c>
      <c r="R22" s="49">
        <f>+TBL_Test[[#This Row],[Adv1]]+TBL_Test[[#This Row],[Adb Hist]]</f>
        <v>3</v>
      </c>
      <c r="S22" s="50">
        <f>+TBL_Test[[#This Row],[CoEq 1]]+TBL_Test[[#This Row],[CoEq Hist]]</f>
        <v>1</v>
      </c>
      <c r="V22" s="2" t="s">
        <v>12</v>
      </c>
      <c r="W22" s="49">
        <f>COUNTIF(TBL_Histoire[[Adv1]:[CoEq2]],TBL_DT[[#This Row],[Joueur]])</f>
        <v>86</v>
      </c>
      <c r="X22" s="39" cm="1">
        <f t="array" ref="X22">SUMPRODUCT((TBL_Histoire[Adv1]=TBL_DT[[#This Row],[Joueur]])*(TBL_Histoire[CoEq2]=""))+SUMPRODUCT((TBL_Histoire[CoEq1]=TBL_DT[[#This Row],[Joueur]])*(TBL_Histoire[CoEq2]=""))</f>
        <v>67</v>
      </c>
      <c r="Y22" s="50">
        <f>+TBL_DT[[#This Row],[total]]-TBL_DT[[#This Row],[Doublette]]</f>
        <v>19</v>
      </c>
      <c r="Z22" s="39">
        <f>COUNTIF(TBL_Concours[[Adv1]:[CoEq2]],TBL_DT[[#This Row],[Joueur]])</f>
        <v>4</v>
      </c>
      <c r="AA22" s="39" cm="1">
        <f t="array" ref="AA22">SUMPRODUCT((TBL_Concours[Adv1]=TBL_DT[[#This Row],[Joueur]])*(TBL_Concours[CoEq2]=""))+SUMPRODUCT((TBL_Concours[CoEq1]=TBL_DT[[#This Row],[Joueur]])*(TBL_Concours[CoEq2]=""))</f>
        <v>2</v>
      </c>
      <c r="AB22" s="39">
        <f>+TBL_DT[[#This Row],[total1]]-TBL_DT[[#This Row],[Doubl]]</f>
        <v>2</v>
      </c>
      <c r="AC22" s="52">
        <f>IFERROR(+TBL_DT[[#This Row],[Doublette]]/TBL_DT[[#This Row],[total]],"")</f>
        <v>0.77906976744186052</v>
      </c>
      <c r="AD22" s="56">
        <f>IFERROR(+(TBL_DT[[#This Row],[Doublette]]+$AD$4*TBL_DT[[#This Row],[Doubl]])/(TBL_DT[[#This Row],[total]]+$AD$4*TBL_DT[[#This Row],[total1]]),"")</f>
        <v>0.77906976744186052</v>
      </c>
      <c r="AE22" s="39">
        <f>TBL_DT[[#This Row],[total]]+AJouter_*TBL_DT[[#This Row],[total1]]</f>
        <v>86</v>
      </c>
      <c r="AG22" s="2" t="s">
        <v>493</v>
      </c>
    </row>
    <row r="23" spans="1:33" ht="17.25" thickBot="1" x14ac:dyDescent="0.35">
      <c r="A23" s="36" t="s">
        <v>31</v>
      </c>
      <c r="B23" s="36">
        <v>2</v>
      </c>
      <c r="C23" s="36">
        <v>1</v>
      </c>
      <c r="D23" s="37" t="s">
        <v>11</v>
      </c>
      <c r="E23" s="36" t="s">
        <v>7</v>
      </c>
      <c r="F23" s="38" t="s">
        <v>9</v>
      </c>
      <c r="K23" s="2" t="s">
        <v>265</v>
      </c>
      <c r="L23" s="2" t="s">
        <v>1</v>
      </c>
      <c r="M23" s="2" t="s">
        <v>14</v>
      </c>
      <c r="N23" s="12">
        <v>1</v>
      </c>
      <c r="O23" s="13">
        <v>2</v>
      </c>
      <c r="P23" s="2">
        <v>0</v>
      </c>
      <c r="Q23" s="2">
        <v>0</v>
      </c>
      <c r="R23" s="49">
        <f>+TBL_Test[[#This Row],[Adv1]]+TBL_Test[[#This Row],[Adb Hist]]</f>
        <v>3</v>
      </c>
      <c r="S23" s="50">
        <f>+TBL_Test[[#This Row],[CoEq 1]]+TBL_Test[[#This Row],[CoEq Hist]]</f>
        <v>0</v>
      </c>
      <c r="V23" s="2" t="s">
        <v>13</v>
      </c>
      <c r="W23" s="49">
        <f>COUNTIF(TBL_Histoire[[Adv1]:[CoEq2]],TBL_DT[[#This Row],[Joueur]])</f>
        <v>88</v>
      </c>
      <c r="X23" s="39" cm="1">
        <f t="array" ref="X23">SUMPRODUCT((TBL_Histoire[Adv1]=TBL_DT[[#This Row],[Joueur]])*(TBL_Histoire[CoEq2]=""))+SUMPRODUCT((TBL_Histoire[CoEq1]=TBL_DT[[#This Row],[Joueur]])*(TBL_Histoire[CoEq2]=""))</f>
        <v>71</v>
      </c>
      <c r="Y23" s="50">
        <f>+TBL_DT[[#This Row],[total]]-TBL_DT[[#This Row],[Doublette]]</f>
        <v>17</v>
      </c>
      <c r="Z23" s="39">
        <f>COUNTIF(TBL_Concours[[Adv1]:[CoEq2]],TBL_DT[[#This Row],[Joueur]])</f>
        <v>4</v>
      </c>
      <c r="AA23" s="39" cm="1">
        <f t="array" ref="AA23">SUMPRODUCT((TBL_Concours[Adv1]=TBL_DT[[#This Row],[Joueur]])*(TBL_Concours[CoEq2]=""))+SUMPRODUCT((TBL_Concours[CoEq1]=TBL_DT[[#This Row],[Joueur]])*(TBL_Concours[CoEq2]=""))</f>
        <v>3</v>
      </c>
      <c r="AB23" s="39">
        <f>+TBL_DT[[#This Row],[total1]]-TBL_DT[[#This Row],[Doubl]]</f>
        <v>1</v>
      </c>
      <c r="AC23" s="52">
        <f>IFERROR(+TBL_DT[[#This Row],[Doublette]]/TBL_DT[[#This Row],[total]],"")</f>
        <v>0.80681818181818177</v>
      </c>
      <c r="AD23" s="56">
        <f>IFERROR(+(TBL_DT[[#This Row],[Doublette]]+$AD$4*TBL_DT[[#This Row],[Doubl]])/(TBL_DT[[#This Row],[total]]+$AD$4*TBL_DT[[#This Row],[total1]]),"")</f>
        <v>0.80681818181818177</v>
      </c>
      <c r="AE23" s="39">
        <f>TBL_DT[[#This Row],[total]]+AJouter_*TBL_DT[[#This Row],[total1]]</f>
        <v>88</v>
      </c>
      <c r="AG23" s="2" t="s">
        <v>494</v>
      </c>
    </row>
    <row r="24" spans="1:33" ht="17.25" thickBot="1" x14ac:dyDescent="0.35">
      <c r="A24" s="36" t="s">
        <v>32</v>
      </c>
      <c r="B24" s="36">
        <v>2</v>
      </c>
      <c r="C24" s="36">
        <v>2</v>
      </c>
      <c r="D24" s="37" t="s">
        <v>24</v>
      </c>
      <c r="E24" s="36" t="s">
        <v>10</v>
      </c>
      <c r="F24" s="38" t="s">
        <v>2</v>
      </c>
      <c r="K24" s="2" t="s">
        <v>266</v>
      </c>
      <c r="L24" s="2" t="s">
        <v>1</v>
      </c>
      <c r="M24" s="2" t="s">
        <v>15</v>
      </c>
      <c r="N24" s="12">
        <v>1</v>
      </c>
      <c r="O24" s="13">
        <v>2</v>
      </c>
      <c r="P24" s="2">
        <v>0</v>
      </c>
      <c r="Q24" s="2">
        <v>1</v>
      </c>
      <c r="R24" s="49">
        <f>+TBL_Test[[#This Row],[Adv1]]+TBL_Test[[#This Row],[Adb Hist]]</f>
        <v>3</v>
      </c>
      <c r="S24" s="50">
        <f>+TBL_Test[[#This Row],[CoEq 1]]+TBL_Test[[#This Row],[CoEq Hist]]</f>
        <v>1</v>
      </c>
      <c r="V24" s="2" t="s">
        <v>14</v>
      </c>
      <c r="W24" s="49">
        <f>COUNTIF(TBL_Histoire[[Adv1]:[CoEq2]],TBL_DT[[#This Row],[Joueur]])</f>
        <v>82</v>
      </c>
      <c r="X24" s="39" cm="1">
        <f t="array" ref="X24">SUMPRODUCT((TBL_Histoire[Adv1]=TBL_DT[[#This Row],[Joueur]])*(TBL_Histoire[CoEq2]=""))+SUMPRODUCT((TBL_Histoire[CoEq1]=TBL_DT[[#This Row],[Joueur]])*(TBL_Histoire[CoEq2]=""))</f>
        <v>65</v>
      </c>
      <c r="Y24" s="50">
        <f>+TBL_DT[[#This Row],[total]]-TBL_DT[[#This Row],[Doublette]]</f>
        <v>17</v>
      </c>
      <c r="Z24" s="39">
        <f>COUNTIF(TBL_Concours[[Adv1]:[CoEq2]],TBL_DT[[#This Row],[Joueur]])</f>
        <v>4</v>
      </c>
      <c r="AA24" s="39" cm="1">
        <f t="array" ref="AA24">SUMPRODUCT((TBL_Concours[Adv1]=TBL_DT[[#This Row],[Joueur]])*(TBL_Concours[CoEq2]=""))+SUMPRODUCT((TBL_Concours[CoEq1]=TBL_DT[[#This Row],[Joueur]])*(TBL_Concours[CoEq2]=""))</f>
        <v>3</v>
      </c>
      <c r="AB24" s="39">
        <f>+TBL_DT[[#This Row],[total1]]-TBL_DT[[#This Row],[Doubl]]</f>
        <v>1</v>
      </c>
      <c r="AC24" s="52">
        <f>IFERROR(+TBL_DT[[#This Row],[Doublette]]/TBL_DT[[#This Row],[total]],"")</f>
        <v>0.79268292682926833</v>
      </c>
      <c r="AD24" s="56">
        <f>IFERROR(+(TBL_DT[[#This Row],[Doublette]]+$AD$4*TBL_DT[[#This Row],[Doubl]])/(TBL_DT[[#This Row],[total]]+$AD$4*TBL_DT[[#This Row],[total1]]),"")</f>
        <v>0.79268292682926833</v>
      </c>
      <c r="AE24" s="39">
        <f>TBL_DT[[#This Row],[total]]+AJouter_*TBL_DT[[#This Row],[total1]]</f>
        <v>82</v>
      </c>
      <c r="AG24" s="2" t="s">
        <v>495</v>
      </c>
    </row>
    <row r="25" spans="1:33" ht="17.25" thickBot="1" x14ac:dyDescent="0.35">
      <c r="A25" s="36" t="s">
        <v>33</v>
      </c>
      <c r="B25" s="36">
        <v>2</v>
      </c>
      <c r="C25" s="36">
        <v>3</v>
      </c>
      <c r="D25" s="37" t="s">
        <v>17</v>
      </c>
      <c r="E25" s="36" t="s">
        <v>22</v>
      </c>
      <c r="F25" s="38" t="s">
        <v>5</v>
      </c>
      <c r="K25" s="2" t="s">
        <v>267</v>
      </c>
      <c r="L25" s="2" t="s">
        <v>1</v>
      </c>
      <c r="M25" s="2" t="s">
        <v>16</v>
      </c>
      <c r="N25" s="12">
        <v>0</v>
      </c>
      <c r="O25" s="13">
        <v>4</v>
      </c>
      <c r="P25" s="2">
        <v>0</v>
      </c>
      <c r="Q25" s="2">
        <v>1</v>
      </c>
      <c r="R25" s="49">
        <f>+TBL_Test[[#This Row],[Adv1]]+TBL_Test[[#This Row],[Adb Hist]]</f>
        <v>4</v>
      </c>
      <c r="S25" s="50">
        <f>+TBL_Test[[#This Row],[CoEq 1]]+TBL_Test[[#This Row],[CoEq Hist]]</f>
        <v>1</v>
      </c>
      <c r="V25" s="2" t="s">
        <v>15</v>
      </c>
      <c r="W25" s="49">
        <f>COUNTIF(TBL_Histoire[[Adv1]:[CoEq2]],TBL_DT[[#This Row],[Joueur]])</f>
        <v>80</v>
      </c>
      <c r="X25" s="39" cm="1">
        <f t="array" ref="X25">SUMPRODUCT((TBL_Histoire[Adv1]=TBL_DT[[#This Row],[Joueur]])*(TBL_Histoire[CoEq2]=""))+SUMPRODUCT((TBL_Histoire[CoEq1]=TBL_DT[[#This Row],[Joueur]])*(TBL_Histoire[CoEq2]=""))</f>
        <v>63</v>
      </c>
      <c r="Y25" s="50">
        <f>+TBL_DT[[#This Row],[total]]-TBL_DT[[#This Row],[Doublette]]</f>
        <v>17</v>
      </c>
      <c r="Z25" s="39">
        <f>COUNTIF(TBL_Concours[[Adv1]:[CoEq2]],TBL_DT[[#This Row],[Joueur]])</f>
        <v>4</v>
      </c>
      <c r="AA25" s="39" cm="1">
        <f t="array" ref="AA25">SUMPRODUCT((TBL_Concours[Adv1]=TBL_DT[[#This Row],[Joueur]])*(TBL_Concours[CoEq2]=""))+SUMPRODUCT((TBL_Concours[CoEq1]=TBL_DT[[#This Row],[Joueur]])*(TBL_Concours[CoEq2]=""))</f>
        <v>3</v>
      </c>
      <c r="AB25" s="39">
        <f>+TBL_DT[[#This Row],[total1]]-TBL_DT[[#This Row],[Doubl]]</f>
        <v>1</v>
      </c>
      <c r="AC25" s="52">
        <f>IFERROR(+TBL_DT[[#This Row],[Doublette]]/TBL_DT[[#This Row],[total]],"")</f>
        <v>0.78749999999999998</v>
      </c>
      <c r="AD25" s="56">
        <f>IFERROR(+(TBL_DT[[#This Row],[Doublette]]+$AD$4*TBL_DT[[#This Row],[Doubl]])/(TBL_DT[[#This Row],[total]]+$AD$4*TBL_DT[[#This Row],[total1]]),"")</f>
        <v>0.78749999999999998</v>
      </c>
      <c r="AE25" s="39">
        <f>TBL_DT[[#This Row],[total]]+AJouter_*TBL_DT[[#This Row],[total1]]</f>
        <v>80</v>
      </c>
      <c r="AG25" s="2" t="s">
        <v>496</v>
      </c>
    </row>
    <row r="26" spans="1:33" ht="17.25" thickBot="1" x14ac:dyDescent="0.35">
      <c r="A26" s="36" t="s">
        <v>34</v>
      </c>
      <c r="B26" s="36">
        <v>2</v>
      </c>
      <c r="C26" s="36">
        <v>4</v>
      </c>
      <c r="D26" s="37" t="s">
        <v>12</v>
      </c>
      <c r="E26" s="36" t="s">
        <v>16</v>
      </c>
      <c r="F26" s="38"/>
      <c r="K26" s="2" t="s">
        <v>268</v>
      </c>
      <c r="L26" s="2" t="s">
        <v>1</v>
      </c>
      <c r="M26" s="2" t="s">
        <v>17</v>
      </c>
      <c r="N26" s="12">
        <v>0</v>
      </c>
      <c r="O26" s="13">
        <v>3</v>
      </c>
      <c r="P26" s="2">
        <v>0</v>
      </c>
      <c r="Q26" s="2">
        <v>0</v>
      </c>
      <c r="R26" s="49">
        <f>+TBL_Test[[#This Row],[Adv1]]+TBL_Test[[#This Row],[Adb Hist]]</f>
        <v>3</v>
      </c>
      <c r="S26" s="50">
        <f>+TBL_Test[[#This Row],[CoEq 1]]+TBL_Test[[#This Row],[CoEq Hist]]</f>
        <v>0</v>
      </c>
      <c r="V26" s="2" t="s">
        <v>16</v>
      </c>
      <c r="W26" s="49">
        <f>COUNTIF(TBL_Histoire[[Adv1]:[CoEq2]],TBL_DT[[#This Row],[Joueur]])</f>
        <v>88</v>
      </c>
      <c r="X26" s="39" cm="1">
        <f t="array" ref="X26">SUMPRODUCT((TBL_Histoire[Adv1]=TBL_DT[[#This Row],[Joueur]])*(TBL_Histoire[CoEq2]=""))+SUMPRODUCT((TBL_Histoire[CoEq1]=TBL_DT[[#This Row],[Joueur]])*(TBL_Histoire[CoEq2]=""))</f>
        <v>70</v>
      </c>
      <c r="Y26" s="50">
        <f>+TBL_DT[[#This Row],[total]]-TBL_DT[[#This Row],[Doublette]]</f>
        <v>18</v>
      </c>
      <c r="Z26" s="39">
        <f>COUNTIF(TBL_Concours[[Adv1]:[CoEq2]],TBL_DT[[#This Row],[Joueur]])</f>
        <v>4</v>
      </c>
      <c r="AA26" s="39" cm="1">
        <f t="array" ref="AA26">SUMPRODUCT((TBL_Concours[Adv1]=TBL_DT[[#This Row],[Joueur]])*(TBL_Concours[CoEq2]=""))+SUMPRODUCT((TBL_Concours[CoEq1]=TBL_DT[[#This Row],[Joueur]])*(TBL_Concours[CoEq2]=""))</f>
        <v>3</v>
      </c>
      <c r="AB26" s="39">
        <f>+TBL_DT[[#This Row],[total1]]-TBL_DT[[#This Row],[Doubl]]</f>
        <v>1</v>
      </c>
      <c r="AC26" s="52">
        <f>IFERROR(+TBL_DT[[#This Row],[Doublette]]/TBL_DT[[#This Row],[total]],"")</f>
        <v>0.79545454545454541</v>
      </c>
      <c r="AD26" s="56">
        <f>IFERROR(+(TBL_DT[[#This Row],[Doublette]]+$AD$4*TBL_DT[[#This Row],[Doubl]])/(TBL_DT[[#This Row],[total]]+$AD$4*TBL_DT[[#This Row],[total1]]),"")</f>
        <v>0.79545454545454541</v>
      </c>
      <c r="AE26" s="39">
        <f>TBL_DT[[#This Row],[total]]+AJouter_*TBL_DT[[#This Row],[total1]]</f>
        <v>88</v>
      </c>
      <c r="AG26" s="2" t="s">
        <v>497</v>
      </c>
    </row>
    <row r="27" spans="1:33" ht="17.25" thickBot="1" x14ac:dyDescent="0.35">
      <c r="A27" s="36" t="s">
        <v>35</v>
      </c>
      <c r="B27" s="36">
        <v>2</v>
      </c>
      <c r="C27" s="36">
        <v>5</v>
      </c>
      <c r="D27" s="37" t="s">
        <v>4</v>
      </c>
      <c r="E27" s="36" t="s">
        <v>13</v>
      </c>
      <c r="F27" s="38"/>
      <c r="K27" s="2" t="s">
        <v>269</v>
      </c>
      <c r="L27" s="2" t="s">
        <v>1</v>
      </c>
      <c r="M27" s="2" t="s">
        <v>18</v>
      </c>
      <c r="N27" s="12">
        <v>0</v>
      </c>
      <c r="O27" s="13">
        <v>3</v>
      </c>
      <c r="P27" s="2">
        <v>0</v>
      </c>
      <c r="Q27" s="2">
        <v>1</v>
      </c>
      <c r="R27" s="49">
        <f>+TBL_Test[[#This Row],[Adv1]]+TBL_Test[[#This Row],[Adb Hist]]</f>
        <v>3</v>
      </c>
      <c r="S27" s="50">
        <f>+TBL_Test[[#This Row],[CoEq 1]]+TBL_Test[[#This Row],[CoEq Hist]]</f>
        <v>1</v>
      </c>
      <c r="V27" s="2" t="s">
        <v>17</v>
      </c>
      <c r="W27" s="49">
        <f>COUNTIF(TBL_Histoire[[Adv1]:[CoEq2]],TBL_DT[[#This Row],[Joueur]])</f>
        <v>86</v>
      </c>
      <c r="X27" s="39" cm="1">
        <f t="array" ref="X27">SUMPRODUCT((TBL_Histoire[Adv1]=TBL_DT[[#This Row],[Joueur]])*(TBL_Histoire[CoEq2]=""))+SUMPRODUCT((TBL_Histoire[CoEq1]=TBL_DT[[#This Row],[Joueur]])*(TBL_Histoire[CoEq2]=""))</f>
        <v>67</v>
      </c>
      <c r="Y27" s="50">
        <f>+TBL_DT[[#This Row],[total]]-TBL_DT[[#This Row],[Doublette]]</f>
        <v>19</v>
      </c>
      <c r="Z27" s="39">
        <f>COUNTIF(TBL_Concours[[Adv1]:[CoEq2]],TBL_DT[[#This Row],[Joueur]])</f>
        <v>4</v>
      </c>
      <c r="AA27" s="39" cm="1">
        <f t="array" ref="AA27">SUMPRODUCT((TBL_Concours[Adv1]=TBL_DT[[#This Row],[Joueur]])*(TBL_Concours[CoEq2]=""))+SUMPRODUCT((TBL_Concours[CoEq1]=TBL_DT[[#This Row],[Joueur]])*(TBL_Concours[CoEq2]=""))</f>
        <v>2</v>
      </c>
      <c r="AB27" s="39">
        <f>+TBL_DT[[#This Row],[total1]]-TBL_DT[[#This Row],[Doubl]]</f>
        <v>2</v>
      </c>
      <c r="AC27" s="52">
        <f>IFERROR(+TBL_DT[[#This Row],[Doublette]]/TBL_DT[[#This Row],[total]],"")</f>
        <v>0.77906976744186052</v>
      </c>
      <c r="AD27" s="56">
        <f>IFERROR(+(TBL_DT[[#This Row],[Doublette]]+$AD$4*TBL_DT[[#This Row],[Doubl]])/(TBL_DT[[#This Row],[total]]+$AD$4*TBL_DT[[#This Row],[total1]]),"")</f>
        <v>0.77906976744186052</v>
      </c>
      <c r="AE27" s="39">
        <f>TBL_DT[[#This Row],[total]]+AJouter_*TBL_DT[[#This Row],[total1]]</f>
        <v>86</v>
      </c>
    </row>
    <row r="28" spans="1:33" ht="17.25" thickBot="1" x14ac:dyDescent="0.35">
      <c r="A28" s="36" t="s">
        <v>36</v>
      </c>
      <c r="B28" s="36">
        <v>2</v>
      </c>
      <c r="C28" s="36">
        <v>6</v>
      </c>
      <c r="D28" s="37" t="s">
        <v>3</v>
      </c>
      <c r="E28" s="36" t="s">
        <v>23</v>
      </c>
      <c r="F28" s="38"/>
      <c r="K28" s="2" t="s">
        <v>270</v>
      </c>
      <c r="L28" s="2" t="s">
        <v>1</v>
      </c>
      <c r="M28" s="2" t="s">
        <v>19</v>
      </c>
      <c r="N28" s="12">
        <v>0</v>
      </c>
      <c r="O28" s="13">
        <v>3</v>
      </c>
      <c r="P28" s="2">
        <v>0</v>
      </c>
      <c r="Q28" s="2">
        <v>0</v>
      </c>
      <c r="R28" s="49">
        <f>+TBL_Test[[#This Row],[Adv1]]+TBL_Test[[#This Row],[Adb Hist]]</f>
        <v>3</v>
      </c>
      <c r="S28" s="50">
        <f>+TBL_Test[[#This Row],[CoEq 1]]+TBL_Test[[#This Row],[CoEq Hist]]</f>
        <v>0</v>
      </c>
      <c r="V28" s="2" t="s">
        <v>18</v>
      </c>
      <c r="W28" s="49">
        <f>COUNTIF(TBL_Histoire[[Adv1]:[CoEq2]],TBL_DT[[#This Row],[Joueur]])</f>
        <v>92</v>
      </c>
      <c r="X28" s="39" cm="1">
        <f t="array" ref="X28">SUMPRODUCT((TBL_Histoire[Adv1]=TBL_DT[[#This Row],[Joueur]])*(TBL_Histoire[CoEq2]=""))+SUMPRODUCT((TBL_Histoire[CoEq1]=TBL_DT[[#This Row],[Joueur]])*(TBL_Histoire[CoEq2]=""))</f>
        <v>72</v>
      </c>
      <c r="Y28" s="50">
        <f>+TBL_DT[[#This Row],[total]]-TBL_DT[[#This Row],[Doublette]]</f>
        <v>20</v>
      </c>
      <c r="Z28" s="39">
        <f>COUNTIF(TBL_Concours[[Adv1]:[CoEq2]],TBL_DT[[#This Row],[Joueur]])</f>
        <v>4</v>
      </c>
      <c r="AA28" s="39" cm="1">
        <f t="array" ref="AA28">SUMPRODUCT((TBL_Concours[Adv1]=TBL_DT[[#This Row],[Joueur]])*(TBL_Concours[CoEq2]=""))+SUMPRODUCT((TBL_Concours[CoEq1]=TBL_DT[[#This Row],[Joueur]])*(TBL_Concours[CoEq2]=""))</f>
        <v>2</v>
      </c>
      <c r="AB28" s="39">
        <f>+TBL_DT[[#This Row],[total1]]-TBL_DT[[#This Row],[Doubl]]</f>
        <v>2</v>
      </c>
      <c r="AC28" s="52">
        <f>IFERROR(+TBL_DT[[#This Row],[Doublette]]/TBL_DT[[#This Row],[total]],"")</f>
        <v>0.78260869565217395</v>
      </c>
      <c r="AD28" s="56">
        <f>IFERROR(+(TBL_DT[[#This Row],[Doublette]]+$AD$4*TBL_DT[[#This Row],[Doubl]])/(TBL_DT[[#This Row],[total]]+$AD$4*TBL_DT[[#This Row],[total1]]),"")</f>
        <v>0.78260869565217395</v>
      </c>
      <c r="AE28" s="39">
        <f>TBL_DT[[#This Row],[total]]+AJouter_*TBL_DT[[#This Row],[total1]]</f>
        <v>92</v>
      </c>
    </row>
    <row r="29" spans="1:33" ht="17.25" thickBot="1" x14ac:dyDescent="0.35">
      <c r="A29" s="36" t="s">
        <v>37</v>
      </c>
      <c r="B29" s="36">
        <v>2</v>
      </c>
      <c r="C29" s="36">
        <v>7</v>
      </c>
      <c r="D29" s="37" t="s">
        <v>18</v>
      </c>
      <c r="E29" s="36" t="s">
        <v>26</v>
      </c>
      <c r="F29" s="38"/>
      <c r="K29" s="2" t="s">
        <v>271</v>
      </c>
      <c r="L29" s="2" t="s">
        <v>1</v>
      </c>
      <c r="M29" s="2" t="s">
        <v>20</v>
      </c>
      <c r="N29" s="12">
        <v>1</v>
      </c>
      <c r="O29" s="13">
        <v>3</v>
      </c>
      <c r="P29" s="2">
        <v>0</v>
      </c>
      <c r="Q29" s="2">
        <v>0</v>
      </c>
      <c r="R29" s="49">
        <f>+TBL_Test[[#This Row],[Adv1]]+TBL_Test[[#This Row],[Adb Hist]]</f>
        <v>4</v>
      </c>
      <c r="S29" s="50">
        <f>+TBL_Test[[#This Row],[CoEq 1]]+TBL_Test[[#This Row],[CoEq Hist]]</f>
        <v>0</v>
      </c>
      <c r="V29" s="2" t="s">
        <v>19</v>
      </c>
      <c r="W29" s="49">
        <f>COUNTIF(TBL_Histoire[[Adv1]:[CoEq2]],TBL_DT[[#This Row],[Joueur]])</f>
        <v>85</v>
      </c>
      <c r="X29" s="39" cm="1">
        <f t="array" ref="X29">SUMPRODUCT((TBL_Histoire[Adv1]=TBL_DT[[#This Row],[Joueur]])*(TBL_Histoire[CoEq2]=""))+SUMPRODUCT((TBL_Histoire[CoEq1]=TBL_DT[[#This Row],[Joueur]])*(TBL_Histoire[CoEq2]=""))</f>
        <v>67</v>
      </c>
      <c r="Y29" s="50">
        <f>+TBL_DT[[#This Row],[total]]-TBL_DT[[#This Row],[Doublette]]</f>
        <v>18</v>
      </c>
      <c r="Z29" s="39">
        <f>COUNTIF(TBL_Concours[[Adv1]:[CoEq2]],TBL_DT[[#This Row],[Joueur]])</f>
        <v>4</v>
      </c>
      <c r="AA29" s="39" cm="1">
        <f t="array" ref="AA29">SUMPRODUCT((TBL_Concours[Adv1]=TBL_DT[[#This Row],[Joueur]])*(TBL_Concours[CoEq2]=""))+SUMPRODUCT((TBL_Concours[CoEq1]=TBL_DT[[#This Row],[Joueur]])*(TBL_Concours[CoEq2]=""))</f>
        <v>3</v>
      </c>
      <c r="AB29" s="39">
        <f>+TBL_DT[[#This Row],[total1]]-TBL_DT[[#This Row],[Doubl]]</f>
        <v>1</v>
      </c>
      <c r="AC29" s="52">
        <f>IFERROR(+TBL_DT[[#This Row],[Doublette]]/TBL_DT[[#This Row],[total]],"")</f>
        <v>0.78823529411764703</v>
      </c>
      <c r="AD29" s="56">
        <f>IFERROR(+(TBL_DT[[#This Row],[Doublette]]+$AD$4*TBL_DT[[#This Row],[Doubl]])/(TBL_DT[[#This Row],[total]]+$AD$4*TBL_DT[[#This Row],[total1]]),"")</f>
        <v>0.78823529411764703</v>
      </c>
      <c r="AE29" s="39">
        <f>TBL_DT[[#This Row],[total]]+AJouter_*TBL_DT[[#This Row],[total1]]</f>
        <v>85</v>
      </c>
    </row>
    <row r="30" spans="1:33" ht="17.25" thickBot="1" x14ac:dyDescent="0.35">
      <c r="A30" s="36" t="s">
        <v>38</v>
      </c>
      <c r="B30" s="36">
        <v>2</v>
      </c>
      <c r="C30" s="36">
        <v>8</v>
      </c>
      <c r="D30" s="37" t="s">
        <v>19</v>
      </c>
      <c r="E30" s="36" t="s">
        <v>20</v>
      </c>
      <c r="F30" s="38"/>
      <c r="K30" s="2" t="s">
        <v>272</v>
      </c>
      <c r="L30" s="2" t="s">
        <v>1</v>
      </c>
      <c r="M30" s="2" t="s">
        <v>21</v>
      </c>
      <c r="N30" s="12">
        <v>0</v>
      </c>
      <c r="O30" s="13">
        <v>3</v>
      </c>
      <c r="P30" s="2">
        <v>0</v>
      </c>
      <c r="Q30" s="2">
        <v>0</v>
      </c>
      <c r="R30" s="49">
        <f>+TBL_Test[[#This Row],[Adv1]]+TBL_Test[[#This Row],[Adb Hist]]</f>
        <v>3</v>
      </c>
      <c r="S30" s="50">
        <f>+TBL_Test[[#This Row],[CoEq 1]]+TBL_Test[[#This Row],[CoEq Hist]]</f>
        <v>0</v>
      </c>
      <c r="V30" s="2" t="s">
        <v>20</v>
      </c>
      <c r="W30" s="49">
        <f>COUNTIF(TBL_Histoire[[Adv1]:[CoEq2]],TBL_DT[[#This Row],[Joueur]])</f>
        <v>90</v>
      </c>
      <c r="X30" s="39" cm="1">
        <f t="array" ref="X30">SUMPRODUCT((TBL_Histoire[Adv1]=TBL_DT[[#This Row],[Joueur]])*(TBL_Histoire[CoEq2]=""))+SUMPRODUCT((TBL_Histoire[CoEq1]=TBL_DT[[#This Row],[Joueur]])*(TBL_Histoire[CoEq2]=""))</f>
        <v>71</v>
      </c>
      <c r="Y30" s="50">
        <f>+TBL_DT[[#This Row],[total]]-TBL_DT[[#This Row],[Doublette]]</f>
        <v>19</v>
      </c>
      <c r="Z30" s="39">
        <f>COUNTIF(TBL_Concours[[Adv1]:[CoEq2]],TBL_DT[[#This Row],[Joueur]])</f>
        <v>4</v>
      </c>
      <c r="AA30" s="39" cm="1">
        <f t="array" ref="AA30">SUMPRODUCT((TBL_Concours[Adv1]=TBL_DT[[#This Row],[Joueur]])*(TBL_Concours[CoEq2]=""))+SUMPRODUCT((TBL_Concours[CoEq1]=TBL_DT[[#This Row],[Joueur]])*(TBL_Concours[CoEq2]=""))</f>
        <v>3</v>
      </c>
      <c r="AB30" s="39">
        <f>+TBL_DT[[#This Row],[total1]]-TBL_DT[[#This Row],[Doubl]]</f>
        <v>1</v>
      </c>
      <c r="AC30" s="52">
        <f>IFERROR(+TBL_DT[[#This Row],[Doublette]]/TBL_DT[[#This Row],[total]],"")</f>
        <v>0.78888888888888886</v>
      </c>
      <c r="AD30" s="56">
        <f>IFERROR(+(TBL_DT[[#This Row],[Doublette]]+$AD$4*TBL_DT[[#This Row],[Doubl]])/(TBL_DT[[#This Row],[total]]+$AD$4*TBL_DT[[#This Row],[total1]]),"")</f>
        <v>0.78888888888888886</v>
      </c>
      <c r="AE30" s="39">
        <f>TBL_DT[[#This Row],[total]]+AJouter_*TBL_DT[[#This Row],[total1]]</f>
        <v>90</v>
      </c>
    </row>
    <row r="31" spans="1:33" ht="17.25" thickBot="1" x14ac:dyDescent="0.35">
      <c r="A31" s="36" t="s">
        <v>39</v>
      </c>
      <c r="B31" s="36">
        <v>2</v>
      </c>
      <c r="C31" s="36">
        <v>9</v>
      </c>
      <c r="D31" s="37" t="s">
        <v>14</v>
      </c>
      <c r="E31" s="36" t="s">
        <v>21</v>
      </c>
      <c r="F31" s="38"/>
      <c r="K31" s="2" t="s">
        <v>273</v>
      </c>
      <c r="L31" s="2" t="s">
        <v>1</v>
      </c>
      <c r="M31" s="2" t="s">
        <v>22</v>
      </c>
      <c r="N31" s="12">
        <v>0</v>
      </c>
      <c r="O31" s="13">
        <v>3</v>
      </c>
      <c r="P31" s="2">
        <v>0</v>
      </c>
      <c r="Q31" s="2">
        <v>0</v>
      </c>
      <c r="R31" s="49">
        <f>+TBL_Test[[#This Row],[Adv1]]+TBL_Test[[#This Row],[Adb Hist]]</f>
        <v>3</v>
      </c>
      <c r="S31" s="50">
        <f>+TBL_Test[[#This Row],[CoEq 1]]+TBL_Test[[#This Row],[CoEq Hist]]</f>
        <v>0</v>
      </c>
      <c r="V31" s="2" t="s">
        <v>21</v>
      </c>
      <c r="W31" s="49">
        <f>COUNTIF(TBL_Histoire[[Adv1]:[CoEq2]],TBL_DT[[#This Row],[Joueur]])</f>
        <v>74</v>
      </c>
      <c r="X31" s="39" cm="1">
        <f t="array" ref="X31">SUMPRODUCT((TBL_Histoire[Adv1]=TBL_DT[[#This Row],[Joueur]])*(TBL_Histoire[CoEq2]=""))+SUMPRODUCT((TBL_Histoire[CoEq1]=TBL_DT[[#This Row],[Joueur]])*(TBL_Histoire[CoEq2]=""))</f>
        <v>58</v>
      </c>
      <c r="Y31" s="50">
        <f>+TBL_DT[[#This Row],[total]]-TBL_DT[[#This Row],[Doublette]]</f>
        <v>16</v>
      </c>
      <c r="Z31" s="39">
        <f>COUNTIF(TBL_Concours[[Adv1]:[CoEq2]],TBL_DT[[#This Row],[Joueur]])</f>
        <v>4</v>
      </c>
      <c r="AA31" s="39" cm="1">
        <f t="array" ref="AA31">SUMPRODUCT((TBL_Concours[Adv1]=TBL_DT[[#This Row],[Joueur]])*(TBL_Concours[CoEq2]=""))+SUMPRODUCT((TBL_Concours[CoEq1]=TBL_DT[[#This Row],[Joueur]])*(TBL_Concours[CoEq2]=""))</f>
        <v>3</v>
      </c>
      <c r="AB31" s="39">
        <f>+TBL_DT[[#This Row],[total1]]-TBL_DT[[#This Row],[Doubl]]</f>
        <v>1</v>
      </c>
      <c r="AC31" s="52">
        <f>IFERROR(+TBL_DT[[#This Row],[Doublette]]/TBL_DT[[#This Row],[total]],"")</f>
        <v>0.78378378378378377</v>
      </c>
      <c r="AD31" s="56">
        <f>IFERROR(+(TBL_DT[[#This Row],[Doublette]]+$AD$4*TBL_DT[[#This Row],[Doubl]])/(TBL_DT[[#This Row],[total]]+$AD$4*TBL_DT[[#This Row],[total1]]),"")</f>
        <v>0.78378378378378377</v>
      </c>
      <c r="AE31" s="39">
        <f>TBL_DT[[#This Row],[total]]+AJouter_*TBL_DT[[#This Row],[total1]]</f>
        <v>74</v>
      </c>
    </row>
    <row r="32" spans="1:33" ht="17.25" thickBot="1" x14ac:dyDescent="0.35">
      <c r="A32" s="36" t="s">
        <v>40</v>
      </c>
      <c r="B32" s="36">
        <v>2</v>
      </c>
      <c r="C32" s="36">
        <v>10</v>
      </c>
      <c r="D32" s="37" t="s">
        <v>6</v>
      </c>
      <c r="E32" s="36" t="s">
        <v>27</v>
      </c>
      <c r="F32" s="38"/>
      <c r="K32" s="2" t="s">
        <v>274</v>
      </c>
      <c r="L32" s="2" t="s">
        <v>1</v>
      </c>
      <c r="M32" s="2" t="s">
        <v>23</v>
      </c>
      <c r="N32" s="12">
        <v>0</v>
      </c>
      <c r="O32" s="13">
        <v>3</v>
      </c>
      <c r="P32" s="2">
        <v>0</v>
      </c>
      <c r="Q32" s="2">
        <v>0</v>
      </c>
      <c r="R32" s="49">
        <f>+TBL_Test[[#This Row],[Adv1]]+TBL_Test[[#This Row],[Adb Hist]]</f>
        <v>3</v>
      </c>
      <c r="S32" s="50">
        <f>+TBL_Test[[#This Row],[CoEq 1]]+TBL_Test[[#This Row],[CoEq Hist]]</f>
        <v>0</v>
      </c>
      <c r="V32" s="2" t="s">
        <v>22</v>
      </c>
      <c r="W32" s="49">
        <f>COUNTIF(TBL_Histoire[[Adv1]:[CoEq2]],TBL_DT[[#This Row],[Joueur]])</f>
        <v>76</v>
      </c>
      <c r="X32" s="39" cm="1">
        <f t="array" ref="X32">SUMPRODUCT((TBL_Histoire[Adv1]=TBL_DT[[#This Row],[Joueur]])*(TBL_Histoire[CoEq2]=""))+SUMPRODUCT((TBL_Histoire[CoEq1]=TBL_DT[[#This Row],[Joueur]])*(TBL_Histoire[CoEq2]=""))</f>
        <v>60</v>
      </c>
      <c r="Y32" s="50">
        <f>+TBL_DT[[#This Row],[total]]-TBL_DT[[#This Row],[Doublette]]</f>
        <v>16</v>
      </c>
      <c r="Z32" s="39">
        <f>COUNTIF(TBL_Concours[[Adv1]:[CoEq2]],TBL_DT[[#This Row],[Joueur]])</f>
        <v>4</v>
      </c>
      <c r="AA32" s="39" cm="1">
        <f t="array" ref="AA32">SUMPRODUCT((TBL_Concours[Adv1]=TBL_DT[[#This Row],[Joueur]])*(TBL_Concours[CoEq2]=""))+SUMPRODUCT((TBL_Concours[CoEq1]=TBL_DT[[#This Row],[Joueur]])*(TBL_Concours[CoEq2]=""))</f>
        <v>3</v>
      </c>
      <c r="AB32" s="39">
        <f>+TBL_DT[[#This Row],[total1]]-TBL_DT[[#This Row],[Doubl]]</f>
        <v>1</v>
      </c>
      <c r="AC32" s="52">
        <f>IFERROR(+TBL_DT[[#This Row],[Doublette]]/TBL_DT[[#This Row],[total]],"")</f>
        <v>0.78947368421052633</v>
      </c>
      <c r="AD32" s="56">
        <f>IFERROR(+(TBL_DT[[#This Row],[Doublette]]+$AD$4*TBL_DT[[#This Row],[Doubl]])/(TBL_DT[[#This Row],[total]]+$AD$4*TBL_DT[[#This Row],[total1]]),"")</f>
        <v>0.78947368421052633</v>
      </c>
      <c r="AE32" s="39">
        <f>TBL_DT[[#This Row],[total]]+AJouter_*TBL_DT[[#This Row],[total1]]</f>
        <v>76</v>
      </c>
    </row>
    <row r="33" spans="1:31" ht="17.25" thickBot="1" x14ac:dyDescent="0.35">
      <c r="A33" s="36" t="s">
        <v>41</v>
      </c>
      <c r="B33" s="36">
        <v>2</v>
      </c>
      <c r="C33" s="36">
        <v>11</v>
      </c>
      <c r="D33" s="37" t="s">
        <v>25</v>
      </c>
      <c r="E33" s="36" t="s">
        <v>8</v>
      </c>
      <c r="F33" s="38"/>
      <c r="K33" s="2" t="s">
        <v>275</v>
      </c>
      <c r="L33" s="2" t="s">
        <v>1</v>
      </c>
      <c r="M33" s="2" t="s">
        <v>24</v>
      </c>
      <c r="N33" s="12">
        <v>1</v>
      </c>
      <c r="O33" s="13">
        <v>3</v>
      </c>
      <c r="P33" s="2">
        <v>0</v>
      </c>
      <c r="Q33" s="2">
        <v>0</v>
      </c>
      <c r="R33" s="49">
        <f>+TBL_Test[[#This Row],[Adv1]]+TBL_Test[[#This Row],[Adb Hist]]</f>
        <v>4</v>
      </c>
      <c r="S33" s="50">
        <f>+TBL_Test[[#This Row],[CoEq 1]]+TBL_Test[[#This Row],[CoEq Hist]]</f>
        <v>0</v>
      </c>
      <c r="V33" s="2" t="s">
        <v>23</v>
      </c>
      <c r="W33" s="49">
        <f>COUNTIF(TBL_Histoire[[Adv1]:[CoEq2]],TBL_DT[[#This Row],[Joueur]])</f>
        <v>87</v>
      </c>
      <c r="X33" s="39" cm="1">
        <f t="array" ref="X33">SUMPRODUCT((TBL_Histoire[Adv1]=TBL_DT[[#This Row],[Joueur]])*(TBL_Histoire[CoEq2]=""))+SUMPRODUCT((TBL_Histoire[CoEq1]=TBL_DT[[#This Row],[Joueur]])*(TBL_Histoire[CoEq2]=""))</f>
        <v>69</v>
      </c>
      <c r="Y33" s="50">
        <f>+TBL_DT[[#This Row],[total]]-TBL_DT[[#This Row],[Doublette]]</f>
        <v>18</v>
      </c>
      <c r="Z33" s="39">
        <f>COUNTIF(TBL_Concours[[Adv1]:[CoEq2]],TBL_DT[[#This Row],[Joueur]])</f>
        <v>4</v>
      </c>
      <c r="AA33" s="39" cm="1">
        <f t="array" ref="AA33">SUMPRODUCT((TBL_Concours[Adv1]=TBL_DT[[#This Row],[Joueur]])*(TBL_Concours[CoEq2]=""))+SUMPRODUCT((TBL_Concours[CoEq1]=TBL_DT[[#This Row],[Joueur]])*(TBL_Concours[CoEq2]=""))</f>
        <v>2</v>
      </c>
      <c r="AB33" s="39">
        <f>+TBL_DT[[#This Row],[total1]]-TBL_DT[[#This Row],[Doubl]]</f>
        <v>2</v>
      </c>
      <c r="AC33" s="52">
        <f>IFERROR(+TBL_DT[[#This Row],[Doublette]]/TBL_DT[[#This Row],[total]],"")</f>
        <v>0.7931034482758621</v>
      </c>
      <c r="AD33" s="56">
        <f>IFERROR(+(TBL_DT[[#This Row],[Doublette]]+$AD$4*TBL_DT[[#This Row],[Doubl]])/(TBL_DT[[#This Row],[total]]+$AD$4*TBL_DT[[#This Row],[total1]]),"")</f>
        <v>0.7931034482758621</v>
      </c>
      <c r="AE33" s="39">
        <f>TBL_DT[[#This Row],[total]]+AJouter_*TBL_DT[[#This Row],[total1]]</f>
        <v>87</v>
      </c>
    </row>
    <row r="34" spans="1:31" ht="17.25" thickBot="1" x14ac:dyDescent="0.35">
      <c r="A34" s="36" t="s">
        <v>42</v>
      </c>
      <c r="B34" s="36">
        <v>2</v>
      </c>
      <c r="C34" s="36">
        <v>12</v>
      </c>
      <c r="D34" s="37" t="s">
        <v>15</v>
      </c>
      <c r="E34" s="36" t="s">
        <v>1</v>
      </c>
      <c r="F34" s="38"/>
      <c r="K34" s="2" t="s">
        <v>276</v>
      </c>
      <c r="L34" s="2" t="s">
        <v>1</v>
      </c>
      <c r="M34" s="2" t="s">
        <v>25</v>
      </c>
      <c r="N34" s="12">
        <v>0</v>
      </c>
      <c r="O34" s="13">
        <v>3</v>
      </c>
      <c r="P34" s="2">
        <v>0</v>
      </c>
      <c r="Q34" s="2">
        <v>1</v>
      </c>
      <c r="R34" s="49">
        <f>+TBL_Test[[#This Row],[Adv1]]+TBL_Test[[#This Row],[Adb Hist]]</f>
        <v>3</v>
      </c>
      <c r="S34" s="50">
        <f>+TBL_Test[[#This Row],[CoEq 1]]+TBL_Test[[#This Row],[CoEq Hist]]</f>
        <v>1</v>
      </c>
      <c r="V34" s="2" t="s">
        <v>24</v>
      </c>
      <c r="W34" s="49">
        <f>COUNTIF(TBL_Histoire[[Adv1]:[CoEq2]],TBL_DT[[#This Row],[Joueur]])</f>
        <v>96</v>
      </c>
      <c r="X34" s="39" cm="1">
        <f t="array" ref="X34">SUMPRODUCT((TBL_Histoire[Adv1]=TBL_DT[[#This Row],[Joueur]])*(TBL_Histoire[CoEq2]=""))+SUMPRODUCT((TBL_Histoire[CoEq1]=TBL_DT[[#This Row],[Joueur]])*(TBL_Histoire[CoEq2]=""))</f>
        <v>76</v>
      </c>
      <c r="Y34" s="50">
        <f>+TBL_DT[[#This Row],[total]]-TBL_DT[[#This Row],[Doublette]]</f>
        <v>20</v>
      </c>
      <c r="Z34" s="39">
        <f>COUNTIF(TBL_Concours[[Adv1]:[CoEq2]],TBL_DT[[#This Row],[Joueur]])</f>
        <v>4</v>
      </c>
      <c r="AA34" s="39" cm="1">
        <f t="array" ref="AA34">SUMPRODUCT((TBL_Concours[Adv1]=TBL_DT[[#This Row],[Joueur]])*(TBL_Concours[CoEq2]=""))+SUMPRODUCT((TBL_Concours[CoEq1]=TBL_DT[[#This Row],[Joueur]])*(TBL_Concours[CoEq2]=""))</f>
        <v>3</v>
      </c>
      <c r="AB34" s="39">
        <f>+TBL_DT[[#This Row],[total1]]-TBL_DT[[#This Row],[Doubl]]</f>
        <v>1</v>
      </c>
      <c r="AC34" s="52">
        <f>IFERROR(+TBL_DT[[#This Row],[Doublette]]/TBL_DT[[#This Row],[total]],"")</f>
        <v>0.79166666666666663</v>
      </c>
      <c r="AD34" s="56">
        <f>IFERROR(+(TBL_DT[[#This Row],[Doublette]]+$AD$4*TBL_DT[[#This Row],[Doubl]])/(TBL_DT[[#This Row],[total]]+$AD$4*TBL_DT[[#This Row],[total1]]),"")</f>
        <v>0.79166666666666663</v>
      </c>
      <c r="AE34" s="39">
        <f>TBL_DT[[#This Row],[total]]+AJouter_*TBL_DT[[#This Row],[total1]]</f>
        <v>96</v>
      </c>
    </row>
    <row r="35" spans="1:31" ht="17.25" thickBot="1" x14ac:dyDescent="0.35">
      <c r="A35" s="36" t="s">
        <v>31</v>
      </c>
      <c r="B35" s="36">
        <v>3</v>
      </c>
      <c r="C35" s="36">
        <v>1</v>
      </c>
      <c r="D35" s="37" t="s">
        <v>20</v>
      </c>
      <c r="E35" s="36" t="s">
        <v>1</v>
      </c>
      <c r="F35" s="38" t="s">
        <v>12</v>
      </c>
      <c r="K35" s="2" t="s">
        <v>277</v>
      </c>
      <c r="L35" s="2" t="s">
        <v>1</v>
      </c>
      <c r="M35" s="2" t="s">
        <v>26</v>
      </c>
      <c r="N35" s="12">
        <v>0</v>
      </c>
      <c r="O35" s="13">
        <v>3</v>
      </c>
      <c r="P35" s="2">
        <v>0</v>
      </c>
      <c r="Q35" s="2">
        <v>1</v>
      </c>
      <c r="R35" s="49">
        <f>+TBL_Test[[#This Row],[Adv1]]+TBL_Test[[#This Row],[Adb Hist]]</f>
        <v>3</v>
      </c>
      <c r="S35" s="50">
        <f>+TBL_Test[[#This Row],[CoEq 1]]+TBL_Test[[#This Row],[CoEq Hist]]</f>
        <v>1</v>
      </c>
      <c r="V35" s="2" t="s">
        <v>25</v>
      </c>
      <c r="W35" s="49">
        <f>COUNTIF(TBL_Histoire[[Adv1]:[CoEq2]],TBL_DT[[#This Row],[Joueur]])</f>
        <v>75</v>
      </c>
      <c r="X35" s="39" cm="1">
        <f t="array" ref="X35">SUMPRODUCT((TBL_Histoire[Adv1]=TBL_DT[[#This Row],[Joueur]])*(TBL_Histoire[CoEq2]=""))+SUMPRODUCT((TBL_Histoire[CoEq1]=TBL_DT[[#This Row],[Joueur]])*(TBL_Histoire[CoEq2]=""))</f>
        <v>60</v>
      </c>
      <c r="Y35" s="50">
        <f>+TBL_DT[[#This Row],[total]]-TBL_DT[[#This Row],[Doublette]]</f>
        <v>15</v>
      </c>
      <c r="Z35" s="39">
        <f>COUNTIF(TBL_Concours[[Adv1]:[CoEq2]],TBL_DT[[#This Row],[Joueur]])</f>
        <v>4</v>
      </c>
      <c r="AA35" s="39" cm="1">
        <f t="array" ref="AA35">SUMPRODUCT((TBL_Concours[Adv1]=TBL_DT[[#This Row],[Joueur]])*(TBL_Concours[CoEq2]=""))+SUMPRODUCT((TBL_Concours[CoEq1]=TBL_DT[[#This Row],[Joueur]])*(TBL_Concours[CoEq2]=""))</f>
        <v>3</v>
      </c>
      <c r="AB35" s="39">
        <f>+TBL_DT[[#This Row],[total1]]-TBL_DT[[#This Row],[Doubl]]</f>
        <v>1</v>
      </c>
      <c r="AC35" s="52">
        <f>IFERROR(+TBL_DT[[#This Row],[Doublette]]/TBL_DT[[#This Row],[total]],"")</f>
        <v>0.8</v>
      </c>
      <c r="AD35" s="56">
        <f>IFERROR(+(TBL_DT[[#This Row],[Doublette]]+$AD$4*TBL_DT[[#This Row],[Doubl]])/(TBL_DT[[#This Row],[total]]+$AD$4*TBL_DT[[#This Row],[total1]]),"")</f>
        <v>0.8</v>
      </c>
      <c r="AE35" s="39">
        <f>TBL_DT[[#This Row],[total]]+AJouter_*TBL_DT[[#This Row],[total1]]</f>
        <v>75</v>
      </c>
    </row>
    <row r="36" spans="1:31" ht="17.25" thickBot="1" x14ac:dyDescent="0.35">
      <c r="A36" s="36" t="s">
        <v>32</v>
      </c>
      <c r="B36" s="36">
        <v>3</v>
      </c>
      <c r="C36" s="36">
        <v>2</v>
      </c>
      <c r="D36" s="37" t="s">
        <v>26</v>
      </c>
      <c r="E36" s="36" t="s">
        <v>25</v>
      </c>
      <c r="F36" s="38" t="s">
        <v>17</v>
      </c>
      <c r="K36" s="2" t="s">
        <v>278</v>
      </c>
      <c r="L36" s="2" t="s">
        <v>1</v>
      </c>
      <c r="M36" s="2" t="s">
        <v>27</v>
      </c>
      <c r="N36" s="12">
        <v>0</v>
      </c>
      <c r="O36" s="13">
        <v>3</v>
      </c>
      <c r="P36" s="2">
        <v>0</v>
      </c>
      <c r="Q36" s="2">
        <v>1</v>
      </c>
      <c r="R36" s="49">
        <f>+TBL_Test[[#This Row],[Adv1]]+TBL_Test[[#This Row],[Adb Hist]]</f>
        <v>3</v>
      </c>
      <c r="S36" s="50">
        <f>+TBL_Test[[#This Row],[CoEq 1]]+TBL_Test[[#This Row],[CoEq Hist]]</f>
        <v>1</v>
      </c>
      <c r="V36" s="2" t="s">
        <v>26</v>
      </c>
      <c r="W36" s="49">
        <f>COUNTIF(TBL_Histoire[[Adv1]:[CoEq2]],TBL_DT[[#This Row],[Joueur]])</f>
        <v>78</v>
      </c>
      <c r="X36" s="39" cm="1">
        <f t="array" ref="X36">SUMPRODUCT((TBL_Histoire[Adv1]=TBL_DT[[#This Row],[Joueur]])*(TBL_Histoire[CoEq2]=""))+SUMPRODUCT((TBL_Histoire[CoEq1]=TBL_DT[[#This Row],[Joueur]])*(TBL_Histoire[CoEq2]=""))</f>
        <v>62</v>
      </c>
      <c r="Y36" s="50">
        <f>+TBL_DT[[#This Row],[total]]-TBL_DT[[#This Row],[Doublette]]</f>
        <v>16</v>
      </c>
      <c r="Z36" s="39">
        <f>COUNTIF(TBL_Concours[[Adv1]:[CoEq2]],TBL_DT[[#This Row],[Joueur]])</f>
        <v>4</v>
      </c>
      <c r="AA36" s="39" cm="1">
        <f t="array" ref="AA36">SUMPRODUCT((TBL_Concours[Adv1]=TBL_DT[[#This Row],[Joueur]])*(TBL_Concours[CoEq2]=""))+SUMPRODUCT((TBL_Concours[CoEq1]=TBL_DT[[#This Row],[Joueur]])*(TBL_Concours[CoEq2]=""))</f>
        <v>3</v>
      </c>
      <c r="AB36" s="39">
        <f>+TBL_DT[[#This Row],[total1]]-TBL_DT[[#This Row],[Doubl]]</f>
        <v>1</v>
      </c>
      <c r="AC36" s="52">
        <f>IFERROR(+TBL_DT[[#This Row],[Doublette]]/TBL_DT[[#This Row],[total]],"")</f>
        <v>0.79487179487179482</v>
      </c>
      <c r="AD36" s="56">
        <f>IFERROR(+(TBL_DT[[#This Row],[Doublette]]+$AD$4*TBL_DT[[#This Row],[Doubl]])/(TBL_DT[[#This Row],[total]]+$AD$4*TBL_DT[[#This Row],[total1]]),"")</f>
        <v>0.79487179487179482</v>
      </c>
      <c r="AE36" s="39">
        <f>TBL_DT[[#This Row],[total]]+AJouter_*TBL_DT[[#This Row],[total1]]</f>
        <v>78</v>
      </c>
    </row>
    <row r="37" spans="1:31" ht="17.25" thickBot="1" x14ac:dyDescent="0.35">
      <c r="A37" s="36" t="s">
        <v>33</v>
      </c>
      <c r="B37" s="36">
        <v>3</v>
      </c>
      <c r="C37" s="36">
        <v>3</v>
      </c>
      <c r="D37" s="37" t="s">
        <v>18</v>
      </c>
      <c r="E37" s="36" t="s">
        <v>3</v>
      </c>
      <c r="F37" s="38" t="s">
        <v>19</v>
      </c>
      <c r="K37" s="2" t="s">
        <v>127</v>
      </c>
      <c r="L37" s="2" t="s">
        <v>2</v>
      </c>
      <c r="M37" s="2" t="s">
        <v>3</v>
      </c>
      <c r="N37" s="12">
        <v>0</v>
      </c>
      <c r="O37" s="13">
        <v>4</v>
      </c>
      <c r="P37" s="2">
        <v>0</v>
      </c>
      <c r="Q37" s="2">
        <v>0</v>
      </c>
      <c r="R37" s="49">
        <f>+TBL_Test[[#This Row],[Adv1]]+TBL_Test[[#This Row],[Adb Hist]]</f>
        <v>4</v>
      </c>
      <c r="S37" s="50">
        <f>+TBL_Test[[#This Row],[CoEq 1]]+TBL_Test[[#This Row],[CoEq Hist]]</f>
        <v>0</v>
      </c>
      <c r="V37" s="2" t="s">
        <v>27</v>
      </c>
      <c r="W37" s="49">
        <f>COUNTIF(TBL_Histoire[[Adv1]:[CoEq2]],TBL_DT[[#This Row],[Joueur]])</f>
        <v>95</v>
      </c>
      <c r="X37" s="39" cm="1">
        <f t="array" ref="X37">SUMPRODUCT((TBL_Histoire[Adv1]=TBL_DT[[#This Row],[Joueur]])*(TBL_Histoire[CoEq2]=""))+SUMPRODUCT((TBL_Histoire[CoEq1]=TBL_DT[[#This Row],[Joueur]])*(TBL_Histoire[CoEq2]=""))</f>
        <v>76</v>
      </c>
      <c r="Y37" s="50">
        <f>+TBL_DT[[#This Row],[total]]-TBL_DT[[#This Row],[Doublette]]</f>
        <v>19</v>
      </c>
      <c r="Z37" s="39">
        <f>COUNTIF(TBL_Concours[[Adv1]:[CoEq2]],TBL_DT[[#This Row],[Joueur]])</f>
        <v>4</v>
      </c>
      <c r="AA37" s="39" cm="1">
        <f t="array" ref="AA37">SUMPRODUCT((TBL_Concours[Adv1]=TBL_DT[[#This Row],[Joueur]])*(TBL_Concours[CoEq2]=""))+SUMPRODUCT((TBL_Concours[CoEq1]=TBL_DT[[#This Row],[Joueur]])*(TBL_Concours[CoEq2]=""))</f>
        <v>4</v>
      </c>
      <c r="AB37" s="39">
        <f>+TBL_DT[[#This Row],[total1]]-TBL_DT[[#This Row],[Doubl]]</f>
        <v>0</v>
      </c>
      <c r="AC37" s="52">
        <f>IFERROR(+TBL_DT[[#This Row],[Doublette]]/TBL_DT[[#This Row],[total]],"")</f>
        <v>0.8</v>
      </c>
      <c r="AD37" s="56">
        <f>IFERROR(+(TBL_DT[[#This Row],[Doublette]]+$AD$4*TBL_DT[[#This Row],[Doubl]])/(TBL_DT[[#This Row],[total]]+$AD$4*TBL_DT[[#This Row],[total1]]),"")</f>
        <v>0.8</v>
      </c>
      <c r="AE37" s="39">
        <f>TBL_DT[[#This Row],[total]]+AJouter_*TBL_DT[[#This Row],[total1]]</f>
        <v>95</v>
      </c>
    </row>
    <row r="38" spans="1:31" ht="17.25" thickBot="1" x14ac:dyDescent="0.35">
      <c r="A38" s="36" t="s">
        <v>34</v>
      </c>
      <c r="B38" s="36">
        <v>3</v>
      </c>
      <c r="C38" s="36">
        <v>4</v>
      </c>
      <c r="D38" s="37" t="s">
        <v>6</v>
      </c>
      <c r="E38" s="36" t="s">
        <v>8</v>
      </c>
      <c r="F38" s="38"/>
      <c r="K38" s="2" t="s">
        <v>279</v>
      </c>
      <c r="L38" s="2" t="s">
        <v>2</v>
      </c>
      <c r="M38" s="2" t="s">
        <v>4</v>
      </c>
      <c r="N38" s="12">
        <v>0</v>
      </c>
      <c r="O38" s="13">
        <v>3</v>
      </c>
      <c r="P38" s="2">
        <v>0</v>
      </c>
      <c r="Q38" s="2">
        <v>0</v>
      </c>
      <c r="R38" s="49">
        <f>+TBL_Test[[#This Row],[Adv1]]+TBL_Test[[#This Row],[Adb Hist]]</f>
        <v>3</v>
      </c>
      <c r="S38" s="50">
        <f>+TBL_Test[[#This Row],[CoEq 1]]+TBL_Test[[#This Row],[CoEq Hist]]</f>
        <v>0</v>
      </c>
    </row>
    <row r="39" spans="1:31" ht="17.25" thickBot="1" x14ac:dyDescent="0.35">
      <c r="A39" s="36" t="s">
        <v>35</v>
      </c>
      <c r="B39" s="36">
        <v>3</v>
      </c>
      <c r="C39" s="36">
        <v>5</v>
      </c>
      <c r="D39" s="37" t="s">
        <v>4</v>
      </c>
      <c r="E39" s="36" t="s">
        <v>7</v>
      </c>
      <c r="F39" s="38"/>
      <c r="K39" s="2" t="s">
        <v>128</v>
      </c>
      <c r="L39" s="2" t="s">
        <v>2</v>
      </c>
      <c r="M39" s="2" t="s">
        <v>5</v>
      </c>
      <c r="N39" s="12">
        <v>0</v>
      </c>
      <c r="O39" s="13">
        <v>4</v>
      </c>
      <c r="P39" s="2">
        <v>0</v>
      </c>
      <c r="Q39" s="2">
        <v>0</v>
      </c>
      <c r="R39" s="49">
        <f>+TBL_Test[[#This Row],[Adv1]]+TBL_Test[[#This Row],[Adb Hist]]</f>
        <v>4</v>
      </c>
      <c r="S39" s="50">
        <f>+TBL_Test[[#This Row],[CoEq 1]]+TBL_Test[[#This Row],[CoEq Hist]]</f>
        <v>0</v>
      </c>
    </row>
    <row r="40" spans="1:31" ht="17.25" thickBot="1" x14ac:dyDescent="0.35">
      <c r="A40" s="36" t="s">
        <v>36</v>
      </c>
      <c r="B40" s="36">
        <v>3</v>
      </c>
      <c r="C40" s="36">
        <v>6</v>
      </c>
      <c r="D40" s="37" t="s">
        <v>11</v>
      </c>
      <c r="E40" s="36" t="s">
        <v>15</v>
      </c>
      <c r="F40" s="38"/>
      <c r="K40" s="2" t="s">
        <v>129</v>
      </c>
      <c r="L40" s="2" t="s">
        <v>2</v>
      </c>
      <c r="M40" s="2" t="s">
        <v>6</v>
      </c>
      <c r="N40" s="12">
        <v>0</v>
      </c>
      <c r="O40" s="13">
        <v>4</v>
      </c>
      <c r="P40" s="2">
        <v>0</v>
      </c>
      <c r="Q40" s="2">
        <v>0</v>
      </c>
      <c r="R40" s="49">
        <f>+TBL_Test[[#This Row],[Adv1]]+TBL_Test[[#This Row],[Adb Hist]]</f>
        <v>4</v>
      </c>
      <c r="S40" s="50">
        <f>+TBL_Test[[#This Row],[CoEq 1]]+TBL_Test[[#This Row],[CoEq Hist]]</f>
        <v>0</v>
      </c>
    </row>
    <row r="41" spans="1:31" ht="17.25" thickBot="1" x14ac:dyDescent="0.35">
      <c r="A41" s="36" t="s">
        <v>37</v>
      </c>
      <c r="B41" s="36">
        <v>3</v>
      </c>
      <c r="C41" s="36">
        <v>7</v>
      </c>
      <c r="D41" s="37" t="s">
        <v>9</v>
      </c>
      <c r="E41" s="36" t="s">
        <v>27</v>
      </c>
      <c r="F41" s="38"/>
      <c r="K41" s="2" t="s">
        <v>130</v>
      </c>
      <c r="L41" s="2" t="s">
        <v>2</v>
      </c>
      <c r="M41" s="2" t="s">
        <v>7</v>
      </c>
      <c r="N41" s="12">
        <v>0</v>
      </c>
      <c r="O41" s="13">
        <v>4</v>
      </c>
      <c r="P41" s="2">
        <v>0</v>
      </c>
      <c r="Q41" s="2">
        <v>0</v>
      </c>
      <c r="R41" s="49">
        <f>+TBL_Test[[#This Row],[Adv1]]+TBL_Test[[#This Row],[Adb Hist]]</f>
        <v>4</v>
      </c>
      <c r="S41" s="50">
        <f>+TBL_Test[[#This Row],[CoEq 1]]+TBL_Test[[#This Row],[CoEq Hist]]</f>
        <v>0</v>
      </c>
    </row>
    <row r="42" spans="1:31" ht="17.25" thickBot="1" x14ac:dyDescent="0.35">
      <c r="A42" s="36" t="s">
        <v>38</v>
      </c>
      <c r="B42" s="36">
        <v>3</v>
      </c>
      <c r="C42" s="36">
        <v>8</v>
      </c>
      <c r="D42" s="37" t="s">
        <v>16</v>
      </c>
      <c r="E42" s="36" t="s">
        <v>14</v>
      </c>
      <c r="F42" s="38"/>
      <c r="K42" s="2" t="s">
        <v>131</v>
      </c>
      <c r="L42" s="2" t="s">
        <v>2</v>
      </c>
      <c r="M42" s="2" t="s">
        <v>8</v>
      </c>
      <c r="N42" s="12">
        <v>0</v>
      </c>
      <c r="O42" s="13">
        <v>4</v>
      </c>
      <c r="P42" s="2">
        <v>0</v>
      </c>
      <c r="Q42" s="2">
        <v>1</v>
      </c>
      <c r="R42" s="49">
        <f>+TBL_Test[[#This Row],[Adv1]]+TBL_Test[[#This Row],[Adb Hist]]</f>
        <v>4</v>
      </c>
      <c r="S42" s="50">
        <f>+TBL_Test[[#This Row],[CoEq 1]]+TBL_Test[[#This Row],[CoEq Hist]]</f>
        <v>1</v>
      </c>
    </row>
    <row r="43" spans="1:31" ht="17.25" thickBot="1" x14ac:dyDescent="0.35">
      <c r="A43" s="36" t="s">
        <v>39</v>
      </c>
      <c r="B43" s="36">
        <v>3</v>
      </c>
      <c r="C43" s="36">
        <v>9</v>
      </c>
      <c r="D43" s="37" t="s">
        <v>13</v>
      </c>
      <c r="E43" s="36" t="s">
        <v>2</v>
      </c>
      <c r="F43" s="38"/>
      <c r="K43" s="2" t="s">
        <v>280</v>
      </c>
      <c r="L43" s="2" t="s">
        <v>2</v>
      </c>
      <c r="M43" s="2" t="s">
        <v>9</v>
      </c>
      <c r="N43" s="12">
        <v>1</v>
      </c>
      <c r="O43" s="13">
        <v>3</v>
      </c>
      <c r="P43" s="2">
        <v>0</v>
      </c>
      <c r="Q43" s="2">
        <v>1</v>
      </c>
      <c r="R43" s="49">
        <f>+TBL_Test[[#This Row],[Adv1]]+TBL_Test[[#This Row],[Adb Hist]]</f>
        <v>4</v>
      </c>
      <c r="S43" s="50">
        <f>+TBL_Test[[#This Row],[CoEq 1]]+TBL_Test[[#This Row],[CoEq Hist]]</f>
        <v>1</v>
      </c>
    </row>
    <row r="44" spans="1:31" ht="17.25" thickBot="1" x14ac:dyDescent="0.35">
      <c r="A44" s="36" t="s">
        <v>40</v>
      </c>
      <c r="B44" s="36">
        <v>3</v>
      </c>
      <c r="C44" s="36">
        <v>10</v>
      </c>
      <c r="D44" s="37" t="s">
        <v>22</v>
      </c>
      <c r="E44" s="36" t="s">
        <v>10</v>
      </c>
      <c r="F44" s="38"/>
      <c r="K44" s="2" t="s">
        <v>132</v>
      </c>
      <c r="L44" s="2" t="s">
        <v>2</v>
      </c>
      <c r="M44" s="2" t="s">
        <v>10</v>
      </c>
      <c r="N44" s="12">
        <v>0</v>
      </c>
      <c r="O44" s="13">
        <v>4</v>
      </c>
      <c r="P44" s="2">
        <v>1</v>
      </c>
      <c r="Q44" s="2">
        <v>0</v>
      </c>
      <c r="R44" s="49">
        <f>+TBL_Test[[#This Row],[Adv1]]+TBL_Test[[#This Row],[Adb Hist]]</f>
        <v>4</v>
      </c>
      <c r="S44" s="50">
        <f>+TBL_Test[[#This Row],[CoEq 1]]+TBL_Test[[#This Row],[CoEq Hist]]</f>
        <v>1</v>
      </c>
    </row>
    <row r="45" spans="1:31" ht="17.25" thickBot="1" x14ac:dyDescent="0.35">
      <c r="A45" s="36" t="s">
        <v>41</v>
      </c>
      <c r="B45" s="36">
        <v>3</v>
      </c>
      <c r="C45" s="36">
        <v>11</v>
      </c>
      <c r="D45" s="37" t="s">
        <v>5</v>
      </c>
      <c r="E45" s="36" t="s">
        <v>21</v>
      </c>
      <c r="F45" s="38"/>
      <c r="K45" s="2" t="s">
        <v>133</v>
      </c>
      <c r="L45" s="2" t="s">
        <v>2</v>
      </c>
      <c r="M45" s="2" t="s">
        <v>11</v>
      </c>
      <c r="N45" s="12">
        <v>0</v>
      </c>
      <c r="O45" s="13">
        <v>3</v>
      </c>
      <c r="P45" s="2">
        <v>0</v>
      </c>
      <c r="Q45" s="2">
        <v>0</v>
      </c>
      <c r="R45" s="49">
        <f>+TBL_Test[[#This Row],[Adv1]]+TBL_Test[[#This Row],[Adb Hist]]</f>
        <v>3</v>
      </c>
      <c r="S45" s="50">
        <f>+TBL_Test[[#This Row],[CoEq 1]]+TBL_Test[[#This Row],[CoEq Hist]]</f>
        <v>0</v>
      </c>
    </row>
    <row r="46" spans="1:31" ht="17.25" thickBot="1" x14ac:dyDescent="0.35">
      <c r="A46" s="36" t="s">
        <v>42</v>
      </c>
      <c r="B46" s="36">
        <v>3</v>
      </c>
      <c r="C46" s="36">
        <v>12</v>
      </c>
      <c r="D46" s="37" t="s">
        <v>23</v>
      </c>
      <c r="E46" s="36" t="s">
        <v>24</v>
      </c>
      <c r="F46" s="38"/>
      <c r="K46" s="2" t="s">
        <v>134</v>
      </c>
      <c r="L46" s="2" t="s">
        <v>2</v>
      </c>
      <c r="M46" s="2" t="s">
        <v>12</v>
      </c>
      <c r="N46" s="12">
        <v>0</v>
      </c>
      <c r="O46" s="13">
        <v>4</v>
      </c>
      <c r="P46" s="2">
        <v>0</v>
      </c>
      <c r="Q46" s="2">
        <v>0</v>
      </c>
      <c r="R46" s="49">
        <f>+TBL_Test[[#This Row],[Adv1]]+TBL_Test[[#This Row],[Adb Hist]]</f>
        <v>4</v>
      </c>
      <c r="S46" s="50">
        <f>+TBL_Test[[#This Row],[CoEq 1]]+TBL_Test[[#This Row],[CoEq Hist]]</f>
        <v>0</v>
      </c>
    </row>
    <row r="47" spans="1:31" ht="17.25" thickBot="1" x14ac:dyDescent="0.35">
      <c r="A47" s="36" t="s">
        <v>31</v>
      </c>
      <c r="B47" s="36">
        <v>4</v>
      </c>
      <c r="C47" s="36">
        <v>1</v>
      </c>
      <c r="D47" s="37" t="s">
        <v>23</v>
      </c>
      <c r="E47" s="36" t="s">
        <v>12</v>
      </c>
      <c r="F47" s="38" t="s">
        <v>18</v>
      </c>
      <c r="K47" s="2" t="s">
        <v>281</v>
      </c>
      <c r="L47" s="2" t="s">
        <v>2</v>
      </c>
      <c r="M47" s="2" t="s">
        <v>13</v>
      </c>
      <c r="N47" s="12">
        <v>1</v>
      </c>
      <c r="O47" s="13">
        <v>3</v>
      </c>
      <c r="P47" s="2">
        <v>0</v>
      </c>
      <c r="Q47" s="2">
        <v>1</v>
      </c>
      <c r="R47" s="49">
        <f>+TBL_Test[[#This Row],[Adv1]]+TBL_Test[[#This Row],[Adb Hist]]</f>
        <v>4</v>
      </c>
      <c r="S47" s="50">
        <f>+TBL_Test[[#This Row],[CoEq 1]]+TBL_Test[[#This Row],[CoEq Hist]]</f>
        <v>1</v>
      </c>
    </row>
    <row r="48" spans="1:31" ht="17.25" thickBot="1" x14ac:dyDescent="0.35">
      <c r="A48" s="36" t="s">
        <v>32</v>
      </c>
      <c r="B48" s="36">
        <v>4</v>
      </c>
      <c r="C48" s="36">
        <v>2</v>
      </c>
      <c r="D48" s="37" t="s">
        <v>15</v>
      </c>
      <c r="E48" s="36" t="s">
        <v>13</v>
      </c>
      <c r="F48" s="38" t="s">
        <v>7</v>
      </c>
      <c r="K48" s="2" t="s">
        <v>135</v>
      </c>
      <c r="L48" s="2" t="s">
        <v>2</v>
      </c>
      <c r="M48" s="2" t="s">
        <v>14</v>
      </c>
      <c r="N48" s="12">
        <v>0</v>
      </c>
      <c r="O48" s="13">
        <v>4</v>
      </c>
      <c r="P48" s="2">
        <v>0</v>
      </c>
      <c r="Q48" s="2">
        <v>0</v>
      </c>
      <c r="R48" s="49">
        <f>+TBL_Test[[#This Row],[Adv1]]+TBL_Test[[#This Row],[Adb Hist]]</f>
        <v>4</v>
      </c>
      <c r="S48" s="50">
        <f>+TBL_Test[[#This Row],[CoEq 1]]+TBL_Test[[#This Row],[CoEq Hist]]</f>
        <v>0</v>
      </c>
    </row>
    <row r="49" spans="1:19" ht="17.25" thickBot="1" x14ac:dyDescent="0.35">
      <c r="A49" s="36" t="s">
        <v>33</v>
      </c>
      <c r="B49" s="36">
        <v>4</v>
      </c>
      <c r="C49" s="36">
        <v>3</v>
      </c>
      <c r="D49" s="37" t="s">
        <v>2</v>
      </c>
      <c r="E49" s="36" t="s">
        <v>9</v>
      </c>
      <c r="F49" s="38" t="s">
        <v>21</v>
      </c>
      <c r="K49" s="2" t="s">
        <v>136</v>
      </c>
      <c r="L49" s="2" t="s">
        <v>2</v>
      </c>
      <c r="M49" s="2" t="s">
        <v>15</v>
      </c>
      <c r="N49" s="12">
        <v>1</v>
      </c>
      <c r="O49" s="13">
        <v>3</v>
      </c>
      <c r="P49" s="2">
        <v>0</v>
      </c>
      <c r="Q49" s="2">
        <v>0</v>
      </c>
      <c r="R49" s="49">
        <f>+TBL_Test[[#This Row],[Adv1]]+TBL_Test[[#This Row],[Adb Hist]]</f>
        <v>4</v>
      </c>
      <c r="S49" s="50">
        <f>+TBL_Test[[#This Row],[CoEq 1]]+TBL_Test[[#This Row],[CoEq Hist]]</f>
        <v>0</v>
      </c>
    </row>
    <row r="50" spans="1:19" ht="17.25" thickBot="1" x14ac:dyDescent="0.35">
      <c r="A50" s="36" t="s">
        <v>34</v>
      </c>
      <c r="B50" s="36">
        <v>4</v>
      </c>
      <c r="C50" s="36">
        <v>4</v>
      </c>
      <c r="D50" s="37" t="s">
        <v>19</v>
      </c>
      <c r="E50" s="36" t="s">
        <v>16</v>
      </c>
      <c r="F50" s="38"/>
      <c r="K50" s="2" t="s">
        <v>226</v>
      </c>
      <c r="L50" s="2" t="s">
        <v>2</v>
      </c>
      <c r="M50" s="2" t="s">
        <v>16</v>
      </c>
      <c r="N50" s="12">
        <v>0</v>
      </c>
      <c r="O50" s="13">
        <v>4</v>
      </c>
      <c r="P50" s="2">
        <v>0</v>
      </c>
      <c r="Q50" s="2">
        <v>1</v>
      </c>
      <c r="R50" s="49">
        <f>+TBL_Test[[#This Row],[Adv1]]+TBL_Test[[#This Row],[Adb Hist]]</f>
        <v>4</v>
      </c>
      <c r="S50" s="50">
        <f>+TBL_Test[[#This Row],[CoEq 1]]+TBL_Test[[#This Row],[CoEq Hist]]</f>
        <v>1</v>
      </c>
    </row>
    <row r="51" spans="1:19" ht="17.25" thickBot="1" x14ac:dyDescent="0.35">
      <c r="A51" s="36" t="s">
        <v>35</v>
      </c>
      <c r="B51" s="36">
        <v>4</v>
      </c>
      <c r="C51" s="36">
        <v>5</v>
      </c>
      <c r="D51" s="37" t="s">
        <v>14</v>
      </c>
      <c r="E51" s="36" t="s">
        <v>1</v>
      </c>
      <c r="F51" s="38"/>
      <c r="K51" s="2" t="s">
        <v>282</v>
      </c>
      <c r="L51" s="2" t="s">
        <v>2</v>
      </c>
      <c r="M51" s="2" t="s">
        <v>17</v>
      </c>
      <c r="N51" s="12">
        <v>0</v>
      </c>
      <c r="O51" s="13">
        <v>4</v>
      </c>
      <c r="P51" s="2">
        <v>0</v>
      </c>
      <c r="Q51" s="2">
        <v>0</v>
      </c>
      <c r="R51" s="49">
        <f>+TBL_Test[[#This Row],[Adv1]]+TBL_Test[[#This Row],[Adb Hist]]</f>
        <v>4</v>
      </c>
      <c r="S51" s="50">
        <f>+TBL_Test[[#This Row],[CoEq 1]]+TBL_Test[[#This Row],[CoEq Hist]]</f>
        <v>0</v>
      </c>
    </row>
    <row r="52" spans="1:19" ht="17.25" thickBot="1" x14ac:dyDescent="0.35">
      <c r="A52" s="36" t="s">
        <v>36</v>
      </c>
      <c r="B52" s="36">
        <v>4</v>
      </c>
      <c r="C52" s="36">
        <v>6</v>
      </c>
      <c r="D52" s="37" t="s">
        <v>20</v>
      </c>
      <c r="E52" s="36" t="s">
        <v>25</v>
      </c>
      <c r="F52" s="38"/>
      <c r="K52" s="2" t="s">
        <v>137</v>
      </c>
      <c r="L52" s="2" t="s">
        <v>2</v>
      </c>
      <c r="M52" s="2" t="s">
        <v>18</v>
      </c>
      <c r="N52" s="12">
        <v>0</v>
      </c>
      <c r="O52" s="13">
        <v>5</v>
      </c>
      <c r="P52" s="2">
        <v>0</v>
      </c>
      <c r="Q52" s="2">
        <v>0</v>
      </c>
      <c r="R52" s="49">
        <f>+TBL_Test[[#This Row],[Adv1]]+TBL_Test[[#This Row],[Adb Hist]]</f>
        <v>5</v>
      </c>
      <c r="S52" s="50">
        <f>+TBL_Test[[#This Row],[CoEq 1]]+TBL_Test[[#This Row],[CoEq Hist]]</f>
        <v>0</v>
      </c>
    </row>
    <row r="53" spans="1:19" ht="17.25" thickBot="1" x14ac:dyDescent="0.35">
      <c r="A53" s="36" t="s">
        <v>37</v>
      </c>
      <c r="B53" s="36">
        <v>4</v>
      </c>
      <c r="C53" s="36">
        <v>7</v>
      </c>
      <c r="D53" s="37" t="s">
        <v>3</v>
      </c>
      <c r="E53" s="36" t="s">
        <v>11</v>
      </c>
      <c r="F53" s="38"/>
      <c r="K53" s="2" t="s">
        <v>283</v>
      </c>
      <c r="L53" s="2" t="s">
        <v>2</v>
      </c>
      <c r="M53" s="2" t="s">
        <v>19</v>
      </c>
      <c r="N53" s="12">
        <v>0</v>
      </c>
      <c r="O53" s="13">
        <v>3</v>
      </c>
      <c r="P53" s="2">
        <v>0</v>
      </c>
      <c r="Q53" s="2">
        <v>1</v>
      </c>
      <c r="R53" s="49">
        <f>+TBL_Test[[#This Row],[Adv1]]+TBL_Test[[#This Row],[Adb Hist]]</f>
        <v>3</v>
      </c>
      <c r="S53" s="50">
        <f>+TBL_Test[[#This Row],[CoEq 1]]+TBL_Test[[#This Row],[CoEq Hist]]</f>
        <v>1</v>
      </c>
    </row>
    <row r="54" spans="1:19" ht="17.25" thickBot="1" x14ac:dyDescent="0.35">
      <c r="A54" s="36" t="s">
        <v>38</v>
      </c>
      <c r="B54" s="36">
        <v>4</v>
      </c>
      <c r="C54" s="36">
        <v>8</v>
      </c>
      <c r="D54" s="37" t="s">
        <v>5</v>
      </c>
      <c r="E54" s="36" t="s">
        <v>24</v>
      </c>
      <c r="F54" s="38"/>
      <c r="K54" s="2" t="s">
        <v>138</v>
      </c>
      <c r="L54" s="2" t="s">
        <v>2</v>
      </c>
      <c r="M54" s="2" t="s">
        <v>20</v>
      </c>
      <c r="N54" s="12">
        <v>0</v>
      </c>
      <c r="O54" s="13">
        <v>4</v>
      </c>
      <c r="P54" s="2">
        <v>0</v>
      </c>
      <c r="Q54" s="2">
        <v>1</v>
      </c>
      <c r="R54" s="49">
        <f>+TBL_Test[[#This Row],[Adv1]]+TBL_Test[[#This Row],[Adb Hist]]</f>
        <v>4</v>
      </c>
      <c r="S54" s="50">
        <f>+TBL_Test[[#This Row],[CoEq 1]]+TBL_Test[[#This Row],[CoEq Hist]]</f>
        <v>1</v>
      </c>
    </row>
    <row r="55" spans="1:19" ht="17.25" thickBot="1" x14ac:dyDescent="0.35">
      <c r="A55" s="36" t="s">
        <v>39</v>
      </c>
      <c r="B55" s="36">
        <v>4</v>
      </c>
      <c r="C55" s="36">
        <v>9</v>
      </c>
      <c r="D55" s="37" t="s">
        <v>27</v>
      </c>
      <c r="E55" s="36" t="s">
        <v>4</v>
      </c>
      <c r="F55" s="38"/>
      <c r="K55" s="2" t="s">
        <v>208</v>
      </c>
      <c r="L55" s="2" t="s">
        <v>2</v>
      </c>
      <c r="M55" s="2" t="s">
        <v>21</v>
      </c>
      <c r="N55" s="12">
        <v>1</v>
      </c>
      <c r="O55" s="13">
        <v>3</v>
      </c>
      <c r="P55" s="2">
        <v>0</v>
      </c>
      <c r="Q55" s="2">
        <v>1</v>
      </c>
      <c r="R55" s="49">
        <f>+TBL_Test[[#This Row],[Adv1]]+TBL_Test[[#This Row],[Adb Hist]]</f>
        <v>4</v>
      </c>
      <c r="S55" s="50">
        <f>+TBL_Test[[#This Row],[CoEq 1]]+TBL_Test[[#This Row],[CoEq Hist]]</f>
        <v>1</v>
      </c>
    </row>
    <row r="56" spans="1:19" ht="17.25" thickBot="1" x14ac:dyDescent="0.35">
      <c r="A56" s="36" t="s">
        <v>40</v>
      </c>
      <c r="B56" s="36">
        <v>4</v>
      </c>
      <c r="C56" s="36">
        <v>10</v>
      </c>
      <c r="D56" s="37" t="s">
        <v>26</v>
      </c>
      <c r="E56" s="36" t="s">
        <v>8</v>
      </c>
      <c r="F56" s="38"/>
      <c r="K56" s="2" t="s">
        <v>139</v>
      </c>
      <c r="L56" s="2" t="s">
        <v>2</v>
      </c>
      <c r="M56" s="2" t="s">
        <v>22</v>
      </c>
      <c r="N56" s="12">
        <v>0</v>
      </c>
      <c r="O56" s="13">
        <v>3</v>
      </c>
      <c r="P56" s="2">
        <v>0</v>
      </c>
      <c r="Q56" s="2">
        <v>1</v>
      </c>
      <c r="R56" s="49">
        <f>+TBL_Test[[#This Row],[Adv1]]+TBL_Test[[#This Row],[Adb Hist]]</f>
        <v>3</v>
      </c>
      <c r="S56" s="50">
        <f>+TBL_Test[[#This Row],[CoEq 1]]+TBL_Test[[#This Row],[CoEq Hist]]</f>
        <v>1</v>
      </c>
    </row>
    <row r="57" spans="1:19" ht="17.25" thickBot="1" x14ac:dyDescent="0.35">
      <c r="A57" s="36" t="s">
        <v>41</v>
      </c>
      <c r="B57" s="36">
        <v>4</v>
      </c>
      <c r="C57" s="36">
        <v>11</v>
      </c>
      <c r="D57" s="37" t="s">
        <v>17</v>
      </c>
      <c r="E57" s="36" t="s">
        <v>10</v>
      </c>
      <c r="F57" s="38"/>
      <c r="K57" s="2" t="s">
        <v>284</v>
      </c>
      <c r="L57" s="2" t="s">
        <v>2</v>
      </c>
      <c r="M57" s="2" t="s">
        <v>23</v>
      </c>
      <c r="N57" s="12">
        <v>0</v>
      </c>
      <c r="O57" s="13">
        <v>4</v>
      </c>
      <c r="P57" s="2">
        <v>0</v>
      </c>
      <c r="Q57" s="2">
        <v>1</v>
      </c>
      <c r="R57" s="49">
        <f>+TBL_Test[[#This Row],[Adv1]]+TBL_Test[[#This Row],[Adb Hist]]</f>
        <v>4</v>
      </c>
      <c r="S57" s="50">
        <f>+TBL_Test[[#This Row],[CoEq 1]]+TBL_Test[[#This Row],[CoEq Hist]]</f>
        <v>1</v>
      </c>
    </row>
    <row r="58" spans="1:19" ht="17.25" thickBot="1" x14ac:dyDescent="0.35">
      <c r="A58" s="36" t="s">
        <v>42</v>
      </c>
      <c r="B58" s="36">
        <v>4</v>
      </c>
      <c r="C58" s="36">
        <v>12</v>
      </c>
      <c r="D58" s="37" t="s">
        <v>22</v>
      </c>
      <c r="E58" s="36" t="s">
        <v>6</v>
      </c>
      <c r="F58" s="38"/>
      <c r="K58" s="2" t="s">
        <v>285</v>
      </c>
      <c r="L58" s="2" t="s">
        <v>2</v>
      </c>
      <c r="M58" s="2" t="s">
        <v>24</v>
      </c>
      <c r="N58" s="12">
        <v>1</v>
      </c>
      <c r="O58" s="13">
        <v>3</v>
      </c>
      <c r="P58" s="2">
        <v>0</v>
      </c>
      <c r="Q58" s="2">
        <v>0</v>
      </c>
      <c r="R58" s="49">
        <f>+TBL_Test[[#This Row],[Adv1]]+TBL_Test[[#This Row],[Adb Hist]]</f>
        <v>4</v>
      </c>
      <c r="S58" s="50">
        <f>+TBL_Test[[#This Row],[CoEq 1]]+TBL_Test[[#This Row],[CoEq Hist]]</f>
        <v>0</v>
      </c>
    </row>
    <row r="59" spans="1:19" x14ac:dyDescent="0.3">
      <c r="K59" s="2" t="s">
        <v>216</v>
      </c>
      <c r="L59" s="2" t="s">
        <v>2</v>
      </c>
      <c r="M59" s="2" t="s">
        <v>25</v>
      </c>
      <c r="N59" s="12">
        <v>0</v>
      </c>
      <c r="O59" s="13">
        <v>3</v>
      </c>
      <c r="P59" s="2">
        <v>0</v>
      </c>
      <c r="Q59" s="2">
        <v>0</v>
      </c>
      <c r="R59" s="49">
        <f>+TBL_Test[[#This Row],[Adv1]]+TBL_Test[[#This Row],[Adb Hist]]</f>
        <v>3</v>
      </c>
      <c r="S59" s="50">
        <f>+TBL_Test[[#This Row],[CoEq 1]]+TBL_Test[[#This Row],[CoEq Hist]]</f>
        <v>0</v>
      </c>
    </row>
    <row r="60" spans="1:19" x14ac:dyDescent="0.3">
      <c r="K60" s="2" t="s">
        <v>286</v>
      </c>
      <c r="L60" s="2" t="s">
        <v>2</v>
      </c>
      <c r="M60" s="2" t="s">
        <v>26</v>
      </c>
      <c r="N60" s="12">
        <v>0</v>
      </c>
      <c r="O60" s="13">
        <v>4</v>
      </c>
      <c r="P60" s="2">
        <v>0</v>
      </c>
      <c r="Q60" s="2">
        <v>0</v>
      </c>
      <c r="R60" s="49">
        <f>+TBL_Test[[#This Row],[Adv1]]+TBL_Test[[#This Row],[Adb Hist]]</f>
        <v>4</v>
      </c>
      <c r="S60" s="50">
        <f>+TBL_Test[[#This Row],[CoEq 1]]+TBL_Test[[#This Row],[CoEq Hist]]</f>
        <v>0</v>
      </c>
    </row>
    <row r="61" spans="1:19" x14ac:dyDescent="0.3">
      <c r="K61" s="2" t="s">
        <v>287</v>
      </c>
      <c r="L61" s="2" t="s">
        <v>2</v>
      </c>
      <c r="M61" s="2" t="s">
        <v>27</v>
      </c>
      <c r="N61" s="12">
        <v>0</v>
      </c>
      <c r="O61" s="13">
        <v>4</v>
      </c>
      <c r="P61" s="2">
        <v>0</v>
      </c>
      <c r="Q61" s="2">
        <v>1</v>
      </c>
      <c r="R61" s="49">
        <f>+TBL_Test[[#This Row],[Adv1]]+TBL_Test[[#This Row],[Adb Hist]]</f>
        <v>4</v>
      </c>
      <c r="S61" s="50">
        <f>+TBL_Test[[#This Row],[CoEq 1]]+TBL_Test[[#This Row],[CoEq Hist]]</f>
        <v>1</v>
      </c>
    </row>
    <row r="62" spans="1:19" x14ac:dyDescent="0.3">
      <c r="K62" s="2" t="s">
        <v>288</v>
      </c>
      <c r="L62" s="2" t="s">
        <v>3</v>
      </c>
      <c r="M62" s="2" t="s">
        <v>4</v>
      </c>
      <c r="N62" s="12">
        <v>0</v>
      </c>
      <c r="O62" s="13">
        <v>4</v>
      </c>
      <c r="P62" s="2">
        <v>0</v>
      </c>
      <c r="Q62" s="2">
        <v>0</v>
      </c>
      <c r="R62" s="49">
        <f>+TBL_Test[[#This Row],[Adv1]]+TBL_Test[[#This Row],[Adb Hist]]</f>
        <v>4</v>
      </c>
      <c r="S62" s="50">
        <f>+TBL_Test[[#This Row],[CoEq 1]]+TBL_Test[[#This Row],[CoEq Hist]]</f>
        <v>0</v>
      </c>
    </row>
    <row r="63" spans="1:19" x14ac:dyDescent="0.3">
      <c r="K63" s="2" t="s">
        <v>140</v>
      </c>
      <c r="L63" s="2" t="s">
        <v>3</v>
      </c>
      <c r="M63" s="2" t="s">
        <v>5</v>
      </c>
      <c r="N63" s="12">
        <v>1</v>
      </c>
      <c r="O63" s="13">
        <v>3</v>
      </c>
      <c r="P63" s="2">
        <v>0</v>
      </c>
      <c r="Q63" s="2">
        <v>1</v>
      </c>
      <c r="R63" s="49">
        <f>+TBL_Test[[#This Row],[Adv1]]+TBL_Test[[#This Row],[Adb Hist]]</f>
        <v>4</v>
      </c>
      <c r="S63" s="50">
        <f>+TBL_Test[[#This Row],[CoEq 1]]+TBL_Test[[#This Row],[CoEq Hist]]</f>
        <v>1</v>
      </c>
    </row>
    <row r="64" spans="1:19" x14ac:dyDescent="0.3">
      <c r="K64" s="2" t="s">
        <v>141</v>
      </c>
      <c r="L64" s="2" t="s">
        <v>3</v>
      </c>
      <c r="M64" s="2" t="s">
        <v>6</v>
      </c>
      <c r="N64" s="12">
        <v>0</v>
      </c>
      <c r="O64" s="13">
        <v>4</v>
      </c>
      <c r="P64" s="2">
        <v>0</v>
      </c>
      <c r="Q64" s="2">
        <v>0</v>
      </c>
      <c r="R64" s="49">
        <f>+TBL_Test[[#This Row],[Adv1]]+TBL_Test[[#This Row],[Adb Hist]]</f>
        <v>4</v>
      </c>
      <c r="S64" s="50">
        <f>+TBL_Test[[#This Row],[CoEq 1]]+TBL_Test[[#This Row],[CoEq Hist]]</f>
        <v>0</v>
      </c>
    </row>
    <row r="65" spans="11:19" x14ac:dyDescent="0.3">
      <c r="K65" s="2" t="s">
        <v>142</v>
      </c>
      <c r="L65" s="2" t="s">
        <v>3</v>
      </c>
      <c r="M65" s="2" t="s">
        <v>7</v>
      </c>
      <c r="N65" s="12">
        <v>0</v>
      </c>
      <c r="O65" s="13">
        <v>4</v>
      </c>
      <c r="P65" s="2">
        <v>0</v>
      </c>
      <c r="Q65" s="2">
        <v>1</v>
      </c>
      <c r="R65" s="49">
        <f>+TBL_Test[[#This Row],[Adv1]]+TBL_Test[[#This Row],[Adb Hist]]</f>
        <v>4</v>
      </c>
      <c r="S65" s="50">
        <f>+TBL_Test[[#This Row],[CoEq 1]]+TBL_Test[[#This Row],[CoEq Hist]]</f>
        <v>1</v>
      </c>
    </row>
    <row r="66" spans="11:19" x14ac:dyDescent="0.3">
      <c r="K66" s="2" t="s">
        <v>143</v>
      </c>
      <c r="L66" s="2" t="s">
        <v>3</v>
      </c>
      <c r="M66" s="2" t="s">
        <v>8</v>
      </c>
      <c r="N66" s="12">
        <v>0</v>
      </c>
      <c r="O66" s="13">
        <v>3</v>
      </c>
      <c r="P66" s="2">
        <v>0</v>
      </c>
      <c r="Q66" s="2">
        <v>0</v>
      </c>
      <c r="R66" s="49">
        <f>+TBL_Test[[#This Row],[Adv1]]+TBL_Test[[#This Row],[Adb Hist]]</f>
        <v>3</v>
      </c>
      <c r="S66" s="50">
        <f>+TBL_Test[[#This Row],[CoEq 1]]+TBL_Test[[#This Row],[CoEq Hist]]</f>
        <v>0</v>
      </c>
    </row>
    <row r="67" spans="11:19" x14ac:dyDescent="0.3">
      <c r="K67" s="2" t="s">
        <v>289</v>
      </c>
      <c r="L67" s="2" t="s">
        <v>3</v>
      </c>
      <c r="M67" s="2" t="s">
        <v>9</v>
      </c>
      <c r="N67" s="12">
        <v>0</v>
      </c>
      <c r="O67" s="13">
        <v>5</v>
      </c>
      <c r="P67" s="2">
        <v>0</v>
      </c>
      <c r="Q67" s="2">
        <v>1</v>
      </c>
      <c r="R67" s="49">
        <f>+TBL_Test[[#This Row],[Adv1]]+TBL_Test[[#This Row],[Adb Hist]]</f>
        <v>5</v>
      </c>
      <c r="S67" s="50">
        <f>+TBL_Test[[#This Row],[CoEq 1]]+TBL_Test[[#This Row],[CoEq Hist]]</f>
        <v>1</v>
      </c>
    </row>
    <row r="68" spans="11:19" x14ac:dyDescent="0.3">
      <c r="K68" s="2" t="s">
        <v>144</v>
      </c>
      <c r="L68" s="2" t="s">
        <v>3</v>
      </c>
      <c r="M68" s="2" t="s">
        <v>10</v>
      </c>
      <c r="N68" s="12">
        <v>0</v>
      </c>
      <c r="O68" s="13">
        <v>4</v>
      </c>
      <c r="P68" s="2">
        <v>0</v>
      </c>
      <c r="Q68" s="2">
        <v>0</v>
      </c>
      <c r="R68" s="49">
        <f>+TBL_Test[[#This Row],[Adv1]]+TBL_Test[[#This Row],[Adb Hist]]</f>
        <v>4</v>
      </c>
      <c r="S68" s="50">
        <f>+TBL_Test[[#This Row],[CoEq 1]]+TBL_Test[[#This Row],[CoEq Hist]]</f>
        <v>0</v>
      </c>
    </row>
    <row r="69" spans="11:19" x14ac:dyDescent="0.3">
      <c r="K69" s="2" t="s">
        <v>145</v>
      </c>
      <c r="L69" s="2" t="s">
        <v>3</v>
      </c>
      <c r="M69" s="2" t="s">
        <v>11</v>
      </c>
      <c r="N69" s="12">
        <v>1</v>
      </c>
      <c r="O69" s="13">
        <v>3</v>
      </c>
      <c r="P69" s="2">
        <v>0</v>
      </c>
      <c r="Q69" s="2">
        <v>1</v>
      </c>
      <c r="R69" s="49">
        <f>+TBL_Test[[#This Row],[Adv1]]+TBL_Test[[#This Row],[Adb Hist]]</f>
        <v>4</v>
      </c>
      <c r="S69" s="50">
        <f>+TBL_Test[[#This Row],[CoEq 1]]+TBL_Test[[#This Row],[CoEq Hist]]</f>
        <v>1</v>
      </c>
    </row>
    <row r="70" spans="11:19" x14ac:dyDescent="0.3">
      <c r="K70" s="2" t="s">
        <v>146</v>
      </c>
      <c r="L70" s="2" t="s">
        <v>3</v>
      </c>
      <c r="M70" s="2" t="s">
        <v>12</v>
      </c>
      <c r="N70" s="12">
        <v>0</v>
      </c>
      <c r="O70" s="13">
        <v>3</v>
      </c>
      <c r="P70" s="2">
        <v>0</v>
      </c>
      <c r="Q70" s="2">
        <v>1</v>
      </c>
      <c r="R70" s="49">
        <f>+TBL_Test[[#This Row],[Adv1]]+TBL_Test[[#This Row],[Adb Hist]]</f>
        <v>3</v>
      </c>
      <c r="S70" s="50">
        <f>+TBL_Test[[#This Row],[CoEq 1]]+TBL_Test[[#This Row],[CoEq Hist]]</f>
        <v>1</v>
      </c>
    </row>
    <row r="71" spans="11:19" x14ac:dyDescent="0.3">
      <c r="K71" s="2" t="s">
        <v>290</v>
      </c>
      <c r="L71" s="2" t="s">
        <v>3</v>
      </c>
      <c r="M71" s="2" t="s">
        <v>13</v>
      </c>
      <c r="N71" s="12">
        <v>0</v>
      </c>
      <c r="O71" s="13">
        <v>3</v>
      </c>
      <c r="P71" s="2">
        <v>0</v>
      </c>
      <c r="Q71" s="2">
        <v>1</v>
      </c>
      <c r="R71" s="49">
        <f>+TBL_Test[[#This Row],[Adv1]]+TBL_Test[[#This Row],[Adb Hist]]</f>
        <v>3</v>
      </c>
      <c r="S71" s="50">
        <f>+TBL_Test[[#This Row],[CoEq 1]]+TBL_Test[[#This Row],[CoEq Hist]]</f>
        <v>1</v>
      </c>
    </row>
    <row r="72" spans="11:19" x14ac:dyDescent="0.3">
      <c r="K72" s="2" t="s">
        <v>147</v>
      </c>
      <c r="L72" s="2" t="s">
        <v>3</v>
      </c>
      <c r="M72" s="2" t="s">
        <v>14</v>
      </c>
      <c r="N72" s="12">
        <v>0</v>
      </c>
      <c r="O72" s="13">
        <v>4</v>
      </c>
      <c r="P72" s="2">
        <v>0</v>
      </c>
      <c r="Q72" s="2">
        <v>1</v>
      </c>
      <c r="R72" s="49">
        <f>+TBL_Test[[#This Row],[Adv1]]+TBL_Test[[#This Row],[Adb Hist]]</f>
        <v>4</v>
      </c>
      <c r="S72" s="50">
        <f>+TBL_Test[[#This Row],[CoEq 1]]+TBL_Test[[#This Row],[CoEq Hist]]</f>
        <v>1</v>
      </c>
    </row>
    <row r="73" spans="11:19" x14ac:dyDescent="0.3">
      <c r="K73" s="2" t="s">
        <v>148</v>
      </c>
      <c r="L73" s="2" t="s">
        <v>3</v>
      </c>
      <c r="M73" s="2" t="s">
        <v>15</v>
      </c>
      <c r="N73" s="12">
        <v>0</v>
      </c>
      <c r="O73" s="13">
        <v>3</v>
      </c>
      <c r="P73" s="2">
        <v>0</v>
      </c>
      <c r="Q73" s="2">
        <v>0</v>
      </c>
      <c r="R73" s="49">
        <f>+TBL_Test[[#This Row],[Adv1]]+TBL_Test[[#This Row],[Adb Hist]]</f>
        <v>3</v>
      </c>
      <c r="S73" s="50">
        <f>+TBL_Test[[#This Row],[CoEq 1]]+TBL_Test[[#This Row],[CoEq Hist]]</f>
        <v>0</v>
      </c>
    </row>
    <row r="74" spans="11:19" x14ac:dyDescent="0.3">
      <c r="K74" s="2" t="s">
        <v>235</v>
      </c>
      <c r="L74" s="2" t="s">
        <v>3</v>
      </c>
      <c r="M74" s="2" t="s">
        <v>16</v>
      </c>
      <c r="N74" s="12">
        <v>0</v>
      </c>
      <c r="O74" s="13">
        <v>3</v>
      </c>
      <c r="P74" s="2">
        <v>1</v>
      </c>
      <c r="Q74" s="2">
        <v>0</v>
      </c>
      <c r="R74" s="49">
        <f>+TBL_Test[[#This Row],[Adv1]]+TBL_Test[[#This Row],[Adb Hist]]</f>
        <v>3</v>
      </c>
      <c r="S74" s="50">
        <f>+TBL_Test[[#This Row],[CoEq 1]]+TBL_Test[[#This Row],[CoEq Hist]]</f>
        <v>1</v>
      </c>
    </row>
    <row r="75" spans="11:19" x14ac:dyDescent="0.3">
      <c r="K75" s="2" t="s">
        <v>291</v>
      </c>
      <c r="L75" s="2" t="s">
        <v>3</v>
      </c>
      <c r="M75" s="2" t="s">
        <v>17</v>
      </c>
      <c r="N75" s="12">
        <v>0</v>
      </c>
      <c r="O75" s="13">
        <v>3</v>
      </c>
      <c r="P75" s="2">
        <v>0</v>
      </c>
      <c r="Q75" s="2">
        <v>1</v>
      </c>
      <c r="R75" s="49">
        <f>+TBL_Test[[#This Row],[Adv1]]+TBL_Test[[#This Row],[Adb Hist]]</f>
        <v>3</v>
      </c>
      <c r="S75" s="50">
        <f>+TBL_Test[[#This Row],[CoEq 1]]+TBL_Test[[#This Row],[CoEq Hist]]</f>
        <v>1</v>
      </c>
    </row>
    <row r="76" spans="11:19" x14ac:dyDescent="0.3">
      <c r="K76" s="2" t="s">
        <v>149</v>
      </c>
      <c r="L76" s="2" t="s">
        <v>3</v>
      </c>
      <c r="M76" s="2" t="s">
        <v>18</v>
      </c>
      <c r="N76" s="12">
        <v>1</v>
      </c>
      <c r="O76" s="13">
        <v>3</v>
      </c>
      <c r="P76" s="2">
        <v>0</v>
      </c>
      <c r="Q76" s="2">
        <v>1</v>
      </c>
      <c r="R76" s="49">
        <f>+TBL_Test[[#This Row],[Adv1]]+TBL_Test[[#This Row],[Adb Hist]]</f>
        <v>4</v>
      </c>
      <c r="S76" s="50">
        <f>+TBL_Test[[#This Row],[CoEq 1]]+TBL_Test[[#This Row],[CoEq Hist]]</f>
        <v>1</v>
      </c>
    </row>
    <row r="77" spans="11:19" x14ac:dyDescent="0.3">
      <c r="K77" s="2" t="s">
        <v>292</v>
      </c>
      <c r="L77" s="2" t="s">
        <v>3</v>
      </c>
      <c r="M77" s="2" t="s">
        <v>19</v>
      </c>
      <c r="N77" s="12">
        <v>0</v>
      </c>
      <c r="O77" s="13">
        <v>3</v>
      </c>
      <c r="P77" s="2">
        <v>1</v>
      </c>
      <c r="Q77" s="2">
        <v>0</v>
      </c>
      <c r="R77" s="49">
        <f>+TBL_Test[[#This Row],[Adv1]]+TBL_Test[[#This Row],[Adb Hist]]</f>
        <v>3</v>
      </c>
      <c r="S77" s="50">
        <f>+TBL_Test[[#This Row],[CoEq 1]]+TBL_Test[[#This Row],[CoEq Hist]]</f>
        <v>1</v>
      </c>
    </row>
    <row r="78" spans="11:19" x14ac:dyDescent="0.3">
      <c r="K78" s="2" t="s">
        <v>150</v>
      </c>
      <c r="L78" s="2" t="s">
        <v>3</v>
      </c>
      <c r="M78" s="2" t="s">
        <v>20</v>
      </c>
      <c r="N78" s="12">
        <v>0</v>
      </c>
      <c r="O78" s="13">
        <v>4</v>
      </c>
      <c r="P78" s="2">
        <v>0</v>
      </c>
      <c r="Q78" s="2">
        <v>0</v>
      </c>
      <c r="R78" s="49">
        <f>+TBL_Test[[#This Row],[Adv1]]+TBL_Test[[#This Row],[Adb Hist]]</f>
        <v>4</v>
      </c>
      <c r="S78" s="50">
        <f>+TBL_Test[[#This Row],[CoEq 1]]+TBL_Test[[#This Row],[CoEq Hist]]</f>
        <v>0</v>
      </c>
    </row>
    <row r="79" spans="11:19" x14ac:dyDescent="0.3">
      <c r="K79" s="2" t="s">
        <v>217</v>
      </c>
      <c r="L79" s="2" t="s">
        <v>3</v>
      </c>
      <c r="M79" s="2" t="s">
        <v>21</v>
      </c>
      <c r="N79" s="12">
        <v>0</v>
      </c>
      <c r="O79" s="13">
        <v>3</v>
      </c>
      <c r="P79" s="2">
        <v>0</v>
      </c>
      <c r="Q79" s="2">
        <v>0</v>
      </c>
      <c r="R79" s="49">
        <f>+TBL_Test[[#This Row],[Adv1]]+TBL_Test[[#This Row],[Adb Hist]]</f>
        <v>3</v>
      </c>
      <c r="S79" s="50">
        <f>+TBL_Test[[#This Row],[CoEq 1]]+TBL_Test[[#This Row],[CoEq Hist]]</f>
        <v>0</v>
      </c>
    </row>
    <row r="80" spans="11:19" x14ac:dyDescent="0.3">
      <c r="K80" s="2" t="s">
        <v>151</v>
      </c>
      <c r="L80" s="2" t="s">
        <v>3</v>
      </c>
      <c r="M80" s="2" t="s">
        <v>22</v>
      </c>
      <c r="N80" s="12">
        <v>0</v>
      </c>
      <c r="O80" s="13">
        <v>3</v>
      </c>
      <c r="P80" s="2">
        <v>0</v>
      </c>
      <c r="Q80" s="2">
        <v>0</v>
      </c>
      <c r="R80" s="49">
        <f>+TBL_Test[[#This Row],[Adv1]]+TBL_Test[[#This Row],[Adb Hist]]</f>
        <v>3</v>
      </c>
      <c r="S80" s="50">
        <f>+TBL_Test[[#This Row],[CoEq 1]]+TBL_Test[[#This Row],[CoEq Hist]]</f>
        <v>0</v>
      </c>
    </row>
    <row r="81" spans="11:19" x14ac:dyDescent="0.3">
      <c r="K81" s="2" t="s">
        <v>293</v>
      </c>
      <c r="L81" s="2" t="s">
        <v>3</v>
      </c>
      <c r="M81" s="2" t="s">
        <v>23</v>
      </c>
      <c r="N81" s="12">
        <v>1</v>
      </c>
      <c r="O81" s="13">
        <v>3</v>
      </c>
      <c r="P81" s="2">
        <v>0</v>
      </c>
      <c r="Q81" s="2">
        <v>0</v>
      </c>
      <c r="R81" s="49">
        <f>+TBL_Test[[#This Row],[Adv1]]+TBL_Test[[#This Row],[Adb Hist]]</f>
        <v>4</v>
      </c>
      <c r="S81" s="50">
        <f>+TBL_Test[[#This Row],[CoEq 1]]+TBL_Test[[#This Row],[CoEq Hist]]</f>
        <v>0</v>
      </c>
    </row>
    <row r="82" spans="11:19" x14ac:dyDescent="0.3">
      <c r="K82" s="2" t="s">
        <v>294</v>
      </c>
      <c r="L82" s="2" t="s">
        <v>3</v>
      </c>
      <c r="M82" s="2" t="s">
        <v>24</v>
      </c>
      <c r="N82" s="12">
        <v>0</v>
      </c>
      <c r="O82" s="13">
        <v>5</v>
      </c>
      <c r="P82" s="2">
        <v>0</v>
      </c>
      <c r="Q82" s="2">
        <v>1</v>
      </c>
      <c r="R82" s="49">
        <f>+TBL_Test[[#This Row],[Adv1]]+TBL_Test[[#This Row],[Adb Hist]]</f>
        <v>5</v>
      </c>
      <c r="S82" s="50">
        <f>+TBL_Test[[#This Row],[CoEq 1]]+TBL_Test[[#This Row],[CoEq Hist]]</f>
        <v>1</v>
      </c>
    </row>
    <row r="83" spans="11:19" x14ac:dyDescent="0.3">
      <c r="K83" s="2" t="s">
        <v>218</v>
      </c>
      <c r="L83" s="2" t="s">
        <v>3</v>
      </c>
      <c r="M83" s="2" t="s">
        <v>25</v>
      </c>
      <c r="N83" s="12">
        <v>0</v>
      </c>
      <c r="O83" s="13">
        <v>3</v>
      </c>
      <c r="P83" s="2">
        <v>0</v>
      </c>
      <c r="Q83" s="2">
        <v>0</v>
      </c>
      <c r="R83" s="49">
        <f>+TBL_Test[[#This Row],[Adv1]]+TBL_Test[[#This Row],[Adb Hist]]</f>
        <v>3</v>
      </c>
      <c r="S83" s="50">
        <f>+TBL_Test[[#This Row],[CoEq 1]]+TBL_Test[[#This Row],[CoEq Hist]]</f>
        <v>0</v>
      </c>
    </row>
    <row r="84" spans="11:19" x14ac:dyDescent="0.3">
      <c r="K84" s="2" t="s">
        <v>295</v>
      </c>
      <c r="L84" s="2" t="s">
        <v>3</v>
      </c>
      <c r="M84" s="2" t="s">
        <v>26</v>
      </c>
      <c r="N84" s="12">
        <v>0</v>
      </c>
      <c r="O84" s="13">
        <v>3</v>
      </c>
      <c r="P84" s="2">
        <v>0</v>
      </c>
      <c r="Q84" s="2">
        <v>0</v>
      </c>
      <c r="R84" s="49">
        <f>+TBL_Test[[#This Row],[Adv1]]+TBL_Test[[#This Row],[Adb Hist]]</f>
        <v>3</v>
      </c>
      <c r="S84" s="50">
        <f>+TBL_Test[[#This Row],[CoEq 1]]+TBL_Test[[#This Row],[CoEq Hist]]</f>
        <v>0</v>
      </c>
    </row>
    <row r="85" spans="11:19" x14ac:dyDescent="0.3">
      <c r="K85" s="2" t="s">
        <v>296</v>
      </c>
      <c r="L85" s="2" t="s">
        <v>3</v>
      </c>
      <c r="M85" s="2" t="s">
        <v>27</v>
      </c>
      <c r="N85" s="12">
        <v>0</v>
      </c>
      <c r="O85" s="13">
        <v>4</v>
      </c>
      <c r="P85" s="2">
        <v>0</v>
      </c>
      <c r="Q85" s="2">
        <v>0</v>
      </c>
      <c r="R85" s="49">
        <f>+TBL_Test[[#This Row],[Adv1]]+TBL_Test[[#This Row],[Adb Hist]]</f>
        <v>4</v>
      </c>
      <c r="S85" s="50">
        <f>+TBL_Test[[#This Row],[CoEq 1]]+TBL_Test[[#This Row],[CoEq Hist]]</f>
        <v>0</v>
      </c>
    </row>
    <row r="86" spans="11:19" x14ac:dyDescent="0.3">
      <c r="K86" s="2" t="s">
        <v>297</v>
      </c>
      <c r="L86" s="2" t="s">
        <v>4</v>
      </c>
      <c r="M86" s="2" t="s">
        <v>5</v>
      </c>
      <c r="N86" s="12">
        <v>0</v>
      </c>
      <c r="O86" s="13">
        <v>4</v>
      </c>
      <c r="P86" s="2">
        <v>0</v>
      </c>
      <c r="Q86" s="2">
        <v>0</v>
      </c>
      <c r="R86" s="49">
        <f>+TBL_Test[[#This Row],[Adv1]]+TBL_Test[[#This Row],[Adb Hist]]</f>
        <v>4</v>
      </c>
      <c r="S86" s="50">
        <f>+TBL_Test[[#This Row],[CoEq 1]]+TBL_Test[[#This Row],[CoEq Hist]]</f>
        <v>0</v>
      </c>
    </row>
    <row r="87" spans="11:19" x14ac:dyDescent="0.3">
      <c r="K87" s="2" t="s">
        <v>298</v>
      </c>
      <c r="L87" s="2" t="s">
        <v>4</v>
      </c>
      <c r="M87" s="2" t="s">
        <v>6</v>
      </c>
      <c r="N87" s="12">
        <v>0</v>
      </c>
      <c r="O87" s="13">
        <v>4</v>
      </c>
      <c r="P87" s="2">
        <v>0</v>
      </c>
      <c r="Q87" s="2">
        <v>1</v>
      </c>
      <c r="R87" s="49">
        <f>+TBL_Test[[#This Row],[Adv1]]+TBL_Test[[#This Row],[Adb Hist]]</f>
        <v>4</v>
      </c>
      <c r="S87" s="50">
        <f>+TBL_Test[[#This Row],[CoEq 1]]+TBL_Test[[#This Row],[CoEq Hist]]</f>
        <v>1</v>
      </c>
    </row>
    <row r="88" spans="11:19" x14ac:dyDescent="0.3">
      <c r="K88" s="2" t="s">
        <v>299</v>
      </c>
      <c r="L88" s="2" t="s">
        <v>4</v>
      </c>
      <c r="M88" s="2" t="s">
        <v>7</v>
      </c>
      <c r="N88" s="12">
        <v>1</v>
      </c>
      <c r="O88" s="13">
        <v>3</v>
      </c>
      <c r="P88" s="2">
        <v>0</v>
      </c>
      <c r="Q88" s="2">
        <v>1</v>
      </c>
      <c r="R88" s="49">
        <f>+TBL_Test[[#This Row],[Adv1]]+TBL_Test[[#This Row],[Adb Hist]]</f>
        <v>4</v>
      </c>
      <c r="S88" s="50">
        <f>+TBL_Test[[#This Row],[CoEq 1]]+TBL_Test[[#This Row],[CoEq Hist]]</f>
        <v>1</v>
      </c>
    </row>
    <row r="89" spans="11:19" x14ac:dyDescent="0.3">
      <c r="K89" s="2" t="s">
        <v>300</v>
      </c>
      <c r="L89" s="2" t="s">
        <v>4</v>
      </c>
      <c r="M89" s="2" t="s">
        <v>8</v>
      </c>
      <c r="N89" s="12">
        <v>0</v>
      </c>
      <c r="O89" s="13">
        <v>4</v>
      </c>
      <c r="P89" s="2">
        <v>0</v>
      </c>
      <c r="Q89" s="2">
        <v>0</v>
      </c>
      <c r="R89" s="49">
        <f>+TBL_Test[[#This Row],[Adv1]]+TBL_Test[[#This Row],[Adb Hist]]</f>
        <v>4</v>
      </c>
      <c r="S89" s="50">
        <f>+TBL_Test[[#This Row],[CoEq 1]]+TBL_Test[[#This Row],[CoEq Hist]]</f>
        <v>0</v>
      </c>
    </row>
    <row r="90" spans="11:19" x14ac:dyDescent="0.3">
      <c r="K90" s="2" t="s">
        <v>301</v>
      </c>
      <c r="L90" s="2" t="s">
        <v>4</v>
      </c>
      <c r="M90" s="2" t="s">
        <v>9</v>
      </c>
      <c r="N90" s="12">
        <v>0</v>
      </c>
      <c r="O90" s="13">
        <v>4</v>
      </c>
      <c r="P90" s="2">
        <v>0</v>
      </c>
      <c r="Q90" s="2">
        <v>0</v>
      </c>
      <c r="R90" s="49">
        <f>+TBL_Test[[#This Row],[Adv1]]+TBL_Test[[#This Row],[Adb Hist]]</f>
        <v>4</v>
      </c>
      <c r="S90" s="50">
        <f>+TBL_Test[[#This Row],[CoEq 1]]+TBL_Test[[#This Row],[CoEq Hist]]</f>
        <v>0</v>
      </c>
    </row>
    <row r="91" spans="11:19" x14ac:dyDescent="0.3">
      <c r="K91" s="2" t="s">
        <v>302</v>
      </c>
      <c r="L91" s="2" t="s">
        <v>4</v>
      </c>
      <c r="M91" s="2" t="s">
        <v>10</v>
      </c>
      <c r="N91" s="12">
        <v>0</v>
      </c>
      <c r="O91" s="13">
        <v>4</v>
      </c>
      <c r="P91" s="2">
        <v>0</v>
      </c>
      <c r="Q91" s="2">
        <v>0</v>
      </c>
      <c r="R91" s="49">
        <f>+TBL_Test[[#This Row],[Adv1]]+TBL_Test[[#This Row],[Adb Hist]]</f>
        <v>4</v>
      </c>
      <c r="S91" s="50">
        <f>+TBL_Test[[#This Row],[CoEq 1]]+TBL_Test[[#This Row],[CoEq Hist]]</f>
        <v>0</v>
      </c>
    </row>
    <row r="92" spans="11:19" x14ac:dyDescent="0.3">
      <c r="K92" s="2" t="s">
        <v>303</v>
      </c>
      <c r="L92" s="2" t="s">
        <v>4</v>
      </c>
      <c r="M92" s="2" t="s">
        <v>11</v>
      </c>
      <c r="N92" s="12">
        <v>0</v>
      </c>
      <c r="O92" s="13">
        <v>3</v>
      </c>
      <c r="P92" s="2">
        <v>0</v>
      </c>
      <c r="Q92" s="2">
        <v>1</v>
      </c>
      <c r="R92" s="49">
        <f>+TBL_Test[[#This Row],[Adv1]]+TBL_Test[[#This Row],[Adb Hist]]</f>
        <v>3</v>
      </c>
      <c r="S92" s="50">
        <f>+TBL_Test[[#This Row],[CoEq 1]]+TBL_Test[[#This Row],[CoEq Hist]]</f>
        <v>1</v>
      </c>
    </row>
    <row r="93" spans="11:19" x14ac:dyDescent="0.3">
      <c r="K93" s="2" t="s">
        <v>304</v>
      </c>
      <c r="L93" s="2" t="s">
        <v>4</v>
      </c>
      <c r="M93" s="2" t="s">
        <v>12</v>
      </c>
      <c r="N93" s="12">
        <v>0</v>
      </c>
      <c r="O93" s="13">
        <v>4</v>
      </c>
      <c r="P93" s="2">
        <v>0</v>
      </c>
      <c r="Q93" s="2">
        <v>0</v>
      </c>
      <c r="R93" s="49">
        <f>+TBL_Test[[#This Row],[Adv1]]+TBL_Test[[#This Row],[Adb Hist]]</f>
        <v>4</v>
      </c>
      <c r="S93" s="50">
        <f>+TBL_Test[[#This Row],[CoEq 1]]+TBL_Test[[#This Row],[CoEq Hist]]</f>
        <v>0</v>
      </c>
    </row>
    <row r="94" spans="11:19" x14ac:dyDescent="0.3">
      <c r="K94" s="2" t="s">
        <v>305</v>
      </c>
      <c r="L94" s="2" t="s">
        <v>4</v>
      </c>
      <c r="M94" s="2" t="s">
        <v>13</v>
      </c>
      <c r="N94" s="12">
        <v>1</v>
      </c>
      <c r="O94" s="13">
        <v>3</v>
      </c>
      <c r="P94" s="2">
        <v>0</v>
      </c>
      <c r="Q94" s="2">
        <v>0</v>
      </c>
      <c r="R94" s="49">
        <f>+TBL_Test[[#This Row],[Adv1]]+TBL_Test[[#This Row],[Adb Hist]]</f>
        <v>4</v>
      </c>
      <c r="S94" s="50">
        <f>+TBL_Test[[#This Row],[CoEq 1]]+TBL_Test[[#This Row],[CoEq Hist]]</f>
        <v>0</v>
      </c>
    </row>
    <row r="95" spans="11:19" x14ac:dyDescent="0.3">
      <c r="K95" s="2" t="s">
        <v>306</v>
      </c>
      <c r="L95" s="2" t="s">
        <v>4</v>
      </c>
      <c r="M95" s="2" t="s">
        <v>14</v>
      </c>
      <c r="N95" s="12">
        <v>0</v>
      </c>
      <c r="O95" s="13">
        <v>3</v>
      </c>
      <c r="P95" s="2">
        <v>0</v>
      </c>
      <c r="Q95" s="2">
        <v>1</v>
      </c>
      <c r="R95" s="49">
        <f>+TBL_Test[[#This Row],[Adv1]]+TBL_Test[[#This Row],[Adb Hist]]</f>
        <v>3</v>
      </c>
      <c r="S95" s="50">
        <f>+TBL_Test[[#This Row],[CoEq 1]]+TBL_Test[[#This Row],[CoEq Hist]]</f>
        <v>1</v>
      </c>
    </row>
    <row r="96" spans="11:19" x14ac:dyDescent="0.3">
      <c r="K96" s="2" t="s">
        <v>307</v>
      </c>
      <c r="L96" s="2" t="s">
        <v>4</v>
      </c>
      <c r="M96" s="2" t="s">
        <v>15</v>
      </c>
      <c r="N96" s="12">
        <v>0</v>
      </c>
      <c r="O96" s="13">
        <v>3</v>
      </c>
      <c r="P96" s="2">
        <v>0</v>
      </c>
      <c r="Q96" s="2">
        <v>0</v>
      </c>
      <c r="R96" s="49">
        <f>+TBL_Test[[#This Row],[Adv1]]+TBL_Test[[#This Row],[Adb Hist]]</f>
        <v>3</v>
      </c>
      <c r="S96" s="50">
        <f>+TBL_Test[[#This Row],[CoEq 1]]+TBL_Test[[#This Row],[CoEq Hist]]</f>
        <v>0</v>
      </c>
    </row>
    <row r="97" spans="11:19" x14ac:dyDescent="0.3">
      <c r="K97" s="2" t="s">
        <v>308</v>
      </c>
      <c r="L97" s="2" t="s">
        <v>4</v>
      </c>
      <c r="M97" s="2" t="s">
        <v>16</v>
      </c>
      <c r="N97" s="12">
        <v>0</v>
      </c>
      <c r="O97" s="13">
        <v>3</v>
      </c>
      <c r="P97" s="2">
        <v>0</v>
      </c>
      <c r="Q97" s="2">
        <v>1</v>
      </c>
      <c r="R97" s="49">
        <f>+TBL_Test[[#This Row],[Adv1]]+TBL_Test[[#This Row],[Adb Hist]]</f>
        <v>3</v>
      </c>
      <c r="S97" s="50">
        <f>+TBL_Test[[#This Row],[CoEq 1]]+TBL_Test[[#This Row],[CoEq Hist]]</f>
        <v>1</v>
      </c>
    </row>
    <row r="98" spans="11:19" x14ac:dyDescent="0.3">
      <c r="K98" s="2" t="s">
        <v>309</v>
      </c>
      <c r="L98" s="2" t="s">
        <v>4</v>
      </c>
      <c r="M98" s="2" t="s">
        <v>17</v>
      </c>
      <c r="N98" s="12">
        <v>1</v>
      </c>
      <c r="O98" s="13">
        <v>3</v>
      </c>
      <c r="P98" s="2">
        <v>0</v>
      </c>
      <c r="Q98" s="2">
        <v>1</v>
      </c>
      <c r="R98" s="49">
        <f>+TBL_Test[[#This Row],[Adv1]]+TBL_Test[[#This Row],[Adb Hist]]</f>
        <v>4</v>
      </c>
      <c r="S98" s="50">
        <f>+TBL_Test[[#This Row],[CoEq 1]]+TBL_Test[[#This Row],[CoEq Hist]]</f>
        <v>1</v>
      </c>
    </row>
    <row r="99" spans="11:19" x14ac:dyDescent="0.3">
      <c r="K99" s="2" t="s">
        <v>310</v>
      </c>
      <c r="L99" s="2" t="s">
        <v>4</v>
      </c>
      <c r="M99" s="2" t="s">
        <v>18</v>
      </c>
      <c r="N99" s="12">
        <v>0</v>
      </c>
      <c r="O99" s="13">
        <v>4</v>
      </c>
      <c r="P99" s="2">
        <v>0</v>
      </c>
      <c r="Q99" s="2">
        <v>1</v>
      </c>
      <c r="R99" s="49">
        <f>+TBL_Test[[#This Row],[Adv1]]+TBL_Test[[#This Row],[Adb Hist]]</f>
        <v>4</v>
      </c>
      <c r="S99" s="50">
        <f>+TBL_Test[[#This Row],[CoEq 1]]+TBL_Test[[#This Row],[CoEq Hist]]</f>
        <v>1</v>
      </c>
    </row>
    <row r="100" spans="11:19" x14ac:dyDescent="0.3">
      <c r="K100" s="2" t="s">
        <v>311</v>
      </c>
      <c r="L100" s="2" t="s">
        <v>4</v>
      </c>
      <c r="M100" s="2" t="s">
        <v>19</v>
      </c>
      <c r="N100" s="12">
        <v>0</v>
      </c>
      <c r="O100" s="13">
        <v>4</v>
      </c>
      <c r="P100" s="2">
        <v>0</v>
      </c>
      <c r="Q100" s="2">
        <v>1</v>
      </c>
      <c r="R100" s="49">
        <f>+TBL_Test[[#This Row],[Adv1]]+TBL_Test[[#This Row],[Adb Hist]]</f>
        <v>4</v>
      </c>
      <c r="S100" s="50">
        <f>+TBL_Test[[#This Row],[CoEq 1]]+TBL_Test[[#This Row],[CoEq Hist]]</f>
        <v>1</v>
      </c>
    </row>
    <row r="101" spans="11:19" x14ac:dyDescent="0.3">
      <c r="K101" s="2" t="s">
        <v>312</v>
      </c>
      <c r="L101" s="2" t="s">
        <v>4</v>
      </c>
      <c r="M101" s="2" t="s">
        <v>20</v>
      </c>
      <c r="N101" s="12">
        <v>0</v>
      </c>
      <c r="O101" s="13">
        <v>4</v>
      </c>
      <c r="P101" s="2">
        <v>0</v>
      </c>
      <c r="Q101" s="2">
        <v>1</v>
      </c>
      <c r="R101" s="49">
        <f>+TBL_Test[[#This Row],[Adv1]]+TBL_Test[[#This Row],[Adb Hist]]</f>
        <v>4</v>
      </c>
      <c r="S101" s="50">
        <f>+TBL_Test[[#This Row],[CoEq 1]]+TBL_Test[[#This Row],[CoEq Hist]]</f>
        <v>1</v>
      </c>
    </row>
    <row r="102" spans="11:19" x14ac:dyDescent="0.3">
      <c r="K102" s="2" t="s">
        <v>313</v>
      </c>
      <c r="L102" s="2" t="s">
        <v>4</v>
      </c>
      <c r="M102" s="2" t="s">
        <v>21</v>
      </c>
      <c r="N102" s="12">
        <v>0</v>
      </c>
      <c r="O102" s="13">
        <v>3</v>
      </c>
      <c r="P102" s="2">
        <v>0</v>
      </c>
      <c r="Q102" s="2">
        <v>1</v>
      </c>
      <c r="R102" s="49">
        <f>+TBL_Test[[#This Row],[Adv1]]+TBL_Test[[#This Row],[Adb Hist]]</f>
        <v>3</v>
      </c>
      <c r="S102" s="50">
        <f>+TBL_Test[[#This Row],[CoEq 1]]+TBL_Test[[#This Row],[CoEq Hist]]</f>
        <v>1</v>
      </c>
    </row>
    <row r="103" spans="11:19" x14ac:dyDescent="0.3">
      <c r="K103" s="2" t="s">
        <v>314</v>
      </c>
      <c r="L103" s="2" t="s">
        <v>4</v>
      </c>
      <c r="M103" s="2" t="s">
        <v>22</v>
      </c>
      <c r="N103" s="12">
        <v>0</v>
      </c>
      <c r="O103" s="13">
        <v>3</v>
      </c>
      <c r="P103" s="2">
        <v>0</v>
      </c>
      <c r="Q103" s="2">
        <v>0</v>
      </c>
      <c r="R103" s="49">
        <f>+TBL_Test[[#This Row],[Adv1]]+TBL_Test[[#This Row],[Adb Hist]]</f>
        <v>3</v>
      </c>
      <c r="S103" s="50">
        <f>+TBL_Test[[#This Row],[CoEq 1]]+TBL_Test[[#This Row],[CoEq Hist]]</f>
        <v>0</v>
      </c>
    </row>
    <row r="104" spans="11:19" x14ac:dyDescent="0.3">
      <c r="K104" s="2" t="s">
        <v>315</v>
      </c>
      <c r="L104" s="2" t="s">
        <v>4</v>
      </c>
      <c r="M104" s="2" t="s">
        <v>23</v>
      </c>
      <c r="N104" s="12">
        <v>0</v>
      </c>
      <c r="O104" s="13">
        <v>3</v>
      </c>
      <c r="P104" s="2">
        <v>0</v>
      </c>
      <c r="Q104" s="2">
        <v>0</v>
      </c>
      <c r="R104" s="49">
        <f>+TBL_Test[[#This Row],[Adv1]]+TBL_Test[[#This Row],[Adb Hist]]</f>
        <v>3</v>
      </c>
      <c r="S104" s="50">
        <f>+TBL_Test[[#This Row],[CoEq 1]]+TBL_Test[[#This Row],[CoEq Hist]]</f>
        <v>0</v>
      </c>
    </row>
    <row r="105" spans="11:19" x14ac:dyDescent="0.3">
      <c r="K105" s="2" t="s">
        <v>316</v>
      </c>
      <c r="L105" s="2" t="s">
        <v>4</v>
      </c>
      <c r="M105" s="2" t="s">
        <v>24</v>
      </c>
      <c r="N105" s="12">
        <v>0</v>
      </c>
      <c r="O105" s="13">
        <v>4</v>
      </c>
      <c r="P105" s="2">
        <v>0</v>
      </c>
      <c r="Q105" s="2">
        <v>1</v>
      </c>
      <c r="R105" s="49">
        <f>+TBL_Test[[#This Row],[Adv1]]+TBL_Test[[#This Row],[Adb Hist]]</f>
        <v>4</v>
      </c>
      <c r="S105" s="50">
        <f>+TBL_Test[[#This Row],[CoEq 1]]+TBL_Test[[#This Row],[CoEq Hist]]</f>
        <v>1</v>
      </c>
    </row>
    <row r="106" spans="11:19" x14ac:dyDescent="0.3">
      <c r="K106" s="2" t="s">
        <v>317</v>
      </c>
      <c r="L106" s="2" t="s">
        <v>4</v>
      </c>
      <c r="M106" s="2" t="s">
        <v>25</v>
      </c>
      <c r="N106" s="12">
        <v>0</v>
      </c>
      <c r="O106" s="13">
        <v>3</v>
      </c>
      <c r="P106" s="2">
        <v>0</v>
      </c>
      <c r="Q106" s="2">
        <v>0</v>
      </c>
      <c r="R106" s="49">
        <f>+TBL_Test[[#This Row],[Adv1]]+TBL_Test[[#This Row],[Adb Hist]]</f>
        <v>3</v>
      </c>
      <c r="S106" s="50">
        <f>+TBL_Test[[#This Row],[CoEq 1]]+TBL_Test[[#This Row],[CoEq Hist]]</f>
        <v>0</v>
      </c>
    </row>
    <row r="107" spans="11:19" x14ac:dyDescent="0.3">
      <c r="K107" s="2" t="s">
        <v>318</v>
      </c>
      <c r="L107" s="2" t="s">
        <v>4</v>
      </c>
      <c r="M107" s="2" t="s">
        <v>26</v>
      </c>
      <c r="N107" s="12">
        <v>0</v>
      </c>
      <c r="O107" s="13">
        <v>3</v>
      </c>
      <c r="P107" s="2">
        <v>0</v>
      </c>
      <c r="Q107" s="2">
        <v>0</v>
      </c>
      <c r="R107" s="49">
        <f>+TBL_Test[[#This Row],[Adv1]]+TBL_Test[[#This Row],[Adb Hist]]</f>
        <v>3</v>
      </c>
      <c r="S107" s="50">
        <f>+TBL_Test[[#This Row],[CoEq 1]]+TBL_Test[[#This Row],[CoEq Hist]]</f>
        <v>0</v>
      </c>
    </row>
    <row r="108" spans="11:19" x14ac:dyDescent="0.3">
      <c r="K108" s="2" t="s">
        <v>319</v>
      </c>
      <c r="L108" s="2" t="s">
        <v>4</v>
      </c>
      <c r="M108" s="2" t="s">
        <v>27</v>
      </c>
      <c r="N108" s="12">
        <v>1</v>
      </c>
      <c r="O108" s="13">
        <v>3</v>
      </c>
      <c r="P108" s="2">
        <v>0</v>
      </c>
      <c r="Q108" s="2">
        <v>1</v>
      </c>
      <c r="R108" s="49">
        <f>+TBL_Test[[#This Row],[Adv1]]+TBL_Test[[#This Row],[Adb Hist]]</f>
        <v>4</v>
      </c>
      <c r="S108" s="50">
        <f>+TBL_Test[[#This Row],[CoEq 1]]+TBL_Test[[#This Row],[CoEq Hist]]</f>
        <v>1</v>
      </c>
    </row>
    <row r="109" spans="11:19" x14ac:dyDescent="0.3">
      <c r="K109" s="2" t="s">
        <v>152</v>
      </c>
      <c r="L109" s="2" t="s">
        <v>5</v>
      </c>
      <c r="M109" s="2" t="s">
        <v>6</v>
      </c>
      <c r="N109" s="12">
        <v>0</v>
      </c>
      <c r="O109" s="13">
        <v>4</v>
      </c>
      <c r="P109" s="2">
        <v>0</v>
      </c>
      <c r="Q109" s="2">
        <v>1</v>
      </c>
      <c r="R109" s="49">
        <f>+TBL_Test[[#This Row],[Adv1]]+TBL_Test[[#This Row],[Adb Hist]]</f>
        <v>4</v>
      </c>
      <c r="S109" s="50">
        <f>+TBL_Test[[#This Row],[CoEq 1]]+TBL_Test[[#This Row],[CoEq Hist]]</f>
        <v>1</v>
      </c>
    </row>
    <row r="110" spans="11:19" x14ac:dyDescent="0.3">
      <c r="K110" s="2" t="s">
        <v>153</v>
      </c>
      <c r="L110" s="2" t="s">
        <v>5</v>
      </c>
      <c r="M110" s="2" t="s">
        <v>7</v>
      </c>
      <c r="N110" s="12">
        <v>0</v>
      </c>
      <c r="O110" s="13">
        <v>4</v>
      </c>
      <c r="P110" s="2">
        <v>0</v>
      </c>
      <c r="Q110" s="2">
        <v>1</v>
      </c>
      <c r="R110" s="49">
        <f>+TBL_Test[[#This Row],[Adv1]]+TBL_Test[[#This Row],[Adb Hist]]</f>
        <v>4</v>
      </c>
      <c r="S110" s="50">
        <f>+TBL_Test[[#This Row],[CoEq 1]]+TBL_Test[[#This Row],[CoEq Hist]]</f>
        <v>1</v>
      </c>
    </row>
    <row r="111" spans="11:19" x14ac:dyDescent="0.3">
      <c r="K111" s="2" t="s">
        <v>154</v>
      </c>
      <c r="L111" s="2" t="s">
        <v>5</v>
      </c>
      <c r="M111" s="2" t="s">
        <v>8</v>
      </c>
      <c r="N111" s="12">
        <v>0</v>
      </c>
      <c r="O111" s="13">
        <v>3</v>
      </c>
      <c r="P111" s="2">
        <v>0</v>
      </c>
      <c r="Q111" s="2">
        <v>1</v>
      </c>
      <c r="R111" s="49">
        <f>+TBL_Test[[#This Row],[Adv1]]+TBL_Test[[#This Row],[Adb Hist]]</f>
        <v>3</v>
      </c>
      <c r="S111" s="50">
        <f>+TBL_Test[[#This Row],[CoEq 1]]+TBL_Test[[#This Row],[CoEq Hist]]</f>
        <v>1</v>
      </c>
    </row>
    <row r="112" spans="11:19" x14ac:dyDescent="0.3">
      <c r="K112" s="2" t="s">
        <v>320</v>
      </c>
      <c r="L112" s="2" t="s">
        <v>5</v>
      </c>
      <c r="M112" s="2" t="s">
        <v>9</v>
      </c>
      <c r="N112" s="12">
        <v>0</v>
      </c>
      <c r="O112" s="13">
        <v>4</v>
      </c>
      <c r="P112" s="2">
        <v>0</v>
      </c>
      <c r="Q112" s="2">
        <v>0</v>
      </c>
      <c r="R112" s="49">
        <f>+TBL_Test[[#This Row],[Adv1]]+TBL_Test[[#This Row],[Adb Hist]]</f>
        <v>4</v>
      </c>
      <c r="S112" s="50">
        <f>+TBL_Test[[#This Row],[CoEq 1]]+TBL_Test[[#This Row],[CoEq Hist]]</f>
        <v>0</v>
      </c>
    </row>
    <row r="113" spans="11:19" x14ac:dyDescent="0.3">
      <c r="K113" s="2" t="s">
        <v>155</v>
      </c>
      <c r="L113" s="2" t="s">
        <v>5</v>
      </c>
      <c r="M113" s="2" t="s">
        <v>10</v>
      </c>
      <c r="N113" s="12">
        <v>0</v>
      </c>
      <c r="O113" s="13">
        <v>4</v>
      </c>
      <c r="P113" s="2">
        <v>0</v>
      </c>
      <c r="Q113" s="2">
        <v>1</v>
      </c>
      <c r="R113" s="49">
        <f>+TBL_Test[[#This Row],[Adv1]]+TBL_Test[[#This Row],[Adb Hist]]</f>
        <v>4</v>
      </c>
      <c r="S113" s="50">
        <f>+TBL_Test[[#This Row],[CoEq 1]]+TBL_Test[[#This Row],[CoEq Hist]]</f>
        <v>1</v>
      </c>
    </row>
    <row r="114" spans="11:19" x14ac:dyDescent="0.3">
      <c r="K114" s="2" t="s">
        <v>156</v>
      </c>
      <c r="L114" s="2" t="s">
        <v>5</v>
      </c>
      <c r="M114" s="2" t="s">
        <v>11</v>
      </c>
      <c r="N114" s="12">
        <v>0</v>
      </c>
      <c r="O114" s="13">
        <v>3</v>
      </c>
      <c r="P114" s="2">
        <v>0</v>
      </c>
      <c r="Q114" s="2">
        <v>0</v>
      </c>
      <c r="R114" s="49">
        <f>+TBL_Test[[#This Row],[Adv1]]+TBL_Test[[#This Row],[Adb Hist]]</f>
        <v>3</v>
      </c>
      <c r="S114" s="50">
        <f>+TBL_Test[[#This Row],[CoEq 1]]+TBL_Test[[#This Row],[CoEq Hist]]</f>
        <v>0</v>
      </c>
    </row>
    <row r="115" spans="11:19" x14ac:dyDescent="0.3">
      <c r="K115" s="2" t="s">
        <v>157</v>
      </c>
      <c r="L115" s="2" t="s">
        <v>5</v>
      </c>
      <c r="M115" s="2" t="s">
        <v>12</v>
      </c>
      <c r="N115" s="12">
        <v>0</v>
      </c>
      <c r="O115" s="13">
        <v>3</v>
      </c>
      <c r="P115" s="2">
        <v>0</v>
      </c>
      <c r="Q115" s="2">
        <v>1</v>
      </c>
      <c r="R115" s="49">
        <f>+TBL_Test[[#This Row],[Adv1]]+TBL_Test[[#This Row],[Adb Hist]]</f>
        <v>3</v>
      </c>
      <c r="S115" s="50">
        <f>+TBL_Test[[#This Row],[CoEq 1]]+TBL_Test[[#This Row],[CoEq Hist]]</f>
        <v>1</v>
      </c>
    </row>
    <row r="116" spans="11:19" x14ac:dyDescent="0.3">
      <c r="K116" s="2" t="s">
        <v>321</v>
      </c>
      <c r="L116" s="2" t="s">
        <v>5</v>
      </c>
      <c r="M116" s="2" t="s">
        <v>13</v>
      </c>
      <c r="N116" s="12">
        <v>0</v>
      </c>
      <c r="O116" s="13">
        <v>4</v>
      </c>
      <c r="P116" s="2">
        <v>0</v>
      </c>
      <c r="Q116" s="2">
        <v>0</v>
      </c>
      <c r="R116" s="49">
        <f>+TBL_Test[[#This Row],[Adv1]]+TBL_Test[[#This Row],[Adb Hist]]</f>
        <v>4</v>
      </c>
      <c r="S116" s="50">
        <f>+TBL_Test[[#This Row],[CoEq 1]]+TBL_Test[[#This Row],[CoEq Hist]]</f>
        <v>0</v>
      </c>
    </row>
    <row r="117" spans="11:19" x14ac:dyDescent="0.3">
      <c r="K117" s="2" t="s">
        <v>158</v>
      </c>
      <c r="L117" s="2" t="s">
        <v>5</v>
      </c>
      <c r="M117" s="2" t="s">
        <v>14</v>
      </c>
      <c r="N117" s="12">
        <v>0</v>
      </c>
      <c r="O117" s="13">
        <v>4</v>
      </c>
      <c r="P117" s="2">
        <v>0</v>
      </c>
      <c r="Q117" s="2">
        <v>1</v>
      </c>
      <c r="R117" s="49">
        <f>+TBL_Test[[#This Row],[Adv1]]+TBL_Test[[#This Row],[Adb Hist]]</f>
        <v>4</v>
      </c>
      <c r="S117" s="50">
        <f>+TBL_Test[[#This Row],[CoEq 1]]+TBL_Test[[#This Row],[CoEq Hist]]</f>
        <v>1</v>
      </c>
    </row>
    <row r="118" spans="11:19" x14ac:dyDescent="0.3">
      <c r="K118" s="2" t="s">
        <v>159</v>
      </c>
      <c r="L118" s="2" t="s">
        <v>5</v>
      </c>
      <c r="M118" s="2" t="s">
        <v>15</v>
      </c>
      <c r="N118" s="12">
        <v>0</v>
      </c>
      <c r="O118" s="13">
        <v>3</v>
      </c>
      <c r="P118" s="2">
        <v>0</v>
      </c>
      <c r="Q118" s="2">
        <v>1</v>
      </c>
      <c r="R118" s="49">
        <f>+TBL_Test[[#This Row],[Adv1]]+TBL_Test[[#This Row],[Adb Hist]]</f>
        <v>3</v>
      </c>
      <c r="S118" s="50">
        <f>+TBL_Test[[#This Row],[CoEq 1]]+TBL_Test[[#This Row],[CoEq Hist]]</f>
        <v>1</v>
      </c>
    </row>
    <row r="119" spans="11:19" x14ac:dyDescent="0.3">
      <c r="K119" s="2" t="s">
        <v>227</v>
      </c>
      <c r="L119" s="2" t="s">
        <v>5</v>
      </c>
      <c r="M119" s="2" t="s">
        <v>16</v>
      </c>
      <c r="N119" s="12">
        <v>1</v>
      </c>
      <c r="O119" s="13">
        <v>3</v>
      </c>
      <c r="P119" s="2">
        <v>0</v>
      </c>
      <c r="Q119" s="2">
        <v>1</v>
      </c>
      <c r="R119" s="49">
        <f>+TBL_Test[[#This Row],[Adv1]]+TBL_Test[[#This Row],[Adb Hist]]</f>
        <v>4</v>
      </c>
      <c r="S119" s="50">
        <f>+TBL_Test[[#This Row],[CoEq 1]]+TBL_Test[[#This Row],[CoEq Hist]]</f>
        <v>1</v>
      </c>
    </row>
    <row r="120" spans="11:19" x14ac:dyDescent="0.3">
      <c r="K120" s="2" t="s">
        <v>322</v>
      </c>
      <c r="L120" s="2" t="s">
        <v>5</v>
      </c>
      <c r="M120" s="2" t="s">
        <v>17</v>
      </c>
      <c r="N120" s="12">
        <v>1</v>
      </c>
      <c r="O120" s="13">
        <v>3</v>
      </c>
      <c r="P120" s="2">
        <v>0</v>
      </c>
      <c r="Q120" s="2">
        <v>0</v>
      </c>
      <c r="R120" s="49">
        <f>+TBL_Test[[#This Row],[Adv1]]+TBL_Test[[#This Row],[Adb Hist]]</f>
        <v>4</v>
      </c>
      <c r="S120" s="50">
        <f>+TBL_Test[[#This Row],[CoEq 1]]+TBL_Test[[#This Row],[CoEq Hist]]</f>
        <v>0</v>
      </c>
    </row>
    <row r="121" spans="11:19" x14ac:dyDescent="0.3">
      <c r="K121" s="2" t="s">
        <v>160</v>
      </c>
      <c r="L121" s="2" t="s">
        <v>5</v>
      </c>
      <c r="M121" s="2" t="s">
        <v>18</v>
      </c>
      <c r="N121" s="12">
        <v>0</v>
      </c>
      <c r="O121" s="13">
        <v>4</v>
      </c>
      <c r="P121" s="2">
        <v>0</v>
      </c>
      <c r="Q121" s="2">
        <v>1</v>
      </c>
      <c r="R121" s="49">
        <f>+TBL_Test[[#This Row],[Adv1]]+TBL_Test[[#This Row],[Adb Hist]]</f>
        <v>4</v>
      </c>
      <c r="S121" s="50">
        <f>+TBL_Test[[#This Row],[CoEq 1]]+TBL_Test[[#This Row],[CoEq Hist]]</f>
        <v>1</v>
      </c>
    </row>
    <row r="122" spans="11:19" x14ac:dyDescent="0.3">
      <c r="K122" s="2" t="s">
        <v>323</v>
      </c>
      <c r="L122" s="2" t="s">
        <v>5</v>
      </c>
      <c r="M122" s="2" t="s">
        <v>19</v>
      </c>
      <c r="N122" s="12">
        <v>0</v>
      </c>
      <c r="O122" s="13">
        <v>4</v>
      </c>
      <c r="P122" s="2">
        <v>0</v>
      </c>
      <c r="Q122" s="2">
        <v>0</v>
      </c>
      <c r="R122" s="49">
        <f>+TBL_Test[[#This Row],[Adv1]]+TBL_Test[[#This Row],[Adb Hist]]</f>
        <v>4</v>
      </c>
      <c r="S122" s="50">
        <f>+TBL_Test[[#This Row],[CoEq 1]]+TBL_Test[[#This Row],[CoEq Hist]]</f>
        <v>0</v>
      </c>
    </row>
    <row r="123" spans="11:19" x14ac:dyDescent="0.3">
      <c r="K123" s="2" t="s">
        <v>161</v>
      </c>
      <c r="L123" s="2" t="s">
        <v>5</v>
      </c>
      <c r="M123" s="2" t="s">
        <v>20</v>
      </c>
      <c r="N123" s="12">
        <v>0</v>
      </c>
      <c r="O123" s="13">
        <v>4</v>
      </c>
      <c r="P123" s="2">
        <v>0</v>
      </c>
      <c r="Q123" s="2">
        <v>0</v>
      </c>
      <c r="R123" s="49">
        <f>+TBL_Test[[#This Row],[Adv1]]+TBL_Test[[#This Row],[Adb Hist]]</f>
        <v>4</v>
      </c>
      <c r="S123" s="50">
        <f>+TBL_Test[[#This Row],[CoEq 1]]+TBL_Test[[#This Row],[CoEq Hist]]</f>
        <v>0</v>
      </c>
    </row>
    <row r="124" spans="11:19" x14ac:dyDescent="0.3">
      <c r="K124" s="2" t="s">
        <v>209</v>
      </c>
      <c r="L124" s="2" t="s">
        <v>5</v>
      </c>
      <c r="M124" s="2" t="s">
        <v>21</v>
      </c>
      <c r="N124" s="12">
        <v>1</v>
      </c>
      <c r="O124" s="13">
        <v>3</v>
      </c>
      <c r="P124" s="2">
        <v>0</v>
      </c>
      <c r="Q124" s="2">
        <v>0</v>
      </c>
      <c r="R124" s="49">
        <f>+TBL_Test[[#This Row],[Adv1]]+TBL_Test[[#This Row],[Adb Hist]]</f>
        <v>4</v>
      </c>
      <c r="S124" s="50">
        <f>+TBL_Test[[#This Row],[CoEq 1]]+TBL_Test[[#This Row],[CoEq Hist]]</f>
        <v>0</v>
      </c>
    </row>
    <row r="125" spans="11:19" x14ac:dyDescent="0.3">
      <c r="K125" s="2" t="s">
        <v>162</v>
      </c>
      <c r="L125" s="2" t="s">
        <v>5</v>
      </c>
      <c r="M125" s="2" t="s">
        <v>22</v>
      </c>
      <c r="N125" s="12">
        <v>0</v>
      </c>
      <c r="O125" s="13">
        <v>3</v>
      </c>
      <c r="P125" s="2">
        <v>1</v>
      </c>
      <c r="Q125" s="2">
        <v>0</v>
      </c>
      <c r="R125" s="49">
        <f>+TBL_Test[[#This Row],[Adv1]]+TBL_Test[[#This Row],[Adb Hist]]</f>
        <v>3</v>
      </c>
      <c r="S125" s="50">
        <f>+TBL_Test[[#This Row],[CoEq 1]]+TBL_Test[[#This Row],[CoEq Hist]]</f>
        <v>1</v>
      </c>
    </row>
    <row r="126" spans="11:19" x14ac:dyDescent="0.3">
      <c r="K126" s="2" t="s">
        <v>324</v>
      </c>
      <c r="L126" s="2" t="s">
        <v>5</v>
      </c>
      <c r="M126" s="2" t="s">
        <v>23</v>
      </c>
      <c r="N126" s="12">
        <v>0</v>
      </c>
      <c r="O126" s="13">
        <v>4</v>
      </c>
      <c r="P126" s="2">
        <v>0</v>
      </c>
      <c r="Q126" s="2">
        <v>1</v>
      </c>
      <c r="R126" s="49">
        <f>+TBL_Test[[#This Row],[Adv1]]+TBL_Test[[#This Row],[Adb Hist]]</f>
        <v>4</v>
      </c>
      <c r="S126" s="50">
        <f>+TBL_Test[[#This Row],[CoEq 1]]+TBL_Test[[#This Row],[CoEq Hist]]</f>
        <v>1</v>
      </c>
    </row>
    <row r="127" spans="11:19" x14ac:dyDescent="0.3">
      <c r="K127" s="2" t="s">
        <v>325</v>
      </c>
      <c r="L127" s="2" t="s">
        <v>5</v>
      </c>
      <c r="M127" s="2" t="s">
        <v>24</v>
      </c>
      <c r="N127" s="12">
        <v>1</v>
      </c>
      <c r="O127" s="13">
        <v>3</v>
      </c>
      <c r="P127" s="2">
        <v>0</v>
      </c>
      <c r="Q127" s="2">
        <v>1</v>
      </c>
      <c r="R127" s="49">
        <f>+TBL_Test[[#This Row],[Adv1]]+TBL_Test[[#This Row],[Adb Hist]]</f>
        <v>4</v>
      </c>
      <c r="S127" s="50">
        <f>+TBL_Test[[#This Row],[CoEq 1]]+TBL_Test[[#This Row],[CoEq Hist]]</f>
        <v>1</v>
      </c>
    </row>
    <row r="128" spans="11:19" x14ac:dyDescent="0.3">
      <c r="K128" s="2" t="s">
        <v>219</v>
      </c>
      <c r="L128" s="2" t="s">
        <v>5</v>
      </c>
      <c r="M128" s="2" t="s">
        <v>25</v>
      </c>
      <c r="N128" s="12">
        <v>0</v>
      </c>
      <c r="O128" s="13">
        <v>3</v>
      </c>
      <c r="P128" s="2">
        <v>0</v>
      </c>
      <c r="Q128" s="2">
        <v>1</v>
      </c>
      <c r="R128" s="49">
        <f>+TBL_Test[[#This Row],[Adv1]]+TBL_Test[[#This Row],[Adb Hist]]</f>
        <v>3</v>
      </c>
      <c r="S128" s="50">
        <f>+TBL_Test[[#This Row],[CoEq 1]]+TBL_Test[[#This Row],[CoEq Hist]]</f>
        <v>1</v>
      </c>
    </row>
    <row r="129" spans="11:19" x14ac:dyDescent="0.3">
      <c r="K129" s="2" t="s">
        <v>326</v>
      </c>
      <c r="L129" s="2" t="s">
        <v>5</v>
      </c>
      <c r="M129" s="2" t="s">
        <v>26</v>
      </c>
      <c r="N129" s="12">
        <v>0</v>
      </c>
      <c r="O129" s="13">
        <v>3</v>
      </c>
      <c r="P129" s="2">
        <v>0</v>
      </c>
      <c r="Q129" s="2">
        <v>1</v>
      </c>
      <c r="R129" s="49">
        <f>+TBL_Test[[#This Row],[Adv1]]+TBL_Test[[#This Row],[Adb Hist]]</f>
        <v>3</v>
      </c>
      <c r="S129" s="50">
        <f>+TBL_Test[[#This Row],[CoEq 1]]+TBL_Test[[#This Row],[CoEq Hist]]</f>
        <v>1</v>
      </c>
    </row>
    <row r="130" spans="11:19" x14ac:dyDescent="0.3">
      <c r="K130" s="2" t="s">
        <v>327</v>
      </c>
      <c r="L130" s="2" t="s">
        <v>5</v>
      </c>
      <c r="M130" s="2" t="s">
        <v>27</v>
      </c>
      <c r="N130" s="12">
        <v>0</v>
      </c>
      <c r="O130" s="13">
        <v>4</v>
      </c>
      <c r="P130" s="2">
        <v>0</v>
      </c>
      <c r="Q130" s="2">
        <v>1</v>
      </c>
      <c r="R130" s="49">
        <f>+TBL_Test[[#This Row],[Adv1]]+TBL_Test[[#This Row],[Adb Hist]]</f>
        <v>4</v>
      </c>
      <c r="S130" s="50">
        <f>+TBL_Test[[#This Row],[CoEq 1]]+TBL_Test[[#This Row],[CoEq Hist]]</f>
        <v>1</v>
      </c>
    </row>
    <row r="131" spans="11:19" x14ac:dyDescent="0.3">
      <c r="K131" s="2" t="s">
        <v>163</v>
      </c>
      <c r="L131" s="2" t="s">
        <v>6</v>
      </c>
      <c r="M131" s="2" t="s">
        <v>7</v>
      </c>
      <c r="N131" s="12">
        <v>0</v>
      </c>
      <c r="O131" s="13">
        <v>4</v>
      </c>
      <c r="P131" s="2">
        <v>0</v>
      </c>
      <c r="Q131" s="2">
        <v>0</v>
      </c>
      <c r="R131" s="49">
        <f>+TBL_Test[[#This Row],[Adv1]]+TBL_Test[[#This Row],[Adb Hist]]</f>
        <v>4</v>
      </c>
      <c r="S131" s="50">
        <f>+TBL_Test[[#This Row],[CoEq 1]]+TBL_Test[[#This Row],[CoEq Hist]]</f>
        <v>0</v>
      </c>
    </row>
    <row r="132" spans="11:19" x14ac:dyDescent="0.3">
      <c r="K132" s="2" t="s">
        <v>100</v>
      </c>
      <c r="L132" s="2" t="s">
        <v>6</v>
      </c>
      <c r="M132" s="2" t="s">
        <v>8</v>
      </c>
      <c r="N132" s="12">
        <v>1</v>
      </c>
      <c r="O132" s="13">
        <v>3</v>
      </c>
      <c r="P132" s="2">
        <v>0</v>
      </c>
      <c r="Q132" s="2">
        <v>1</v>
      </c>
      <c r="R132" s="49">
        <f>+TBL_Test[[#This Row],[Adv1]]+TBL_Test[[#This Row],[Adb Hist]]</f>
        <v>4</v>
      </c>
      <c r="S132" s="50">
        <f>+TBL_Test[[#This Row],[CoEq 1]]+TBL_Test[[#This Row],[CoEq Hist]]</f>
        <v>1</v>
      </c>
    </row>
    <row r="133" spans="11:19" x14ac:dyDescent="0.3">
      <c r="K133" s="2" t="s">
        <v>328</v>
      </c>
      <c r="L133" s="2" t="s">
        <v>6</v>
      </c>
      <c r="M133" s="2" t="s">
        <v>9</v>
      </c>
      <c r="N133" s="12">
        <v>0</v>
      </c>
      <c r="O133" s="13">
        <v>4</v>
      </c>
      <c r="P133" s="2">
        <v>0</v>
      </c>
      <c r="Q133" s="2">
        <v>0</v>
      </c>
      <c r="R133" s="49">
        <f>+TBL_Test[[#This Row],[Adv1]]+TBL_Test[[#This Row],[Adb Hist]]</f>
        <v>4</v>
      </c>
      <c r="S133" s="50">
        <f>+TBL_Test[[#This Row],[CoEq 1]]+TBL_Test[[#This Row],[CoEq Hist]]</f>
        <v>0</v>
      </c>
    </row>
    <row r="134" spans="11:19" x14ac:dyDescent="0.3">
      <c r="K134" s="2" t="s">
        <v>164</v>
      </c>
      <c r="L134" s="2" t="s">
        <v>6</v>
      </c>
      <c r="M134" s="2" t="s">
        <v>10</v>
      </c>
      <c r="N134" s="12">
        <v>0</v>
      </c>
      <c r="O134" s="13">
        <v>4</v>
      </c>
      <c r="P134" s="2">
        <v>0</v>
      </c>
      <c r="Q134" s="2">
        <v>1</v>
      </c>
      <c r="R134" s="49">
        <f>+TBL_Test[[#This Row],[Adv1]]+TBL_Test[[#This Row],[Adb Hist]]</f>
        <v>4</v>
      </c>
      <c r="S134" s="50">
        <f>+TBL_Test[[#This Row],[CoEq 1]]+TBL_Test[[#This Row],[CoEq Hist]]</f>
        <v>1</v>
      </c>
    </row>
    <row r="135" spans="11:19" x14ac:dyDescent="0.3">
      <c r="K135" s="2" t="s">
        <v>165</v>
      </c>
      <c r="L135" s="2" t="s">
        <v>6</v>
      </c>
      <c r="M135" s="2" t="s">
        <v>11</v>
      </c>
      <c r="N135" s="12">
        <v>0</v>
      </c>
      <c r="O135" s="13">
        <v>4</v>
      </c>
      <c r="P135" s="2">
        <v>0</v>
      </c>
      <c r="Q135" s="2">
        <v>1</v>
      </c>
      <c r="R135" s="49">
        <f>+TBL_Test[[#This Row],[Adv1]]+TBL_Test[[#This Row],[Adb Hist]]</f>
        <v>4</v>
      </c>
      <c r="S135" s="50">
        <f>+TBL_Test[[#This Row],[CoEq 1]]+TBL_Test[[#This Row],[CoEq Hist]]</f>
        <v>1</v>
      </c>
    </row>
    <row r="136" spans="11:19" x14ac:dyDescent="0.3">
      <c r="K136" s="2" t="s">
        <v>166</v>
      </c>
      <c r="L136" s="2" t="s">
        <v>6</v>
      </c>
      <c r="M136" s="2" t="s">
        <v>12</v>
      </c>
      <c r="N136" s="12">
        <v>0</v>
      </c>
      <c r="O136" s="13">
        <v>3</v>
      </c>
      <c r="P136" s="2">
        <v>0</v>
      </c>
      <c r="Q136" s="2">
        <v>0</v>
      </c>
      <c r="R136" s="49">
        <f>+TBL_Test[[#This Row],[Adv1]]+TBL_Test[[#This Row],[Adb Hist]]</f>
        <v>3</v>
      </c>
      <c r="S136" s="50">
        <f>+TBL_Test[[#This Row],[CoEq 1]]+TBL_Test[[#This Row],[CoEq Hist]]</f>
        <v>0</v>
      </c>
    </row>
    <row r="137" spans="11:19" x14ac:dyDescent="0.3">
      <c r="K137" s="2" t="s">
        <v>329</v>
      </c>
      <c r="L137" s="2" t="s">
        <v>6</v>
      </c>
      <c r="M137" s="2" t="s">
        <v>13</v>
      </c>
      <c r="N137" s="12">
        <v>0</v>
      </c>
      <c r="O137" s="13">
        <v>4</v>
      </c>
      <c r="P137" s="2">
        <v>0</v>
      </c>
      <c r="Q137" s="2">
        <v>0</v>
      </c>
      <c r="R137" s="49">
        <f>+TBL_Test[[#This Row],[Adv1]]+TBL_Test[[#This Row],[Adb Hist]]</f>
        <v>4</v>
      </c>
      <c r="S137" s="50">
        <f>+TBL_Test[[#This Row],[CoEq 1]]+TBL_Test[[#This Row],[CoEq Hist]]</f>
        <v>0</v>
      </c>
    </row>
    <row r="138" spans="11:19" x14ac:dyDescent="0.3">
      <c r="K138" s="2" t="s">
        <v>167</v>
      </c>
      <c r="L138" s="2" t="s">
        <v>6</v>
      </c>
      <c r="M138" s="2" t="s">
        <v>14</v>
      </c>
      <c r="N138" s="12">
        <v>0</v>
      </c>
      <c r="O138" s="13">
        <v>5</v>
      </c>
      <c r="P138" s="2">
        <v>0</v>
      </c>
      <c r="Q138" s="2">
        <v>1</v>
      </c>
      <c r="R138" s="49">
        <f>+TBL_Test[[#This Row],[Adv1]]+TBL_Test[[#This Row],[Adb Hist]]</f>
        <v>5</v>
      </c>
      <c r="S138" s="50">
        <f>+TBL_Test[[#This Row],[CoEq 1]]+TBL_Test[[#This Row],[CoEq Hist]]</f>
        <v>1</v>
      </c>
    </row>
    <row r="139" spans="11:19" x14ac:dyDescent="0.3">
      <c r="K139" s="2" t="s">
        <v>101</v>
      </c>
      <c r="L139" s="2" t="s">
        <v>6</v>
      </c>
      <c r="M139" s="2" t="s">
        <v>15</v>
      </c>
      <c r="N139" s="12">
        <v>0</v>
      </c>
      <c r="O139" s="13">
        <v>3</v>
      </c>
      <c r="P139" s="2">
        <v>0</v>
      </c>
      <c r="Q139" s="2">
        <v>0</v>
      </c>
      <c r="R139" s="49">
        <f>+TBL_Test[[#This Row],[Adv1]]+TBL_Test[[#This Row],[Adb Hist]]</f>
        <v>3</v>
      </c>
      <c r="S139" s="50">
        <f>+TBL_Test[[#This Row],[CoEq 1]]+TBL_Test[[#This Row],[CoEq Hist]]</f>
        <v>0</v>
      </c>
    </row>
    <row r="140" spans="11:19" x14ac:dyDescent="0.3">
      <c r="K140" s="2" t="s">
        <v>236</v>
      </c>
      <c r="L140" s="2" t="s">
        <v>6</v>
      </c>
      <c r="M140" s="2" t="s">
        <v>16</v>
      </c>
      <c r="N140" s="12">
        <v>0</v>
      </c>
      <c r="O140" s="13">
        <v>4</v>
      </c>
      <c r="P140" s="2">
        <v>0</v>
      </c>
      <c r="Q140" s="2">
        <v>0</v>
      </c>
      <c r="R140" s="49">
        <f>+TBL_Test[[#This Row],[Adv1]]+TBL_Test[[#This Row],[Adb Hist]]</f>
        <v>4</v>
      </c>
      <c r="S140" s="50">
        <f>+TBL_Test[[#This Row],[CoEq 1]]+TBL_Test[[#This Row],[CoEq Hist]]</f>
        <v>0</v>
      </c>
    </row>
    <row r="141" spans="11:19" x14ac:dyDescent="0.3">
      <c r="K141" s="2" t="s">
        <v>330</v>
      </c>
      <c r="L141" s="2" t="s">
        <v>6</v>
      </c>
      <c r="M141" s="2" t="s">
        <v>17</v>
      </c>
      <c r="N141" s="12">
        <v>0</v>
      </c>
      <c r="O141" s="13">
        <v>4</v>
      </c>
      <c r="P141" s="2">
        <v>0</v>
      </c>
      <c r="Q141" s="2">
        <v>1</v>
      </c>
      <c r="R141" s="49">
        <f>+TBL_Test[[#This Row],[Adv1]]+TBL_Test[[#This Row],[Adb Hist]]</f>
        <v>4</v>
      </c>
      <c r="S141" s="50">
        <f>+TBL_Test[[#This Row],[CoEq 1]]+TBL_Test[[#This Row],[CoEq Hist]]</f>
        <v>1</v>
      </c>
    </row>
    <row r="142" spans="11:19" x14ac:dyDescent="0.3">
      <c r="K142" s="2" t="s">
        <v>102</v>
      </c>
      <c r="L142" s="2" t="s">
        <v>6</v>
      </c>
      <c r="M142" s="2" t="s">
        <v>18</v>
      </c>
      <c r="N142" s="12">
        <v>0</v>
      </c>
      <c r="O142" s="13">
        <v>4</v>
      </c>
      <c r="P142" s="2">
        <v>0</v>
      </c>
      <c r="Q142" s="2">
        <v>0</v>
      </c>
      <c r="R142" s="49">
        <f>+TBL_Test[[#This Row],[Adv1]]+TBL_Test[[#This Row],[Adb Hist]]</f>
        <v>4</v>
      </c>
      <c r="S142" s="50">
        <f>+TBL_Test[[#This Row],[CoEq 1]]+TBL_Test[[#This Row],[CoEq Hist]]</f>
        <v>0</v>
      </c>
    </row>
    <row r="143" spans="11:19" x14ac:dyDescent="0.3">
      <c r="K143" s="2" t="s">
        <v>331</v>
      </c>
      <c r="L143" s="2" t="s">
        <v>6</v>
      </c>
      <c r="M143" s="2" t="s">
        <v>19</v>
      </c>
      <c r="N143" s="12">
        <v>0</v>
      </c>
      <c r="O143" s="13">
        <v>3</v>
      </c>
      <c r="P143" s="2">
        <v>0</v>
      </c>
      <c r="Q143" s="2">
        <v>0</v>
      </c>
      <c r="R143" s="49">
        <f>+TBL_Test[[#This Row],[Adv1]]+TBL_Test[[#This Row],[Adb Hist]]</f>
        <v>3</v>
      </c>
      <c r="S143" s="50">
        <f>+TBL_Test[[#This Row],[CoEq 1]]+TBL_Test[[#This Row],[CoEq Hist]]</f>
        <v>0</v>
      </c>
    </row>
    <row r="144" spans="11:19" x14ac:dyDescent="0.3">
      <c r="K144" s="2" t="s">
        <v>168</v>
      </c>
      <c r="L144" s="2" t="s">
        <v>6</v>
      </c>
      <c r="M144" s="2" t="s">
        <v>20</v>
      </c>
      <c r="N144" s="12">
        <v>0</v>
      </c>
      <c r="O144" s="13">
        <v>3</v>
      </c>
      <c r="P144" s="2">
        <v>0</v>
      </c>
      <c r="Q144" s="2">
        <v>1</v>
      </c>
      <c r="R144" s="49">
        <f>+TBL_Test[[#This Row],[Adv1]]+TBL_Test[[#This Row],[Adb Hist]]</f>
        <v>3</v>
      </c>
      <c r="S144" s="50">
        <f>+TBL_Test[[#This Row],[CoEq 1]]+TBL_Test[[#This Row],[CoEq Hist]]</f>
        <v>1</v>
      </c>
    </row>
    <row r="145" spans="11:19" x14ac:dyDescent="0.3">
      <c r="K145" s="2" t="s">
        <v>103</v>
      </c>
      <c r="L145" s="2" t="s">
        <v>6</v>
      </c>
      <c r="M145" s="2" t="s">
        <v>21</v>
      </c>
      <c r="N145" s="12">
        <v>0</v>
      </c>
      <c r="O145" s="13">
        <v>4</v>
      </c>
      <c r="P145" s="2">
        <v>0</v>
      </c>
      <c r="Q145" s="2">
        <v>1</v>
      </c>
      <c r="R145" s="49">
        <f>+TBL_Test[[#This Row],[Adv1]]+TBL_Test[[#This Row],[Adb Hist]]</f>
        <v>4</v>
      </c>
      <c r="S145" s="50">
        <f>+TBL_Test[[#This Row],[CoEq 1]]+TBL_Test[[#This Row],[CoEq Hist]]</f>
        <v>1</v>
      </c>
    </row>
    <row r="146" spans="11:19" x14ac:dyDescent="0.3">
      <c r="K146" s="2" t="s">
        <v>104</v>
      </c>
      <c r="L146" s="2" t="s">
        <v>6</v>
      </c>
      <c r="M146" s="2" t="s">
        <v>22</v>
      </c>
      <c r="N146" s="12">
        <v>1</v>
      </c>
      <c r="O146" s="13">
        <v>2</v>
      </c>
      <c r="P146" s="2">
        <v>0</v>
      </c>
      <c r="Q146" s="2">
        <v>1</v>
      </c>
      <c r="R146" s="49">
        <f>+TBL_Test[[#This Row],[Adv1]]+TBL_Test[[#This Row],[Adb Hist]]</f>
        <v>3</v>
      </c>
      <c r="S146" s="50">
        <f>+TBL_Test[[#This Row],[CoEq 1]]+TBL_Test[[#This Row],[CoEq Hist]]</f>
        <v>1</v>
      </c>
    </row>
    <row r="147" spans="11:19" x14ac:dyDescent="0.3">
      <c r="K147" s="2" t="s">
        <v>332</v>
      </c>
      <c r="L147" s="2" t="s">
        <v>6</v>
      </c>
      <c r="M147" s="2" t="s">
        <v>23</v>
      </c>
      <c r="N147" s="12">
        <v>0</v>
      </c>
      <c r="O147" s="13">
        <v>4</v>
      </c>
      <c r="P147" s="2">
        <v>0</v>
      </c>
      <c r="Q147" s="2">
        <v>0</v>
      </c>
      <c r="R147" s="49">
        <f>+TBL_Test[[#This Row],[Adv1]]+TBL_Test[[#This Row],[Adb Hist]]</f>
        <v>4</v>
      </c>
      <c r="S147" s="50">
        <f>+TBL_Test[[#This Row],[CoEq 1]]+TBL_Test[[#This Row],[CoEq Hist]]</f>
        <v>0</v>
      </c>
    </row>
    <row r="148" spans="11:19" x14ac:dyDescent="0.3">
      <c r="K148" s="2" t="s">
        <v>333</v>
      </c>
      <c r="L148" s="2" t="s">
        <v>6</v>
      </c>
      <c r="M148" s="2" t="s">
        <v>24</v>
      </c>
      <c r="N148" s="12">
        <v>0</v>
      </c>
      <c r="O148" s="13">
        <v>4</v>
      </c>
      <c r="P148" s="2">
        <v>0</v>
      </c>
      <c r="Q148" s="2">
        <v>1</v>
      </c>
      <c r="R148" s="49">
        <f>+TBL_Test[[#This Row],[Adv1]]+TBL_Test[[#This Row],[Adb Hist]]</f>
        <v>4</v>
      </c>
      <c r="S148" s="50">
        <f>+TBL_Test[[#This Row],[CoEq 1]]+TBL_Test[[#This Row],[CoEq Hist]]</f>
        <v>1</v>
      </c>
    </row>
    <row r="149" spans="11:19" x14ac:dyDescent="0.3">
      <c r="K149" s="2" t="s">
        <v>118</v>
      </c>
      <c r="L149" s="2" t="s">
        <v>6</v>
      </c>
      <c r="M149" s="2" t="s">
        <v>25</v>
      </c>
      <c r="N149" s="12">
        <v>0</v>
      </c>
      <c r="O149" s="13">
        <v>3</v>
      </c>
      <c r="P149" s="2">
        <v>0</v>
      </c>
      <c r="Q149" s="2">
        <v>0</v>
      </c>
      <c r="R149" s="49">
        <f>+TBL_Test[[#This Row],[Adv1]]+TBL_Test[[#This Row],[Adb Hist]]</f>
        <v>3</v>
      </c>
      <c r="S149" s="50">
        <f>+TBL_Test[[#This Row],[CoEq 1]]+TBL_Test[[#This Row],[CoEq Hist]]</f>
        <v>0</v>
      </c>
    </row>
    <row r="150" spans="11:19" x14ac:dyDescent="0.3">
      <c r="K150" s="2" t="s">
        <v>334</v>
      </c>
      <c r="L150" s="2" t="s">
        <v>6</v>
      </c>
      <c r="M150" s="2" t="s">
        <v>26</v>
      </c>
      <c r="N150" s="12">
        <v>1</v>
      </c>
      <c r="O150" s="13">
        <v>3</v>
      </c>
      <c r="P150" s="2">
        <v>0</v>
      </c>
      <c r="Q150" s="2">
        <v>0</v>
      </c>
      <c r="R150" s="49">
        <f>+TBL_Test[[#This Row],[Adv1]]+TBL_Test[[#This Row],[Adb Hist]]</f>
        <v>4</v>
      </c>
      <c r="S150" s="50">
        <f>+TBL_Test[[#This Row],[CoEq 1]]+TBL_Test[[#This Row],[CoEq Hist]]</f>
        <v>0</v>
      </c>
    </row>
    <row r="151" spans="11:19" x14ac:dyDescent="0.3">
      <c r="K151" s="2" t="s">
        <v>335</v>
      </c>
      <c r="L151" s="2" t="s">
        <v>6</v>
      </c>
      <c r="M151" s="2" t="s">
        <v>27</v>
      </c>
      <c r="N151" s="12">
        <v>1</v>
      </c>
      <c r="O151" s="13">
        <v>3</v>
      </c>
      <c r="P151" s="2">
        <v>0</v>
      </c>
      <c r="Q151" s="2">
        <v>1</v>
      </c>
      <c r="R151" s="49">
        <f>+TBL_Test[[#This Row],[Adv1]]+TBL_Test[[#This Row],[Adb Hist]]</f>
        <v>4</v>
      </c>
      <c r="S151" s="50">
        <f>+TBL_Test[[#This Row],[CoEq 1]]+TBL_Test[[#This Row],[CoEq Hist]]</f>
        <v>1</v>
      </c>
    </row>
    <row r="152" spans="11:19" x14ac:dyDescent="0.3">
      <c r="K152" s="2" t="s">
        <v>169</v>
      </c>
      <c r="L152" s="2" t="s">
        <v>7</v>
      </c>
      <c r="M152" s="2" t="s">
        <v>8</v>
      </c>
      <c r="N152" s="12">
        <v>1</v>
      </c>
      <c r="O152" s="13">
        <v>3</v>
      </c>
      <c r="P152" s="2">
        <v>0</v>
      </c>
      <c r="Q152" s="2">
        <v>0</v>
      </c>
      <c r="R152" s="49">
        <f>+TBL_Test[[#This Row],[Adv1]]+TBL_Test[[#This Row],[Adb Hist]]</f>
        <v>4</v>
      </c>
      <c r="S152" s="50">
        <f>+TBL_Test[[#This Row],[CoEq 1]]+TBL_Test[[#This Row],[CoEq Hist]]</f>
        <v>0</v>
      </c>
    </row>
    <row r="153" spans="11:19" x14ac:dyDescent="0.3">
      <c r="K153" s="2" t="s">
        <v>336</v>
      </c>
      <c r="L153" s="2" t="s">
        <v>7</v>
      </c>
      <c r="M153" s="2" t="s">
        <v>9</v>
      </c>
      <c r="N153" s="12">
        <v>0</v>
      </c>
      <c r="O153" s="13">
        <v>4</v>
      </c>
      <c r="P153" s="2">
        <v>1</v>
      </c>
      <c r="Q153" s="2">
        <v>0</v>
      </c>
      <c r="R153" s="49">
        <f>+TBL_Test[[#This Row],[Adv1]]+TBL_Test[[#This Row],[Adb Hist]]</f>
        <v>4</v>
      </c>
      <c r="S153" s="50">
        <f>+TBL_Test[[#This Row],[CoEq 1]]+TBL_Test[[#This Row],[CoEq Hist]]</f>
        <v>1</v>
      </c>
    </row>
    <row r="154" spans="11:19" x14ac:dyDescent="0.3">
      <c r="K154" s="2" t="s">
        <v>170</v>
      </c>
      <c r="L154" s="2" t="s">
        <v>7</v>
      </c>
      <c r="M154" s="2" t="s">
        <v>10</v>
      </c>
      <c r="N154" s="12">
        <v>0</v>
      </c>
      <c r="O154" s="13">
        <v>3</v>
      </c>
      <c r="P154" s="2">
        <v>0</v>
      </c>
      <c r="Q154" s="2">
        <v>0</v>
      </c>
      <c r="R154" s="49">
        <f>+TBL_Test[[#This Row],[Adv1]]+TBL_Test[[#This Row],[Adb Hist]]</f>
        <v>3</v>
      </c>
      <c r="S154" s="50">
        <f>+TBL_Test[[#This Row],[CoEq 1]]+TBL_Test[[#This Row],[CoEq Hist]]</f>
        <v>0</v>
      </c>
    </row>
    <row r="155" spans="11:19" x14ac:dyDescent="0.3">
      <c r="K155" s="2" t="s">
        <v>171</v>
      </c>
      <c r="L155" s="2" t="s">
        <v>7</v>
      </c>
      <c r="M155" s="2" t="s">
        <v>11</v>
      </c>
      <c r="N155" s="12">
        <v>1</v>
      </c>
      <c r="O155" s="13">
        <v>3</v>
      </c>
      <c r="P155" s="2">
        <v>0</v>
      </c>
      <c r="Q155" s="2">
        <v>1</v>
      </c>
      <c r="R155" s="49">
        <f>+TBL_Test[[#This Row],[Adv1]]+TBL_Test[[#This Row],[Adb Hist]]</f>
        <v>4</v>
      </c>
      <c r="S155" s="50">
        <f>+TBL_Test[[#This Row],[CoEq 1]]+TBL_Test[[#This Row],[CoEq Hist]]</f>
        <v>1</v>
      </c>
    </row>
    <row r="156" spans="11:19" x14ac:dyDescent="0.3">
      <c r="K156" s="2" t="s">
        <v>172</v>
      </c>
      <c r="L156" s="2" t="s">
        <v>7</v>
      </c>
      <c r="M156" s="2" t="s">
        <v>12</v>
      </c>
      <c r="N156" s="12">
        <v>0</v>
      </c>
      <c r="O156" s="13">
        <v>4</v>
      </c>
      <c r="P156" s="2">
        <v>0</v>
      </c>
      <c r="Q156" s="2">
        <v>0</v>
      </c>
      <c r="R156" s="49">
        <f>+TBL_Test[[#This Row],[Adv1]]+TBL_Test[[#This Row],[Adb Hist]]</f>
        <v>4</v>
      </c>
      <c r="S156" s="50">
        <f>+TBL_Test[[#This Row],[CoEq 1]]+TBL_Test[[#This Row],[CoEq Hist]]</f>
        <v>0</v>
      </c>
    </row>
    <row r="157" spans="11:19" x14ac:dyDescent="0.3">
      <c r="K157" s="2" t="s">
        <v>337</v>
      </c>
      <c r="L157" s="2" t="s">
        <v>7</v>
      </c>
      <c r="M157" s="2" t="s">
        <v>13</v>
      </c>
      <c r="N157" s="12">
        <v>0</v>
      </c>
      <c r="O157" s="13">
        <v>3</v>
      </c>
      <c r="P157" s="2">
        <v>1</v>
      </c>
      <c r="Q157" s="2">
        <v>0</v>
      </c>
      <c r="R157" s="49">
        <f>+TBL_Test[[#This Row],[Adv1]]+TBL_Test[[#This Row],[Adb Hist]]</f>
        <v>3</v>
      </c>
      <c r="S157" s="50">
        <f>+TBL_Test[[#This Row],[CoEq 1]]+TBL_Test[[#This Row],[CoEq Hist]]</f>
        <v>1</v>
      </c>
    </row>
    <row r="158" spans="11:19" x14ac:dyDescent="0.3">
      <c r="K158" s="2" t="s">
        <v>173</v>
      </c>
      <c r="L158" s="2" t="s">
        <v>7</v>
      </c>
      <c r="M158" s="2" t="s">
        <v>14</v>
      </c>
      <c r="N158" s="12">
        <v>0</v>
      </c>
      <c r="O158" s="13">
        <v>3</v>
      </c>
      <c r="P158" s="2">
        <v>0</v>
      </c>
      <c r="Q158" s="2">
        <v>0</v>
      </c>
      <c r="R158" s="49">
        <f>+TBL_Test[[#This Row],[Adv1]]+TBL_Test[[#This Row],[Adb Hist]]</f>
        <v>3</v>
      </c>
      <c r="S158" s="50">
        <f>+TBL_Test[[#This Row],[CoEq 1]]+TBL_Test[[#This Row],[CoEq Hist]]</f>
        <v>0</v>
      </c>
    </row>
    <row r="159" spans="11:19" x14ac:dyDescent="0.3">
      <c r="K159" s="2" t="s">
        <v>174</v>
      </c>
      <c r="L159" s="2" t="s">
        <v>7</v>
      </c>
      <c r="M159" s="2" t="s">
        <v>15</v>
      </c>
      <c r="N159" s="12">
        <v>1</v>
      </c>
      <c r="O159" s="13">
        <v>3</v>
      </c>
      <c r="P159" s="2">
        <v>0</v>
      </c>
      <c r="Q159" s="2">
        <v>0</v>
      </c>
      <c r="R159" s="49">
        <f>+TBL_Test[[#This Row],[Adv1]]+TBL_Test[[#This Row],[Adb Hist]]</f>
        <v>4</v>
      </c>
      <c r="S159" s="50">
        <f>+TBL_Test[[#This Row],[CoEq 1]]+TBL_Test[[#This Row],[CoEq Hist]]</f>
        <v>0</v>
      </c>
    </row>
    <row r="160" spans="11:19" x14ac:dyDescent="0.3">
      <c r="K160" s="2" t="s">
        <v>237</v>
      </c>
      <c r="L160" s="2" t="s">
        <v>7</v>
      </c>
      <c r="M160" s="2" t="s">
        <v>16</v>
      </c>
      <c r="N160" s="12">
        <v>0</v>
      </c>
      <c r="O160" s="13">
        <v>4</v>
      </c>
      <c r="P160" s="2">
        <v>0</v>
      </c>
      <c r="Q160" s="2">
        <v>0</v>
      </c>
      <c r="R160" s="49">
        <f>+TBL_Test[[#This Row],[Adv1]]+TBL_Test[[#This Row],[Adb Hist]]</f>
        <v>4</v>
      </c>
      <c r="S160" s="50">
        <f>+TBL_Test[[#This Row],[CoEq 1]]+TBL_Test[[#This Row],[CoEq Hist]]</f>
        <v>0</v>
      </c>
    </row>
    <row r="161" spans="11:19" x14ac:dyDescent="0.3">
      <c r="K161" s="2" t="s">
        <v>338</v>
      </c>
      <c r="L161" s="2" t="s">
        <v>7</v>
      </c>
      <c r="M161" s="2" t="s">
        <v>17</v>
      </c>
      <c r="N161" s="12">
        <v>0</v>
      </c>
      <c r="O161" s="13">
        <v>4</v>
      </c>
      <c r="P161" s="2">
        <v>0</v>
      </c>
      <c r="Q161" s="2">
        <v>1</v>
      </c>
      <c r="R161" s="49">
        <f>+TBL_Test[[#This Row],[Adv1]]+TBL_Test[[#This Row],[Adb Hist]]</f>
        <v>4</v>
      </c>
      <c r="S161" s="50">
        <f>+TBL_Test[[#This Row],[CoEq 1]]+TBL_Test[[#This Row],[CoEq Hist]]</f>
        <v>1</v>
      </c>
    </row>
    <row r="162" spans="11:19" x14ac:dyDescent="0.3">
      <c r="K162" s="2" t="s">
        <v>175</v>
      </c>
      <c r="L162" s="2" t="s">
        <v>7</v>
      </c>
      <c r="M162" s="2" t="s">
        <v>18</v>
      </c>
      <c r="N162" s="12">
        <v>0</v>
      </c>
      <c r="O162" s="13">
        <v>4</v>
      </c>
      <c r="P162" s="2">
        <v>0</v>
      </c>
      <c r="Q162" s="2">
        <v>0</v>
      </c>
      <c r="R162" s="49">
        <f>+TBL_Test[[#This Row],[Adv1]]+TBL_Test[[#This Row],[Adb Hist]]</f>
        <v>4</v>
      </c>
      <c r="S162" s="50">
        <f>+TBL_Test[[#This Row],[CoEq 1]]+TBL_Test[[#This Row],[CoEq Hist]]</f>
        <v>0</v>
      </c>
    </row>
    <row r="163" spans="11:19" x14ac:dyDescent="0.3">
      <c r="K163" s="2" t="s">
        <v>339</v>
      </c>
      <c r="L163" s="2" t="s">
        <v>7</v>
      </c>
      <c r="M163" s="2" t="s">
        <v>19</v>
      </c>
      <c r="N163" s="12">
        <v>0</v>
      </c>
      <c r="O163" s="13">
        <v>4</v>
      </c>
      <c r="P163" s="2">
        <v>0</v>
      </c>
      <c r="Q163" s="2">
        <v>1</v>
      </c>
      <c r="R163" s="49">
        <f>+TBL_Test[[#This Row],[Adv1]]+TBL_Test[[#This Row],[Adb Hist]]</f>
        <v>4</v>
      </c>
      <c r="S163" s="50">
        <f>+TBL_Test[[#This Row],[CoEq 1]]+TBL_Test[[#This Row],[CoEq Hist]]</f>
        <v>1</v>
      </c>
    </row>
    <row r="164" spans="11:19" x14ac:dyDescent="0.3">
      <c r="K164" s="2" t="s">
        <v>176</v>
      </c>
      <c r="L164" s="2" t="s">
        <v>7</v>
      </c>
      <c r="M164" s="2" t="s">
        <v>20</v>
      </c>
      <c r="N164" s="12">
        <v>0</v>
      </c>
      <c r="O164" s="13">
        <v>4</v>
      </c>
      <c r="P164" s="2">
        <v>0</v>
      </c>
      <c r="Q164" s="2">
        <v>0</v>
      </c>
      <c r="R164" s="49">
        <f>+TBL_Test[[#This Row],[Adv1]]+TBL_Test[[#This Row],[Adb Hist]]</f>
        <v>4</v>
      </c>
      <c r="S164" s="50">
        <f>+TBL_Test[[#This Row],[CoEq 1]]+TBL_Test[[#This Row],[CoEq Hist]]</f>
        <v>0</v>
      </c>
    </row>
    <row r="165" spans="11:19" x14ac:dyDescent="0.3">
      <c r="K165" s="2" t="s">
        <v>210</v>
      </c>
      <c r="L165" s="2" t="s">
        <v>7</v>
      </c>
      <c r="M165" s="2" t="s">
        <v>21</v>
      </c>
      <c r="N165" s="12">
        <v>0</v>
      </c>
      <c r="O165" s="13">
        <v>3</v>
      </c>
      <c r="P165" s="2">
        <v>0</v>
      </c>
      <c r="Q165" s="2">
        <v>0</v>
      </c>
      <c r="R165" s="49">
        <f>+TBL_Test[[#This Row],[Adv1]]+TBL_Test[[#This Row],[Adb Hist]]</f>
        <v>3</v>
      </c>
      <c r="S165" s="50">
        <f>+TBL_Test[[#This Row],[CoEq 1]]+TBL_Test[[#This Row],[CoEq Hist]]</f>
        <v>0</v>
      </c>
    </row>
    <row r="166" spans="11:19" x14ac:dyDescent="0.3">
      <c r="K166" s="2" t="s">
        <v>177</v>
      </c>
      <c r="L166" s="2" t="s">
        <v>7</v>
      </c>
      <c r="M166" s="2" t="s">
        <v>22</v>
      </c>
      <c r="N166" s="12">
        <v>0</v>
      </c>
      <c r="O166" s="13">
        <v>3</v>
      </c>
      <c r="P166" s="2">
        <v>0</v>
      </c>
      <c r="Q166" s="2">
        <v>1</v>
      </c>
      <c r="R166" s="49">
        <f>+TBL_Test[[#This Row],[Adv1]]+TBL_Test[[#This Row],[Adb Hist]]</f>
        <v>3</v>
      </c>
      <c r="S166" s="50">
        <f>+TBL_Test[[#This Row],[CoEq 1]]+TBL_Test[[#This Row],[CoEq Hist]]</f>
        <v>1</v>
      </c>
    </row>
    <row r="167" spans="11:19" x14ac:dyDescent="0.3">
      <c r="K167" s="2" t="s">
        <v>340</v>
      </c>
      <c r="L167" s="2" t="s">
        <v>7</v>
      </c>
      <c r="M167" s="2" t="s">
        <v>23</v>
      </c>
      <c r="N167" s="12">
        <v>0</v>
      </c>
      <c r="O167" s="13">
        <v>3</v>
      </c>
      <c r="P167" s="2">
        <v>1</v>
      </c>
      <c r="Q167" s="2">
        <v>0</v>
      </c>
      <c r="R167" s="49">
        <f>+TBL_Test[[#This Row],[Adv1]]+TBL_Test[[#This Row],[Adb Hist]]</f>
        <v>3</v>
      </c>
      <c r="S167" s="50">
        <f>+TBL_Test[[#This Row],[CoEq 1]]+TBL_Test[[#This Row],[CoEq Hist]]</f>
        <v>1</v>
      </c>
    </row>
    <row r="168" spans="11:19" x14ac:dyDescent="0.3">
      <c r="K168" s="2" t="s">
        <v>341</v>
      </c>
      <c r="L168" s="2" t="s">
        <v>7</v>
      </c>
      <c r="M168" s="2" t="s">
        <v>24</v>
      </c>
      <c r="N168" s="12">
        <v>0</v>
      </c>
      <c r="O168" s="13">
        <v>4</v>
      </c>
      <c r="P168" s="2">
        <v>0</v>
      </c>
      <c r="Q168" s="2">
        <v>0</v>
      </c>
      <c r="R168" s="49">
        <f>+TBL_Test[[#This Row],[Adv1]]+TBL_Test[[#This Row],[Adb Hist]]</f>
        <v>4</v>
      </c>
      <c r="S168" s="50">
        <f>+TBL_Test[[#This Row],[CoEq 1]]+TBL_Test[[#This Row],[CoEq Hist]]</f>
        <v>0</v>
      </c>
    </row>
    <row r="169" spans="11:19" x14ac:dyDescent="0.3">
      <c r="K169" s="2" t="s">
        <v>220</v>
      </c>
      <c r="L169" s="2" t="s">
        <v>7</v>
      </c>
      <c r="M169" s="2" t="s">
        <v>25</v>
      </c>
      <c r="N169" s="12">
        <v>0</v>
      </c>
      <c r="O169" s="13">
        <v>3</v>
      </c>
      <c r="P169" s="2">
        <v>0</v>
      </c>
      <c r="Q169" s="2">
        <v>0</v>
      </c>
      <c r="R169" s="49">
        <f>+TBL_Test[[#This Row],[Adv1]]+TBL_Test[[#This Row],[Adb Hist]]</f>
        <v>3</v>
      </c>
      <c r="S169" s="50">
        <f>+TBL_Test[[#This Row],[CoEq 1]]+TBL_Test[[#This Row],[CoEq Hist]]</f>
        <v>0</v>
      </c>
    </row>
    <row r="170" spans="11:19" x14ac:dyDescent="0.3">
      <c r="K170" s="2" t="s">
        <v>342</v>
      </c>
      <c r="L170" s="2" t="s">
        <v>7</v>
      </c>
      <c r="M170" s="2" t="s">
        <v>26</v>
      </c>
      <c r="N170" s="12">
        <v>0</v>
      </c>
      <c r="O170" s="13">
        <v>3</v>
      </c>
      <c r="P170" s="2">
        <v>0</v>
      </c>
      <c r="Q170" s="2">
        <v>0</v>
      </c>
      <c r="R170" s="49">
        <f>+TBL_Test[[#This Row],[Adv1]]+TBL_Test[[#This Row],[Adb Hist]]</f>
        <v>3</v>
      </c>
      <c r="S170" s="50">
        <f>+TBL_Test[[#This Row],[CoEq 1]]+TBL_Test[[#This Row],[CoEq Hist]]</f>
        <v>0</v>
      </c>
    </row>
    <row r="171" spans="11:19" x14ac:dyDescent="0.3">
      <c r="K171" s="2" t="s">
        <v>343</v>
      </c>
      <c r="L171" s="2" t="s">
        <v>7</v>
      </c>
      <c r="M171" s="2" t="s">
        <v>27</v>
      </c>
      <c r="N171" s="12">
        <v>0</v>
      </c>
      <c r="O171" s="13">
        <v>4</v>
      </c>
      <c r="P171" s="2">
        <v>0</v>
      </c>
      <c r="Q171" s="2">
        <v>1</v>
      </c>
      <c r="R171" s="49">
        <f>+TBL_Test[[#This Row],[Adv1]]+TBL_Test[[#This Row],[Adb Hist]]</f>
        <v>4</v>
      </c>
      <c r="S171" s="50">
        <f>+TBL_Test[[#This Row],[CoEq 1]]+TBL_Test[[#This Row],[CoEq Hist]]</f>
        <v>1</v>
      </c>
    </row>
    <row r="172" spans="11:19" x14ac:dyDescent="0.3">
      <c r="K172" s="2" t="s">
        <v>344</v>
      </c>
      <c r="L172" s="2" t="s">
        <v>8</v>
      </c>
      <c r="M172" s="2" t="s">
        <v>9</v>
      </c>
      <c r="N172" s="12">
        <v>0</v>
      </c>
      <c r="O172" s="13">
        <v>4</v>
      </c>
      <c r="P172" s="2">
        <v>0</v>
      </c>
      <c r="Q172" s="2">
        <v>0</v>
      </c>
      <c r="R172" s="49">
        <f>+TBL_Test[[#This Row],[Adv1]]+TBL_Test[[#This Row],[Adb Hist]]</f>
        <v>4</v>
      </c>
      <c r="S172" s="50">
        <f>+TBL_Test[[#This Row],[CoEq 1]]+TBL_Test[[#This Row],[CoEq Hist]]</f>
        <v>0</v>
      </c>
    </row>
    <row r="173" spans="11:19" x14ac:dyDescent="0.3">
      <c r="K173" s="2" t="s">
        <v>178</v>
      </c>
      <c r="L173" s="2" t="s">
        <v>8</v>
      </c>
      <c r="M173" s="2" t="s">
        <v>10</v>
      </c>
      <c r="N173" s="12">
        <v>0</v>
      </c>
      <c r="O173" s="13">
        <v>3</v>
      </c>
      <c r="P173" s="2">
        <v>0</v>
      </c>
      <c r="Q173" s="2">
        <v>0</v>
      </c>
      <c r="R173" s="49">
        <f>+TBL_Test[[#This Row],[Adv1]]+TBL_Test[[#This Row],[Adb Hist]]</f>
        <v>3</v>
      </c>
      <c r="S173" s="50">
        <f>+TBL_Test[[#This Row],[CoEq 1]]+TBL_Test[[#This Row],[CoEq Hist]]</f>
        <v>0</v>
      </c>
    </row>
    <row r="174" spans="11:19" x14ac:dyDescent="0.3">
      <c r="K174" s="2" t="s">
        <v>179</v>
      </c>
      <c r="L174" s="2" t="s">
        <v>8</v>
      </c>
      <c r="M174" s="2" t="s">
        <v>11</v>
      </c>
      <c r="N174" s="12">
        <v>0</v>
      </c>
      <c r="O174" s="13">
        <v>3</v>
      </c>
      <c r="P174" s="2">
        <v>0</v>
      </c>
      <c r="Q174" s="2">
        <v>1</v>
      </c>
      <c r="R174" s="49">
        <f>+TBL_Test[[#This Row],[Adv1]]+TBL_Test[[#This Row],[Adb Hist]]</f>
        <v>3</v>
      </c>
      <c r="S174" s="50">
        <f>+TBL_Test[[#This Row],[CoEq 1]]+TBL_Test[[#This Row],[CoEq Hist]]</f>
        <v>1</v>
      </c>
    </row>
    <row r="175" spans="11:19" x14ac:dyDescent="0.3">
      <c r="K175" s="2" t="s">
        <v>180</v>
      </c>
      <c r="L175" s="2" t="s">
        <v>8</v>
      </c>
      <c r="M175" s="2" t="s">
        <v>12</v>
      </c>
      <c r="N175" s="12">
        <v>0</v>
      </c>
      <c r="O175" s="13">
        <v>4</v>
      </c>
      <c r="P175" s="2">
        <v>0</v>
      </c>
      <c r="Q175" s="2">
        <v>0</v>
      </c>
      <c r="R175" s="49">
        <f>+TBL_Test[[#This Row],[Adv1]]+TBL_Test[[#This Row],[Adb Hist]]</f>
        <v>4</v>
      </c>
      <c r="S175" s="50">
        <f>+TBL_Test[[#This Row],[CoEq 1]]+TBL_Test[[#This Row],[CoEq Hist]]</f>
        <v>0</v>
      </c>
    </row>
    <row r="176" spans="11:19" x14ac:dyDescent="0.3">
      <c r="K176" s="2" t="s">
        <v>345</v>
      </c>
      <c r="L176" s="2" t="s">
        <v>8</v>
      </c>
      <c r="M176" s="2" t="s">
        <v>13</v>
      </c>
      <c r="N176" s="12">
        <v>0</v>
      </c>
      <c r="O176" s="13">
        <v>3</v>
      </c>
      <c r="P176" s="2">
        <v>0</v>
      </c>
      <c r="Q176" s="2">
        <v>0</v>
      </c>
      <c r="R176" s="49">
        <f>+TBL_Test[[#This Row],[Adv1]]+TBL_Test[[#This Row],[Adb Hist]]</f>
        <v>3</v>
      </c>
      <c r="S176" s="50">
        <f>+TBL_Test[[#This Row],[CoEq 1]]+TBL_Test[[#This Row],[CoEq Hist]]</f>
        <v>0</v>
      </c>
    </row>
    <row r="177" spans="11:19" x14ac:dyDescent="0.3">
      <c r="K177" s="2" t="s">
        <v>181</v>
      </c>
      <c r="L177" s="2" t="s">
        <v>8</v>
      </c>
      <c r="M177" s="2" t="s">
        <v>14</v>
      </c>
      <c r="N177" s="12">
        <v>0</v>
      </c>
      <c r="O177" s="13">
        <v>3</v>
      </c>
      <c r="P177" s="2">
        <v>0</v>
      </c>
      <c r="Q177" s="2">
        <v>1</v>
      </c>
      <c r="R177" s="49">
        <f>+TBL_Test[[#This Row],[Adv1]]+TBL_Test[[#This Row],[Adb Hist]]</f>
        <v>3</v>
      </c>
      <c r="S177" s="50">
        <f>+TBL_Test[[#This Row],[CoEq 1]]+TBL_Test[[#This Row],[CoEq Hist]]</f>
        <v>1</v>
      </c>
    </row>
    <row r="178" spans="11:19" x14ac:dyDescent="0.3">
      <c r="K178" s="2" t="s">
        <v>105</v>
      </c>
      <c r="L178" s="2" t="s">
        <v>8</v>
      </c>
      <c r="M178" s="2" t="s">
        <v>15</v>
      </c>
      <c r="N178" s="12">
        <v>0</v>
      </c>
      <c r="O178" s="13">
        <v>4</v>
      </c>
      <c r="P178" s="2">
        <v>0</v>
      </c>
      <c r="Q178" s="2">
        <v>1</v>
      </c>
      <c r="R178" s="49">
        <f>+TBL_Test[[#This Row],[Adv1]]+TBL_Test[[#This Row],[Adb Hist]]</f>
        <v>4</v>
      </c>
      <c r="S178" s="50">
        <f>+TBL_Test[[#This Row],[CoEq 1]]+TBL_Test[[#This Row],[CoEq Hist]]</f>
        <v>1</v>
      </c>
    </row>
    <row r="179" spans="11:19" x14ac:dyDescent="0.3">
      <c r="K179" s="2" t="s">
        <v>238</v>
      </c>
      <c r="L179" s="2" t="s">
        <v>8</v>
      </c>
      <c r="M179" s="2" t="s">
        <v>16</v>
      </c>
      <c r="N179" s="12">
        <v>0</v>
      </c>
      <c r="O179" s="13">
        <v>3</v>
      </c>
      <c r="P179" s="2">
        <v>0</v>
      </c>
      <c r="Q179" s="2">
        <v>1</v>
      </c>
      <c r="R179" s="49">
        <f>+TBL_Test[[#This Row],[Adv1]]+TBL_Test[[#This Row],[Adb Hist]]</f>
        <v>3</v>
      </c>
      <c r="S179" s="50">
        <f>+TBL_Test[[#This Row],[CoEq 1]]+TBL_Test[[#This Row],[CoEq Hist]]</f>
        <v>1</v>
      </c>
    </row>
    <row r="180" spans="11:19" x14ac:dyDescent="0.3">
      <c r="K180" s="2" t="s">
        <v>346</v>
      </c>
      <c r="L180" s="2" t="s">
        <v>8</v>
      </c>
      <c r="M180" s="2" t="s">
        <v>17</v>
      </c>
      <c r="N180" s="12">
        <v>0</v>
      </c>
      <c r="O180" s="13">
        <v>3</v>
      </c>
      <c r="P180" s="2">
        <v>0</v>
      </c>
      <c r="Q180" s="2">
        <v>0</v>
      </c>
      <c r="R180" s="49">
        <f>+TBL_Test[[#This Row],[Adv1]]+TBL_Test[[#This Row],[Adb Hist]]</f>
        <v>3</v>
      </c>
      <c r="S180" s="50">
        <f>+TBL_Test[[#This Row],[CoEq 1]]+TBL_Test[[#This Row],[CoEq Hist]]</f>
        <v>0</v>
      </c>
    </row>
    <row r="181" spans="11:19" x14ac:dyDescent="0.3">
      <c r="K181" s="2" t="s">
        <v>106</v>
      </c>
      <c r="L181" s="2" t="s">
        <v>8</v>
      </c>
      <c r="M181" s="2" t="s">
        <v>18</v>
      </c>
      <c r="N181" s="12">
        <v>0</v>
      </c>
      <c r="O181" s="13">
        <v>4</v>
      </c>
      <c r="P181" s="2">
        <v>0</v>
      </c>
      <c r="Q181" s="2">
        <v>0</v>
      </c>
      <c r="R181" s="49">
        <f>+TBL_Test[[#This Row],[Adv1]]+TBL_Test[[#This Row],[Adb Hist]]</f>
        <v>4</v>
      </c>
      <c r="S181" s="50">
        <f>+TBL_Test[[#This Row],[CoEq 1]]+TBL_Test[[#This Row],[CoEq Hist]]</f>
        <v>0</v>
      </c>
    </row>
    <row r="182" spans="11:19" x14ac:dyDescent="0.3">
      <c r="K182" s="2" t="s">
        <v>347</v>
      </c>
      <c r="L182" s="2" t="s">
        <v>8</v>
      </c>
      <c r="M182" s="2" t="s">
        <v>19</v>
      </c>
      <c r="N182" s="12">
        <v>0</v>
      </c>
      <c r="O182" s="13">
        <v>3</v>
      </c>
      <c r="P182" s="2">
        <v>0</v>
      </c>
      <c r="Q182" s="2">
        <v>0</v>
      </c>
      <c r="R182" s="49">
        <f>+TBL_Test[[#This Row],[Adv1]]+TBL_Test[[#This Row],[Adb Hist]]</f>
        <v>3</v>
      </c>
      <c r="S182" s="50">
        <f>+TBL_Test[[#This Row],[CoEq 1]]+TBL_Test[[#This Row],[CoEq Hist]]</f>
        <v>0</v>
      </c>
    </row>
    <row r="183" spans="11:19" x14ac:dyDescent="0.3">
      <c r="K183" s="2" t="s">
        <v>182</v>
      </c>
      <c r="L183" s="2" t="s">
        <v>8</v>
      </c>
      <c r="M183" s="2" t="s">
        <v>20</v>
      </c>
      <c r="N183" s="12">
        <v>0</v>
      </c>
      <c r="O183" s="13">
        <v>4</v>
      </c>
      <c r="P183" s="2">
        <v>0</v>
      </c>
      <c r="Q183" s="2">
        <v>0</v>
      </c>
      <c r="R183" s="49">
        <f>+TBL_Test[[#This Row],[Adv1]]+TBL_Test[[#This Row],[Adb Hist]]</f>
        <v>4</v>
      </c>
      <c r="S183" s="50">
        <f>+TBL_Test[[#This Row],[CoEq 1]]+TBL_Test[[#This Row],[CoEq Hist]]</f>
        <v>0</v>
      </c>
    </row>
    <row r="184" spans="11:19" x14ac:dyDescent="0.3">
      <c r="K184" s="2" t="s">
        <v>107</v>
      </c>
      <c r="L184" s="2" t="s">
        <v>8</v>
      </c>
      <c r="M184" s="2" t="s">
        <v>21</v>
      </c>
      <c r="N184" s="12">
        <v>0</v>
      </c>
      <c r="O184" s="13">
        <v>3</v>
      </c>
      <c r="P184" s="2">
        <v>0</v>
      </c>
      <c r="Q184" s="2">
        <v>0</v>
      </c>
      <c r="R184" s="49">
        <f>+TBL_Test[[#This Row],[Adv1]]+TBL_Test[[#This Row],[Adb Hist]]</f>
        <v>3</v>
      </c>
      <c r="S184" s="50">
        <f>+TBL_Test[[#This Row],[CoEq 1]]+TBL_Test[[#This Row],[CoEq Hist]]</f>
        <v>0</v>
      </c>
    </row>
    <row r="185" spans="11:19" x14ac:dyDescent="0.3">
      <c r="K185" s="2" t="s">
        <v>108</v>
      </c>
      <c r="L185" s="2" t="s">
        <v>8</v>
      </c>
      <c r="M185" s="2" t="s">
        <v>22</v>
      </c>
      <c r="N185" s="12">
        <v>0</v>
      </c>
      <c r="O185" s="13">
        <v>3</v>
      </c>
      <c r="P185" s="2">
        <v>0</v>
      </c>
      <c r="Q185" s="2">
        <v>1</v>
      </c>
      <c r="R185" s="49">
        <f>+TBL_Test[[#This Row],[Adv1]]+TBL_Test[[#This Row],[Adb Hist]]</f>
        <v>3</v>
      </c>
      <c r="S185" s="50">
        <f>+TBL_Test[[#This Row],[CoEq 1]]+TBL_Test[[#This Row],[CoEq Hist]]</f>
        <v>1</v>
      </c>
    </row>
    <row r="186" spans="11:19" x14ac:dyDescent="0.3">
      <c r="K186" s="2" t="s">
        <v>348</v>
      </c>
      <c r="L186" s="2" t="s">
        <v>8</v>
      </c>
      <c r="M186" s="2" t="s">
        <v>23</v>
      </c>
      <c r="N186" s="12">
        <v>1</v>
      </c>
      <c r="O186" s="13">
        <v>3</v>
      </c>
      <c r="P186" s="2">
        <v>0</v>
      </c>
      <c r="Q186" s="2">
        <v>0</v>
      </c>
      <c r="R186" s="49">
        <f>+TBL_Test[[#This Row],[Adv1]]+TBL_Test[[#This Row],[Adb Hist]]</f>
        <v>4</v>
      </c>
      <c r="S186" s="50">
        <f>+TBL_Test[[#This Row],[CoEq 1]]+TBL_Test[[#This Row],[CoEq Hist]]</f>
        <v>0</v>
      </c>
    </row>
    <row r="187" spans="11:19" x14ac:dyDescent="0.3">
      <c r="K187" s="2" t="s">
        <v>349</v>
      </c>
      <c r="L187" s="2" t="s">
        <v>8</v>
      </c>
      <c r="M187" s="2" t="s">
        <v>24</v>
      </c>
      <c r="N187" s="12">
        <v>0</v>
      </c>
      <c r="O187" s="13">
        <v>4</v>
      </c>
      <c r="P187" s="2">
        <v>0</v>
      </c>
      <c r="Q187" s="2">
        <v>1</v>
      </c>
      <c r="R187" s="49">
        <f>+TBL_Test[[#This Row],[Adv1]]+TBL_Test[[#This Row],[Adb Hist]]</f>
        <v>4</v>
      </c>
      <c r="S187" s="50">
        <f>+TBL_Test[[#This Row],[CoEq 1]]+TBL_Test[[#This Row],[CoEq Hist]]</f>
        <v>1</v>
      </c>
    </row>
    <row r="188" spans="11:19" x14ac:dyDescent="0.3">
      <c r="K188" s="2" t="s">
        <v>119</v>
      </c>
      <c r="L188" s="2" t="s">
        <v>8</v>
      </c>
      <c r="M188" s="2" t="s">
        <v>25</v>
      </c>
      <c r="N188" s="12">
        <v>1</v>
      </c>
      <c r="O188" s="13">
        <v>2</v>
      </c>
      <c r="P188" s="2">
        <v>0</v>
      </c>
      <c r="Q188" s="2">
        <v>0</v>
      </c>
      <c r="R188" s="49">
        <f>+TBL_Test[[#This Row],[Adv1]]+TBL_Test[[#This Row],[Adb Hist]]</f>
        <v>3</v>
      </c>
      <c r="S188" s="50">
        <f>+TBL_Test[[#This Row],[CoEq 1]]+TBL_Test[[#This Row],[CoEq Hist]]</f>
        <v>0</v>
      </c>
    </row>
    <row r="189" spans="11:19" x14ac:dyDescent="0.3">
      <c r="K189" s="2" t="s">
        <v>350</v>
      </c>
      <c r="L189" s="2" t="s">
        <v>8</v>
      </c>
      <c r="M189" s="2" t="s">
        <v>26</v>
      </c>
      <c r="N189" s="12">
        <v>1</v>
      </c>
      <c r="O189" s="13">
        <v>3</v>
      </c>
      <c r="P189" s="2">
        <v>0</v>
      </c>
      <c r="Q189" s="2">
        <v>0</v>
      </c>
      <c r="R189" s="49">
        <f>+TBL_Test[[#This Row],[Adv1]]+TBL_Test[[#This Row],[Adb Hist]]</f>
        <v>4</v>
      </c>
      <c r="S189" s="50">
        <f>+TBL_Test[[#This Row],[CoEq 1]]+TBL_Test[[#This Row],[CoEq Hist]]</f>
        <v>0</v>
      </c>
    </row>
    <row r="190" spans="11:19" x14ac:dyDescent="0.3">
      <c r="K190" s="2" t="s">
        <v>351</v>
      </c>
      <c r="L190" s="2" t="s">
        <v>8</v>
      </c>
      <c r="M190" s="2" t="s">
        <v>27</v>
      </c>
      <c r="N190" s="12">
        <v>0</v>
      </c>
      <c r="O190" s="13">
        <v>4</v>
      </c>
      <c r="P190" s="2">
        <v>0</v>
      </c>
      <c r="Q190" s="2">
        <v>0</v>
      </c>
      <c r="R190" s="49">
        <f>+TBL_Test[[#This Row],[Adv1]]+TBL_Test[[#This Row],[Adb Hist]]</f>
        <v>4</v>
      </c>
      <c r="S190" s="50">
        <f>+TBL_Test[[#This Row],[CoEq 1]]+TBL_Test[[#This Row],[CoEq Hist]]</f>
        <v>0</v>
      </c>
    </row>
    <row r="191" spans="11:19" x14ac:dyDescent="0.3">
      <c r="K191" s="2" t="s">
        <v>352</v>
      </c>
      <c r="L191" s="2" t="s">
        <v>9</v>
      </c>
      <c r="M191" s="2" t="s">
        <v>10</v>
      </c>
      <c r="N191" s="12">
        <v>0</v>
      </c>
      <c r="O191" s="13">
        <v>4</v>
      </c>
      <c r="P191" s="2">
        <v>0</v>
      </c>
      <c r="Q191" s="2">
        <v>1</v>
      </c>
      <c r="R191" s="49">
        <f>+TBL_Test[[#This Row],[Adv1]]+TBL_Test[[#This Row],[Adb Hist]]</f>
        <v>4</v>
      </c>
      <c r="S191" s="50">
        <f>+TBL_Test[[#This Row],[CoEq 1]]+TBL_Test[[#This Row],[CoEq Hist]]</f>
        <v>1</v>
      </c>
    </row>
    <row r="192" spans="11:19" x14ac:dyDescent="0.3">
      <c r="K192" s="2" t="s">
        <v>353</v>
      </c>
      <c r="L192" s="2" t="s">
        <v>9</v>
      </c>
      <c r="M192" s="2" t="s">
        <v>11</v>
      </c>
      <c r="N192" s="12">
        <v>1</v>
      </c>
      <c r="O192" s="13">
        <v>4</v>
      </c>
      <c r="P192" s="2">
        <v>0</v>
      </c>
      <c r="Q192" s="2">
        <v>0</v>
      </c>
      <c r="R192" s="49">
        <f>+TBL_Test[[#This Row],[Adv1]]+TBL_Test[[#This Row],[Adb Hist]]</f>
        <v>5</v>
      </c>
      <c r="S192" s="50">
        <f>+TBL_Test[[#This Row],[CoEq 1]]+TBL_Test[[#This Row],[CoEq Hist]]</f>
        <v>0</v>
      </c>
    </row>
    <row r="193" spans="11:19" x14ac:dyDescent="0.3">
      <c r="K193" s="2" t="s">
        <v>354</v>
      </c>
      <c r="L193" s="2" t="s">
        <v>9</v>
      </c>
      <c r="M193" s="2" t="s">
        <v>12</v>
      </c>
      <c r="N193" s="12">
        <v>0</v>
      </c>
      <c r="O193" s="13">
        <v>5</v>
      </c>
      <c r="P193" s="2">
        <v>0</v>
      </c>
      <c r="Q193" s="2">
        <v>1</v>
      </c>
      <c r="R193" s="49">
        <f>+TBL_Test[[#This Row],[Adv1]]+TBL_Test[[#This Row],[Adb Hist]]</f>
        <v>5</v>
      </c>
      <c r="S193" s="50">
        <f>+TBL_Test[[#This Row],[CoEq 1]]+TBL_Test[[#This Row],[CoEq Hist]]</f>
        <v>1</v>
      </c>
    </row>
    <row r="194" spans="11:19" x14ac:dyDescent="0.3">
      <c r="K194" s="2" t="s">
        <v>355</v>
      </c>
      <c r="L194" s="2" t="s">
        <v>9</v>
      </c>
      <c r="M194" s="2" t="s">
        <v>13</v>
      </c>
      <c r="N194" s="12">
        <v>0</v>
      </c>
      <c r="O194" s="13">
        <v>4</v>
      </c>
      <c r="P194" s="2">
        <v>0</v>
      </c>
      <c r="Q194" s="2">
        <v>1</v>
      </c>
      <c r="R194" s="49">
        <f>+TBL_Test[[#This Row],[Adv1]]+TBL_Test[[#This Row],[Adb Hist]]</f>
        <v>4</v>
      </c>
      <c r="S194" s="50">
        <f>+TBL_Test[[#This Row],[CoEq 1]]+TBL_Test[[#This Row],[CoEq Hist]]</f>
        <v>1</v>
      </c>
    </row>
    <row r="195" spans="11:19" x14ac:dyDescent="0.3">
      <c r="K195" s="2" t="s">
        <v>356</v>
      </c>
      <c r="L195" s="2" t="s">
        <v>9</v>
      </c>
      <c r="M195" s="2" t="s">
        <v>14</v>
      </c>
      <c r="N195" s="12">
        <v>0</v>
      </c>
      <c r="O195" s="13">
        <v>4</v>
      </c>
      <c r="P195" s="2">
        <v>0</v>
      </c>
      <c r="Q195" s="2">
        <v>0</v>
      </c>
      <c r="R195" s="49">
        <f>+TBL_Test[[#This Row],[Adv1]]+TBL_Test[[#This Row],[Adb Hist]]</f>
        <v>4</v>
      </c>
      <c r="S195" s="50">
        <f>+TBL_Test[[#This Row],[CoEq 1]]+TBL_Test[[#This Row],[CoEq Hist]]</f>
        <v>0</v>
      </c>
    </row>
    <row r="196" spans="11:19" x14ac:dyDescent="0.3">
      <c r="K196" s="2" t="s">
        <v>357</v>
      </c>
      <c r="L196" s="2" t="s">
        <v>9</v>
      </c>
      <c r="M196" s="2" t="s">
        <v>15</v>
      </c>
      <c r="N196" s="12">
        <v>0</v>
      </c>
      <c r="O196" s="13">
        <v>4</v>
      </c>
      <c r="P196" s="2">
        <v>0</v>
      </c>
      <c r="Q196" s="2">
        <v>1</v>
      </c>
      <c r="R196" s="49">
        <f>+TBL_Test[[#This Row],[Adv1]]+TBL_Test[[#This Row],[Adb Hist]]</f>
        <v>4</v>
      </c>
      <c r="S196" s="50">
        <f>+TBL_Test[[#This Row],[CoEq 1]]+TBL_Test[[#This Row],[CoEq Hist]]</f>
        <v>1</v>
      </c>
    </row>
    <row r="197" spans="11:19" x14ac:dyDescent="0.3">
      <c r="K197" s="2" t="s">
        <v>358</v>
      </c>
      <c r="L197" s="2" t="s">
        <v>9</v>
      </c>
      <c r="M197" s="2" t="s">
        <v>16</v>
      </c>
      <c r="N197" s="12">
        <v>0</v>
      </c>
      <c r="O197" s="13">
        <v>4</v>
      </c>
      <c r="P197" s="2">
        <v>0</v>
      </c>
      <c r="Q197" s="2">
        <v>1</v>
      </c>
      <c r="R197" s="49">
        <f>+TBL_Test[[#This Row],[Adv1]]+TBL_Test[[#This Row],[Adb Hist]]</f>
        <v>4</v>
      </c>
      <c r="S197" s="50">
        <f>+TBL_Test[[#This Row],[CoEq 1]]+TBL_Test[[#This Row],[CoEq Hist]]</f>
        <v>1</v>
      </c>
    </row>
    <row r="198" spans="11:19" x14ac:dyDescent="0.3">
      <c r="K198" s="2" t="s">
        <v>359</v>
      </c>
      <c r="L198" s="2" t="s">
        <v>9</v>
      </c>
      <c r="M198" s="2" t="s">
        <v>17</v>
      </c>
      <c r="N198" s="12">
        <v>0</v>
      </c>
      <c r="O198" s="13">
        <v>4</v>
      </c>
      <c r="P198" s="2">
        <v>0</v>
      </c>
      <c r="Q198" s="2">
        <v>1</v>
      </c>
      <c r="R198" s="49">
        <f>+TBL_Test[[#This Row],[Adv1]]+TBL_Test[[#This Row],[Adb Hist]]</f>
        <v>4</v>
      </c>
      <c r="S198" s="50">
        <f>+TBL_Test[[#This Row],[CoEq 1]]+TBL_Test[[#This Row],[CoEq Hist]]</f>
        <v>1</v>
      </c>
    </row>
    <row r="199" spans="11:19" x14ac:dyDescent="0.3">
      <c r="K199" s="2" t="s">
        <v>360</v>
      </c>
      <c r="L199" s="2" t="s">
        <v>9</v>
      </c>
      <c r="M199" s="2" t="s">
        <v>18</v>
      </c>
      <c r="N199" s="12">
        <v>0</v>
      </c>
      <c r="O199" s="13">
        <v>5</v>
      </c>
      <c r="P199" s="2">
        <v>0</v>
      </c>
      <c r="Q199" s="2">
        <v>1</v>
      </c>
      <c r="R199" s="49">
        <f>+TBL_Test[[#This Row],[Adv1]]+TBL_Test[[#This Row],[Adb Hist]]</f>
        <v>5</v>
      </c>
      <c r="S199" s="50">
        <f>+TBL_Test[[#This Row],[CoEq 1]]+TBL_Test[[#This Row],[CoEq Hist]]</f>
        <v>1</v>
      </c>
    </row>
    <row r="200" spans="11:19" x14ac:dyDescent="0.3">
      <c r="K200" s="2" t="s">
        <v>361</v>
      </c>
      <c r="L200" s="2" t="s">
        <v>9</v>
      </c>
      <c r="M200" s="2" t="s">
        <v>19</v>
      </c>
      <c r="N200" s="12">
        <v>1</v>
      </c>
      <c r="O200" s="13">
        <v>4</v>
      </c>
      <c r="P200" s="2">
        <v>0</v>
      </c>
      <c r="Q200" s="2">
        <v>1</v>
      </c>
      <c r="R200" s="49">
        <f>+TBL_Test[[#This Row],[Adv1]]+TBL_Test[[#This Row],[Adb Hist]]</f>
        <v>5</v>
      </c>
      <c r="S200" s="50">
        <f>+TBL_Test[[#This Row],[CoEq 1]]+TBL_Test[[#This Row],[CoEq Hist]]</f>
        <v>1</v>
      </c>
    </row>
    <row r="201" spans="11:19" x14ac:dyDescent="0.3">
      <c r="K201" s="2" t="s">
        <v>362</v>
      </c>
      <c r="L201" s="2" t="s">
        <v>9</v>
      </c>
      <c r="M201" s="2" t="s">
        <v>20</v>
      </c>
      <c r="N201" s="12">
        <v>0</v>
      </c>
      <c r="O201" s="13">
        <v>4</v>
      </c>
      <c r="P201" s="2">
        <v>0</v>
      </c>
      <c r="Q201" s="2">
        <v>0</v>
      </c>
      <c r="R201" s="49">
        <f>+TBL_Test[[#This Row],[Adv1]]+TBL_Test[[#This Row],[Adb Hist]]</f>
        <v>4</v>
      </c>
      <c r="S201" s="50">
        <f>+TBL_Test[[#This Row],[CoEq 1]]+TBL_Test[[#This Row],[CoEq Hist]]</f>
        <v>0</v>
      </c>
    </row>
    <row r="202" spans="11:19" x14ac:dyDescent="0.3">
      <c r="K202" s="2" t="s">
        <v>363</v>
      </c>
      <c r="L202" s="2" t="s">
        <v>9</v>
      </c>
      <c r="M202" s="2" t="s">
        <v>21</v>
      </c>
      <c r="N202" s="12">
        <v>0</v>
      </c>
      <c r="O202" s="13">
        <v>4</v>
      </c>
      <c r="P202" s="2">
        <v>1</v>
      </c>
      <c r="Q202" s="2">
        <v>0</v>
      </c>
      <c r="R202" s="49">
        <f>+TBL_Test[[#This Row],[Adv1]]+TBL_Test[[#This Row],[Adb Hist]]</f>
        <v>4</v>
      </c>
      <c r="S202" s="50">
        <f>+TBL_Test[[#This Row],[CoEq 1]]+TBL_Test[[#This Row],[CoEq Hist]]</f>
        <v>1</v>
      </c>
    </row>
    <row r="203" spans="11:19" x14ac:dyDescent="0.3">
      <c r="K203" s="2" t="s">
        <v>364</v>
      </c>
      <c r="L203" s="2" t="s">
        <v>9</v>
      </c>
      <c r="M203" s="2" t="s">
        <v>22</v>
      </c>
      <c r="N203" s="12">
        <v>0</v>
      </c>
      <c r="O203" s="13">
        <v>3</v>
      </c>
      <c r="P203" s="2">
        <v>0</v>
      </c>
      <c r="Q203" s="2">
        <v>0</v>
      </c>
      <c r="R203" s="49">
        <f>+TBL_Test[[#This Row],[Adv1]]+TBL_Test[[#This Row],[Adb Hist]]</f>
        <v>3</v>
      </c>
      <c r="S203" s="50">
        <f>+TBL_Test[[#This Row],[CoEq 1]]+TBL_Test[[#This Row],[CoEq Hist]]</f>
        <v>0</v>
      </c>
    </row>
    <row r="204" spans="11:19" x14ac:dyDescent="0.3">
      <c r="K204" s="2" t="s">
        <v>365</v>
      </c>
      <c r="L204" s="2" t="s">
        <v>9</v>
      </c>
      <c r="M204" s="2" t="s">
        <v>23</v>
      </c>
      <c r="N204" s="12">
        <v>0</v>
      </c>
      <c r="O204" s="13">
        <v>4</v>
      </c>
      <c r="P204" s="2">
        <v>0</v>
      </c>
      <c r="Q204" s="2">
        <v>1</v>
      </c>
      <c r="R204" s="49">
        <f>+TBL_Test[[#This Row],[Adv1]]+TBL_Test[[#This Row],[Adb Hist]]</f>
        <v>4</v>
      </c>
      <c r="S204" s="50">
        <f>+TBL_Test[[#This Row],[CoEq 1]]+TBL_Test[[#This Row],[CoEq Hist]]</f>
        <v>1</v>
      </c>
    </row>
    <row r="205" spans="11:19" x14ac:dyDescent="0.3">
      <c r="K205" s="2" t="s">
        <v>366</v>
      </c>
      <c r="L205" s="2" t="s">
        <v>9</v>
      </c>
      <c r="M205" s="2" t="s">
        <v>24</v>
      </c>
      <c r="N205" s="12">
        <v>0</v>
      </c>
      <c r="O205" s="13">
        <v>5</v>
      </c>
      <c r="P205" s="2">
        <v>0</v>
      </c>
      <c r="Q205" s="2">
        <v>1</v>
      </c>
      <c r="R205" s="49">
        <f>+TBL_Test[[#This Row],[Adv1]]+TBL_Test[[#This Row],[Adb Hist]]</f>
        <v>5</v>
      </c>
      <c r="S205" s="50">
        <f>+TBL_Test[[#This Row],[CoEq 1]]+TBL_Test[[#This Row],[CoEq Hist]]</f>
        <v>1</v>
      </c>
    </row>
    <row r="206" spans="11:19" x14ac:dyDescent="0.3">
      <c r="K206" s="2" t="s">
        <v>367</v>
      </c>
      <c r="L206" s="2" t="s">
        <v>9</v>
      </c>
      <c r="M206" s="2" t="s">
        <v>25</v>
      </c>
      <c r="N206" s="12">
        <v>0</v>
      </c>
      <c r="O206" s="13">
        <v>4</v>
      </c>
      <c r="P206" s="2">
        <v>0</v>
      </c>
      <c r="Q206" s="2">
        <v>1</v>
      </c>
      <c r="R206" s="49">
        <f>+TBL_Test[[#This Row],[Adv1]]+TBL_Test[[#This Row],[Adb Hist]]</f>
        <v>4</v>
      </c>
      <c r="S206" s="50">
        <f>+TBL_Test[[#This Row],[CoEq 1]]+TBL_Test[[#This Row],[CoEq Hist]]</f>
        <v>1</v>
      </c>
    </row>
    <row r="207" spans="11:19" x14ac:dyDescent="0.3">
      <c r="K207" s="2" t="s">
        <v>368</v>
      </c>
      <c r="L207" s="2" t="s">
        <v>9</v>
      </c>
      <c r="M207" s="2" t="s">
        <v>26</v>
      </c>
      <c r="N207" s="12">
        <v>0</v>
      </c>
      <c r="O207" s="13">
        <v>4</v>
      </c>
      <c r="P207" s="2">
        <v>0</v>
      </c>
      <c r="Q207" s="2">
        <v>0</v>
      </c>
      <c r="R207" s="49">
        <f>+TBL_Test[[#This Row],[Adv1]]+TBL_Test[[#This Row],[Adb Hist]]</f>
        <v>4</v>
      </c>
      <c r="S207" s="50">
        <f>+TBL_Test[[#This Row],[CoEq 1]]+TBL_Test[[#This Row],[CoEq Hist]]</f>
        <v>0</v>
      </c>
    </row>
    <row r="208" spans="11:19" x14ac:dyDescent="0.3">
      <c r="K208" s="2" t="s">
        <v>369</v>
      </c>
      <c r="L208" s="2" t="s">
        <v>9</v>
      </c>
      <c r="M208" s="2" t="s">
        <v>27</v>
      </c>
      <c r="N208" s="12">
        <v>1</v>
      </c>
      <c r="O208" s="13">
        <v>4</v>
      </c>
      <c r="P208" s="2">
        <v>0</v>
      </c>
      <c r="Q208" s="2">
        <v>1</v>
      </c>
      <c r="R208" s="49">
        <f>+TBL_Test[[#This Row],[Adv1]]+TBL_Test[[#This Row],[Adb Hist]]</f>
        <v>5</v>
      </c>
      <c r="S208" s="50">
        <f>+TBL_Test[[#This Row],[CoEq 1]]+TBL_Test[[#This Row],[CoEq Hist]]</f>
        <v>1</v>
      </c>
    </row>
    <row r="209" spans="11:19" x14ac:dyDescent="0.3">
      <c r="K209" s="2" t="s">
        <v>183</v>
      </c>
      <c r="L209" s="2" t="s">
        <v>10</v>
      </c>
      <c r="M209" s="2" t="s">
        <v>11</v>
      </c>
      <c r="N209" s="12">
        <v>1</v>
      </c>
      <c r="O209" s="13">
        <v>3</v>
      </c>
      <c r="P209" s="2">
        <v>0</v>
      </c>
      <c r="Q209" s="2">
        <v>0</v>
      </c>
      <c r="R209" s="49">
        <f>+TBL_Test[[#This Row],[Adv1]]+TBL_Test[[#This Row],[Adb Hist]]</f>
        <v>4</v>
      </c>
      <c r="S209" s="50">
        <f>+TBL_Test[[#This Row],[CoEq 1]]+TBL_Test[[#This Row],[CoEq Hist]]</f>
        <v>0</v>
      </c>
    </row>
    <row r="210" spans="11:19" x14ac:dyDescent="0.3">
      <c r="K210" s="2" t="s">
        <v>184</v>
      </c>
      <c r="L210" s="2" t="s">
        <v>10</v>
      </c>
      <c r="M210" s="2" t="s">
        <v>12</v>
      </c>
      <c r="N210" s="12">
        <v>0</v>
      </c>
      <c r="O210" s="13">
        <v>3</v>
      </c>
      <c r="P210" s="2">
        <v>0</v>
      </c>
      <c r="Q210" s="2">
        <v>1</v>
      </c>
      <c r="R210" s="49">
        <f>+TBL_Test[[#This Row],[Adv1]]+TBL_Test[[#This Row],[Adb Hist]]</f>
        <v>3</v>
      </c>
      <c r="S210" s="50">
        <f>+TBL_Test[[#This Row],[CoEq 1]]+TBL_Test[[#This Row],[CoEq Hist]]</f>
        <v>1</v>
      </c>
    </row>
    <row r="211" spans="11:19" x14ac:dyDescent="0.3">
      <c r="K211" s="2" t="s">
        <v>370</v>
      </c>
      <c r="L211" s="2" t="s">
        <v>10</v>
      </c>
      <c r="M211" s="2" t="s">
        <v>13</v>
      </c>
      <c r="N211" s="12">
        <v>0</v>
      </c>
      <c r="O211" s="13">
        <v>4</v>
      </c>
      <c r="P211" s="2">
        <v>0</v>
      </c>
      <c r="Q211" s="2">
        <v>1</v>
      </c>
      <c r="R211" s="49">
        <f>+TBL_Test[[#This Row],[Adv1]]+TBL_Test[[#This Row],[Adb Hist]]</f>
        <v>4</v>
      </c>
      <c r="S211" s="50">
        <f>+TBL_Test[[#This Row],[CoEq 1]]+TBL_Test[[#This Row],[CoEq Hist]]</f>
        <v>1</v>
      </c>
    </row>
    <row r="212" spans="11:19" x14ac:dyDescent="0.3">
      <c r="K212" s="2" t="s">
        <v>185</v>
      </c>
      <c r="L212" s="2" t="s">
        <v>10</v>
      </c>
      <c r="M212" s="2" t="s">
        <v>14</v>
      </c>
      <c r="N212" s="12">
        <v>0</v>
      </c>
      <c r="O212" s="13">
        <v>4</v>
      </c>
      <c r="P212" s="2">
        <v>1</v>
      </c>
      <c r="Q212" s="2">
        <v>0</v>
      </c>
      <c r="R212" s="49">
        <f>+TBL_Test[[#This Row],[Adv1]]+TBL_Test[[#This Row],[Adb Hist]]</f>
        <v>4</v>
      </c>
      <c r="S212" s="50">
        <f>+TBL_Test[[#This Row],[CoEq 1]]+TBL_Test[[#This Row],[CoEq Hist]]</f>
        <v>1</v>
      </c>
    </row>
    <row r="213" spans="11:19" x14ac:dyDescent="0.3">
      <c r="K213" s="2" t="s">
        <v>186</v>
      </c>
      <c r="L213" s="2" t="s">
        <v>10</v>
      </c>
      <c r="M213" s="2" t="s">
        <v>15</v>
      </c>
      <c r="N213" s="12">
        <v>0</v>
      </c>
      <c r="O213" s="13">
        <v>3</v>
      </c>
      <c r="P213" s="2">
        <v>0</v>
      </c>
      <c r="Q213" s="2">
        <v>0</v>
      </c>
      <c r="R213" s="49">
        <f>+TBL_Test[[#This Row],[Adv1]]+TBL_Test[[#This Row],[Adb Hist]]</f>
        <v>3</v>
      </c>
      <c r="S213" s="50">
        <f>+TBL_Test[[#This Row],[CoEq 1]]+TBL_Test[[#This Row],[CoEq Hist]]</f>
        <v>0</v>
      </c>
    </row>
    <row r="214" spans="11:19" x14ac:dyDescent="0.3">
      <c r="K214" s="2" t="s">
        <v>239</v>
      </c>
      <c r="L214" s="2" t="s">
        <v>10</v>
      </c>
      <c r="M214" s="2" t="s">
        <v>16</v>
      </c>
      <c r="N214" s="12">
        <v>0</v>
      </c>
      <c r="O214" s="13">
        <v>4</v>
      </c>
      <c r="P214" s="2">
        <v>0</v>
      </c>
      <c r="Q214" s="2">
        <v>1</v>
      </c>
      <c r="R214" s="49">
        <f>+TBL_Test[[#This Row],[Adv1]]+TBL_Test[[#This Row],[Adb Hist]]</f>
        <v>4</v>
      </c>
      <c r="S214" s="50">
        <f>+TBL_Test[[#This Row],[CoEq 1]]+TBL_Test[[#This Row],[CoEq Hist]]</f>
        <v>1</v>
      </c>
    </row>
    <row r="215" spans="11:19" x14ac:dyDescent="0.3">
      <c r="K215" s="2" t="s">
        <v>371</v>
      </c>
      <c r="L215" s="2" t="s">
        <v>10</v>
      </c>
      <c r="M215" s="2" t="s">
        <v>17</v>
      </c>
      <c r="N215" s="12">
        <v>1</v>
      </c>
      <c r="O215" s="13">
        <v>3</v>
      </c>
      <c r="P215" s="2">
        <v>0</v>
      </c>
      <c r="Q215" s="2">
        <v>0</v>
      </c>
      <c r="R215" s="49">
        <f>+TBL_Test[[#This Row],[Adv1]]+TBL_Test[[#This Row],[Adb Hist]]</f>
        <v>4</v>
      </c>
      <c r="S215" s="50">
        <f>+TBL_Test[[#This Row],[CoEq 1]]+TBL_Test[[#This Row],[CoEq Hist]]</f>
        <v>0</v>
      </c>
    </row>
    <row r="216" spans="11:19" x14ac:dyDescent="0.3">
      <c r="K216" s="2" t="s">
        <v>187</v>
      </c>
      <c r="L216" s="2" t="s">
        <v>10</v>
      </c>
      <c r="M216" s="2" t="s">
        <v>18</v>
      </c>
      <c r="N216" s="12">
        <v>0</v>
      </c>
      <c r="O216" s="13">
        <v>4</v>
      </c>
      <c r="P216" s="2">
        <v>0</v>
      </c>
      <c r="Q216" s="2">
        <v>1</v>
      </c>
      <c r="R216" s="49">
        <f>+TBL_Test[[#This Row],[Adv1]]+TBL_Test[[#This Row],[Adb Hist]]</f>
        <v>4</v>
      </c>
      <c r="S216" s="50">
        <f>+TBL_Test[[#This Row],[CoEq 1]]+TBL_Test[[#This Row],[CoEq Hist]]</f>
        <v>1</v>
      </c>
    </row>
    <row r="217" spans="11:19" x14ac:dyDescent="0.3">
      <c r="K217" s="2" t="s">
        <v>372</v>
      </c>
      <c r="L217" s="2" t="s">
        <v>10</v>
      </c>
      <c r="M217" s="2" t="s">
        <v>19</v>
      </c>
      <c r="N217" s="12">
        <v>0</v>
      </c>
      <c r="O217" s="13">
        <v>4</v>
      </c>
      <c r="P217" s="2">
        <v>0</v>
      </c>
      <c r="Q217" s="2">
        <v>0</v>
      </c>
      <c r="R217" s="49">
        <f>+TBL_Test[[#This Row],[Adv1]]+TBL_Test[[#This Row],[Adb Hist]]</f>
        <v>4</v>
      </c>
      <c r="S217" s="50">
        <f>+TBL_Test[[#This Row],[CoEq 1]]+TBL_Test[[#This Row],[CoEq Hist]]</f>
        <v>0</v>
      </c>
    </row>
    <row r="218" spans="11:19" x14ac:dyDescent="0.3">
      <c r="K218" s="2" t="s">
        <v>188</v>
      </c>
      <c r="L218" s="2" t="s">
        <v>10</v>
      </c>
      <c r="M218" s="2" t="s">
        <v>20</v>
      </c>
      <c r="N218" s="12">
        <v>0</v>
      </c>
      <c r="O218" s="13">
        <v>4</v>
      </c>
      <c r="P218" s="2">
        <v>0</v>
      </c>
      <c r="Q218" s="2">
        <v>0</v>
      </c>
      <c r="R218" s="49">
        <f>+TBL_Test[[#This Row],[Adv1]]+TBL_Test[[#This Row],[Adb Hist]]</f>
        <v>4</v>
      </c>
      <c r="S218" s="50">
        <f>+TBL_Test[[#This Row],[CoEq 1]]+TBL_Test[[#This Row],[CoEq Hist]]</f>
        <v>0</v>
      </c>
    </row>
    <row r="219" spans="11:19" x14ac:dyDescent="0.3">
      <c r="K219" s="2" t="s">
        <v>211</v>
      </c>
      <c r="L219" s="2" t="s">
        <v>10</v>
      </c>
      <c r="M219" s="2" t="s">
        <v>21</v>
      </c>
      <c r="N219" s="12">
        <v>0</v>
      </c>
      <c r="O219" s="13">
        <v>3</v>
      </c>
      <c r="P219" s="2">
        <v>0</v>
      </c>
      <c r="Q219" s="2">
        <v>0</v>
      </c>
      <c r="R219" s="49">
        <f>+TBL_Test[[#This Row],[Adv1]]+TBL_Test[[#This Row],[Adb Hist]]</f>
        <v>3</v>
      </c>
      <c r="S219" s="50">
        <f>+TBL_Test[[#This Row],[CoEq 1]]+TBL_Test[[#This Row],[CoEq Hist]]</f>
        <v>0</v>
      </c>
    </row>
    <row r="220" spans="11:19" x14ac:dyDescent="0.3">
      <c r="K220" s="2" t="s">
        <v>189</v>
      </c>
      <c r="L220" s="2" t="s">
        <v>10</v>
      </c>
      <c r="M220" s="2" t="s">
        <v>22</v>
      </c>
      <c r="N220" s="12">
        <v>1</v>
      </c>
      <c r="O220" s="13">
        <v>3</v>
      </c>
      <c r="P220" s="2">
        <v>0</v>
      </c>
      <c r="Q220" s="2">
        <v>1</v>
      </c>
      <c r="R220" s="49">
        <f>+TBL_Test[[#This Row],[Adv1]]+TBL_Test[[#This Row],[Adb Hist]]</f>
        <v>4</v>
      </c>
      <c r="S220" s="50">
        <f>+TBL_Test[[#This Row],[CoEq 1]]+TBL_Test[[#This Row],[CoEq Hist]]</f>
        <v>1</v>
      </c>
    </row>
    <row r="221" spans="11:19" x14ac:dyDescent="0.3">
      <c r="K221" s="2" t="s">
        <v>373</v>
      </c>
      <c r="L221" s="2" t="s">
        <v>10</v>
      </c>
      <c r="M221" s="2" t="s">
        <v>23</v>
      </c>
      <c r="N221" s="12">
        <v>0</v>
      </c>
      <c r="O221" s="13">
        <v>4</v>
      </c>
      <c r="P221" s="2">
        <v>0</v>
      </c>
      <c r="Q221" s="2">
        <v>0</v>
      </c>
      <c r="R221" s="49">
        <f>+TBL_Test[[#This Row],[Adv1]]+TBL_Test[[#This Row],[Adb Hist]]</f>
        <v>4</v>
      </c>
      <c r="S221" s="50">
        <f>+TBL_Test[[#This Row],[CoEq 1]]+TBL_Test[[#This Row],[CoEq Hist]]</f>
        <v>0</v>
      </c>
    </row>
    <row r="222" spans="11:19" x14ac:dyDescent="0.3">
      <c r="K222" s="2" t="s">
        <v>374</v>
      </c>
      <c r="L222" s="2" t="s">
        <v>10</v>
      </c>
      <c r="M222" s="2" t="s">
        <v>24</v>
      </c>
      <c r="N222" s="12">
        <v>1</v>
      </c>
      <c r="O222" s="13">
        <v>3</v>
      </c>
      <c r="P222" s="2">
        <v>0</v>
      </c>
      <c r="Q222" s="2">
        <v>1</v>
      </c>
      <c r="R222" s="49">
        <f>+TBL_Test[[#This Row],[Adv1]]+TBL_Test[[#This Row],[Adb Hist]]</f>
        <v>4</v>
      </c>
      <c r="S222" s="50">
        <f>+TBL_Test[[#This Row],[CoEq 1]]+TBL_Test[[#This Row],[CoEq Hist]]</f>
        <v>1</v>
      </c>
    </row>
    <row r="223" spans="11:19" x14ac:dyDescent="0.3">
      <c r="K223" s="2" t="s">
        <v>224</v>
      </c>
      <c r="L223" s="2" t="s">
        <v>10</v>
      </c>
      <c r="M223" s="2" t="s">
        <v>25</v>
      </c>
      <c r="N223" s="12">
        <v>0</v>
      </c>
      <c r="O223" s="13">
        <v>3</v>
      </c>
      <c r="P223" s="2">
        <v>0</v>
      </c>
      <c r="Q223" s="2">
        <v>0</v>
      </c>
      <c r="R223" s="49">
        <f>+TBL_Test[[#This Row],[Adv1]]+TBL_Test[[#This Row],[Adb Hist]]</f>
        <v>3</v>
      </c>
      <c r="S223" s="50">
        <f>+TBL_Test[[#This Row],[CoEq 1]]+TBL_Test[[#This Row],[CoEq Hist]]</f>
        <v>0</v>
      </c>
    </row>
    <row r="224" spans="11:19" x14ac:dyDescent="0.3">
      <c r="K224" s="2" t="s">
        <v>375</v>
      </c>
      <c r="L224" s="2" t="s">
        <v>10</v>
      </c>
      <c r="M224" s="2" t="s">
        <v>26</v>
      </c>
      <c r="N224" s="12">
        <v>0</v>
      </c>
      <c r="O224" s="13">
        <v>4</v>
      </c>
      <c r="P224" s="2">
        <v>0</v>
      </c>
      <c r="Q224" s="2">
        <v>1</v>
      </c>
      <c r="R224" s="49">
        <f>+TBL_Test[[#This Row],[Adv1]]+TBL_Test[[#This Row],[Adb Hist]]</f>
        <v>4</v>
      </c>
      <c r="S224" s="50">
        <f>+TBL_Test[[#This Row],[CoEq 1]]+TBL_Test[[#This Row],[CoEq Hist]]</f>
        <v>1</v>
      </c>
    </row>
    <row r="225" spans="11:19" x14ac:dyDescent="0.3">
      <c r="K225" s="2" t="s">
        <v>376</v>
      </c>
      <c r="L225" s="2" t="s">
        <v>10</v>
      </c>
      <c r="M225" s="2" t="s">
        <v>27</v>
      </c>
      <c r="N225" s="12">
        <v>0</v>
      </c>
      <c r="O225" s="13">
        <v>4</v>
      </c>
      <c r="P225" s="2">
        <v>0</v>
      </c>
      <c r="Q225" s="2">
        <v>1</v>
      </c>
      <c r="R225" s="49">
        <f>+TBL_Test[[#This Row],[Adv1]]+TBL_Test[[#This Row],[Adb Hist]]</f>
        <v>4</v>
      </c>
      <c r="S225" s="50">
        <f>+TBL_Test[[#This Row],[CoEq 1]]+TBL_Test[[#This Row],[CoEq Hist]]</f>
        <v>1</v>
      </c>
    </row>
    <row r="226" spans="11:19" x14ac:dyDescent="0.3">
      <c r="K226" s="2" t="s">
        <v>190</v>
      </c>
      <c r="L226" s="2" t="s">
        <v>11</v>
      </c>
      <c r="M226" s="2" t="s">
        <v>12</v>
      </c>
      <c r="N226" s="12">
        <v>0</v>
      </c>
      <c r="O226" s="13">
        <v>3</v>
      </c>
      <c r="P226" s="2">
        <v>0</v>
      </c>
      <c r="Q226" s="2">
        <v>1</v>
      </c>
      <c r="R226" s="49">
        <f>+TBL_Test[[#This Row],[Adv1]]+TBL_Test[[#This Row],[Adb Hist]]</f>
        <v>3</v>
      </c>
      <c r="S226" s="50">
        <f>+TBL_Test[[#This Row],[CoEq 1]]+TBL_Test[[#This Row],[CoEq Hist]]</f>
        <v>1</v>
      </c>
    </row>
    <row r="227" spans="11:19" x14ac:dyDescent="0.3">
      <c r="K227" s="2" t="s">
        <v>377</v>
      </c>
      <c r="L227" s="2" t="s">
        <v>11</v>
      </c>
      <c r="M227" s="2" t="s">
        <v>13</v>
      </c>
      <c r="N227" s="12">
        <v>0</v>
      </c>
      <c r="O227" s="13">
        <v>3</v>
      </c>
      <c r="P227" s="2">
        <v>0</v>
      </c>
      <c r="Q227" s="2">
        <v>0</v>
      </c>
      <c r="R227" s="49">
        <f>+TBL_Test[[#This Row],[Adv1]]+TBL_Test[[#This Row],[Adb Hist]]</f>
        <v>3</v>
      </c>
      <c r="S227" s="50">
        <f>+TBL_Test[[#This Row],[CoEq 1]]+TBL_Test[[#This Row],[CoEq Hist]]</f>
        <v>0</v>
      </c>
    </row>
    <row r="228" spans="11:19" x14ac:dyDescent="0.3">
      <c r="K228" s="2" t="s">
        <v>191</v>
      </c>
      <c r="L228" s="2" t="s">
        <v>11</v>
      </c>
      <c r="M228" s="2" t="s">
        <v>14</v>
      </c>
      <c r="N228" s="12">
        <v>1</v>
      </c>
      <c r="O228" s="13">
        <v>2</v>
      </c>
      <c r="P228" s="2">
        <v>0</v>
      </c>
      <c r="Q228" s="2">
        <v>1</v>
      </c>
      <c r="R228" s="49">
        <f>+TBL_Test[[#This Row],[Adv1]]+TBL_Test[[#This Row],[Adb Hist]]</f>
        <v>3</v>
      </c>
      <c r="S228" s="50">
        <f>+TBL_Test[[#This Row],[CoEq 1]]+TBL_Test[[#This Row],[CoEq Hist]]</f>
        <v>1</v>
      </c>
    </row>
    <row r="229" spans="11:19" x14ac:dyDescent="0.3">
      <c r="K229" s="2" t="s">
        <v>192</v>
      </c>
      <c r="L229" s="2" t="s">
        <v>11</v>
      </c>
      <c r="M229" s="2" t="s">
        <v>15</v>
      </c>
      <c r="N229" s="12">
        <v>1</v>
      </c>
      <c r="O229" s="13">
        <v>3</v>
      </c>
      <c r="P229" s="2">
        <v>0</v>
      </c>
      <c r="Q229" s="2">
        <v>0</v>
      </c>
      <c r="R229" s="49">
        <f>+TBL_Test[[#This Row],[Adv1]]+TBL_Test[[#This Row],[Adb Hist]]</f>
        <v>4</v>
      </c>
      <c r="S229" s="50">
        <f>+TBL_Test[[#This Row],[CoEq 1]]+TBL_Test[[#This Row],[CoEq Hist]]</f>
        <v>0</v>
      </c>
    </row>
    <row r="230" spans="11:19" x14ac:dyDescent="0.3">
      <c r="K230" s="2" t="s">
        <v>228</v>
      </c>
      <c r="L230" s="2" t="s">
        <v>11</v>
      </c>
      <c r="M230" s="2" t="s">
        <v>16</v>
      </c>
      <c r="N230" s="12">
        <v>0</v>
      </c>
      <c r="O230" s="13">
        <v>3</v>
      </c>
      <c r="P230" s="2">
        <v>0</v>
      </c>
      <c r="Q230" s="2">
        <v>0</v>
      </c>
      <c r="R230" s="49">
        <f>+TBL_Test[[#This Row],[Adv1]]+TBL_Test[[#This Row],[Adb Hist]]</f>
        <v>3</v>
      </c>
      <c r="S230" s="50">
        <f>+TBL_Test[[#This Row],[CoEq 1]]+TBL_Test[[#This Row],[CoEq Hist]]</f>
        <v>0</v>
      </c>
    </row>
    <row r="231" spans="11:19" x14ac:dyDescent="0.3">
      <c r="K231" s="2" t="s">
        <v>378</v>
      </c>
      <c r="L231" s="2" t="s">
        <v>11</v>
      </c>
      <c r="M231" s="2" t="s">
        <v>17</v>
      </c>
      <c r="N231" s="12">
        <v>0</v>
      </c>
      <c r="O231" s="13">
        <v>3</v>
      </c>
      <c r="P231" s="2">
        <v>0</v>
      </c>
      <c r="Q231" s="2">
        <v>0</v>
      </c>
      <c r="R231" s="49">
        <f>+TBL_Test[[#This Row],[Adv1]]+TBL_Test[[#This Row],[Adb Hist]]</f>
        <v>3</v>
      </c>
      <c r="S231" s="50">
        <f>+TBL_Test[[#This Row],[CoEq 1]]+TBL_Test[[#This Row],[CoEq Hist]]</f>
        <v>0</v>
      </c>
    </row>
    <row r="232" spans="11:19" x14ac:dyDescent="0.3">
      <c r="K232" s="2" t="s">
        <v>193</v>
      </c>
      <c r="L232" s="2" t="s">
        <v>11</v>
      </c>
      <c r="M232" s="2" t="s">
        <v>18</v>
      </c>
      <c r="N232" s="12">
        <v>0</v>
      </c>
      <c r="O232" s="13">
        <v>3</v>
      </c>
      <c r="P232" s="2">
        <v>0</v>
      </c>
      <c r="Q232" s="2">
        <v>0</v>
      </c>
      <c r="R232" s="49">
        <f>+TBL_Test[[#This Row],[Adv1]]+TBL_Test[[#This Row],[Adb Hist]]</f>
        <v>3</v>
      </c>
      <c r="S232" s="50">
        <f>+TBL_Test[[#This Row],[CoEq 1]]+TBL_Test[[#This Row],[CoEq Hist]]</f>
        <v>0</v>
      </c>
    </row>
    <row r="233" spans="11:19" x14ac:dyDescent="0.3">
      <c r="K233" s="2" t="s">
        <v>379</v>
      </c>
      <c r="L233" s="2" t="s">
        <v>11</v>
      </c>
      <c r="M233" s="2" t="s">
        <v>19</v>
      </c>
      <c r="N233" s="12">
        <v>0</v>
      </c>
      <c r="O233" s="13">
        <v>3</v>
      </c>
      <c r="P233" s="2">
        <v>0</v>
      </c>
      <c r="Q233" s="2">
        <v>0</v>
      </c>
      <c r="R233" s="49">
        <f>+TBL_Test[[#This Row],[Adv1]]+TBL_Test[[#This Row],[Adb Hist]]</f>
        <v>3</v>
      </c>
      <c r="S233" s="50">
        <f>+TBL_Test[[#This Row],[CoEq 1]]+TBL_Test[[#This Row],[CoEq Hist]]</f>
        <v>0</v>
      </c>
    </row>
    <row r="234" spans="11:19" x14ac:dyDescent="0.3">
      <c r="K234" s="2" t="s">
        <v>194</v>
      </c>
      <c r="L234" s="2" t="s">
        <v>11</v>
      </c>
      <c r="M234" s="2" t="s">
        <v>20</v>
      </c>
      <c r="N234" s="12">
        <v>0</v>
      </c>
      <c r="O234" s="13">
        <v>3</v>
      </c>
      <c r="P234" s="2">
        <v>0</v>
      </c>
      <c r="Q234" s="2">
        <v>1</v>
      </c>
      <c r="R234" s="49">
        <f>+TBL_Test[[#This Row],[Adv1]]+TBL_Test[[#This Row],[Adb Hist]]</f>
        <v>3</v>
      </c>
      <c r="S234" s="50">
        <f>+TBL_Test[[#This Row],[CoEq 1]]+TBL_Test[[#This Row],[CoEq Hist]]</f>
        <v>1</v>
      </c>
    </row>
    <row r="235" spans="11:19" x14ac:dyDescent="0.3">
      <c r="K235" s="2" t="s">
        <v>212</v>
      </c>
      <c r="L235" s="2" t="s">
        <v>11</v>
      </c>
      <c r="M235" s="2" t="s">
        <v>21</v>
      </c>
      <c r="N235" s="12">
        <v>0</v>
      </c>
      <c r="O235" s="13">
        <v>3</v>
      </c>
      <c r="P235" s="2">
        <v>0</v>
      </c>
      <c r="Q235" s="2">
        <v>0</v>
      </c>
      <c r="R235" s="49">
        <f>+TBL_Test[[#This Row],[Adv1]]+TBL_Test[[#This Row],[Adb Hist]]</f>
        <v>3</v>
      </c>
      <c r="S235" s="50">
        <f>+TBL_Test[[#This Row],[CoEq 1]]+TBL_Test[[#This Row],[CoEq Hist]]</f>
        <v>0</v>
      </c>
    </row>
    <row r="236" spans="11:19" x14ac:dyDescent="0.3">
      <c r="K236" s="2" t="s">
        <v>195</v>
      </c>
      <c r="L236" s="2" t="s">
        <v>11</v>
      </c>
      <c r="M236" s="2" t="s">
        <v>22</v>
      </c>
      <c r="N236" s="12">
        <v>0</v>
      </c>
      <c r="O236" s="13">
        <v>3</v>
      </c>
      <c r="P236" s="2">
        <v>0</v>
      </c>
      <c r="Q236" s="2">
        <v>1</v>
      </c>
      <c r="R236" s="49">
        <f>+TBL_Test[[#This Row],[Adv1]]+TBL_Test[[#This Row],[Adb Hist]]</f>
        <v>3</v>
      </c>
      <c r="S236" s="50">
        <f>+TBL_Test[[#This Row],[CoEq 1]]+TBL_Test[[#This Row],[CoEq Hist]]</f>
        <v>1</v>
      </c>
    </row>
    <row r="237" spans="11:19" x14ac:dyDescent="0.3">
      <c r="K237" s="2" t="s">
        <v>380</v>
      </c>
      <c r="L237" s="2" t="s">
        <v>11</v>
      </c>
      <c r="M237" s="2" t="s">
        <v>23</v>
      </c>
      <c r="N237" s="12">
        <v>0</v>
      </c>
      <c r="O237" s="13">
        <v>4</v>
      </c>
      <c r="P237" s="2">
        <v>0</v>
      </c>
      <c r="Q237" s="2">
        <v>1</v>
      </c>
      <c r="R237" s="49">
        <f>+TBL_Test[[#This Row],[Adv1]]+TBL_Test[[#This Row],[Adb Hist]]</f>
        <v>4</v>
      </c>
      <c r="S237" s="50">
        <f>+TBL_Test[[#This Row],[CoEq 1]]+TBL_Test[[#This Row],[CoEq Hist]]</f>
        <v>1</v>
      </c>
    </row>
    <row r="238" spans="11:19" x14ac:dyDescent="0.3">
      <c r="K238" s="2" t="s">
        <v>381</v>
      </c>
      <c r="L238" s="2" t="s">
        <v>11</v>
      </c>
      <c r="M238" s="2" t="s">
        <v>24</v>
      </c>
      <c r="N238" s="12">
        <v>0</v>
      </c>
      <c r="O238" s="13">
        <v>3</v>
      </c>
      <c r="P238" s="2">
        <v>0</v>
      </c>
      <c r="Q238" s="2">
        <v>0</v>
      </c>
      <c r="R238" s="49">
        <f>+TBL_Test[[#This Row],[Adv1]]+TBL_Test[[#This Row],[Adb Hist]]</f>
        <v>3</v>
      </c>
      <c r="S238" s="50">
        <f>+TBL_Test[[#This Row],[CoEq 1]]+TBL_Test[[#This Row],[CoEq Hist]]</f>
        <v>0</v>
      </c>
    </row>
    <row r="239" spans="11:19" x14ac:dyDescent="0.3">
      <c r="K239" s="2" t="s">
        <v>225</v>
      </c>
      <c r="L239" s="2" t="s">
        <v>11</v>
      </c>
      <c r="M239" s="2" t="s">
        <v>25</v>
      </c>
      <c r="N239" s="12">
        <v>0</v>
      </c>
      <c r="O239" s="13">
        <v>3</v>
      </c>
      <c r="P239" s="2">
        <v>0</v>
      </c>
      <c r="Q239" s="2">
        <v>0</v>
      </c>
      <c r="R239" s="49">
        <f>+TBL_Test[[#This Row],[Adv1]]+TBL_Test[[#This Row],[Adb Hist]]</f>
        <v>3</v>
      </c>
      <c r="S239" s="50">
        <f>+TBL_Test[[#This Row],[CoEq 1]]+TBL_Test[[#This Row],[CoEq Hist]]</f>
        <v>0</v>
      </c>
    </row>
    <row r="240" spans="11:19" x14ac:dyDescent="0.3">
      <c r="K240" s="2" t="s">
        <v>382</v>
      </c>
      <c r="L240" s="2" t="s">
        <v>11</v>
      </c>
      <c r="M240" s="2" t="s">
        <v>26</v>
      </c>
      <c r="N240" s="12">
        <v>0</v>
      </c>
      <c r="O240" s="13">
        <v>3</v>
      </c>
      <c r="P240" s="2">
        <v>0</v>
      </c>
      <c r="Q240" s="2">
        <v>0</v>
      </c>
      <c r="R240" s="49">
        <f>+TBL_Test[[#This Row],[Adv1]]+TBL_Test[[#This Row],[Adb Hist]]</f>
        <v>3</v>
      </c>
      <c r="S240" s="50">
        <f>+TBL_Test[[#This Row],[CoEq 1]]+TBL_Test[[#This Row],[CoEq Hist]]</f>
        <v>0</v>
      </c>
    </row>
    <row r="241" spans="11:19" x14ac:dyDescent="0.3">
      <c r="K241" s="2" t="s">
        <v>383</v>
      </c>
      <c r="L241" s="2" t="s">
        <v>11</v>
      </c>
      <c r="M241" s="2" t="s">
        <v>27</v>
      </c>
      <c r="N241" s="12">
        <v>0</v>
      </c>
      <c r="O241" s="13">
        <v>5</v>
      </c>
      <c r="P241" s="2">
        <v>0</v>
      </c>
      <c r="Q241" s="2">
        <v>1</v>
      </c>
      <c r="R241" s="49">
        <f>+TBL_Test[[#This Row],[Adv1]]+TBL_Test[[#This Row],[Adb Hist]]</f>
        <v>5</v>
      </c>
      <c r="S241" s="50">
        <f>+TBL_Test[[#This Row],[CoEq 1]]+TBL_Test[[#This Row],[CoEq Hist]]</f>
        <v>1</v>
      </c>
    </row>
    <row r="242" spans="11:19" x14ac:dyDescent="0.3">
      <c r="K242" s="2" t="s">
        <v>384</v>
      </c>
      <c r="L242" s="2" t="s">
        <v>12</v>
      </c>
      <c r="M242" s="2" t="s">
        <v>13</v>
      </c>
      <c r="N242" s="12">
        <v>0</v>
      </c>
      <c r="O242" s="13">
        <v>4</v>
      </c>
      <c r="P242" s="2">
        <v>0</v>
      </c>
      <c r="Q242" s="2">
        <v>1</v>
      </c>
      <c r="R242" s="49">
        <f>+TBL_Test[[#This Row],[Adv1]]+TBL_Test[[#This Row],[Adb Hist]]</f>
        <v>4</v>
      </c>
      <c r="S242" s="50">
        <f>+TBL_Test[[#This Row],[CoEq 1]]+TBL_Test[[#This Row],[CoEq Hist]]</f>
        <v>1</v>
      </c>
    </row>
    <row r="243" spans="11:19" x14ac:dyDescent="0.3">
      <c r="K243" s="2" t="s">
        <v>196</v>
      </c>
      <c r="L243" s="2" t="s">
        <v>12</v>
      </c>
      <c r="M243" s="2" t="s">
        <v>14</v>
      </c>
      <c r="N243" s="12">
        <v>0</v>
      </c>
      <c r="O243" s="13">
        <v>3</v>
      </c>
      <c r="P243" s="2">
        <v>0</v>
      </c>
      <c r="Q243" s="2">
        <v>0</v>
      </c>
      <c r="R243" s="49">
        <f>+TBL_Test[[#This Row],[Adv1]]+TBL_Test[[#This Row],[Adb Hist]]</f>
        <v>3</v>
      </c>
      <c r="S243" s="50">
        <f>+TBL_Test[[#This Row],[CoEq 1]]+TBL_Test[[#This Row],[CoEq Hist]]</f>
        <v>0</v>
      </c>
    </row>
    <row r="244" spans="11:19" x14ac:dyDescent="0.3">
      <c r="K244" s="2" t="s">
        <v>197</v>
      </c>
      <c r="L244" s="2" t="s">
        <v>12</v>
      </c>
      <c r="M244" s="2" t="s">
        <v>15</v>
      </c>
      <c r="N244" s="12">
        <v>0</v>
      </c>
      <c r="O244" s="13">
        <v>3</v>
      </c>
      <c r="P244" s="2">
        <v>0</v>
      </c>
      <c r="Q244" s="2">
        <v>0</v>
      </c>
      <c r="R244" s="49">
        <f>+TBL_Test[[#This Row],[Adv1]]+TBL_Test[[#This Row],[Adb Hist]]</f>
        <v>3</v>
      </c>
      <c r="S244" s="50">
        <f>+TBL_Test[[#This Row],[CoEq 1]]+TBL_Test[[#This Row],[CoEq Hist]]</f>
        <v>0</v>
      </c>
    </row>
    <row r="245" spans="11:19" x14ac:dyDescent="0.3">
      <c r="K245" s="2" t="s">
        <v>241</v>
      </c>
      <c r="L245" s="2" t="s">
        <v>12</v>
      </c>
      <c r="M245" s="2" t="s">
        <v>16</v>
      </c>
      <c r="N245" s="12">
        <v>1</v>
      </c>
      <c r="O245" s="13">
        <v>3</v>
      </c>
      <c r="P245" s="2">
        <v>0</v>
      </c>
      <c r="Q245" s="2">
        <v>1</v>
      </c>
      <c r="R245" s="49">
        <f>+TBL_Test[[#This Row],[Adv1]]+TBL_Test[[#This Row],[Adb Hist]]</f>
        <v>4</v>
      </c>
      <c r="S245" s="50">
        <f>+TBL_Test[[#This Row],[CoEq 1]]+TBL_Test[[#This Row],[CoEq Hist]]</f>
        <v>1</v>
      </c>
    </row>
    <row r="246" spans="11:19" x14ac:dyDescent="0.3">
      <c r="K246" s="2" t="s">
        <v>385</v>
      </c>
      <c r="L246" s="2" t="s">
        <v>12</v>
      </c>
      <c r="M246" s="2" t="s">
        <v>17</v>
      </c>
      <c r="N246" s="12">
        <v>0</v>
      </c>
      <c r="O246" s="13">
        <v>4</v>
      </c>
      <c r="P246" s="2">
        <v>0</v>
      </c>
      <c r="Q246" s="2">
        <v>0</v>
      </c>
      <c r="R246" s="49">
        <f>+TBL_Test[[#This Row],[Adv1]]+TBL_Test[[#This Row],[Adb Hist]]</f>
        <v>4</v>
      </c>
      <c r="S246" s="50">
        <f>+TBL_Test[[#This Row],[CoEq 1]]+TBL_Test[[#This Row],[CoEq Hist]]</f>
        <v>0</v>
      </c>
    </row>
    <row r="247" spans="11:19" x14ac:dyDescent="0.3">
      <c r="K247" s="2" t="s">
        <v>198</v>
      </c>
      <c r="L247" s="2" t="s">
        <v>12</v>
      </c>
      <c r="M247" s="2" t="s">
        <v>18</v>
      </c>
      <c r="N247" s="12">
        <v>0</v>
      </c>
      <c r="O247" s="13">
        <v>4</v>
      </c>
      <c r="P247" s="2">
        <v>1</v>
      </c>
      <c r="Q247" s="2">
        <v>0</v>
      </c>
      <c r="R247" s="49">
        <f>+TBL_Test[[#This Row],[Adv1]]+TBL_Test[[#This Row],[Adb Hist]]</f>
        <v>4</v>
      </c>
      <c r="S247" s="50">
        <f>+TBL_Test[[#This Row],[CoEq 1]]+TBL_Test[[#This Row],[CoEq Hist]]</f>
        <v>1</v>
      </c>
    </row>
    <row r="248" spans="11:19" x14ac:dyDescent="0.3">
      <c r="K248" s="2" t="s">
        <v>386</v>
      </c>
      <c r="L248" s="2" t="s">
        <v>12</v>
      </c>
      <c r="M248" s="2" t="s">
        <v>19</v>
      </c>
      <c r="N248" s="12">
        <v>0</v>
      </c>
      <c r="O248" s="13">
        <v>4</v>
      </c>
      <c r="P248" s="2">
        <v>0</v>
      </c>
      <c r="Q248" s="2">
        <v>1</v>
      </c>
      <c r="R248" s="49">
        <f>+TBL_Test[[#This Row],[Adv1]]+TBL_Test[[#This Row],[Adb Hist]]</f>
        <v>4</v>
      </c>
      <c r="S248" s="50">
        <f>+TBL_Test[[#This Row],[CoEq 1]]+TBL_Test[[#This Row],[CoEq Hist]]</f>
        <v>1</v>
      </c>
    </row>
    <row r="249" spans="11:19" x14ac:dyDescent="0.3">
      <c r="K249" s="2" t="s">
        <v>199</v>
      </c>
      <c r="L249" s="2" t="s">
        <v>12</v>
      </c>
      <c r="M249" s="2" t="s">
        <v>20</v>
      </c>
      <c r="N249" s="12">
        <v>1</v>
      </c>
      <c r="O249" s="13">
        <v>3</v>
      </c>
      <c r="P249" s="2">
        <v>0</v>
      </c>
      <c r="Q249" s="2">
        <v>0</v>
      </c>
      <c r="R249" s="49">
        <f>+TBL_Test[[#This Row],[Adv1]]+TBL_Test[[#This Row],[Adb Hist]]</f>
        <v>4</v>
      </c>
      <c r="S249" s="50">
        <f>+TBL_Test[[#This Row],[CoEq 1]]+TBL_Test[[#This Row],[CoEq Hist]]</f>
        <v>0</v>
      </c>
    </row>
    <row r="250" spans="11:19" x14ac:dyDescent="0.3">
      <c r="K250" s="2" t="s">
        <v>213</v>
      </c>
      <c r="L250" s="2" t="s">
        <v>12</v>
      </c>
      <c r="M250" s="2" t="s">
        <v>21</v>
      </c>
      <c r="N250" s="12">
        <v>0</v>
      </c>
      <c r="O250" s="13">
        <v>3</v>
      </c>
      <c r="P250" s="2">
        <v>0</v>
      </c>
      <c r="Q250" s="2">
        <v>1</v>
      </c>
      <c r="R250" s="49">
        <f>+TBL_Test[[#This Row],[Adv1]]+TBL_Test[[#This Row],[Adb Hist]]</f>
        <v>3</v>
      </c>
      <c r="S250" s="50">
        <f>+TBL_Test[[#This Row],[CoEq 1]]+TBL_Test[[#This Row],[CoEq Hist]]</f>
        <v>1</v>
      </c>
    </row>
    <row r="251" spans="11:19" x14ac:dyDescent="0.3">
      <c r="K251" s="2" t="s">
        <v>200</v>
      </c>
      <c r="L251" s="2" t="s">
        <v>12</v>
      </c>
      <c r="M251" s="2" t="s">
        <v>22</v>
      </c>
      <c r="N251" s="12">
        <v>0</v>
      </c>
      <c r="O251" s="13">
        <v>3</v>
      </c>
      <c r="P251" s="2">
        <v>0</v>
      </c>
      <c r="Q251" s="2">
        <v>0</v>
      </c>
      <c r="R251" s="49">
        <f>+TBL_Test[[#This Row],[Adv1]]+TBL_Test[[#This Row],[Adb Hist]]</f>
        <v>3</v>
      </c>
      <c r="S251" s="50">
        <f>+TBL_Test[[#This Row],[CoEq 1]]+TBL_Test[[#This Row],[CoEq Hist]]</f>
        <v>0</v>
      </c>
    </row>
    <row r="252" spans="11:19" x14ac:dyDescent="0.3">
      <c r="K252" s="2" t="s">
        <v>387</v>
      </c>
      <c r="L252" s="2" t="s">
        <v>12</v>
      </c>
      <c r="M252" s="2" t="s">
        <v>23</v>
      </c>
      <c r="N252" s="12">
        <v>1</v>
      </c>
      <c r="O252" s="13">
        <v>3</v>
      </c>
      <c r="P252" s="2">
        <v>0</v>
      </c>
      <c r="Q252" s="2">
        <v>0</v>
      </c>
      <c r="R252" s="49">
        <f>+TBL_Test[[#This Row],[Adv1]]+TBL_Test[[#This Row],[Adb Hist]]</f>
        <v>4</v>
      </c>
      <c r="S252" s="50">
        <f>+TBL_Test[[#This Row],[CoEq 1]]+TBL_Test[[#This Row],[CoEq Hist]]</f>
        <v>0</v>
      </c>
    </row>
    <row r="253" spans="11:19" x14ac:dyDescent="0.3">
      <c r="K253" s="2" t="s">
        <v>388</v>
      </c>
      <c r="L253" s="2" t="s">
        <v>12</v>
      </c>
      <c r="M253" s="2" t="s">
        <v>24</v>
      </c>
      <c r="N253" s="12">
        <v>0</v>
      </c>
      <c r="O253" s="13">
        <v>4</v>
      </c>
      <c r="P253" s="2">
        <v>0</v>
      </c>
      <c r="Q253" s="2">
        <v>0</v>
      </c>
      <c r="R253" s="49">
        <f>+TBL_Test[[#This Row],[Adv1]]+TBL_Test[[#This Row],[Adb Hist]]</f>
        <v>4</v>
      </c>
      <c r="S253" s="50">
        <f>+TBL_Test[[#This Row],[CoEq 1]]+TBL_Test[[#This Row],[CoEq Hist]]</f>
        <v>0</v>
      </c>
    </row>
    <row r="254" spans="11:19" x14ac:dyDescent="0.3">
      <c r="K254" s="2" t="s">
        <v>221</v>
      </c>
      <c r="L254" s="2" t="s">
        <v>12</v>
      </c>
      <c r="M254" s="2" t="s">
        <v>25</v>
      </c>
      <c r="N254" s="12">
        <v>1</v>
      </c>
      <c r="O254" s="13">
        <v>2</v>
      </c>
      <c r="P254" s="2">
        <v>0</v>
      </c>
      <c r="Q254" s="2">
        <v>1</v>
      </c>
      <c r="R254" s="49">
        <f>+TBL_Test[[#This Row],[Adv1]]+TBL_Test[[#This Row],[Adb Hist]]</f>
        <v>3</v>
      </c>
      <c r="S254" s="50">
        <f>+TBL_Test[[#This Row],[CoEq 1]]+TBL_Test[[#This Row],[CoEq Hist]]</f>
        <v>1</v>
      </c>
    </row>
    <row r="255" spans="11:19" x14ac:dyDescent="0.3">
      <c r="K255" s="2" t="s">
        <v>389</v>
      </c>
      <c r="L255" s="2" t="s">
        <v>12</v>
      </c>
      <c r="M255" s="2" t="s">
        <v>26</v>
      </c>
      <c r="N255" s="12">
        <v>0</v>
      </c>
      <c r="O255" s="13">
        <v>3</v>
      </c>
      <c r="P255" s="2">
        <v>0</v>
      </c>
      <c r="Q255" s="2">
        <v>0</v>
      </c>
      <c r="R255" s="49">
        <f>+TBL_Test[[#This Row],[Adv1]]+TBL_Test[[#This Row],[Adb Hist]]</f>
        <v>3</v>
      </c>
      <c r="S255" s="50">
        <f>+TBL_Test[[#This Row],[CoEq 1]]+TBL_Test[[#This Row],[CoEq Hist]]</f>
        <v>0</v>
      </c>
    </row>
    <row r="256" spans="11:19" x14ac:dyDescent="0.3">
      <c r="K256" s="2" t="s">
        <v>390</v>
      </c>
      <c r="L256" s="2" t="s">
        <v>12</v>
      </c>
      <c r="M256" s="2" t="s">
        <v>27</v>
      </c>
      <c r="N256" s="12">
        <v>0</v>
      </c>
      <c r="O256" s="13">
        <v>3</v>
      </c>
      <c r="P256" s="2">
        <v>0</v>
      </c>
      <c r="Q256" s="2">
        <v>1</v>
      </c>
      <c r="R256" s="49">
        <f>+TBL_Test[[#This Row],[Adv1]]+TBL_Test[[#This Row],[Adb Hist]]</f>
        <v>3</v>
      </c>
      <c r="S256" s="50">
        <f>+TBL_Test[[#This Row],[CoEq 1]]+TBL_Test[[#This Row],[CoEq Hist]]</f>
        <v>1</v>
      </c>
    </row>
    <row r="257" spans="11:19" x14ac:dyDescent="0.3">
      <c r="K257" s="2" t="s">
        <v>391</v>
      </c>
      <c r="L257" s="2" t="s">
        <v>13</v>
      </c>
      <c r="M257" s="2" t="s">
        <v>14</v>
      </c>
      <c r="N257" s="12">
        <v>0</v>
      </c>
      <c r="O257" s="13">
        <v>3</v>
      </c>
      <c r="P257" s="2">
        <v>0</v>
      </c>
      <c r="Q257" s="2">
        <v>0</v>
      </c>
      <c r="R257" s="49">
        <f>+TBL_Test[[#This Row],[Adv1]]+TBL_Test[[#This Row],[Adb Hist]]</f>
        <v>3</v>
      </c>
      <c r="S257" s="50">
        <f>+TBL_Test[[#This Row],[CoEq 1]]+TBL_Test[[#This Row],[CoEq Hist]]</f>
        <v>0</v>
      </c>
    </row>
    <row r="258" spans="11:19" x14ac:dyDescent="0.3">
      <c r="K258" s="2" t="s">
        <v>392</v>
      </c>
      <c r="L258" s="2" t="s">
        <v>13</v>
      </c>
      <c r="M258" s="2" t="s">
        <v>15</v>
      </c>
      <c r="N258" s="12">
        <v>1</v>
      </c>
      <c r="O258" s="13">
        <v>3</v>
      </c>
      <c r="P258" s="2">
        <v>0</v>
      </c>
      <c r="Q258" s="2">
        <v>0</v>
      </c>
      <c r="R258" s="49">
        <f>+TBL_Test[[#This Row],[Adv1]]+TBL_Test[[#This Row],[Adb Hist]]</f>
        <v>4</v>
      </c>
      <c r="S258" s="50">
        <f>+TBL_Test[[#This Row],[CoEq 1]]+TBL_Test[[#This Row],[CoEq Hist]]</f>
        <v>0</v>
      </c>
    </row>
    <row r="259" spans="11:19" x14ac:dyDescent="0.3">
      <c r="K259" s="2" t="s">
        <v>393</v>
      </c>
      <c r="L259" s="2" t="s">
        <v>13</v>
      </c>
      <c r="M259" s="2" t="s">
        <v>16</v>
      </c>
      <c r="N259" s="12">
        <v>0</v>
      </c>
      <c r="O259" s="13">
        <v>4</v>
      </c>
      <c r="P259" s="2">
        <v>0</v>
      </c>
      <c r="Q259" s="2">
        <v>0</v>
      </c>
      <c r="R259" s="49">
        <f>+TBL_Test[[#This Row],[Adv1]]+TBL_Test[[#This Row],[Adb Hist]]</f>
        <v>4</v>
      </c>
      <c r="S259" s="50">
        <f>+TBL_Test[[#This Row],[CoEq 1]]+TBL_Test[[#This Row],[CoEq Hist]]</f>
        <v>0</v>
      </c>
    </row>
    <row r="260" spans="11:19" x14ac:dyDescent="0.3">
      <c r="K260" s="2" t="s">
        <v>394</v>
      </c>
      <c r="L260" s="2" t="s">
        <v>13</v>
      </c>
      <c r="M260" s="2" t="s">
        <v>17</v>
      </c>
      <c r="N260" s="12">
        <v>0</v>
      </c>
      <c r="O260" s="13">
        <v>4</v>
      </c>
      <c r="P260" s="2">
        <v>0</v>
      </c>
      <c r="Q260" s="2">
        <v>0</v>
      </c>
      <c r="R260" s="49">
        <f>+TBL_Test[[#This Row],[Adv1]]+TBL_Test[[#This Row],[Adb Hist]]</f>
        <v>4</v>
      </c>
      <c r="S260" s="50">
        <f>+TBL_Test[[#This Row],[CoEq 1]]+TBL_Test[[#This Row],[CoEq Hist]]</f>
        <v>0</v>
      </c>
    </row>
    <row r="261" spans="11:19" x14ac:dyDescent="0.3">
      <c r="K261" s="2" t="s">
        <v>395</v>
      </c>
      <c r="L261" s="2" t="s">
        <v>13</v>
      </c>
      <c r="M261" s="2" t="s">
        <v>18</v>
      </c>
      <c r="N261" s="12">
        <v>0</v>
      </c>
      <c r="O261" s="13">
        <v>4</v>
      </c>
      <c r="P261" s="2">
        <v>0</v>
      </c>
      <c r="Q261" s="2">
        <v>1</v>
      </c>
      <c r="R261" s="49">
        <f>+TBL_Test[[#This Row],[Adv1]]+TBL_Test[[#This Row],[Adb Hist]]</f>
        <v>4</v>
      </c>
      <c r="S261" s="50">
        <f>+TBL_Test[[#This Row],[CoEq 1]]+TBL_Test[[#This Row],[CoEq Hist]]</f>
        <v>1</v>
      </c>
    </row>
    <row r="262" spans="11:19" x14ac:dyDescent="0.3">
      <c r="K262" s="2" t="s">
        <v>396</v>
      </c>
      <c r="L262" s="2" t="s">
        <v>13</v>
      </c>
      <c r="M262" s="2" t="s">
        <v>19</v>
      </c>
      <c r="N262" s="12">
        <v>0</v>
      </c>
      <c r="O262" s="13">
        <v>3</v>
      </c>
      <c r="P262" s="2">
        <v>0</v>
      </c>
      <c r="Q262" s="2">
        <v>1</v>
      </c>
      <c r="R262" s="49">
        <f>+TBL_Test[[#This Row],[Adv1]]+TBL_Test[[#This Row],[Adb Hist]]</f>
        <v>3</v>
      </c>
      <c r="S262" s="50">
        <f>+TBL_Test[[#This Row],[CoEq 1]]+TBL_Test[[#This Row],[CoEq Hist]]</f>
        <v>1</v>
      </c>
    </row>
    <row r="263" spans="11:19" x14ac:dyDescent="0.3">
      <c r="K263" s="2" t="s">
        <v>397</v>
      </c>
      <c r="L263" s="2" t="s">
        <v>13</v>
      </c>
      <c r="M263" s="2" t="s">
        <v>20</v>
      </c>
      <c r="N263" s="12">
        <v>0</v>
      </c>
      <c r="O263" s="13">
        <v>4</v>
      </c>
      <c r="P263" s="2">
        <v>0</v>
      </c>
      <c r="Q263" s="2">
        <v>1</v>
      </c>
      <c r="R263" s="49">
        <f>+TBL_Test[[#This Row],[Adv1]]+TBL_Test[[#This Row],[Adb Hist]]</f>
        <v>4</v>
      </c>
      <c r="S263" s="50">
        <f>+TBL_Test[[#This Row],[CoEq 1]]+TBL_Test[[#This Row],[CoEq Hist]]</f>
        <v>1</v>
      </c>
    </row>
    <row r="264" spans="11:19" x14ac:dyDescent="0.3">
      <c r="K264" s="2" t="s">
        <v>398</v>
      </c>
      <c r="L264" s="2" t="s">
        <v>13</v>
      </c>
      <c r="M264" s="2" t="s">
        <v>21</v>
      </c>
      <c r="N264" s="12">
        <v>0</v>
      </c>
      <c r="O264" s="13">
        <v>3</v>
      </c>
      <c r="P264" s="2">
        <v>0</v>
      </c>
      <c r="Q264" s="2">
        <v>0</v>
      </c>
      <c r="R264" s="49">
        <f>+TBL_Test[[#This Row],[Adv1]]+TBL_Test[[#This Row],[Adb Hist]]</f>
        <v>3</v>
      </c>
      <c r="S264" s="50">
        <f>+TBL_Test[[#This Row],[CoEq 1]]+TBL_Test[[#This Row],[CoEq Hist]]</f>
        <v>0</v>
      </c>
    </row>
    <row r="265" spans="11:19" x14ac:dyDescent="0.3">
      <c r="K265" s="2" t="s">
        <v>399</v>
      </c>
      <c r="L265" s="2" t="s">
        <v>13</v>
      </c>
      <c r="M265" s="2" t="s">
        <v>22</v>
      </c>
      <c r="N265" s="12">
        <v>0</v>
      </c>
      <c r="O265" s="13">
        <v>3</v>
      </c>
      <c r="P265" s="2">
        <v>0</v>
      </c>
      <c r="Q265" s="2">
        <v>0</v>
      </c>
      <c r="R265" s="49">
        <f>+TBL_Test[[#This Row],[Adv1]]+TBL_Test[[#This Row],[Adb Hist]]</f>
        <v>3</v>
      </c>
      <c r="S265" s="50">
        <f>+TBL_Test[[#This Row],[CoEq 1]]+TBL_Test[[#This Row],[CoEq Hist]]</f>
        <v>0</v>
      </c>
    </row>
    <row r="266" spans="11:19" x14ac:dyDescent="0.3">
      <c r="K266" s="2" t="s">
        <v>400</v>
      </c>
      <c r="L266" s="2" t="s">
        <v>13</v>
      </c>
      <c r="M266" s="2" t="s">
        <v>23</v>
      </c>
      <c r="N266" s="12">
        <v>0</v>
      </c>
      <c r="O266" s="13">
        <v>3</v>
      </c>
      <c r="P266" s="2">
        <v>0</v>
      </c>
      <c r="Q266" s="2">
        <v>1</v>
      </c>
      <c r="R266" s="49">
        <f>+TBL_Test[[#This Row],[Adv1]]+TBL_Test[[#This Row],[Adb Hist]]</f>
        <v>3</v>
      </c>
      <c r="S266" s="50">
        <f>+TBL_Test[[#This Row],[CoEq 1]]+TBL_Test[[#This Row],[CoEq Hist]]</f>
        <v>1</v>
      </c>
    </row>
    <row r="267" spans="11:19" x14ac:dyDescent="0.3">
      <c r="K267" s="2" t="s">
        <v>401</v>
      </c>
      <c r="L267" s="2" t="s">
        <v>13</v>
      </c>
      <c r="M267" s="2" t="s">
        <v>24</v>
      </c>
      <c r="N267" s="12">
        <v>0</v>
      </c>
      <c r="O267" s="13">
        <v>4</v>
      </c>
      <c r="P267" s="2">
        <v>0</v>
      </c>
      <c r="Q267" s="2">
        <v>0</v>
      </c>
      <c r="R267" s="49">
        <f>+TBL_Test[[#This Row],[Adv1]]+TBL_Test[[#This Row],[Adb Hist]]</f>
        <v>4</v>
      </c>
      <c r="S267" s="50">
        <f>+TBL_Test[[#This Row],[CoEq 1]]+TBL_Test[[#This Row],[CoEq Hist]]</f>
        <v>0</v>
      </c>
    </row>
    <row r="268" spans="11:19" x14ac:dyDescent="0.3">
      <c r="K268" s="2" t="s">
        <v>402</v>
      </c>
      <c r="L268" s="2" t="s">
        <v>13</v>
      </c>
      <c r="M268" s="2" t="s">
        <v>25</v>
      </c>
      <c r="N268" s="12">
        <v>0</v>
      </c>
      <c r="O268" s="13">
        <v>3</v>
      </c>
      <c r="P268" s="2">
        <v>0</v>
      </c>
      <c r="Q268" s="2">
        <v>1</v>
      </c>
      <c r="R268" s="49">
        <f>+TBL_Test[[#This Row],[Adv1]]+TBL_Test[[#This Row],[Adb Hist]]</f>
        <v>3</v>
      </c>
      <c r="S268" s="50">
        <f>+TBL_Test[[#This Row],[CoEq 1]]+TBL_Test[[#This Row],[CoEq Hist]]</f>
        <v>1</v>
      </c>
    </row>
    <row r="269" spans="11:19" x14ac:dyDescent="0.3">
      <c r="K269" s="2" t="s">
        <v>403</v>
      </c>
      <c r="L269" s="2" t="s">
        <v>13</v>
      </c>
      <c r="M269" s="2" t="s">
        <v>26</v>
      </c>
      <c r="N269" s="12">
        <v>0</v>
      </c>
      <c r="O269" s="13">
        <v>3</v>
      </c>
      <c r="P269" s="2">
        <v>0</v>
      </c>
      <c r="Q269" s="2">
        <v>0</v>
      </c>
      <c r="R269" s="49">
        <f>+TBL_Test[[#This Row],[Adv1]]+TBL_Test[[#This Row],[Adb Hist]]</f>
        <v>3</v>
      </c>
      <c r="S269" s="50">
        <f>+TBL_Test[[#This Row],[CoEq 1]]+TBL_Test[[#This Row],[CoEq Hist]]</f>
        <v>0</v>
      </c>
    </row>
    <row r="270" spans="11:19" x14ac:dyDescent="0.3">
      <c r="K270" s="2" t="s">
        <v>404</v>
      </c>
      <c r="L270" s="2" t="s">
        <v>13</v>
      </c>
      <c r="M270" s="2" t="s">
        <v>27</v>
      </c>
      <c r="N270" s="12">
        <v>1</v>
      </c>
      <c r="O270" s="13">
        <v>3</v>
      </c>
      <c r="P270" s="2">
        <v>0</v>
      </c>
      <c r="Q270" s="2">
        <v>0</v>
      </c>
      <c r="R270" s="49">
        <f>+TBL_Test[[#This Row],[Adv1]]+TBL_Test[[#This Row],[Adb Hist]]</f>
        <v>4</v>
      </c>
      <c r="S270" s="50">
        <f>+TBL_Test[[#This Row],[CoEq 1]]+TBL_Test[[#This Row],[CoEq Hist]]</f>
        <v>0</v>
      </c>
    </row>
    <row r="271" spans="11:19" x14ac:dyDescent="0.3">
      <c r="K271" s="2" t="s">
        <v>201</v>
      </c>
      <c r="L271" s="2" t="s">
        <v>14</v>
      </c>
      <c r="M271" s="2" t="s">
        <v>15</v>
      </c>
      <c r="N271" s="12">
        <v>0</v>
      </c>
      <c r="O271" s="13">
        <v>3</v>
      </c>
      <c r="P271" s="2">
        <v>0</v>
      </c>
      <c r="Q271" s="2">
        <v>1</v>
      </c>
      <c r="R271" s="49">
        <f>+TBL_Test[[#This Row],[Adv1]]+TBL_Test[[#This Row],[Adb Hist]]</f>
        <v>3</v>
      </c>
      <c r="S271" s="50">
        <f>+TBL_Test[[#This Row],[CoEq 1]]+TBL_Test[[#This Row],[CoEq Hist]]</f>
        <v>1</v>
      </c>
    </row>
    <row r="272" spans="11:19" x14ac:dyDescent="0.3">
      <c r="K272" s="2" t="s">
        <v>229</v>
      </c>
      <c r="L272" s="2" t="s">
        <v>14</v>
      </c>
      <c r="M272" s="2" t="s">
        <v>16</v>
      </c>
      <c r="N272" s="12">
        <v>1</v>
      </c>
      <c r="O272" s="13">
        <v>3</v>
      </c>
      <c r="P272" s="2">
        <v>0</v>
      </c>
      <c r="Q272" s="2">
        <v>1</v>
      </c>
      <c r="R272" s="49">
        <f>+TBL_Test[[#This Row],[Adv1]]+TBL_Test[[#This Row],[Adb Hist]]</f>
        <v>4</v>
      </c>
      <c r="S272" s="50">
        <f>+TBL_Test[[#This Row],[CoEq 1]]+TBL_Test[[#This Row],[CoEq Hist]]</f>
        <v>1</v>
      </c>
    </row>
    <row r="273" spans="11:19" x14ac:dyDescent="0.3">
      <c r="K273" s="2" t="s">
        <v>405</v>
      </c>
      <c r="L273" s="2" t="s">
        <v>14</v>
      </c>
      <c r="M273" s="2" t="s">
        <v>17</v>
      </c>
      <c r="N273" s="12">
        <v>0</v>
      </c>
      <c r="O273" s="13">
        <v>3</v>
      </c>
      <c r="P273" s="2">
        <v>0</v>
      </c>
      <c r="Q273" s="2">
        <v>1</v>
      </c>
      <c r="R273" s="49">
        <f>+TBL_Test[[#This Row],[Adv1]]+TBL_Test[[#This Row],[Adb Hist]]</f>
        <v>3</v>
      </c>
      <c r="S273" s="50">
        <f>+TBL_Test[[#This Row],[CoEq 1]]+TBL_Test[[#This Row],[CoEq Hist]]</f>
        <v>1</v>
      </c>
    </row>
    <row r="274" spans="11:19" x14ac:dyDescent="0.3">
      <c r="K274" s="2" t="s">
        <v>202</v>
      </c>
      <c r="L274" s="2" t="s">
        <v>14</v>
      </c>
      <c r="M274" s="2" t="s">
        <v>18</v>
      </c>
      <c r="N274" s="12">
        <v>0</v>
      </c>
      <c r="O274" s="13">
        <v>3</v>
      </c>
      <c r="P274" s="2">
        <v>0</v>
      </c>
      <c r="Q274" s="2">
        <v>0</v>
      </c>
      <c r="R274" s="49">
        <f>+TBL_Test[[#This Row],[Adv1]]+TBL_Test[[#This Row],[Adb Hist]]</f>
        <v>3</v>
      </c>
      <c r="S274" s="50">
        <f>+TBL_Test[[#This Row],[CoEq 1]]+TBL_Test[[#This Row],[CoEq Hist]]</f>
        <v>0</v>
      </c>
    </row>
    <row r="275" spans="11:19" x14ac:dyDescent="0.3">
      <c r="K275" s="2" t="s">
        <v>406</v>
      </c>
      <c r="L275" s="2" t="s">
        <v>14</v>
      </c>
      <c r="M275" s="2" t="s">
        <v>19</v>
      </c>
      <c r="N275" s="12">
        <v>0</v>
      </c>
      <c r="O275" s="13">
        <v>3</v>
      </c>
      <c r="P275" s="2">
        <v>0</v>
      </c>
      <c r="Q275" s="2">
        <v>0</v>
      </c>
      <c r="R275" s="49">
        <f>+TBL_Test[[#This Row],[Adv1]]+TBL_Test[[#This Row],[Adb Hist]]</f>
        <v>3</v>
      </c>
      <c r="S275" s="50">
        <f>+TBL_Test[[#This Row],[CoEq 1]]+TBL_Test[[#This Row],[CoEq Hist]]</f>
        <v>0</v>
      </c>
    </row>
    <row r="276" spans="11:19" x14ac:dyDescent="0.3">
      <c r="K276" s="2" t="s">
        <v>203</v>
      </c>
      <c r="L276" s="2" t="s">
        <v>14</v>
      </c>
      <c r="M276" s="2" t="s">
        <v>20</v>
      </c>
      <c r="N276" s="12">
        <v>0</v>
      </c>
      <c r="O276" s="13">
        <v>3</v>
      </c>
      <c r="P276" s="2">
        <v>0</v>
      </c>
      <c r="Q276" s="2">
        <v>1</v>
      </c>
      <c r="R276" s="49">
        <f>+TBL_Test[[#This Row],[Adv1]]+TBL_Test[[#This Row],[Adb Hist]]</f>
        <v>3</v>
      </c>
      <c r="S276" s="50">
        <f>+TBL_Test[[#This Row],[CoEq 1]]+TBL_Test[[#This Row],[CoEq Hist]]</f>
        <v>1</v>
      </c>
    </row>
    <row r="277" spans="11:19" x14ac:dyDescent="0.3">
      <c r="K277" s="2" t="s">
        <v>214</v>
      </c>
      <c r="L277" s="2" t="s">
        <v>14</v>
      </c>
      <c r="M277" s="2" t="s">
        <v>21</v>
      </c>
      <c r="N277" s="12">
        <v>1</v>
      </c>
      <c r="O277" s="13">
        <v>2</v>
      </c>
      <c r="P277" s="2">
        <v>0</v>
      </c>
      <c r="Q277" s="2">
        <v>0</v>
      </c>
      <c r="R277" s="49">
        <f>+TBL_Test[[#This Row],[Adv1]]+TBL_Test[[#This Row],[Adb Hist]]</f>
        <v>3</v>
      </c>
      <c r="S277" s="50">
        <f>+TBL_Test[[#This Row],[CoEq 1]]+TBL_Test[[#This Row],[CoEq Hist]]</f>
        <v>0</v>
      </c>
    </row>
    <row r="278" spans="11:19" x14ac:dyDescent="0.3">
      <c r="K278" s="2" t="s">
        <v>204</v>
      </c>
      <c r="L278" s="2" t="s">
        <v>14</v>
      </c>
      <c r="M278" s="2" t="s">
        <v>22</v>
      </c>
      <c r="N278" s="12">
        <v>0</v>
      </c>
      <c r="O278" s="13">
        <v>3</v>
      </c>
      <c r="P278" s="2">
        <v>0</v>
      </c>
      <c r="Q278" s="2">
        <v>0</v>
      </c>
      <c r="R278" s="49">
        <f>+TBL_Test[[#This Row],[Adv1]]+TBL_Test[[#This Row],[Adb Hist]]</f>
        <v>3</v>
      </c>
      <c r="S278" s="50">
        <f>+TBL_Test[[#This Row],[CoEq 1]]+TBL_Test[[#This Row],[CoEq Hist]]</f>
        <v>0</v>
      </c>
    </row>
    <row r="279" spans="11:19" x14ac:dyDescent="0.3">
      <c r="K279" s="2" t="s">
        <v>407</v>
      </c>
      <c r="L279" s="2" t="s">
        <v>14</v>
      </c>
      <c r="M279" s="2" t="s">
        <v>23</v>
      </c>
      <c r="N279" s="12">
        <v>0</v>
      </c>
      <c r="O279" s="13">
        <v>3</v>
      </c>
      <c r="P279" s="2">
        <v>0</v>
      </c>
      <c r="Q279" s="2">
        <v>0</v>
      </c>
      <c r="R279" s="49">
        <f>+TBL_Test[[#This Row],[Adv1]]+TBL_Test[[#This Row],[Adb Hist]]</f>
        <v>3</v>
      </c>
      <c r="S279" s="50">
        <f>+TBL_Test[[#This Row],[CoEq 1]]+TBL_Test[[#This Row],[CoEq Hist]]</f>
        <v>0</v>
      </c>
    </row>
    <row r="280" spans="11:19" x14ac:dyDescent="0.3">
      <c r="K280" s="2" t="s">
        <v>408</v>
      </c>
      <c r="L280" s="2" t="s">
        <v>14</v>
      </c>
      <c r="M280" s="2" t="s">
        <v>24</v>
      </c>
      <c r="N280" s="12">
        <v>0</v>
      </c>
      <c r="O280" s="13">
        <v>4</v>
      </c>
      <c r="P280" s="2">
        <v>0</v>
      </c>
      <c r="Q280" s="2">
        <v>1</v>
      </c>
      <c r="R280" s="49">
        <f>+TBL_Test[[#This Row],[Adv1]]+TBL_Test[[#This Row],[Adb Hist]]</f>
        <v>4</v>
      </c>
      <c r="S280" s="50">
        <f>+TBL_Test[[#This Row],[CoEq 1]]+TBL_Test[[#This Row],[CoEq Hist]]</f>
        <v>1</v>
      </c>
    </row>
    <row r="281" spans="11:19" x14ac:dyDescent="0.3">
      <c r="K281" s="2" t="s">
        <v>222</v>
      </c>
      <c r="L281" s="2" t="s">
        <v>14</v>
      </c>
      <c r="M281" s="2" t="s">
        <v>25</v>
      </c>
      <c r="N281" s="12">
        <v>0</v>
      </c>
      <c r="O281" s="13">
        <v>3</v>
      </c>
      <c r="P281" s="2">
        <v>0</v>
      </c>
      <c r="Q281" s="2">
        <v>0</v>
      </c>
      <c r="R281" s="49">
        <f>+TBL_Test[[#This Row],[Adv1]]+TBL_Test[[#This Row],[Adb Hist]]</f>
        <v>3</v>
      </c>
      <c r="S281" s="50">
        <f>+TBL_Test[[#This Row],[CoEq 1]]+TBL_Test[[#This Row],[CoEq Hist]]</f>
        <v>0</v>
      </c>
    </row>
    <row r="282" spans="11:19" x14ac:dyDescent="0.3">
      <c r="K282" s="2" t="s">
        <v>409</v>
      </c>
      <c r="L282" s="2" t="s">
        <v>14</v>
      </c>
      <c r="M282" s="2" t="s">
        <v>26</v>
      </c>
      <c r="N282" s="12">
        <v>0</v>
      </c>
      <c r="O282" s="13">
        <v>3</v>
      </c>
      <c r="P282" s="2">
        <v>0</v>
      </c>
      <c r="Q282" s="2">
        <v>0</v>
      </c>
      <c r="R282" s="49">
        <f>+TBL_Test[[#This Row],[Adv1]]+TBL_Test[[#This Row],[Adb Hist]]</f>
        <v>3</v>
      </c>
      <c r="S282" s="50">
        <f>+TBL_Test[[#This Row],[CoEq 1]]+TBL_Test[[#This Row],[CoEq Hist]]</f>
        <v>0</v>
      </c>
    </row>
    <row r="283" spans="11:19" x14ac:dyDescent="0.3">
      <c r="K283" s="2" t="s">
        <v>410</v>
      </c>
      <c r="L283" s="2" t="s">
        <v>14</v>
      </c>
      <c r="M283" s="2" t="s">
        <v>27</v>
      </c>
      <c r="N283" s="12">
        <v>0</v>
      </c>
      <c r="O283" s="13">
        <v>3</v>
      </c>
      <c r="P283" s="2">
        <v>0</v>
      </c>
      <c r="Q283" s="2">
        <v>0</v>
      </c>
      <c r="R283" s="49">
        <f>+TBL_Test[[#This Row],[Adv1]]+TBL_Test[[#This Row],[Adb Hist]]</f>
        <v>3</v>
      </c>
      <c r="S283" s="50">
        <f>+TBL_Test[[#This Row],[CoEq 1]]+TBL_Test[[#This Row],[CoEq Hist]]</f>
        <v>0</v>
      </c>
    </row>
    <row r="284" spans="11:19" x14ac:dyDescent="0.3">
      <c r="K284" s="2" t="s">
        <v>230</v>
      </c>
      <c r="L284" s="2" t="s">
        <v>15</v>
      </c>
      <c r="M284" s="2" t="s">
        <v>16</v>
      </c>
      <c r="N284" s="12">
        <v>0</v>
      </c>
      <c r="O284" s="13">
        <v>3</v>
      </c>
      <c r="P284" s="2">
        <v>0</v>
      </c>
      <c r="Q284" s="2">
        <v>0</v>
      </c>
      <c r="R284" s="49">
        <f>+TBL_Test[[#This Row],[Adv1]]+TBL_Test[[#This Row],[Adb Hist]]</f>
        <v>3</v>
      </c>
      <c r="S284" s="50">
        <f>+TBL_Test[[#This Row],[CoEq 1]]+TBL_Test[[#This Row],[CoEq Hist]]</f>
        <v>0</v>
      </c>
    </row>
    <row r="285" spans="11:19" x14ac:dyDescent="0.3">
      <c r="K285" s="2" t="s">
        <v>411</v>
      </c>
      <c r="L285" s="2" t="s">
        <v>15</v>
      </c>
      <c r="M285" s="2" t="s">
        <v>17</v>
      </c>
      <c r="N285" s="12">
        <v>0</v>
      </c>
      <c r="O285" s="13">
        <v>3</v>
      </c>
      <c r="P285" s="2">
        <v>0</v>
      </c>
      <c r="Q285" s="2">
        <v>0</v>
      </c>
      <c r="R285" s="49">
        <f>+TBL_Test[[#This Row],[Adv1]]+TBL_Test[[#This Row],[Adb Hist]]</f>
        <v>3</v>
      </c>
      <c r="S285" s="50">
        <f>+TBL_Test[[#This Row],[CoEq 1]]+TBL_Test[[#This Row],[CoEq Hist]]</f>
        <v>0</v>
      </c>
    </row>
    <row r="286" spans="11:19" x14ac:dyDescent="0.3">
      <c r="K286" s="2" t="s">
        <v>109</v>
      </c>
      <c r="L286" s="2" t="s">
        <v>15</v>
      </c>
      <c r="M286" s="2" t="s">
        <v>18</v>
      </c>
      <c r="N286" s="12">
        <v>0</v>
      </c>
      <c r="O286" s="13">
        <v>3</v>
      </c>
      <c r="P286" s="2">
        <v>0</v>
      </c>
      <c r="Q286" s="2">
        <v>1</v>
      </c>
      <c r="R286" s="49">
        <f>+TBL_Test[[#This Row],[Adv1]]+TBL_Test[[#This Row],[Adb Hist]]</f>
        <v>3</v>
      </c>
      <c r="S286" s="50">
        <f>+TBL_Test[[#This Row],[CoEq 1]]+TBL_Test[[#This Row],[CoEq Hist]]</f>
        <v>1</v>
      </c>
    </row>
    <row r="287" spans="11:19" x14ac:dyDescent="0.3">
      <c r="K287" s="2" t="s">
        <v>412</v>
      </c>
      <c r="L287" s="2" t="s">
        <v>15</v>
      </c>
      <c r="M287" s="2" t="s">
        <v>19</v>
      </c>
      <c r="N287" s="12">
        <v>0</v>
      </c>
      <c r="O287" s="13">
        <v>3</v>
      </c>
      <c r="P287" s="2">
        <v>0</v>
      </c>
      <c r="Q287" s="2">
        <v>1</v>
      </c>
      <c r="R287" s="49">
        <f>+TBL_Test[[#This Row],[Adv1]]+TBL_Test[[#This Row],[Adb Hist]]</f>
        <v>3</v>
      </c>
      <c r="S287" s="50">
        <f>+TBL_Test[[#This Row],[CoEq 1]]+TBL_Test[[#This Row],[CoEq Hist]]</f>
        <v>1</v>
      </c>
    </row>
    <row r="288" spans="11:19" x14ac:dyDescent="0.3">
      <c r="K288" s="2" t="s">
        <v>205</v>
      </c>
      <c r="L288" s="2" t="s">
        <v>15</v>
      </c>
      <c r="M288" s="2" t="s">
        <v>20</v>
      </c>
      <c r="N288" s="12">
        <v>0</v>
      </c>
      <c r="O288" s="13">
        <v>3</v>
      </c>
      <c r="P288" s="2">
        <v>0</v>
      </c>
      <c r="Q288" s="2">
        <v>0</v>
      </c>
      <c r="R288" s="49">
        <f>+TBL_Test[[#This Row],[Adv1]]+TBL_Test[[#This Row],[Adb Hist]]</f>
        <v>3</v>
      </c>
      <c r="S288" s="50">
        <f>+TBL_Test[[#This Row],[CoEq 1]]+TBL_Test[[#This Row],[CoEq Hist]]</f>
        <v>0</v>
      </c>
    </row>
    <row r="289" spans="11:19" x14ac:dyDescent="0.3">
      <c r="K289" s="2" t="s">
        <v>110</v>
      </c>
      <c r="L289" s="2" t="s">
        <v>15</v>
      </c>
      <c r="M289" s="2" t="s">
        <v>21</v>
      </c>
      <c r="N289" s="12">
        <v>0</v>
      </c>
      <c r="O289" s="13">
        <v>3</v>
      </c>
      <c r="P289" s="2">
        <v>0</v>
      </c>
      <c r="Q289" s="2">
        <v>1</v>
      </c>
      <c r="R289" s="49">
        <f>+TBL_Test[[#This Row],[Adv1]]+TBL_Test[[#This Row],[Adb Hist]]</f>
        <v>3</v>
      </c>
      <c r="S289" s="50">
        <f>+TBL_Test[[#This Row],[CoEq 1]]+TBL_Test[[#This Row],[CoEq Hist]]</f>
        <v>1</v>
      </c>
    </row>
    <row r="290" spans="11:19" x14ac:dyDescent="0.3">
      <c r="K290" s="2" t="s">
        <v>111</v>
      </c>
      <c r="L290" s="2" t="s">
        <v>15</v>
      </c>
      <c r="M290" s="2" t="s">
        <v>22</v>
      </c>
      <c r="N290" s="12">
        <v>0</v>
      </c>
      <c r="O290" s="13">
        <v>3</v>
      </c>
      <c r="P290" s="2">
        <v>0</v>
      </c>
      <c r="Q290" s="2">
        <v>0</v>
      </c>
      <c r="R290" s="49">
        <f>+TBL_Test[[#This Row],[Adv1]]+TBL_Test[[#This Row],[Adb Hist]]</f>
        <v>3</v>
      </c>
      <c r="S290" s="50">
        <f>+TBL_Test[[#This Row],[CoEq 1]]+TBL_Test[[#This Row],[CoEq Hist]]</f>
        <v>0</v>
      </c>
    </row>
    <row r="291" spans="11:19" x14ac:dyDescent="0.3">
      <c r="K291" s="2" t="s">
        <v>413</v>
      </c>
      <c r="L291" s="2" t="s">
        <v>15</v>
      </c>
      <c r="M291" s="2" t="s">
        <v>23</v>
      </c>
      <c r="N291" s="12">
        <v>0</v>
      </c>
      <c r="O291" s="13">
        <v>4</v>
      </c>
      <c r="P291" s="2">
        <v>0</v>
      </c>
      <c r="Q291" s="2">
        <v>0</v>
      </c>
      <c r="R291" s="49">
        <f>+TBL_Test[[#This Row],[Adv1]]+TBL_Test[[#This Row],[Adb Hist]]</f>
        <v>4</v>
      </c>
      <c r="S291" s="50">
        <f>+TBL_Test[[#This Row],[CoEq 1]]+TBL_Test[[#This Row],[CoEq Hist]]</f>
        <v>0</v>
      </c>
    </row>
    <row r="292" spans="11:19" x14ac:dyDescent="0.3">
      <c r="K292" s="2" t="s">
        <v>414</v>
      </c>
      <c r="L292" s="2" t="s">
        <v>15</v>
      </c>
      <c r="M292" s="2" t="s">
        <v>24</v>
      </c>
      <c r="N292" s="12">
        <v>0</v>
      </c>
      <c r="O292" s="13">
        <v>4</v>
      </c>
      <c r="P292" s="2">
        <v>0</v>
      </c>
      <c r="Q292" s="2">
        <v>1</v>
      </c>
      <c r="R292" s="49">
        <f>+TBL_Test[[#This Row],[Adv1]]+TBL_Test[[#This Row],[Adb Hist]]</f>
        <v>4</v>
      </c>
      <c r="S292" s="50">
        <f>+TBL_Test[[#This Row],[CoEq 1]]+TBL_Test[[#This Row],[CoEq Hist]]</f>
        <v>1</v>
      </c>
    </row>
    <row r="293" spans="11:19" x14ac:dyDescent="0.3">
      <c r="K293" s="2" t="s">
        <v>120</v>
      </c>
      <c r="L293" s="2" t="s">
        <v>15</v>
      </c>
      <c r="M293" s="2" t="s">
        <v>25</v>
      </c>
      <c r="N293" s="12">
        <v>0</v>
      </c>
      <c r="O293" s="13">
        <v>3</v>
      </c>
      <c r="P293" s="2">
        <v>0</v>
      </c>
      <c r="Q293" s="2">
        <v>0</v>
      </c>
      <c r="R293" s="49">
        <f>+TBL_Test[[#This Row],[Adv1]]+TBL_Test[[#This Row],[Adb Hist]]</f>
        <v>3</v>
      </c>
      <c r="S293" s="50">
        <f>+TBL_Test[[#This Row],[CoEq 1]]+TBL_Test[[#This Row],[CoEq Hist]]</f>
        <v>0</v>
      </c>
    </row>
    <row r="294" spans="11:19" x14ac:dyDescent="0.3">
      <c r="K294" s="2" t="s">
        <v>415</v>
      </c>
      <c r="L294" s="2" t="s">
        <v>15</v>
      </c>
      <c r="M294" s="2" t="s">
        <v>26</v>
      </c>
      <c r="N294" s="12">
        <v>0</v>
      </c>
      <c r="O294" s="13">
        <v>3</v>
      </c>
      <c r="P294" s="2">
        <v>0</v>
      </c>
      <c r="Q294" s="2">
        <v>0</v>
      </c>
      <c r="R294" s="49">
        <f>+TBL_Test[[#This Row],[Adv1]]+TBL_Test[[#This Row],[Adb Hist]]</f>
        <v>3</v>
      </c>
      <c r="S294" s="50">
        <f>+TBL_Test[[#This Row],[CoEq 1]]+TBL_Test[[#This Row],[CoEq Hist]]</f>
        <v>0</v>
      </c>
    </row>
    <row r="295" spans="11:19" x14ac:dyDescent="0.3">
      <c r="K295" s="2" t="s">
        <v>416</v>
      </c>
      <c r="L295" s="2" t="s">
        <v>15</v>
      </c>
      <c r="M295" s="2" t="s">
        <v>27</v>
      </c>
      <c r="N295" s="12">
        <v>0</v>
      </c>
      <c r="O295" s="13">
        <v>4</v>
      </c>
      <c r="P295" s="2">
        <v>0</v>
      </c>
      <c r="Q295" s="2">
        <v>0</v>
      </c>
      <c r="R295" s="49">
        <f>+TBL_Test[[#This Row],[Adv1]]+TBL_Test[[#This Row],[Adb Hist]]</f>
        <v>4</v>
      </c>
      <c r="S295" s="50">
        <f>+TBL_Test[[#This Row],[CoEq 1]]+TBL_Test[[#This Row],[CoEq Hist]]</f>
        <v>0</v>
      </c>
    </row>
    <row r="296" spans="11:19" x14ac:dyDescent="0.3">
      <c r="K296" s="2" t="s">
        <v>417</v>
      </c>
      <c r="L296" s="2" t="s">
        <v>16</v>
      </c>
      <c r="M296" s="2" t="s">
        <v>17</v>
      </c>
      <c r="N296" s="12">
        <v>0</v>
      </c>
      <c r="O296" s="13">
        <v>4</v>
      </c>
      <c r="P296" s="2">
        <v>0</v>
      </c>
      <c r="Q296" s="2">
        <v>0</v>
      </c>
      <c r="R296" s="49">
        <f>+TBL_Test[[#This Row],[Adv1]]+TBL_Test[[#This Row],[Adb Hist]]</f>
        <v>4</v>
      </c>
      <c r="S296" s="50">
        <f>+TBL_Test[[#This Row],[CoEq 1]]+TBL_Test[[#This Row],[CoEq Hist]]</f>
        <v>0</v>
      </c>
    </row>
    <row r="297" spans="11:19" x14ac:dyDescent="0.3">
      <c r="K297" s="2" t="s">
        <v>231</v>
      </c>
      <c r="L297" s="2" t="s">
        <v>16</v>
      </c>
      <c r="M297" s="2" t="s">
        <v>18</v>
      </c>
      <c r="N297" s="12">
        <v>0</v>
      </c>
      <c r="O297" s="13">
        <v>4</v>
      </c>
      <c r="P297" s="2">
        <v>0</v>
      </c>
      <c r="Q297" s="2">
        <v>0</v>
      </c>
      <c r="R297" s="49">
        <f>+TBL_Test[[#This Row],[Adv1]]+TBL_Test[[#This Row],[Adb Hist]]</f>
        <v>4</v>
      </c>
      <c r="S297" s="50">
        <f>+TBL_Test[[#This Row],[CoEq 1]]+TBL_Test[[#This Row],[CoEq Hist]]</f>
        <v>0</v>
      </c>
    </row>
    <row r="298" spans="11:19" x14ac:dyDescent="0.3">
      <c r="K298" s="2" t="s">
        <v>418</v>
      </c>
      <c r="L298" s="2" t="s">
        <v>16</v>
      </c>
      <c r="M298" s="2" t="s">
        <v>19</v>
      </c>
      <c r="N298" s="12">
        <v>1</v>
      </c>
      <c r="O298" s="13">
        <v>3</v>
      </c>
      <c r="P298" s="2">
        <v>0</v>
      </c>
      <c r="Q298" s="2">
        <v>0</v>
      </c>
      <c r="R298" s="49">
        <f>+TBL_Test[[#This Row],[Adv1]]+TBL_Test[[#This Row],[Adb Hist]]</f>
        <v>4</v>
      </c>
      <c r="S298" s="50">
        <f>+TBL_Test[[#This Row],[CoEq 1]]+TBL_Test[[#This Row],[CoEq Hist]]</f>
        <v>0</v>
      </c>
    </row>
    <row r="299" spans="11:19" x14ac:dyDescent="0.3">
      <c r="K299" s="2" t="s">
        <v>232</v>
      </c>
      <c r="L299" s="2" t="s">
        <v>16</v>
      </c>
      <c r="M299" s="2" t="s">
        <v>20</v>
      </c>
      <c r="N299" s="12">
        <v>0</v>
      </c>
      <c r="O299" s="13">
        <v>4</v>
      </c>
      <c r="P299" s="2">
        <v>0</v>
      </c>
      <c r="Q299" s="2">
        <v>0</v>
      </c>
      <c r="R299" s="49">
        <f>+TBL_Test[[#This Row],[Adv1]]+TBL_Test[[#This Row],[Adb Hist]]</f>
        <v>4</v>
      </c>
      <c r="S299" s="50">
        <f>+TBL_Test[[#This Row],[CoEq 1]]+TBL_Test[[#This Row],[CoEq Hist]]</f>
        <v>0</v>
      </c>
    </row>
    <row r="300" spans="11:19" x14ac:dyDescent="0.3">
      <c r="K300" s="2" t="s">
        <v>233</v>
      </c>
      <c r="L300" s="2" t="s">
        <v>16</v>
      </c>
      <c r="M300" s="2" t="s">
        <v>21</v>
      </c>
      <c r="N300" s="12">
        <v>0</v>
      </c>
      <c r="O300" s="13">
        <v>4</v>
      </c>
      <c r="P300" s="2">
        <v>0</v>
      </c>
      <c r="Q300" s="2">
        <v>0</v>
      </c>
      <c r="R300" s="49">
        <f>+TBL_Test[[#This Row],[Adv1]]+TBL_Test[[#This Row],[Adb Hist]]</f>
        <v>4</v>
      </c>
      <c r="S300" s="50">
        <f>+TBL_Test[[#This Row],[CoEq 1]]+TBL_Test[[#This Row],[CoEq Hist]]</f>
        <v>0</v>
      </c>
    </row>
    <row r="301" spans="11:19" x14ac:dyDescent="0.3">
      <c r="K301" s="2" t="s">
        <v>240</v>
      </c>
      <c r="L301" s="2" t="s">
        <v>16</v>
      </c>
      <c r="M301" s="2" t="s">
        <v>22</v>
      </c>
      <c r="N301" s="12">
        <v>0</v>
      </c>
      <c r="O301" s="13">
        <v>3</v>
      </c>
      <c r="P301" s="2">
        <v>0</v>
      </c>
      <c r="Q301" s="2">
        <v>0</v>
      </c>
      <c r="R301" s="49">
        <f>+TBL_Test[[#This Row],[Adv1]]+TBL_Test[[#This Row],[Adb Hist]]</f>
        <v>3</v>
      </c>
      <c r="S301" s="50">
        <f>+TBL_Test[[#This Row],[CoEq 1]]+TBL_Test[[#This Row],[CoEq Hist]]</f>
        <v>0</v>
      </c>
    </row>
    <row r="302" spans="11:19" x14ac:dyDescent="0.3">
      <c r="K302" s="2" t="s">
        <v>419</v>
      </c>
      <c r="L302" s="2" t="s">
        <v>16</v>
      </c>
      <c r="M302" s="2" t="s">
        <v>23</v>
      </c>
      <c r="N302" s="12">
        <v>0</v>
      </c>
      <c r="O302" s="13">
        <v>3</v>
      </c>
      <c r="P302" s="2">
        <v>0</v>
      </c>
      <c r="Q302" s="2">
        <v>1</v>
      </c>
      <c r="R302" s="49">
        <f>+TBL_Test[[#This Row],[Adv1]]+TBL_Test[[#This Row],[Adb Hist]]</f>
        <v>3</v>
      </c>
      <c r="S302" s="50">
        <f>+TBL_Test[[#This Row],[CoEq 1]]+TBL_Test[[#This Row],[CoEq Hist]]</f>
        <v>1</v>
      </c>
    </row>
    <row r="303" spans="11:19" x14ac:dyDescent="0.3">
      <c r="K303" s="2" t="s">
        <v>420</v>
      </c>
      <c r="L303" s="2" t="s">
        <v>16</v>
      </c>
      <c r="M303" s="2" t="s">
        <v>24</v>
      </c>
      <c r="N303" s="12">
        <v>0</v>
      </c>
      <c r="O303" s="13">
        <v>4</v>
      </c>
      <c r="P303" s="2">
        <v>0</v>
      </c>
      <c r="Q303" s="2">
        <v>0</v>
      </c>
      <c r="R303" s="49">
        <f>+TBL_Test[[#This Row],[Adv1]]+TBL_Test[[#This Row],[Adb Hist]]</f>
        <v>4</v>
      </c>
      <c r="S303" s="50">
        <f>+TBL_Test[[#This Row],[CoEq 1]]+TBL_Test[[#This Row],[CoEq Hist]]</f>
        <v>0</v>
      </c>
    </row>
    <row r="304" spans="11:19" x14ac:dyDescent="0.3">
      <c r="K304" s="2" t="s">
        <v>234</v>
      </c>
      <c r="L304" s="2" t="s">
        <v>16</v>
      </c>
      <c r="M304" s="2" t="s">
        <v>25</v>
      </c>
      <c r="N304" s="12">
        <v>0</v>
      </c>
      <c r="O304" s="13">
        <v>3</v>
      </c>
      <c r="P304" s="2">
        <v>0</v>
      </c>
      <c r="Q304" s="2">
        <v>1</v>
      </c>
      <c r="R304" s="49">
        <f>+TBL_Test[[#This Row],[Adv1]]+TBL_Test[[#This Row],[Adb Hist]]</f>
        <v>3</v>
      </c>
      <c r="S304" s="50">
        <f>+TBL_Test[[#This Row],[CoEq 1]]+TBL_Test[[#This Row],[CoEq Hist]]</f>
        <v>1</v>
      </c>
    </row>
    <row r="305" spans="11:19" x14ac:dyDescent="0.3">
      <c r="K305" s="2" t="s">
        <v>421</v>
      </c>
      <c r="L305" s="2" t="s">
        <v>16</v>
      </c>
      <c r="M305" s="2" t="s">
        <v>26</v>
      </c>
      <c r="N305" s="12">
        <v>0</v>
      </c>
      <c r="O305" s="13">
        <v>3</v>
      </c>
      <c r="P305" s="2">
        <v>0</v>
      </c>
      <c r="Q305" s="2">
        <v>0</v>
      </c>
      <c r="R305" s="49">
        <f>+TBL_Test[[#This Row],[Adv1]]+TBL_Test[[#This Row],[Adb Hist]]</f>
        <v>3</v>
      </c>
      <c r="S305" s="50">
        <f>+TBL_Test[[#This Row],[CoEq 1]]+TBL_Test[[#This Row],[CoEq Hist]]</f>
        <v>0</v>
      </c>
    </row>
    <row r="306" spans="11:19" x14ac:dyDescent="0.3">
      <c r="K306" s="2" t="s">
        <v>422</v>
      </c>
      <c r="L306" s="2" t="s">
        <v>16</v>
      </c>
      <c r="M306" s="2" t="s">
        <v>27</v>
      </c>
      <c r="N306" s="12">
        <v>0</v>
      </c>
      <c r="O306" s="13">
        <v>3</v>
      </c>
      <c r="P306" s="2">
        <v>0</v>
      </c>
      <c r="Q306" s="2">
        <v>0</v>
      </c>
      <c r="R306" s="49">
        <f>+TBL_Test[[#This Row],[Adv1]]+TBL_Test[[#This Row],[Adb Hist]]</f>
        <v>3</v>
      </c>
      <c r="S306" s="50">
        <f>+TBL_Test[[#This Row],[CoEq 1]]+TBL_Test[[#This Row],[CoEq Hist]]</f>
        <v>0</v>
      </c>
    </row>
    <row r="307" spans="11:19" x14ac:dyDescent="0.3">
      <c r="K307" s="2" t="s">
        <v>423</v>
      </c>
      <c r="L307" s="2" t="s">
        <v>17</v>
      </c>
      <c r="M307" s="2" t="s">
        <v>18</v>
      </c>
      <c r="N307" s="12">
        <v>0</v>
      </c>
      <c r="O307" s="13">
        <v>4</v>
      </c>
      <c r="P307" s="2">
        <v>0</v>
      </c>
      <c r="Q307" s="2">
        <v>1</v>
      </c>
      <c r="R307" s="49">
        <f>+TBL_Test[[#This Row],[Adv1]]+TBL_Test[[#This Row],[Adb Hist]]</f>
        <v>4</v>
      </c>
      <c r="S307" s="50">
        <f>+TBL_Test[[#This Row],[CoEq 1]]+TBL_Test[[#This Row],[CoEq Hist]]</f>
        <v>1</v>
      </c>
    </row>
    <row r="308" spans="11:19" x14ac:dyDescent="0.3">
      <c r="K308" s="2" t="s">
        <v>424</v>
      </c>
      <c r="L308" s="2" t="s">
        <v>17</v>
      </c>
      <c r="M308" s="2" t="s">
        <v>19</v>
      </c>
      <c r="N308" s="12">
        <v>0</v>
      </c>
      <c r="O308" s="13">
        <v>4</v>
      </c>
      <c r="P308" s="2">
        <v>0</v>
      </c>
      <c r="Q308" s="2">
        <v>1</v>
      </c>
      <c r="R308" s="49">
        <f>+TBL_Test[[#This Row],[Adv1]]+TBL_Test[[#This Row],[Adb Hist]]</f>
        <v>4</v>
      </c>
      <c r="S308" s="50">
        <f>+TBL_Test[[#This Row],[CoEq 1]]+TBL_Test[[#This Row],[CoEq Hist]]</f>
        <v>1</v>
      </c>
    </row>
    <row r="309" spans="11:19" x14ac:dyDescent="0.3">
      <c r="K309" s="2" t="s">
        <v>425</v>
      </c>
      <c r="L309" s="2" t="s">
        <v>17</v>
      </c>
      <c r="M309" s="2" t="s">
        <v>20</v>
      </c>
      <c r="N309" s="12">
        <v>0</v>
      </c>
      <c r="O309" s="13">
        <v>3</v>
      </c>
      <c r="P309" s="2">
        <v>0</v>
      </c>
      <c r="Q309" s="2">
        <v>1</v>
      </c>
      <c r="R309" s="49">
        <f>+TBL_Test[[#This Row],[Adv1]]+TBL_Test[[#This Row],[Adb Hist]]</f>
        <v>3</v>
      </c>
      <c r="S309" s="50">
        <f>+TBL_Test[[#This Row],[CoEq 1]]+TBL_Test[[#This Row],[CoEq Hist]]</f>
        <v>1</v>
      </c>
    </row>
    <row r="310" spans="11:19" x14ac:dyDescent="0.3">
      <c r="K310" s="2" t="s">
        <v>426</v>
      </c>
      <c r="L310" s="2" t="s">
        <v>17</v>
      </c>
      <c r="M310" s="2" t="s">
        <v>21</v>
      </c>
      <c r="N310" s="12">
        <v>0</v>
      </c>
      <c r="O310" s="13">
        <v>3</v>
      </c>
      <c r="P310" s="2">
        <v>0</v>
      </c>
      <c r="Q310" s="2">
        <v>1</v>
      </c>
      <c r="R310" s="49">
        <f>+TBL_Test[[#This Row],[Adv1]]+TBL_Test[[#This Row],[Adb Hist]]</f>
        <v>3</v>
      </c>
      <c r="S310" s="50">
        <f>+TBL_Test[[#This Row],[CoEq 1]]+TBL_Test[[#This Row],[CoEq Hist]]</f>
        <v>1</v>
      </c>
    </row>
    <row r="311" spans="11:19" x14ac:dyDescent="0.3">
      <c r="K311" s="2" t="s">
        <v>427</v>
      </c>
      <c r="L311" s="2" t="s">
        <v>17</v>
      </c>
      <c r="M311" s="2" t="s">
        <v>22</v>
      </c>
      <c r="N311" s="12">
        <v>1</v>
      </c>
      <c r="O311" s="13">
        <v>2</v>
      </c>
      <c r="P311" s="2">
        <v>0</v>
      </c>
      <c r="Q311" s="2">
        <v>0</v>
      </c>
      <c r="R311" s="49">
        <f>+TBL_Test[[#This Row],[Adv1]]+TBL_Test[[#This Row],[Adb Hist]]</f>
        <v>3</v>
      </c>
      <c r="S311" s="50">
        <f>+TBL_Test[[#This Row],[CoEq 1]]+TBL_Test[[#This Row],[CoEq Hist]]</f>
        <v>0</v>
      </c>
    </row>
    <row r="312" spans="11:19" x14ac:dyDescent="0.3">
      <c r="K312" s="2" t="s">
        <v>428</v>
      </c>
      <c r="L312" s="2" t="s">
        <v>17</v>
      </c>
      <c r="M312" s="2" t="s">
        <v>23</v>
      </c>
      <c r="N312" s="12">
        <v>0</v>
      </c>
      <c r="O312" s="13">
        <v>3</v>
      </c>
      <c r="P312" s="2">
        <v>0</v>
      </c>
      <c r="Q312" s="2">
        <v>0</v>
      </c>
      <c r="R312" s="49">
        <f>+TBL_Test[[#This Row],[Adv1]]+TBL_Test[[#This Row],[Adb Hist]]</f>
        <v>3</v>
      </c>
      <c r="S312" s="50">
        <f>+TBL_Test[[#This Row],[CoEq 1]]+TBL_Test[[#This Row],[CoEq Hist]]</f>
        <v>0</v>
      </c>
    </row>
    <row r="313" spans="11:19" x14ac:dyDescent="0.3">
      <c r="K313" s="2" t="s">
        <v>429</v>
      </c>
      <c r="L313" s="2" t="s">
        <v>17</v>
      </c>
      <c r="M313" s="2" t="s">
        <v>24</v>
      </c>
      <c r="N313" s="12">
        <v>0</v>
      </c>
      <c r="O313" s="13">
        <v>4</v>
      </c>
      <c r="P313" s="2">
        <v>0</v>
      </c>
      <c r="Q313" s="2">
        <v>1</v>
      </c>
      <c r="R313" s="49">
        <f>+TBL_Test[[#This Row],[Adv1]]+TBL_Test[[#This Row],[Adb Hist]]</f>
        <v>4</v>
      </c>
      <c r="S313" s="50">
        <f>+TBL_Test[[#This Row],[CoEq 1]]+TBL_Test[[#This Row],[CoEq Hist]]</f>
        <v>1</v>
      </c>
    </row>
    <row r="314" spans="11:19" x14ac:dyDescent="0.3">
      <c r="K314" s="2" t="s">
        <v>430</v>
      </c>
      <c r="L314" s="2" t="s">
        <v>17</v>
      </c>
      <c r="M314" s="2" t="s">
        <v>25</v>
      </c>
      <c r="N314" s="12">
        <v>0</v>
      </c>
      <c r="O314" s="13">
        <v>3</v>
      </c>
      <c r="P314" s="2">
        <v>1</v>
      </c>
      <c r="Q314" s="2">
        <v>0</v>
      </c>
      <c r="R314" s="49">
        <f>+TBL_Test[[#This Row],[Adv1]]+TBL_Test[[#This Row],[Adb Hist]]</f>
        <v>3</v>
      </c>
      <c r="S314" s="50">
        <f>+TBL_Test[[#This Row],[CoEq 1]]+TBL_Test[[#This Row],[CoEq Hist]]</f>
        <v>1</v>
      </c>
    </row>
    <row r="315" spans="11:19" x14ac:dyDescent="0.3">
      <c r="K315" s="2" t="s">
        <v>431</v>
      </c>
      <c r="L315" s="2" t="s">
        <v>17</v>
      </c>
      <c r="M315" s="2" t="s">
        <v>26</v>
      </c>
      <c r="N315" s="12">
        <v>1</v>
      </c>
      <c r="O315" s="13">
        <v>3</v>
      </c>
      <c r="P315" s="2">
        <v>0</v>
      </c>
      <c r="Q315" s="2">
        <v>0</v>
      </c>
      <c r="R315" s="49">
        <f>+TBL_Test[[#This Row],[Adv1]]+TBL_Test[[#This Row],[Adb Hist]]</f>
        <v>4</v>
      </c>
      <c r="S315" s="50">
        <f>+TBL_Test[[#This Row],[CoEq 1]]+TBL_Test[[#This Row],[CoEq Hist]]</f>
        <v>0</v>
      </c>
    </row>
    <row r="316" spans="11:19" x14ac:dyDescent="0.3">
      <c r="K316" s="2" t="s">
        <v>432</v>
      </c>
      <c r="L316" s="2" t="s">
        <v>17</v>
      </c>
      <c r="M316" s="2" t="s">
        <v>27</v>
      </c>
      <c r="N316" s="12">
        <v>0</v>
      </c>
      <c r="O316" s="13">
        <v>3</v>
      </c>
      <c r="P316" s="2">
        <v>0</v>
      </c>
      <c r="Q316" s="2">
        <v>1</v>
      </c>
      <c r="R316" s="49">
        <f>+TBL_Test[[#This Row],[Adv1]]+TBL_Test[[#This Row],[Adb Hist]]</f>
        <v>3</v>
      </c>
      <c r="S316" s="50">
        <f>+TBL_Test[[#This Row],[CoEq 1]]+TBL_Test[[#This Row],[CoEq Hist]]</f>
        <v>1</v>
      </c>
    </row>
    <row r="317" spans="11:19" x14ac:dyDescent="0.3">
      <c r="K317" s="2" t="s">
        <v>433</v>
      </c>
      <c r="L317" s="2" t="s">
        <v>18</v>
      </c>
      <c r="M317" s="2" t="s">
        <v>19</v>
      </c>
      <c r="N317" s="12">
        <v>1</v>
      </c>
      <c r="O317" s="13">
        <v>3</v>
      </c>
      <c r="P317" s="2">
        <v>0</v>
      </c>
      <c r="Q317" s="2">
        <v>0</v>
      </c>
      <c r="R317" s="49">
        <f>+TBL_Test[[#This Row],[Adv1]]+TBL_Test[[#This Row],[Adb Hist]]</f>
        <v>4</v>
      </c>
      <c r="S317" s="50">
        <f>+TBL_Test[[#This Row],[CoEq 1]]+TBL_Test[[#This Row],[CoEq Hist]]</f>
        <v>0</v>
      </c>
    </row>
    <row r="318" spans="11:19" x14ac:dyDescent="0.3">
      <c r="K318" s="2" t="s">
        <v>206</v>
      </c>
      <c r="L318" s="2" t="s">
        <v>18</v>
      </c>
      <c r="M318" s="2" t="s">
        <v>20</v>
      </c>
      <c r="N318" s="12">
        <v>0</v>
      </c>
      <c r="O318" s="13">
        <v>4</v>
      </c>
      <c r="P318" s="2">
        <v>0</v>
      </c>
      <c r="Q318" s="2">
        <v>1</v>
      </c>
      <c r="R318" s="49">
        <f>+TBL_Test[[#This Row],[Adv1]]+TBL_Test[[#This Row],[Adb Hist]]</f>
        <v>4</v>
      </c>
      <c r="S318" s="50">
        <f>+TBL_Test[[#This Row],[CoEq 1]]+TBL_Test[[#This Row],[CoEq Hist]]</f>
        <v>1</v>
      </c>
    </row>
    <row r="319" spans="11:19" x14ac:dyDescent="0.3">
      <c r="K319" s="2" t="s">
        <v>112</v>
      </c>
      <c r="L319" s="2" t="s">
        <v>18</v>
      </c>
      <c r="M319" s="2" t="s">
        <v>21</v>
      </c>
      <c r="N319" s="12">
        <v>0</v>
      </c>
      <c r="O319" s="13">
        <v>3</v>
      </c>
      <c r="P319" s="2">
        <v>0</v>
      </c>
      <c r="Q319" s="2">
        <v>0</v>
      </c>
      <c r="R319" s="49">
        <f>+TBL_Test[[#This Row],[Adv1]]+TBL_Test[[#This Row],[Adb Hist]]</f>
        <v>3</v>
      </c>
      <c r="S319" s="50">
        <f>+TBL_Test[[#This Row],[CoEq 1]]+TBL_Test[[#This Row],[CoEq Hist]]</f>
        <v>0</v>
      </c>
    </row>
    <row r="320" spans="11:19" x14ac:dyDescent="0.3">
      <c r="K320" s="2" t="s">
        <v>113</v>
      </c>
      <c r="L320" s="2" t="s">
        <v>18</v>
      </c>
      <c r="M320" s="2" t="s">
        <v>22</v>
      </c>
      <c r="N320" s="12">
        <v>1</v>
      </c>
      <c r="O320" s="13">
        <v>3</v>
      </c>
      <c r="P320" s="2">
        <v>0</v>
      </c>
      <c r="Q320" s="2">
        <v>0</v>
      </c>
      <c r="R320" s="49">
        <f>+TBL_Test[[#This Row],[Adv1]]+TBL_Test[[#This Row],[Adb Hist]]</f>
        <v>4</v>
      </c>
      <c r="S320" s="50">
        <f>+TBL_Test[[#This Row],[CoEq 1]]+TBL_Test[[#This Row],[CoEq Hist]]</f>
        <v>0</v>
      </c>
    </row>
    <row r="321" spans="11:19" x14ac:dyDescent="0.3">
      <c r="K321" s="2" t="s">
        <v>434</v>
      </c>
      <c r="L321" s="2" t="s">
        <v>18</v>
      </c>
      <c r="M321" s="2" t="s">
        <v>23</v>
      </c>
      <c r="N321" s="12">
        <v>1</v>
      </c>
      <c r="O321" s="13">
        <v>3</v>
      </c>
      <c r="P321" s="2">
        <v>0</v>
      </c>
      <c r="Q321" s="2">
        <v>1</v>
      </c>
      <c r="R321" s="49">
        <f>+TBL_Test[[#This Row],[Adv1]]+TBL_Test[[#This Row],[Adb Hist]]</f>
        <v>4</v>
      </c>
      <c r="S321" s="50">
        <f>+TBL_Test[[#This Row],[CoEq 1]]+TBL_Test[[#This Row],[CoEq Hist]]</f>
        <v>1</v>
      </c>
    </row>
    <row r="322" spans="11:19" x14ac:dyDescent="0.3">
      <c r="K322" s="2" t="s">
        <v>435</v>
      </c>
      <c r="L322" s="2" t="s">
        <v>18</v>
      </c>
      <c r="M322" s="2" t="s">
        <v>24</v>
      </c>
      <c r="N322" s="12">
        <v>0</v>
      </c>
      <c r="O322" s="13">
        <v>4</v>
      </c>
      <c r="P322" s="2">
        <v>0</v>
      </c>
      <c r="Q322" s="2">
        <v>1</v>
      </c>
      <c r="R322" s="49">
        <f>+TBL_Test[[#This Row],[Adv1]]+TBL_Test[[#This Row],[Adb Hist]]</f>
        <v>4</v>
      </c>
      <c r="S322" s="50">
        <f>+TBL_Test[[#This Row],[CoEq 1]]+TBL_Test[[#This Row],[CoEq Hist]]</f>
        <v>1</v>
      </c>
    </row>
    <row r="323" spans="11:19" x14ac:dyDescent="0.3">
      <c r="K323" s="2" t="s">
        <v>121</v>
      </c>
      <c r="L323" s="2" t="s">
        <v>18</v>
      </c>
      <c r="M323" s="2" t="s">
        <v>25</v>
      </c>
      <c r="N323" s="12">
        <v>0</v>
      </c>
      <c r="O323" s="13">
        <v>3</v>
      </c>
      <c r="P323" s="2">
        <v>0</v>
      </c>
      <c r="Q323" s="2">
        <v>0</v>
      </c>
      <c r="R323" s="49">
        <f>+TBL_Test[[#This Row],[Adv1]]+TBL_Test[[#This Row],[Adb Hist]]</f>
        <v>3</v>
      </c>
      <c r="S323" s="50">
        <f>+TBL_Test[[#This Row],[CoEq 1]]+TBL_Test[[#This Row],[CoEq Hist]]</f>
        <v>0</v>
      </c>
    </row>
    <row r="324" spans="11:19" x14ac:dyDescent="0.3">
      <c r="K324" s="2" t="s">
        <v>436</v>
      </c>
      <c r="L324" s="2" t="s">
        <v>18</v>
      </c>
      <c r="M324" s="2" t="s">
        <v>26</v>
      </c>
      <c r="N324" s="12">
        <v>1</v>
      </c>
      <c r="O324" s="13">
        <v>3</v>
      </c>
      <c r="P324" s="2">
        <v>0</v>
      </c>
      <c r="Q324" s="2">
        <v>0</v>
      </c>
      <c r="R324" s="49">
        <f>+TBL_Test[[#This Row],[Adv1]]+TBL_Test[[#This Row],[Adb Hist]]</f>
        <v>4</v>
      </c>
      <c r="S324" s="50">
        <f>+TBL_Test[[#This Row],[CoEq 1]]+TBL_Test[[#This Row],[CoEq Hist]]</f>
        <v>0</v>
      </c>
    </row>
    <row r="325" spans="11:19" x14ac:dyDescent="0.3">
      <c r="K325" s="2" t="s">
        <v>437</v>
      </c>
      <c r="L325" s="2" t="s">
        <v>18</v>
      </c>
      <c r="M325" s="2" t="s">
        <v>27</v>
      </c>
      <c r="N325" s="12">
        <v>0</v>
      </c>
      <c r="O325" s="13">
        <v>4</v>
      </c>
      <c r="P325" s="2">
        <v>0</v>
      </c>
      <c r="Q325" s="2">
        <v>0</v>
      </c>
      <c r="R325" s="49">
        <f>+TBL_Test[[#This Row],[Adv1]]+TBL_Test[[#This Row],[Adb Hist]]</f>
        <v>4</v>
      </c>
      <c r="S325" s="50">
        <f>+TBL_Test[[#This Row],[CoEq 1]]+TBL_Test[[#This Row],[CoEq Hist]]</f>
        <v>0</v>
      </c>
    </row>
    <row r="326" spans="11:19" x14ac:dyDescent="0.3">
      <c r="K326" s="2" t="s">
        <v>438</v>
      </c>
      <c r="L326" s="2" t="s">
        <v>19</v>
      </c>
      <c r="M326" s="2" t="s">
        <v>20</v>
      </c>
      <c r="N326" s="12">
        <v>1</v>
      </c>
      <c r="O326" s="13">
        <v>3</v>
      </c>
      <c r="P326" s="2">
        <v>0</v>
      </c>
      <c r="Q326" s="2">
        <v>1</v>
      </c>
      <c r="R326" s="49">
        <f>+TBL_Test[[#This Row],[Adv1]]+TBL_Test[[#This Row],[Adb Hist]]</f>
        <v>4</v>
      </c>
      <c r="S326" s="50">
        <f>+TBL_Test[[#This Row],[CoEq 1]]+TBL_Test[[#This Row],[CoEq Hist]]</f>
        <v>1</v>
      </c>
    </row>
    <row r="327" spans="11:19" x14ac:dyDescent="0.3">
      <c r="K327" s="2" t="s">
        <v>439</v>
      </c>
      <c r="L327" s="2" t="s">
        <v>19</v>
      </c>
      <c r="M327" s="2" t="s">
        <v>21</v>
      </c>
      <c r="N327" s="12">
        <v>0</v>
      </c>
      <c r="O327" s="13">
        <v>3</v>
      </c>
      <c r="P327" s="2">
        <v>0</v>
      </c>
      <c r="Q327" s="2">
        <v>0</v>
      </c>
      <c r="R327" s="49">
        <f>+TBL_Test[[#This Row],[Adv1]]+TBL_Test[[#This Row],[Adb Hist]]</f>
        <v>3</v>
      </c>
      <c r="S327" s="50">
        <f>+TBL_Test[[#This Row],[CoEq 1]]+TBL_Test[[#This Row],[CoEq Hist]]</f>
        <v>0</v>
      </c>
    </row>
    <row r="328" spans="11:19" x14ac:dyDescent="0.3">
      <c r="K328" s="2" t="s">
        <v>440</v>
      </c>
      <c r="L328" s="2" t="s">
        <v>19</v>
      </c>
      <c r="M328" s="2" t="s">
        <v>22</v>
      </c>
      <c r="N328" s="12">
        <v>0</v>
      </c>
      <c r="O328" s="13">
        <v>3</v>
      </c>
      <c r="P328" s="2">
        <v>0</v>
      </c>
      <c r="Q328" s="2">
        <v>0</v>
      </c>
      <c r="R328" s="49">
        <f>+TBL_Test[[#This Row],[Adv1]]+TBL_Test[[#This Row],[Adb Hist]]</f>
        <v>3</v>
      </c>
      <c r="S328" s="50">
        <f>+TBL_Test[[#This Row],[CoEq 1]]+TBL_Test[[#This Row],[CoEq Hist]]</f>
        <v>0</v>
      </c>
    </row>
    <row r="329" spans="11:19" x14ac:dyDescent="0.3">
      <c r="K329" s="2" t="s">
        <v>441</v>
      </c>
      <c r="L329" s="2" t="s">
        <v>19</v>
      </c>
      <c r="M329" s="2" t="s">
        <v>23</v>
      </c>
      <c r="N329" s="12">
        <v>0</v>
      </c>
      <c r="O329" s="13">
        <v>3</v>
      </c>
      <c r="P329" s="2">
        <v>0</v>
      </c>
      <c r="Q329" s="2">
        <v>0</v>
      </c>
      <c r="R329" s="49">
        <f>+TBL_Test[[#This Row],[Adv1]]+TBL_Test[[#This Row],[Adb Hist]]</f>
        <v>3</v>
      </c>
      <c r="S329" s="50">
        <f>+TBL_Test[[#This Row],[CoEq 1]]+TBL_Test[[#This Row],[CoEq Hist]]</f>
        <v>0</v>
      </c>
    </row>
    <row r="330" spans="11:19" x14ac:dyDescent="0.3">
      <c r="K330" s="2" t="s">
        <v>442</v>
      </c>
      <c r="L330" s="2" t="s">
        <v>19</v>
      </c>
      <c r="M330" s="2" t="s">
        <v>24</v>
      </c>
      <c r="N330" s="12">
        <v>0</v>
      </c>
      <c r="O330" s="13">
        <v>4</v>
      </c>
      <c r="P330" s="2">
        <v>0</v>
      </c>
      <c r="Q330" s="2">
        <v>0</v>
      </c>
      <c r="R330" s="49">
        <f>+TBL_Test[[#This Row],[Adv1]]+TBL_Test[[#This Row],[Adb Hist]]</f>
        <v>4</v>
      </c>
      <c r="S330" s="50">
        <f>+TBL_Test[[#This Row],[CoEq 1]]+TBL_Test[[#This Row],[CoEq Hist]]</f>
        <v>0</v>
      </c>
    </row>
    <row r="331" spans="11:19" x14ac:dyDescent="0.3">
      <c r="K331" s="2" t="s">
        <v>443</v>
      </c>
      <c r="L331" s="2" t="s">
        <v>19</v>
      </c>
      <c r="M331" s="2" t="s">
        <v>25</v>
      </c>
      <c r="N331" s="12">
        <v>0</v>
      </c>
      <c r="O331" s="13">
        <v>3</v>
      </c>
      <c r="P331" s="2">
        <v>0</v>
      </c>
      <c r="Q331" s="2">
        <v>1</v>
      </c>
      <c r="R331" s="49">
        <f>+TBL_Test[[#This Row],[Adv1]]+TBL_Test[[#This Row],[Adb Hist]]</f>
        <v>3</v>
      </c>
      <c r="S331" s="50">
        <f>+TBL_Test[[#This Row],[CoEq 1]]+TBL_Test[[#This Row],[CoEq Hist]]</f>
        <v>1</v>
      </c>
    </row>
    <row r="332" spans="11:19" x14ac:dyDescent="0.3">
      <c r="K332" s="2" t="s">
        <v>444</v>
      </c>
      <c r="L332" s="2" t="s">
        <v>19</v>
      </c>
      <c r="M332" s="2" t="s">
        <v>26</v>
      </c>
      <c r="N332" s="12">
        <v>0</v>
      </c>
      <c r="O332" s="13">
        <v>3</v>
      </c>
      <c r="P332" s="2">
        <v>0</v>
      </c>
      <c r="Q332" s="2">
        <v>0</v>
      </c>
      <c r="R332" s="49">
        <f>+TBL_Test[[#This Row],[Adv1]]+TBL_Test[[#This Row],[Adb Hist]]</f>
        <v>3</v>
      </c>
      <c r="S332" s="50">
        <f>+TBL_Test[[#This Row],[CoEq 1]]+TBL_Test[[#This Row],[CoEq Hist]]</f>
        <v>0</v>
      </c>
    </row>
    <row r="333" spans="11:19" x14ac:dyDescent="0.3">
      <c r="K333" s="2" t="s">
        <v>445</v>
      </c>
      <c r="L333" s="2" t="s">
        <v>19</v>
      </c>
      <c r="M333" s="2" t="s">
        <v>27</v>
      </c>
      <c r="N333" s="12">
        <v>0</v>
      </c>
      <c r="O333" s="13">
        <v>4</v>
      </c>
      <c r="P333" s="2">
        <v>0</v>
      </c>
      <c r="Q333" s="2">
        <v>1</v>
      </c>
      <c r="R333" s="49">
        <f>+TBL_Test[[#This Row],[Adv1]]+TBL_Test[[#This Row],[Adb Hist]]</f>
        <v>4</v>
      </c>
      <c r="S333" s="50">
        <f>+TBL_Test[[#This Row],[CoEq 1]]+TBL_Test[[#This Row],[CoEq Hist]]</f>
        <v>1</v>
      </c>
    </row>
    <row r="334" spans="11:19" x14ac:dyDescent="0.3">
      <c r="K334" s="2" t="s">
        <v>215</v>
      </c>
      <c r="L334" s="2" t="s">
        <v>20</v>
      </c>
      <c r="M334" s="2" t="s">
        <v>21</v>
      </c>
      <c r="N334" s="12">
        <v>1</v>
      </c>
      <c r="O334" s="13">
        <v>3</v>
      </c>
      <c r="P334" s="2">
        <v>0</v>
      </c>
      <c r="Q334" s="2">
        <v>0</v>
      </c>
      <c r="R334" s="49">
        <f>+TBL_Test[[#This Row],[Adv1]]+TBL_Test[[#This Row],[Adb Hist]]</f>
        <v>4</v>
      </c>
      <c r="S334" s="50">
        <f>+TBL_Test[[#This Row],[CoEq 1]]+TBL_Test[[#This Row],[CoEq Hist]]</f>
        <v>0</v>
      </c>
    </row>
    <row r="335" spans="11:19" x14ac:dyDescent="0.3">
      <c r="K335" s="2" t="s">
        <v>207</v>
      </c>
      <c r="L335" s="2" t="s">
        <v>20</v>
      </c>
      <c r="M335" s="2" t="s">
        <v>22</v>
      </c>
      <c r="N335" s="12">
        <v>0</v>
      </c>
      <c r="O335" s="13">
        <v>3</v>
      </c>
      <c r="P335" s="2">
        <v>0</v>
      </c>
      <c r="Q335" s="2">
        <v>1</v>
      </c>
      <c r="R335" s="49">
        <f>+TBL_Test[[#This Row],[Adv1]]+TBL_Test[[#This Row],[Adb Hist]]</f>
        <v>3</v>
      </c>
      <c r="S335" s="50">
        <f>+TBL_Test[[#This Row],[CoEq 1]]+TBL_Test[[#This Row],[CoEq Hist]]</f>
        <v>1</v>
      </c>
    </row>
    <row r="336" spans="11:19" x14ac:dyDescent="0.3">
      <c r="K336" s="2" t="s">
        <v>446</v>
      </c>
      <c r="L336" s="2" t="s">
        <v>20</v>
      </c>
      <c r="M336" s="2" t="s">
        <v>23</v>
      </c>
      <c r="N336" s="12">
        <v>0</v>
      </c>
      <c r="O336" s="13">
        <v>4</v>
      </c>
      <c r="P336" s="2">
        <v>0</v>
      </c>
      <c r="Q336" s="2">
        <v>1</v>
      </c>
      <c r="R336" s="49">
        <f>+TBL_Test[[#This Row],[Adv1]]+TBL_Test[[#This Row],[Adb Hist]]</f>
        <v>4</v>
      </c>
      <c r="S336" s="50">
        <f>+TBL_Test[[#This Row],[CoEq 1]]+TBL_Test[[#This Row],[CoEq Hist]]</f>
        <v>1</v>
      </c>
    </row>
    <row r="337" spans="11:19" x14ac:dyDescent="0.3">
      <c r="K337" s="2" t="s">
        <v>447</v>
      </c>
      <c r="L337" s="2" t="s">
        <v>20</v>
      </c>
      <c r="M337" s="2" t="s">
        <v>24</v>
      </c>
      <c r="N337" s="12">
        <v>0</v>
      </c>
      <c r="O337" s="13">
        <v>3</v>
      </c>
      <c r="P337" s="2">
        <v>0</v>
      </c>
      <c r="Q337" s="2">
        <v>1</v>
      </c>
      <c r="R337" s="49">
        <f>+TBL_Test[[#This Row],[Adv1]]+TBL_Test[[#This Row],[Adb Hist]]</f>
        <v>3</v>
      </c>
      <c r="S337" s="50">
        <f>+TBL_Test[[#This Row],[CoEq 1]]+TBL_Test[[#This Row],[CoEq Hist]]</f>
        <v>1</v>
      </c>
    </row>
    <row r="338" spans="11:19" x14ac:dyDescent="0.3">
      <c r="K338" s="2" t="s">
        <v>223</v>
      </c>
      <c r="L338" s="2" t="s">
        <v>20</v>
      </c>
      <c r="M338" s="2" t="s">
        <v>25</v>
      </c>
      <c r="N338" s="12">
        <v>1</v>
      </c>
      <c r="O338" s="13">
        <v>2</v>
      </c>
      <c r="P338" s="2">
        <v>0</v>
      </c>
      <c r="Q338" s="2">
        <v>1</v>
      </c>
      <c r="R338" s="49">
        <f>+TBL_Test[[#This Row],[Adv1]]+TBL_Test[[#This Row],[Adb Hist]]</f>
        <v>3</v>
      </c>
      <c r="S338" s="50">
        <f>+TBL_Test[[#This Row],[CoEq 1]]+TBL_Test[[#This Row],[CoEq Hist]]</f>
        <v>1</v>
      </c>
    </row>
    <row r="339" spans="11:19" x14ac:dyDescent="0.3">
      <c r="K339" s="2" t="s">
        <v>448</v>
      </c>
      <c r="L339" s="2" t="s">
        <v>20</v>
      </c>
      <c r="M339" s="2" t="s">
        <v>26</v>
      </c>
      <c r="N339" s="12">
        <v>0</v>
      </c>
      <c r="O339" s="13">
        <v>3</v>
      </c>
      <c r="P339" s="2">
        <v>0</v>
      </c>
      <c r="Q339" s="2">
        <v>0</v>
      </c>
      <c r="R339" s="49">
        <f>+TBL_Test[[#This Row],[Adv1]]+TBL_Test[[#This Row],[Adb Hist]]</f>
        <v>3</v>
      </c>
      <c r="S339" s="50">
        <f>+TBL_Test[[#This Row],[CoEq 1]]+TBL_Test[[#This Row],[CoEq Hist]]</f>
        <v>0</v>
      </c>
    </row>
    <row r="340" spans="11:19" x14ac:dyDescent="0.3">
      <c r="K340" s="2" t="s">
        <v>449</v>
      </c>
      <c r="L340" s="2" t="s">
        <v>20</v>
      </c>
      <c r="M340" s="2" t="s">
        <v>27</v>
      </c>
      <c r="N340" s="12">
        <v>0</v>
      </c>
      <c r="O340" s="13">
        <v>4</v>
      </c>
      <c r="P340" s="2">
        <v>0</v>
      </c>
      <c r="Q340" s="2">
        <v>1</v>
      </c>
      <c r="R340" s="49">
        <f>+TBL_Test[[#This Row],[Adv1]]+TBL_Test[[#This Row],[Adb Hist]]</f>
        <v>4</v>
      </c>
      <c r="S340" s="50">
        <f>+TBL_Test[[#This Row],[CoEq 1]]+TBL_Test[[#This Row],[CoEq Hist]]</f>
        <v>1</v>
      </c>
    </row>
    <row r="341" spans="11:19" x14ac:dyDescent="0.3">
      <c r="K341" s="2" t="s">
        <v>114</v>
      </c>
      <c r="L341" s="2" t="s">
        <v>21</v>
      </c>
      <c r="M341" s="2" t="s">
        <v>22</v>
      </c>
      <c r="N341" s="12">
        <v>0</v>
      </c>
      <c r="O341" s="13">
        <v>2</v>
      </c>
      <c r="P341" s="2">
        <v>0</v>
      </c>
      <c r="Q341" s="2">
        <v>1</v>
      </c>
      <c r="R341" s="49">
        <f>+TBL_Test[[#This Row],[Adv1]]+TBL_Test[[#This Row],[Adb Hist]]</f>
        <v>2</v>
      </c>
      <c r="S341" s="50">
        <f>+TBL_Test[[#This Row],[CoEq 1]]+TBL_Test[[#This Row],[CoEq Hist]]</f>
        <v>1</v>
      </c>
    </row>
    <row r="342" spans="11:19" x14ac:dyDescent="0.3">
      <c r="K342" s="2" t="s">
        <v>450</v>
      </c>
      <c r="L342" s="2" t="s">
        <v>21</v>
      </c>
      <c r="M342" s="2" t="s">
        <v>23</v>
      </c>
      <c r="N342" s="12">
        <v>0</v>
      </c>
      <c r="O342" s="13">
        <v>3</v>
      </c>
      <c r="P342" s="2">
        <v>0</v>
      </c>
      <c r="Q342" s="2">
        <v>1</v>
      </c>
      <c r="R342" s="49">
        <f>+TBL_Test[[#This Row],[Adv1]]+TBL_Test[[#This Row],[Adb Hist]]</f>
        <v>3</v>
      </c>
      <c r="S342" s="50">
        <f>+TBL_Test[[#This Row],[CoEq 1]]+TBL_Test[[#This Row],[CoEq Hist]]</f>
        <v>1</v>
      </c>
    </row>
    <row r="343" spans="11:19" x14ac:dyDescent="0.3">
      <c r="K343" s="2" t="s">
        <v>451</v>
      </c>
      <c r="L343" s="2" t="s">
        <v>21</v>
      </c>
      <c r="M343" s="2" t="s">
        <v>24</v>
      </c>
      <c r="N343" s="12">
        <v>0</v>
      </c>
      <c r="O343" s="13">
        <v>3</v>
      </c>
      <c r="P343" s="2">
        <v>0</v>
      </c>
      <c r="Q343" s="2">
        <v>0</v>
      </c>
      <c r="R343" s="49">
        <f>+TBL_Test[[#This Row],[Adv1]]+TBL_Test[[#This Row],[Adb Hist]]</f>
        <v>3</v>
      </c>
      <c r="S343" s="50">
        <f>+TBL_Test[[#This Row],[CoEq 1]]+TBL_Test[[#This Row],[CoEq Hist]]</f>
        <v>0</v>
      </c>
    </row>
    <row r="344" spans="11:19" x14ac:dyDescent="0.3">
      <c r="K344" s="2" t="s">
        <v>122</v>
      </c>
      <c r="L344" s="2" t="s">
        <v>21</v>
      </c>
      <c r="M344" s="2" t="s">
        <v>25</v>
      </c>
      <c r="N344" s="12">
        <v>0</v>
      </c>
      <c r="O344" s="13">
        <v>2</v>
      </c>
      <c r="P344" s="2">
        <v>0</v>
      </c>
      <c r="Q344" s="2">
        <v>0</v>
      </c>
      <c r="R344" s="49">
        <f>+TBL_Test[[#This Row],[Adv1]]+TBL_Test[[#This Row],[Adb Hist]]</f>
        <v>2</v>
      </c>
      <c r="S344" s="50">
        <f>+TBL_Test[[#This Row],[CoEq 1]]+TBL_Test[[#This Row],[CoEq Hist]]</f>
        <v>0</v>
      </c>
    </row>
    <row r="345" spans="11:19" x14ac:dyDescent="0.3">
      <c r="K345" s="2" t="s">
        <v>452</v>
      </c>
      <c r="L345" s="2" t="s">
        <v>21</v>
      </c>
      <c r="M345" s="2" t="s">
        <v>26</v>
      </c>
      <c r="N345" s="12">
        <v>0</v>
      </c>
      <c r="O345" s="13">
        <v>3</v>
      </c>
      <c r="P345" s="2">
        <v>0</v>
      </c>
      <c r="Q345" s="2">
        <v>0</v>
      </c>
      <c r="R345" s="49">
        <f>+TBL_Test[[#This Row],[Adv1]]+TBL_Test[[#This Row],[Adb Hist]]</f>
        <v>3</v>
      </c>
      <c r="S345" s="50">
        <f>+TBL_Test[[#This Row],[CoEq 1]]+TBL_Test[[#This Row],[CoEq Hist]]</f>
        <v>0</v>
      </c>
    </row>
    <row r="346" spans="11:19" x14ac:dyDescent="0.3">
      <c r="K346" s="2" t="s">
        <v>453</v>
      </c>
      <c r="L346" s="2" t="s">
        <v>21</v>
      </c>
      <c r="M346" s="2" t="s">
        <v>27</v>
      </c>
      <c r="N346" s="12">
        <v>0</v>
      </c>
      <c r="O346" s="13">
        <v>3</v>
      </c>
      <c r="P346" s="2">
        <v>0</v>
      </c>
      <c r="Q346" s="2">
        <v>0</v>
      </c>
      <c r="R346" s="49">
        <f>+TBL_Test[[#This Row],[Adv1]]+TBL_Test[[#This Row],[Adb Hist]]</f>
        <v>3</v>
      </c>
      <c r="S346" s="50">
        <f>+TBL_Test[[#This Row],[CoEq 1]]+TBL_Test[[#This Row],[CoEq Hist]]</f>
        <v>0</v>
      </c>
    </row>
    <row r="347" spans="11:19" x14ac:dyDescent="0.3">
      <c r="K347" s="2" t="s">
        <v>454</v>
      </c>
      <c r="L347" s="2" t="s">
        <v>22</v>
      </c>
      <c r="M347" s="2" t="s">
        <v>23</v>
      </c>
      <c r="N347" s="12">
        <v>0</v>
      </c>
      <c r="O347" s="13">
        <v>3</v>
      </c>
      <c r="P347" s="2">
        <v>0</v>
      </c>
      <c r="Q347" s="2">
        <v>0</v>
      </c>
      <c r="R347" s="49">
        <f>+TBL_Test[[#This Row],[Adv1]]+TBL_Test[[#This Row],[Adb Hist]]</f>
        <v>3</v>
      </c>
      <c r="S347" s="50">
        <f>+TBL_Test[[#This Row],[CoEq 1]]+TBL_Test[[#This Row],[CoEq Hist]]</f>
        <v>0</v>
      </c>
    </row>
    <row r="348" spans="11:19" x14ac:dyDescent="0.3">
      <c r="K348" s="2" t="s">
        <v>455</v>
      </c>
      <c r="L348" s="2" t="s">
        <v>22</v>
      </c>
      <c r="M348" s="2" t="s">
        <v>24</v>
      </c>
      <c r="N348" s="12">
        <v>0</v>
      </c>
      <c r="O348" s="13">
        <v>3</v>
      </c>
      <c r="P348" s="2">
        <v>0</v>
      </c>
      <c r="Q348" s="2">
        <v>1</v>
      </c>
      <c r="R348" s="49">
        <f>+TBL_Test[[#This Row],[Adv1]]+TBL_Test[[#This Row],[Adb Hist]]</f>
        <v>3</v>
      </c>
      <c r="S348" s="50">
        <f>+TBL_Test[[#This Row],[CoEq 1]]+TBL_Test[[#This Row],[CoEq Hist]]</f>
        <v>1</v>
      </c>
    </row>
    <row r="349" spans="11:19" x14ac:dyDescent="0.3">
      <c r="K349" s="2" t="s">
        <v>123</v>
      </c>
      <c r="L349" s="2" t="s">
        <v>22</v>
      </c>
      <c r="M349" s="2" t="s">
        <v>25</v>
      </c>
      <c r="N349" s="12">
        <v>0</v>
      </c>
      <c r="O349" s="13">
        <v>3</v>
      </c>
      <c r="P349" s="2">
        <v>0</v>
      </c>
      <c r="Q349" s="2">
        <v>1</v>
      </c>
      <c r="R349" s="49">
        <f>+TBL_Test[[#This Row],[Adv1]]+TBL_Test[[#This Row],[Adb Hist]]</f>
        <v>3</v>
      </c>
      <c r="S349" s="50">
        <f>+TBL_Test[[#This Row],[CoEq 1]]+TBL_Test[[#This Row],[CoEq Hist]]</f>
        <v>1</v>
      </c>
    </row>
    <row r="350" spans="11:19" x14ac:dyDescent="0.3">
      <c r="K350" s="2" t="s">
        <v>456</v>
      </c>
      <c r="L350" s="2" t="s">
        <v>22</v>
      </c>
      <c r="M350" s="2" t="s">
        <v>26</v>
      </c>
      <c r="N350" s="12">
        <v>0</v>
      </c>
      <c r="O350" s="13">
        <v>3</v>
      </c>
      <c r="P350" s="2">
        <v>0</v>
      </c>
      <c r="Q350" s="2">
        <v>1</v>
      </c>
      <c r="R350" s="49">
        <f>+TBL_Test[[#This Row],[Adv1]]+TBL_Test[[#This Row],[Adb Hist]]</f>
        <v>3</v>
      </c>
      <c r="S350" s="50">
        <f>+TBL_Test[[#This Row],[CoEq 1]]+TBL_Test[[#This Row],[CoEq Hist]]</f>
        <v>1</v>
      </c>
    </row>
    <row r="351" spans="11:19" x14ac:dyDescent="0.3">
      <c r="K351" s="2" t="s">
        <v>457</v>
      </c>
      <c r="L351" s="2" t="s">
        <v>22</v>
      </c>
      <c r="M351" s="2" t="s">
        <v>27</v>
      </c>
      <c r="N351" s="12">
        <v>0</v>
      </c>
      <c r="O351" s="13">
        <v>4</v>
      </c>
      <c r="P351" s="2">
        <v>0</v>
      </c>
      <c r="Q351" s="2">
        <v>0</v>
      </c>
      <c r="R351" s="49">
        <f>+TBL_Test[[#This Row],[Adv1]]+TBL_Test[[#This Row],[Adb Hist]]</f>
        <v>4</v>
      </c>
      <c r="S351" s="50">
        <f>+TBL_Test[[#This Row],[CoEq 1]]+TBL_Test[[#This Row],[CoEq Hist]]</f>
        <v>0</v>
      </c>
    </row>
    <row r="352" spans="11:19" x14ac:dyDescent="0.3">
      <c r="K352" s="2" t="s">
        <v>458</v>
      </c>
      <c r="L352" s="2" t="s">
        <v>23</v>
      </c>
      <c r="M352" s="2" t="s">
        <v>24</v>
      </c>
      <c r="N352" s="12">
        <v>1</v>
      </c>
      <c r="O352" s="13">
        <v>3</v>
      </c>
      <c r="P352" s="2">
        <v>0</v>
      </c>
      <c r="Q352" s="2">
        <v>1</v>
      </c>
      <c r="R352" s="49">
        <f>+TBL_Test[[#This Row],[Adv1]]+TBL_Test[[#This Row],[Adb Hist]]</f>
        <v>4</v>
      </c>
      <c r="S352" s="50">
        <f>+TBL_Test[[#This Row],[CoEq 1]]+TBL_Test[[#This Row],[CoEq Hist]]</f>
        <v>1</v>
      </c>
    </row>
    <row r="353" spans="11:19" x14ac:dyDescent="0.3">
      <c r="K353" s="2" t="s">
        <v>459</v>
      </c>
      <c r="L353" s="2" t="s">
        <v>23</v>
      </c>
      <c r="M353" s="2" t="s">
        <v>25</v>
      </c>
      <c r="N353" s="12">
        <v>0</v>
      </c>
      <c r="O353" s="13">
        <v>3</v>
      </c>
      <c r="P353" s="2">
        <v>0</v>
      </c>
      <c r="Q353" s="2">
        <v>1</v>
      </c>
      <c r="R353" s="49">
        <f>+TBL_Test[[#This Row],[Adv1]]+TBL_Test[[#This Row],[Adb Hist]]</f>
        <v>3</v>
      </c>
      <c r="S353" s="50">
        <f>+TBL_Test[[#This Row],[CoEq 1]]+TBL_Test[[#This Row],[CoEq Hist]]</f>
        <v>1</v>
      </c>
    </row>
    <row r="354" spans="11:19" x14ac:dyDescent="0.3">
      <c r="K354" s="2" t="s">
        <v>460</v>
      </c>
      <c r="L354" s="2" t="s">
        <v>23</v>
      </c>
      <c r="M354" s="2" t="s">
        <v>26</v>
      </c>
      <c r="N354" s="12">
        <v>0</v>
      </c>
      <c r="O354" s="13">
        <v>3</v>
      </c>
      <c r="P354" s="2">
        <v>0</v>
      </c>
      <c r="Q354" s="2">
        <v>0</v>
      </c>
      <c r="R354" s="49">
        <f>+TBL_Test[[#This Row],[Adv1]]+TBL_Test[[#This Row],[Adb Hist]]</f>
        <v>3</v>
      </c>
      <c r="S354" s="50">
        <f>+TBL_Test[[#This Row],[CoEq 1]]+TBL_Test[[#This Row],[CoEq Hist]]</f>
        <v>0</v>
      </c>
    </row>
    <row r="355" spans="11:19" x14ac:dyDescent="0.3">
      <c r="K355" s="2" t="s">
        <v>461</v>
      </c>
      <c r="L355" s="2" t="s">
        <v>23</v>
      </c>
      <c r="M355" s="2" t="s">
        <v>27</v>
      </c>
      <c r="N355" s="12">
        <v>0</v>
      </c>
      <c r="O355" s="13">
        <v>4</v>
      </c>
      <c r="P355" s="2">
        <v>0</v>
      </c>
      <c r="Q355" s="2">
        <v>0</v>
      </c>
      <c r="R355" s="49">
        <f>+TBL_Test[[#This Row],[Adv1]]+TBL_Test[[#This Row],[Adb Hist]]</f>
        <v>4</v>
      </c>
      <c r="S355" s="50">
        <f>+TBL_Test[[#This Row],[CoEq 1]]+TBL_Test[[#This Row],[CoEq Hist]]</f>
        <v>0</v>
      </c>
    </row>
    <row r="356" spans="11:19" x14ac:dyDescent="0.3">
      <c r="K356" s="2" t="s">
        <v>462</v>
      </c>
      <c r="L356" s="2" t="s">
        <v>24</v>
      </c>
      <c r="M356" s="2" t="s">
        <v>25</v>
      </c>
      <c r="N356" s="12">
        <v>0</v>
      </c>
      <c r="O356" s="13">
        <v>3</v>
      </c>
      <c r="P356" s="2">
        <v>0</v>
      </c>
      <c r="Q356" s="2">
        <v>0</v>
      </c>
      <c r="R356" s="49">
        <f>+TBL_Test[[#This Row],[Adv1]]+TBL_Test[[#This Row],[Adb Hist]]</f>
        <v>3</v>
      </c>
      <c r="S356" s="50">
        <f>+TBL_Test[[#This Row],[CoEq 1]]+TBL_Test[[#This Row],[CoEq Hist]]</f>
        <v>0</v>
      </c>
    </row>
    <row r="357" spans="11:19" x14ac:dyDescent="0.3">
      <c r="K357" s="2" t="s">
        <v>463</v>
      </c>
      <c r="L357" s="2" t="s">
        <v>24</v>
      </c>
      <c r="M357" s="2" t="s">
        <v>26</v>
      </c>
      <c r="N357" s="12">
        <v>0</v>
      </c>
      <c r="O357" s="13">
        <v>4</v>
      </c>
      <c r="P357" s="2">
        <v>0</v>
      </c>
      <c r="Q357" s="2">
        <v>0</v>
      </c>
      <c r="R357" s="49">
        <f>+TBL_Test[[#This Row],[Adv1]]+TBL_Test[[#This Row],[Adb Hist]]</f>
        <v>4</v>
      </c>
      <c r="S357" s="50">
        <f>+TBL_Test[[#This Row],[CoEq 1]]+TBL_Test[[#This Row],[CoEq Hist]]</f>
        <v>0</v>
      </c>
    </row>
    <row r="358" spans="11:19" x14ac:dyDescent="0.3">
      <c r="K358" s="2" t="s">
        <v>464</v>
      </c>
      <c r="L358" s="2" t="s">
        <v>24</v>
      </c>
      <c r="M358" s="2" t="s">
        <v>27</v>
      </c>
      <c r="N358" s="12">
        <v>0</v>
      </c>
      <c r="O358" s="13">
        <v>4</v>
      </c>
      <c r="P358" s="2">
        <v>0</v>
      </c>
      <c r="Q358" s="2">
        <v>1</v>
      </c>
      <c r="R358" s="49">
        <f>+TBL_Test[[#This Row],[Adv1]]+TBL_Test[[#This Row],[Adb Hist]]</f>
        <v>4</v>
      </c>
      <c r="S358" s="50">
        <f>+TBL_Test[[#This Row],[CoEq 1]]+TBL_Test[[#This Row],[CoEq Hist]]</f>
        <v>1</v>
      </c>
    </row>
    <row r="359" spans="11:19" x14ac:dyDescent="0.3">
      <c r="K359" s="2" t="s">
        <v>465</v>
      </c>
      <c r="L359" s="2" t="s">
        <v>25</v>
      </c>
      <c r="M359" s="2" t="s">
        <v>26</v>
      </c>
      <c r="N359" s="12">
        <v>1</v>
      </c>
      <c r="O359" s="13">
        <v>2</v>
      </c>
      <c r="P359" s="2">
        <v>0</v>
      </c>
      <c r="Q359" s="2">
        <v>1</v>
      </c>
      <c r="R359" s="49">
        <f>+TBL_Test[[#This Row],[Adv1]]+TBL_Test[[#This Row],[Adb Hist]]</f>
        <v>3</v>
      </c>
      <c r="S359" s="50">
        <f>+TBL_Test[[#This Row],[CoEq 1]]+TBL_Test[[#This Row],[CoEq Hist]]</f>
        <v>1</v>
      </c>
    </row>
    <row r="360" spans="11:19" x14ac:dyDescent="0.3">
      <c r="K360" s="2" t="s">
        <v>466</v>
      </c>
      <c r="L360" s="2" t="s">
        <v>25</v>
      </c>
      <c r="M360" s="2" t="s">
        <v>27</v>
      </c>
      <c r="N360" s="12">
        <v>0</v>
      </c>
      <c r="O360" s="13">
        <v>3</v>
      </c>
      <c r="P360" s="2">
        <v>0</v>
      </c>
      <c r="Q360" s="2">
        <v>0</v>
      </c>
      <c r="R360" s="49">
        <f>+TBL_Test[[#This Row],[Adv1]]+TBL_Test[[#This Row],[Adb Hist]]</f>
        <v>3</v>
      </c>
      <c r="S360" s="50">
        <f>+TBL_Test[[#This Row],[CoEq 1]]+TBL_Test[[#This Row],[CoEq Hist]]</f>
        <v>0</v>
      </c>
    </row>
    <row r="361" spans="11:19" x14ac:dyDescent="0.3">
      <c r="K361" s="2" t="s">
        <v>467</v>
      </c>
      <c r="L361" s="2" t="s">
        <v>26</v>
      </c>
      <c r="M361" s="2" t="s">
        <v>27</v>
      </c>
      <c r="N361" s="12">
        <v>0</v>
      </c>
      <c r="O361" s="13">
        <v>4</v>
      </c>
      <c r="P361" s="2">
        <v>0</v>
      </c>
      <c r="Q361" s="2">
        <v>1</v>
      </c>
      <c r="R361" s="49">
        <f>+TBL_Test[[#This Row],[Adv1]]+TBL_Test[[#This Row],[Adb Hist]]</f>
        <v>4</v>
      </c>
      <c r="S361" s="50">
        <f>+TBL_Test[[#This Row],[CoEq 1]]+TBL_Test[[#This Row],[CoEq Hist]]</f>
        <v>1</v>
      </c>
    </row>
  </sheetData>
  <sortState xmlns:xlrd2="http://schemas.microsoft.com/office/spreadsheetml/2017/richdata2" ref="V11:AD37">
    <sortCondition ref="V10"/>
  </sortState>
  <mergeCells count="1">
    <mergeCell ref="K1:L1"/>
  </mergeCells>
  <phoneticPr fontId="3" type="noConversion"/>
  <conditionalFormatting sqref="A11:F58">
    <cfRule type="expression" dxfId="4" priority="5">
      <formula>$B11=OFFSET($B11,1,)</formula>
    </cfRule>
  </conditionalFormatting>
  <conditionalFormatting sqref="D11:F58">
    <cfRule type="expression" dxfId="3" priority="4">
      <formula>D11=$D$8</formula>
    </cfRule>
  </conditionalFormatting>
  <conditionalFormatting sqref="K1">
    <cfRule type="expression" dxfId="2" priority="2">
      <formula>LEN(SUBSTITUTE(SUBSTITUTE($K$1,"0",""),"|",""))&gt;0</formula>
    </cfRule>
  </conditionalFormatting>
  <conditionalFormatting sqref="AC10:AD37">
    <cfRule type="dataBar" priority="7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{1874DB56-2D93-4967-BCDD-03C488E52F69}</x14:id>
        </ext>
      </extLst>
    </cfRule>
  </conditionalFormatting>
  <pageMargins left="0.7" right="0.7" top="0.75" bottom="0.75" header="0.3" footer="0.3"/>
  <drawing r:id="rId1"/>
  <tableParts count="3"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874DB56-2D93-4967-BCDD-03C488E52F6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AC10:AD37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BBA55-8DB5-40CF-8DF2-71A3C0412AE2}">
  <sheetPr codeName="Blad5"/>
  <dimension ref="C2:M1087"/>
  <sheetViews>
    <sheetView topLeftCell="A531" workbookViewId="0">
      <selection activeCell="M2" sqref="M2"/>
    </sheetView>
  </sheetViews>
  <sheetFormatPr defaultRowHeight="16.5" x14ac:dyDescent="0.3"/>
  <cols>
    <col min="3" max="3" width="17.375" bestFit="1" customWidth="1"/>
    <col min="4" max="4" width="9.75" bestFit="1" customWidth="1"/>
    <col min="5" max="5" width="4.625" bestFit="1" customWidth="1"/>
    <col min="6" max="6" width="6.75" bestFit="1" customWidth="1"/>
    <col min="7" max="9" width="9.625" bestFit="1" customWidth="1"/>
    <col min="12" max="13" width="9" style="27"/>
  </cols>
  <sheetData>
    <row r="2" spans="3:13" x14ac:dyDescent="0.3">
      <c r="C2">
        <f>ROWS(_xlfn.UNIQUE(TBL_Histoire[Jour]))</f>
        <v>25</v>
      </c>
      <c r="D2" s="22">
        <f>ROWS(TBL_Histoire[Terrain])</f>
        <v>1084</v>
      </c>
      <c r="I2">
        <f>COUNTA(TBL_Histoire[CoEq2])</f>
        <v>165</v>
      </c>
      <c r="M2" s="27">
        <f>+MAX(L1:L28)-MIN(L1:L28)</f>
        <v>4.652777781302575E-3</v>
      </c>
    </row>
    <row r="3" spans="3:13" ht="17.25" thickBot="1" x14ac:dyDescent="0.35">
      <c r="C3" s="11" t="s">
        <v>124</v>
      </c>
      <c r="D3" s="11" t="s">
        <v>90</v>
      </c>
      <c r="E3" s="11" t="s">
        <v>92</v>
      </c>
      <c r="F3" s="11" t="s">
        <v>91</v>
      </c>
      <c r="G3" s="11" t="s">
        <v>97</v>
      </c>
      <c r="H3" s="11" t="s">
        <v>98</v>
      </c>
      <c r="I3" s="11" t="s">
        <v>99</v>
      </c>
      <c r="L3" s="27" cm="1">
        <f t="array" ref="L3:L27">_xlfn.UNIQUE(TBL_Histoire[Jour])</f>
        <v>46303.427662037036</v>
      </c>
    </row>
    <row r="4" spans="3:13" ht="18" thickTop="1" thickBot="1" x14ac:dyDescent="0.35">
      <c r="C4" s="20">
        <v>46303.427662037036</v>
      </c>
      <c r="D4" s="16" t="s">
        <v>31</v>
      </c>
      <c r="E4" s="16">
        <v>1</v>
      </c>
      <c r="F4" s="16">
        <v>1</v>
      </c>
      <c r="G4" s="17" t="s">
        <v>5</v>
      </c>
      <c r="H4" s="18" t="s">
        <v>24</v>
      </c>
      <c r="I4" s="19" t="s">
        <v>14</v>
      </c>
      <c r="L4" s="27">
        <v>46303.427835648145</v>
      </c>
      <c r="M4" s="27">
        <f>+L4-L3</f>
        <v>1.7361110803904012E-4</v>
      </c>
    </row>
    <row r="5" spans="3:13" ht="18" thickTop="1" thickBot="1" x14ac:dyDescent="0.35">
      <c r="C5" s="20">
        <v>46303.427662037036</v>
      </c>
      <c r="D5" s="16" t="s">
        <v>32</v>
      </c>
      <c r="E5" s="16">
        <v>1</v>
      </c>
      <c r="F5" s="16">
        <v>2</v>
      </c>
      <c r="G5" s="17" t="s">
        <v>1</v>
      </c>
      <c r="H5" s="18" t="s">
        <v>4</v>
      </c>
      <c r="I5" s="19"/>
      <c r="L5" s="27">
        <v>46303.427974537037</v>
      </c>
      <c r="M5" s="27">
        <f t="shared" ref="M5:M27" si="0">+L5-L4</f>
        <v>1.3888889225199819E-4</v>
      </c>
    </row>
    <row r="6" spans="3:13" ht="18" thickTop="1" thickBot="1" x14ac:dyDescent="0.35">
      <c r="C6" s="20">
        <v>46303.427662037036</v>
      </c>
      <c r="D6" s="16" t="s">
        <v>33</v>
      </c>
      <c r="E6" s="16">
        <v>1</v>
      </c>
      <c r="F6" s="16">
        <v>3</v>
      </c>
      <c r="G6" s="17" t="s">
        <v>11</v>
      </c>
      <c r="H6" s="18" t="s">
        <v>9</v>
      </c>
      <c r="I6" s="19"/>
      <c r="L6" s="27">
        <v>46303.428206018521</v>
      </c>
      <c r="M6" s="27">
        <f t="shared" si="0"/>
        <v>2.3148148466134444E-4</v>
      </c>
    </row>
    <row r="7" spans="3:13" ht="18" thickTop="1" thickBot="1" x14ac:dyDescent="0.35">
      <c r="C7" s="20">
        <v>46303.427662037036</v>
      </c>
      <c r="D7" s="16" t="s">
        <v>34</v>
      </c>
      <c r="E7" s="16">
        <v>1</v>
      </c>
      <c r="F7" s="16">
        <v>4</v>
      </c>
      <c r="G7" s="17" t="s">
        <v>13</v>
      </c>
      <c r="H7" s="18" t="s">
        <v>23</v>
      </c>
      <c r="I7" s="19"/>
      <c r="L7" s="27">
        <v>46303.428425925929</v>
      </c>
      <c r="M7" s="27">
        <f t="shared" si="0"/>
        <v>2.1990740788169205E-4</v>
      </c>
    </row>
    <row r="8" spans="3:13" ht="18" thickTop="1" thickBot="1" x14ac:dyDescent="0.35">
      <c r="C8" s="20">
        <v>46303.427662037036</v>
      </c>
      <c r="D8" s="16" t="s">
        <v>35</v>
      </c>
      <c r="E8" s="16">
        <v>1</v>
      </c>
      <c r="F8" s="16">
        <v>5</v>
      </c>
      <c r="G8" s="17" t="s">
        <v>22</v>
      </c>
      <c r="H8" s="18" t="s">
        <v>10</v>
      </c>
      <c r="I8" s="19"/>
      <c r="L8" s="27">
        <v>46303.42864583333</v>
      </c>
      <c r="M8" s="27">
        <f t="shared" si="0"/>
        <v>2.1990740060573444E-4</v>
      </c>
    </row>
    <row r="9" spans="3:13" ht="18" thickTop="1" thickBot="1" x14ac:dyDescent="0.35">
      <c r="C9" s="20">
        <v>46303.427662037036</v>
      </c>
      <c r="D9" s="16" t="s">
        <v>36</v>
      </c>
      <c r="E9" s="16">
        <v>1</v>
      </c>
      <c r="F9" s="16">
        <v>6</v>
      </c>
      <c r="G9" s="17" t="s">
        <v>26</v>
      </c>
      <c r="H9" s="18" t="s">
        <v>2</v>
      </c>
      <c r="I9" s="19"/>
      <c r="L9" s="27">
        <v>46303.428819444445</v>
      </c>
      <c r="M9" s="27">
        <f t="shared" si="0"/>
        <v>1.7361111531499773E-4</v>
      </c>
    </row>
    <row r="10" spans="3:13" ht="18" thickTop="1" thickBot="1" x14ac:dyDescent="0.35">
      <c r="C10" s="20">
        <v>46303.427662037036</v>
      </c>
      <c r="D10" s="16" t="s">
        <v>37</v>
      </c>
      <c r="E10" s="16">
        <v>1</v>
      </c>
      <c r="F10" s="16">
        <v>7</v>
      </c>
      <c r="G10" s="17" t="s">
        <v>7</v>
      </c>
      <c r="H10" s="18" t="s">
        <v>3</v>
      </c>
      <c r="I10" s="19"/>
      <c r="L10" s="27">
        <v>46303.428993055553</v>
      </c>
      <c r="M10" s="27">
        <f t="shared" si="0"/>
        <v>1.7361110803904012E-4</v>
      </c>
    </row>
    <row r="11" spans="3:13" ht="18" thickTop="1" thickBot="1" x14ac:dyDescent="0.35">
      <c r="C11" s="20">
        <v>46303.427662037036</v>
      </c>
      <c r="D11" s="16" t="s">
        <v>38</v>
      </c>
      <c r="E11" s="16">
        <v>1</v>
      </c>
      <c r="F11" s="16">
        <v>8</v>
      </c>
      <c r="G11" s="17" t="s">
        <v>12</v>
      </c>
      <c r="H11" s="18" t="s">
        <v>17</v>
      </c>
      <c r="I11" s="19"/>
      <c r="L11" s="27">
        <v>46303.429131944446</v>
      </c>
      <c r="M11" s="27">
        <f t="shared" si="0"/>
        <v>1.3888889225199819E-4</v>
      </c>
    </row>
    <row r="12" spans="3:13" ht="18" thickTop="1" thickBot="1" x14ac:dyDescent="0.35">
      <c r="C12" s="20">
        <v>46303.427662037036</v>
      </c>
      <c r="D12" s="16" t="s">
        <v>31</v>
      </c>
      <c r="E12" s="16">
        <v>2</v>
      </c>
      <c r="F12" s="16">
        <v>1</v>
      </c>
      <c r="G12" s="17" t="s">
        <v>7</v>
      </c>
      <c r="H12" s="18" t="s">
        <v>9</v>
      </c>
      <c r="I12" s="19" t="s">
        <v>17</v>
      </c>
      <c r="L12" s="27">
        <v>46303.42931712963</v>
      </c>
      <c r="M12" s="27">
        <f t="shared" si="0"/>
        <v>1.8518518481869251E-4</v>
      </c>
    </row>
    <row r="13" spans="3:13" ht="18" thickTop="1" thickBot="1" x14ac:dyDescent="0.35">
      <c r="C13" s="20">
        <v>46303.427662037036</v>
      </c>
      <c r="D13" s="16" t="s">
        <v>32</v>
      </c>
      <c r="E13" s="16">
        <v>2</v>
      </c>
      <c r="F13" s="16">
        <v>2</v>
      </c>
      <c r="G13" s="17" t="s">
        <v>3</v>
      </c>
      <c r="H13" s="18" t="s">
        <v>14</v>
      </c>
      <c r="I13" s="19"/>
      <c r="L13" s="27">
        <v>46303.429467592592</v>
      </c>
      <c r="M13" s="27">
        <f t="shared" si="0"/>
        <v>1.5046296175569296E-4</v>
      </c>
    </row>
    <row r="14" spans="3:13" ht="18" thickTop="1" thickBot="1" x14ac:dyDescent="0.35">
      <c r="C14" s="20">
        <v>46303.427662037036</v>
      </c>
      <c r="D14" s="16" t="s">
        <v>33</v>
      </c>
      <c r="E14" s="16">
        <v>2</v>
      </c>
      <c r="F14" s="16">
        <v>3</v>
      </c>
      <c r="G14" s="17" t="s">
        <v>22</v>
      </c>
      <c r="H14" s="18" t="s">
        <v>2</v>
      </c>
      <c r="I14" s="19"/>
      <c r="L14" s="27">
        <v>46303.429583333331</v>
      </c>
      <c r="M14" s="27">
        <f t="shared" si="0"/>
        <v>1.1574073869269341E-4</v>
      </c>
    </row>
    <row r="15" spans="3:13" ht="18" thickTop="1" thickBot="1" x14ac:dyDescent="0.35">
      <c r="C15" s="20">
        <v>46303.427662037036</v>
      </c>
      <c r="D15" s="16" t="s">
        <v>34</v>
      </c>
      <c r="E15" s="16">
        <v>2</v>
      </c>
      <c r="F15" s="16">
        <v>4</v>
      </c>
      <c r="G15" s="17" t="s">
        <v>11</v>
      </c>
      <c r="H15" s="18" t="s">
        <v>10</v>
      </c>
      <c r="I15" s="19"/>
      <c r="L15" s="27">
        <v>46303.429722222223</v>
      </c>
      <c r="M15" s="27">
        <f t="shared" si="0"/>
        <v>1.3888889225199819E-4</v>
      </c>
    </row>
    <row r="16" spans="3:13" ht="18" thickTop="1" thickBot="1" x14ac:dyDescent="0.35">
      <c r="C16" s="20">
        <v>46303.427662037036</v>
      </c>
      <c r="D16" s="16" t="s">
        <v>35</v>
      </c>
      <c r="E16" s="16">
        <v>2</v>
      </c>
      <c r="F16" s="16">
        <v>5</v>
      </c>
      <c r="G16" s="17" t="s">
        <v>12</v>
      </c>
      <c r="H16" s="18" t="s">
        <v>1</v>
      </c>
      <c r="I16" s="19"/>
      <c r="L16" s="27">
        <v>46303.429907407408</v>
      </c>
      <c r="M16" s="27">
        <f t="shared" si="0"/>
        <v>1.8518518481869251E-4</v>
      </c>
    </row>
    <row r="17" spans="3:13" ht="18" thickTop="1" thickBot="1" x14ac:dyDescent="0.35">
      <c r="C17" s="20">
        <v>46303.427662037036</v>
      </c>
      <c r="D17" s="16" t="s">
        <v>36</v>
      </c>
      <c r="E17" s="16">
        <v>2</v>
      </c>
      <c r="F17" s="16">
        <v>6</v>
      </c>
      <c r="G17" s="17" t="s">
        <v>4</v>
      </c>
      <c r="H17" s="18" t="s">
        <v>24</v>
      </c>
      <c r="I17" s="19"/>
      <c r="L17" s="27">
        <v>46303.430069444446</v>
      </c>
      <c r="M17" s="27">
        <f t="shared" si="0"/>
        <v>1.6203703853534535E-4</v>
      </c>
    </row>
    <row r="18" spans="3:13" ht="18" thickTop="1" thickBot="1" x14ac:dyDescent="0.35">
      <c r="C18" s="20">
        <v>46303.427662037036</v>
      </c>
      <c r="D18" s="16" t="s">
        <v>37</v>
      </c>
      <c r="E18" s="16">
        <v>2</v>
      </c>
      <c r="F18" s="16">
        <v>7</v>
      </c>
      <c r="G18" s="17" t="s">
        <v>5</v>
      </c>
      <c r="H18" s="18" t="s">
        <v>23</v>
      </c>
      <c r="I18" s="19"/>
      <c r="L18" s="27">
        <v>46303.430219907408</v>
      </c>
      <c r="M18" s="27">
        <f t="shared" si="0"/>
        <v>1.5046296175569296E-4</v>
      </c>
    </row>
    <row r="19" spans="3:13" ht="18" thickTop="1" thickBot="1" x14ac:dyDescent="0.35">
      <c r="C19" s="20">
        <v>46303.427662037036</v>
      </c>
      <c r="D19" s="16" t="s">
        <v>38</v>
      </c>
      <c r="E19" s="16">
        <v>2</v>
      </c>
      <c r="F19" s="16">
        <v>8</v>
      </c>
      <c r="G19" s="17" t="s">
        <v>26</v>
      </c>
      <c r="H19" s="18" t="s">
        <v>13</v>
      </c>
      <c r="I19" s="19"/>
      <c r="L19" s="27">
        <v>46303.430520833332</v>
      </c>
      <c r="M19" s="27">
        <f t="shared" si="0"/>
        <v>3.0092592351138592E-4</v>
      </c>
    </row>
    <row r="20" spans="3:13" ht="18" thickTop="1" thickBot="1" x14ac:dyDescent="0.35">
      <c r="C20" s="20">
        <v>46303.427662037036</v>
      </c>
      <c r="D20" s="16" t="s">
        <v>31</v>
      </c>
      <c r="E20" s="16">
        <v>3</v>
      </c>
      <c r="F20" s="16">
        <v>1</v>
      </c>
      <c r="G20" s="17" t="s">
        <v>3</v>
      </c>
      <c r="H20" s="18" t="s">
        <v>11</v>
      </c>
      <c r="I20" s="19" t="s">
        <v>22</v>
      </c>
      <c r="L20" s="27">
        <v>46303.430833333332</v>
      </c>
      <c r="M20" s="27">
        <f t="shared" si="0"/>
        <v>3.125000002910383E-4</v>
      </c>
    </row>
    <row r="21" spans="3:13" ht="18" thickTop="1" thickBot="1" x14ac:dyDescent="0.35">
      <c r="C21" s="20">
        <v>46303.427662037036</v>
      </c>
      <c r="D21" s="16" t="s">
        <v>32</v>
      </c>
      <c r="E21" s="16">
        <v>3</v>
      </c>
      <c r="F21" s="16">
        <v>2</v>
      </c>
      <c r="G21" s="17" t="s">
        <v>4</v>
      </c>
      <c r="H21" s="18" t="s">
        <v>9</v>
      </c>
      <c r="I21" s="19"/>
      <c r="L21" s="27">
        <v>46303.430995370371</v>
      </c>
      <c r="M21" s="27">
        <f t="shared" si="0"/>
        <v>1.6203703853534535E-4</v>
      </c>
    </row>
    <row r="22" spans="3:13" ht="18" thickTop="1" thickBot="1" x14ac:dyDescent="0.35">
      <c r="C22" s="20">
        <v>46303.427662037036</v>
      </c>
      <c r="D22" s="16" t="s">
        <v>33</v>
      </c>
      <c r="E22" s="16">
        <v>3</v>
      </c>
      <c r="F22" s="16">
        <v>3</v>
      </c>
      <c r="G22" s="17" t="s">
        <v>17</v>
      </c>
      <c r="H22" s="18" t="s">
        <v>1</v>
      </c>
      <c r="I22" s="19"/>
      <c r="L22" s="27">
        <v>46303.431307870371</v>
      </c>
      <c r="M22" s="27">
        <f t="shared" si="0"/>
        <v>3.125000002910383E-4</v>
      </c>
    </row>
    <row r="23" spans="3:13" ht="18" thickTop="1" thickBot="1" x14ac:dyDescent="0.35">
      <c r="C23" s="20">
        <v>46303.427662037036</v>
      </c>
      <c r="D23" s="16" t="s">
        <v>34</v>
      </c>
      <c r="E23" s="16">
        <v>3</v>
      </c>
      <c r="F23" s="16">
        <v>4</v>
      </c>
      <c r="G23" s="17" t="s">
        <v>12</v>
      </c>
      <c r="H23" s="18" t="s">
        <v>14</v>
      </c>
      <c r="I23" s="19"/>
      <c r="L23" s="27">
        <v>46303.431574074071</v>
      </c>
      <c r="M23" s="27">
        <f t="shared" si="0"/>
        <v>2.6620370044838637E-4</v>
      </c>
    </row>
    <row r="24" spans="3:13" ht="18" thickTop="1" thickBot="1" x14ac:dyDescent="0.35">
      <c r="C24" s="20">
        <v>46303.427662037036</v>
      </c>
      <c r="D24" s="16" t="s">
        <v>35</v>
      </c>
      <c r="E24" s="16">
        <v>3</v>
      </c>
      <c r="F24" s="16">
        <v>5</v>
      </c>
      <c r="G24" s="17" t="s">
        <v>2</v>
      </c>
      <c r="H24" s="18" t="s">
        <v>10</v>
      </c>
      <c r="I24" s="19"/>
      <c r="L24" s="27">
        <v>46303.431747685187</v>
      </c>
      <c r="M24" s="27">
        <f t="shared" si="0"/>
        <v>1.7361111531499773E-4</v>
      </c>
    </row>
    <row r="25" spans="3:13" ht="18" thickTop="1" thickBot="1" x14ac:dyDescent="0.35">
      <c r="C25" s="20">
        <v>46303.427662037036</v>
      </c>
      <c r="D25" s="16" t="s">
        <v>36</v>
      </c>
      <c r="E25" s="16">
        <v>3</v>
      </c>
      <c r="F25" s="16">
        <v>6</v>
      </c>
      <c r="G25" s="17" t="s">
        <v>5</v>
      </c>
      <c r="H25" s="18" t="s">
        <v>13</v>
      </c>
      <c r="I25" s="19"/>
      <c r="L25" s="27">
        <v>46303.431851851848</v>
      </c>
      <c r="M25" s="27">
        <f t="shared" si="0"/>
        <v>1.0416666191304103E-4</v>
      </c>
    </row>
    <row r="26" spans="3:13" ht="18" thickTop="1" thickBot="1" x14ac:dyDescent="0.35">
      <c r="C26" s="20">
        <v>46303.427662037036</v>
      </c>
      <c r="D26" s="16" t="s">
        <v>37</v>
      </c>
      <c r="E26" s="16">
        <v>3</v>
      </c>
      <c r="F26" s="16">
        <v>7</v>
      </c>
      <c r="G26" s="17" t="s">
        <v>26</v>
      </c>
      <c r="H26" s="18" t="s">
        <v>7</v>
      </c>
      <c r="I26" s="19"/>
      <c r="L26" s="27">
        <v>46303.431921296295</v>
      </c>
      <c r="M26" s="27">
        <f t="shared" si="0"/>
        <v>6.9444446125999093E-5</v>
      </c>
    </row>
    <row r="27" spans="3:13" ht="18" thickTop="1" thickBot="1" x14ac:dyDescent="0.35">
      <c r="C27" s="20">
        <v>46303.427662037036</v>
      </c>
      <c r="D27" s="16" t="s">
        <v>38</v>
      </c>
      <c r="E27" s="16">
        <v>3</v>
      </c>
      <c r="F27" s="16">
        <v>8</v>
      </c>
      <c r="G27" s="17" t="s">
        <v>24</v>
      </c>
      <c r="H27" s="18" t="s">
        <v>23</v>
      </c>
      <c r="I27" s="19"/>
      <c r="L27" s="27">
        <v>46303.432314814818</v>
      </c>
      <c r="M27" s="27">
        <f t="shared" si="0"/>
        <v>3.9351852319668978E-4</v>
      </c>
    </row>
    <row r="28" spans="3:13" ht="18" thickTop="1" thickBot="1" x14ac:dyDescent="0.35">
      <c r="C28" s="20">
        <v>46303.427662037036</v>
      </c>
      <c r="D28" s="16" t="s">
        <v>31</v>
      </c>
      <c r="E28" s="16">
        <v>4</v>
      </c>
      <c r="F28" s="16">
        <v>1</v>
      </c>
      <c r="G28" s="17" t="s">
        <v>1</v>
      </c>
      <c r="H28" s="18" t="s">
        <v>13</v>
      </c>
      <c r="I28" s="19" t="s">
        <v>23</v>
      </c>
    </row>
    <row r="29" spans="3:13" ht="18" thickTop="1" thickBot="1" x14ac:dyDescent="0.35">
      <c r="C29" s="20">
        <v>46303.427662037036</v>
      </c>
      <c r="D29" s="16" t="s">
        <v>32</v>
      </c>
      <c r="E29" s="16">
        <v>4</v>
      </c>
      <c r="F29" s="16">
        <v>2</v>
      </c>
      <c r="G29" s="17" t="s">
        <v>7</v>
      </c>
      <c r="H29" s="18" t="s">
        <v>2</v>
      </c>
      <c r="I29" s="19"/>
    </row>
    <row r="30" spans="3:13" ht="18" thickTop="1" thickBot="1" x14ac:dyDescent="0.35">
      <c r="C30" s="20">
        <v>46303.427662037036</v>
      </c>
      <c r="D30" s="16" t="s">
        <v>33</v>
      </c>
      <c r="E30" s="16">
        <v>4</v>
      </c>
      <c r="F30" s="16">
        <v>3</v>
      </c>
      <c r="G30" s="17" t="s">
        <v>12</v>
      </c>
      <c r="H30" s="18" t="s">
        <v>10</v>
      </c>
      <c r="I30" s="19"/>
    </row>
    <row r="31" spans="3:13" ht="18" thickTop="1" thickBot="1" x14ac:dyDescent="0.35">
      <c r="C31" s="20">
        <v>46303.427662037036</v>
      </c>
      <c r="D31" s="16" t="s">
        <v>34</v>
      </c>
      <c r="E31" s="16">
        <v>4</v>
      </c>
      <c r="F31" s="16">
        <v>4</v>
      </c>
      <c r="G31" s="17" t="s">
        <v>9</v>
      </c>
      <c r="H31" s="18" t="s">
        <v>17</v>
      </c>
      <c r="I31" s="19"/>
    </row>
    <row r="32" spans="3:13" ht="18" thickTop="1" thickBot="1" x14ac:dyDescent="0.35">
      <c r="C32" s="20">
        <v>46303.427662037036</v>
      </c>
      <c r="D32" s="16" t="s">
        <v>35</v>
      </c>
      <c r="E32" s="16">
        <v>4</v>
      </c>
      <c r="F32" s="16">
        <v>5</v>
      </c>
      <c r="G32" s="17" t="s">
        <v>24</v>
      </c>
      <c r="H32" s="18" t="s">
        <v>3</v>
      </c>
      <c r="I32" s="19"/>
    </row>
    <row r="33" spans="3:9" ht="18" thickTop="1" thickBot="1" x14ac:dyDescent="0.35">
      <c r="C33" s="20">
        <v>46303.427662037036</v>
      </c>
      <c r="D33" s="16" t="s">
        <v>36</v>
      </c>
      <c r="E33" s="16">
        <v>4</v>
      </c>
      <c r="F33" s="16">
        <v>6</v>
      </c>
      <c r="G33" s="17" t="s">
        <v>22</v>
      </c>
      <c r="H33" s="18" t="s">
        <v>5</v>
      </c>
      <c r="I33" s="19"/>
    </row>
    <row r="34" spans="3:9" ht="18" thickTop="1" thickBot="1" x14ac:dyDescent="0.35">
      <c r="C34" s="20">
        <v>46303.427662037036</v>
      </c>
      <c r="D34" s="16" t="s">
        <v>37</v>
      </c>
      <c r="E34" s="16">
        <v>4</v>
      </c>
      <c r="F34" s="16">
        <v>7</v>
      </c>
      <c r="G34" s="17" t="s">
        <v>4</v>
      </c>
      <c r="H34" s="18" t="s">
        <v>26</v>
      </c>
      <c r="I34" s="19"/>
    </row>
    <row r="35" spans="3:9" ht="18" thickTop="1" thickBot="1" x14ac:dyDescent="0.35">
      <c r="C35" s="20">
        <v>46303.427662037036</v>
      </c>
      <c r="D35" s="16" t="s">
        <v>38</v>
      </c>
      <c r="E35" s="16">
        <v>4</v>
      </c>
      <c r="F35" s="16">
        <v>8</v>
      </c>
      <c r="G35" s="17" t="s">
        <v>11</v>
      </c>
      <c r="H35" s="18" t="s">
        <v>14</v>
      </c>
      <c r="I35" s="19"/>
    </row>
    <row r="36" spans="3:9" ht="18" thickTop="1" thickBot="1" x14ac:dyDescent="0.35">
      <c r="C36" s="20">
        <v>46303.427662037036</v>
      </c>
      <c r="D36" s="16" t="s">
        <v>31</v>
      </c>
      <c r="E36" s="16">
        <v>5</v>
      </c>
      <c r="F36" s="16">
        <v>1</v>
      </c>
      <c r="G36" s="17" t="s">
        <v>26</v>
      </c>
      <c r="H36" s="18" t="s">
        <v>3</v>
      </c>
      <c r="I36" s="19" t="s">
        <v>12</v>
      </c>
    </row>
    <row r="37" spans="3:9" ht="18" thickTop="1" thickBot="1" x14ac:dyDescent="0.35">
      <c r="C37" s="20">
        <v>46303.427662037036</v>
      </c>
      <c r="D37" s="16" t="s">
        <v>32</v>
      </c>
      <c r="E37" s="16">
        <v>5</v>
      </c>
      <c r="F37" s="16">
        <v>2</v>
      </c>
      <c r="G37" s="17" t="s">
        <v>23</v>
      </c>
      <c r="H37" s="18" t="s">
        <v>4</v>
      </c>
      <c r="I37" s="19"/>
    </row>
    <row r="38" spans="3:9" ht="18" thickTop="1" thickBot="1" x14ac:dyDescent="0.35">
      <c r="C38" s="20">
        <v>46303.427662037036</v>
      </c>
      <c r="D38" s="16" t="s">
        <v>33</v>
      </c>
      <c r="E38" s="16">
        <v>5</v>
      </c>
      <c r="F38" s="16">
        <v>3</v>
      </c>
      <c r="G38" s="17" t="s">
        <v>11</v>
      </c>
      <c r="H38" s="18" t="s">
        <v>7</v>
      </c>
      <c r="I38" s="19"/>
    </row>
    <row r="39" spans="3:9" ht="18" thickTop="1" thickBot="1" x14ac:dyDescent="0.35">
      <c r="C39" s="20">
        <v>46303.427662037036</v>
      </c>
      <c r="D39" s="16" t="s">
        <v>34</v>
      </c>
      <c r="E39" s="16">
        <v>5</v>
      </c>
      <c r="F39" s="16">
        <v>4</v>
      </c>
      <c r="G39" s="17" t="s">
        <v>1</v>
      </c>
      <c r="H39" s="18" t="s">
        <v>2</v>
      </c>
      <c r="I39" s="19"/>
    </row>
    <row r="40" spans="3:9" ht="18" thickTop="1" thickBot="1" x14ac:dyDescent="0.35">
      <c r="C40" s="20">
        <v>46303.427662037036</v>
      </c>
      <c r="D40" s="16" t="s">
        <v>35</v>
      </c>
      <c r="E40" s="16">
        <v>5</v>
      </c>
      <c r="F40" s="16">
        <v>5</v>
      </c>
      <c r="G40" s="17" t="s">
        <v>14</v>
      </c>
      <c r="H40" s="18" t="s">
        <v>17</v>
      </c>
      <c r="I40" s="19"/>
    </row>
    <row r="41" spans="3:9" ht="18" thickTop="1" thickBot="1" x14ac:dyDescent="0.35">
      <c r="C41" s="20">
        <v>46303.427662037036</v>
      </c>
      <c r="D41" s="16" t="s">
        <v>36</v>
      </c>
      <c r="E41" s="16">
        <v>5</v>
      </c>
      <c r="F41" s="16">
        <v>6</v>
      </c>
      <c r="G41" s="17" t="s">
        <v>5</v>
      </c>
      <c r="H41" s="18" t="s">
        <v>9</v>
      </c>
      <c r="I41" s="19"/>
    </row>
    <row r="42" spans="3:9" ht="18" thickTop="1" thickBot="1" x14ac:dyDescent="0.35">
      <c r="C42" s="20">
        <v>46303.427662037036</v>
      </c>
      <c r="D42" s="16" t="s">
        <v>37</v>
      </c>
      <c r="E42" s="16">
        <v>5</v>
      </c>
      <c r="F42" s="16">
        <v>7</v>
      </c>
      <c r="G42" s="17" t="s">
        <v>13</v>
      </c>
      <c r="H42" s="18" t="s">
        <v>22</v>
      </c>
      <c r="I42" s="19"/>
    </row>
    <row r="43" spans="3:9" ht="18" thickTop="1" thickBot="1" x14ac:dyDescent="0.35">
      <c r="C43" s="20">
        <v>46303.427662037036</v>
      </c>
      <c r="D43" s="16" t="s">
        <v>38</v>
      </c>
      <c r="E43" s="16">
        <v>5</v>
      </c>
      <c r="F43" s="16">
        <v>8</v>
      </c>
      <c r="G43" s="17" t="s">
        <v>24</v>
      </c>
      <c r="H43" s="18" t="s">
        <v>10</v>
      </c>
      <c r="I43" s="19"/>
    </row>
    <row r="44" spans="3:9" ht="18" thickTop="1" thickBot="1" x14ac:dyDescent="0.35">
      <c r="C44" s="20">
        <v>46303.427835648145</v>
      </c>
      <c r="D44" s="16" t="s">
        <v>31</v>
      </c>
      <c r="E44" s="16">
        <v>1</v>
      </c>
      <c r="F44" s="16">
        <v>1</v>
      </c>
      <c r="G44" s="17" t="s">
        <v>13</v>
      </c>
      <c r="H44" s="18" t="s">
        <v>6</v>
      </c>
      <c r="I44" s="19"/>
    </row>
    <row r="45" spans="3:9" ht="18" thickTop="1" thickBot="1" x14ac:dyDescent="0.35">
      <c r="C45" s="20">
        <v>46303.427835648145</v>
      </c>
      <c r="D45" s="16" t="s">
        <v>32</v>
      </c>
      <c r="E45" s="16">
        <v>1</v>
      </c>
      <c r="F45" s="16">
        <v>2</v>
      </c>
      <c r="G45" s="17" t="s">
        <v>20</v>
      </c>
      <c r="H45" s="18" t="s">
        <v>18</v>
      </c>
      <c r="I45" s="19"/>
    </row>
    <row r="46" spans="3:9" ht="18" thickTop="1" thickBot="1" x14ac:dyDescent="0.35">
      <c r="C46" s="20">
        <v>46303.427835648145</v>
      </c>
      <c r="D46" s="16" t="s">
        <v>33</v>
      </c>
      <c r="E46" s="16">
        <v>1</v>
      </c>
      <c r="F46" s="16">
        <v>3</v>
      </c>
      <c r="G46" s="17" t="s">
        <v>7</v>
      </c>
      <c r="H46" s="18" t="s">
        <v>16</v>
      </c>
      <c r="I46" s="19"/>
    </row>
    <row r="47" spans="3:9" ht="18" thickTop="1" thickBot="1" x14ac:dyDescent="0.35">
      <c r="C47" s="20">
        <v>46303.427835648145</v>
      </c>
      <c r="D47" s="16" t="s">
        <v>34</v>
      </c>
      <c r="E47" s="16">
        <v>1</v>
      </c>
      <c r="F47" s="16">
        <v>4</v>
      </c>
      <c r="G47" s="17" t="s">
        <v>17</v>
      </c>
      <c r="H47" s="18" t="s">
        <v>3</v>
      </c>
      <c r="I47" s="19"/>
    </row>
    <row r="48" spans="3:9" ht="18" thickTop="1" thickBot="1" x14ac:dyDescent="0.35">
      <c r="C48" s="20">
        <v>46303.427835648145</v>
      </c>
      <c r="D48" s="16" t="s">
        <v>35</v>
      </c>
      <c r="E48" s="16">
        <v>1</v>
      </c>
      <c r="F48" s="16">
        <v>5</v>
      </c>
      <c r="G48" s="17" t="s">
        <v>10</v>
      </c>
      <c r="H48" s="18" t="s">
        <v>26</v>
      </c>
      <c r="I48" s="19"/>
    </row>
    <row r="49" spans="3:9" ht="18" thickTop="1" thickBot="1" x14ac:dyDescent="0.35">
      <c r="C49" s="20">
        <v>46303.427835648145</v>
      </c>
      <c r="D49" s="16" t="s">
        <v>36</v>
      </c>
      <c r="E49" s="16">
        <v>1</v>
      </c>
      <c r="F49" s="16">
        <v>6</v>
      </c>
      <c r="G49" s="17" t="s">
        <v>1</v>
      </c>
      <c r="H49" s="18" t="s">
        <v>9</v>
      </c>
      <c r="I49" s="19"/>
    </row>
    <row r="50" spans="3:9" ht="18" thickTop="1" thickBot="1" x14ac:dyDescent="0.35">
      <c r="C50" s="20">
        <v>46303.427835648145</v>
      </c>
      <c r="D50" s="16" t="s">
        <v>37</v>
      </c>
      <c r="E50" s="16">
        <v>1</v>
      </c>
      <c r="F50" s="16">
        <v>7</v>
      </c>
      <c r="G50" s="17" t="s">
        <v>23</v>
      </c>
      <c r="H50" s="18" t="s">
        <v>25</v>
      </c>
      <c r="I50" s="19"/>
    </row>
    <row r="51" spans="3:9" ht="18" thickTop="1" thickBot="1" x14ac:dyDescent="0.35">
      <c r="C51" s="20">
        <v>46303.427835648145</v>
      </c>
      <c r="D51" s="16" t="s">
        <v>38</v>
      </c>
      <c r="E51" s="16">
        <v>1</v>
      </c>
      <c r="F51" s="16">
        <v>8</v>
      </c>
      <c r="G51" s="17" t="s">
        <v>11</v>
      </c>
      <c r="H51" s="18" t="s">
        <v>15</v>
      </c>
      <c r="I51" s="19"/>
    </row>
    <row r="52" spans="3:9" ht="18" thickTop="1" thickBot="1" x14ac:dyDescent="0.35">
      <c r="C52" s="20">
        <v>46303.427835648145</v>
      </c>
      <c r="D52" s="16" t="s">
        <v>39</v>
      </c>
      <c r="E52" s="16">
        <v>1</v>
      </c>
      <c r="F52" s="16">
        <v>9</v>
      </c>
      <c r="G52" s="17" t="s">
        <v>5</v>
      </c>
      <c r="H52" s="18" t="s">
        <v>12</v>
      </c>
      <c r="I52" s="19"/>
    </row>
    <row r="53" spans="3:9" ht="18" thickTop="1" thickBot="1" x14ac:dyDescent="0.35">
      <c r="C53" s="20">
        <v>46303.427835648145</v>
      </c>
      <c r="D53" s="16" t="s">
        <v>40</v>
      </c>
      <c r="E53" s="16">
        <v>1</v>
      </c>
      <c r="F53" s="16">
        <v>10</v>
      </c>
      <c r="G53" s="17" t="s">
        <v>4</v>
      </c>
      <c r="H53" s="18" t="s">
        <v>19</v>
      </c>
      <c r="I53" s="19"/>
    </row>
    <row r="54" spans="3:9" ht="18" thickTop="1" thickBot="1" x14ac:dyDescent="0.35">
      <c r="C54" s="20">
        <v>46303.427835648145</v>
      </c>
      <c r="D54" s="16" t="s">
        <v>41</v>
      </c>
      <c r="E54" s="16">
        <v>1</v>
      </c>
      <c r="F54" s="16">
        <v>11</v>
      </c>
      <c r="G54" s="17" t="s">
        <v>21</v>
      </c>
      <c r="H54" s="18" t="s">
        <v>24</v>
      </c>
      <c r="I54" s="19"/>
    </row>
    <row r="55" spans="3:9" ht="18" thickTop="1" thickBot="1" x14ac:dyDescent="0.35">
      <c r="C55" s="20">
        <v>46303.427835648145</v>
      </c>
      <c r="D55" s="16" t="s">
        <v>42</v>
      </c>
      <c r="E55" s="16">
        <v>1</v>
      </c>
      <c r="F55" s="16">
        <v>12</v>
      </c>
      <c r="G55" s="17" t="s">
        <v>8</v>
      </c>
      <c r="H55" s="18" t="s">
        <v>27</v>
      </c>
      <c r="I55" s="19"/>
    </row>
    <row r="56" spans="3:9" ht="18" thickTop="1" thickBot="1" x14ac:dyDescent="0.35">
      <c r="C56" s="20">
        <v>46303.427835648145</v>
      </c>
      <c r="D56" s="16" t="s">
        <v>31</v>
      </c>
      <c r="E56" s="16">
        <v>2</v>
      </c>
      <c r="F56" s="16">
        <v>1</v>
      </c>
      <c r="G56" s="17" t="s">
        <v>26</v>
      </c>
      <c r="H56" s="18" t="s">
        <v>20</v>
      </c>
      <c r="I56" s="19"/>
    </row>
    <row r="57" spans="3:9" ht="18" thickTop="1" thickBot="1" x14ac:dyDescent="0.35">
      <c r="C57" s="20">
        <v>46303.427835648145</v>
      </c>
      <c r="D57" s="16" t="s">
        <v>32</v>
      </c>
      <c r="E57" s="16">
        <v>2</v>
      </c>
      <c r="F57" s="16">
        <v>2</v>
      </c>
      <c r="G57" s="17" t="s">
        <v>11</v>
      </c>
      <c r="H57" s="18" t="s">
        <v>19</v>
      </c>
      <c r="I57" s="19"/>
    </row>
    <row r="58" spans="3:9" ht="18" thickTop="1" thickBot="1" x14ac:dyDescent="0.35">
      <c r="C58" s="20">
        <v>46303.427835648145</v>
      </c>
      <c r="D58" s="16" t="s">
        <v>33</v>
      </c>
      <c r="E58" s="16">
        <v>2</v>
      </c>
      <c r="F58" s="16">
        <v>3</v>
      </c>
      <c r="G58" s="17" t="s">
        <v>23</v>
      </c>
      <c r="H58" s="18" t="s">
        <v>1</v>
      </c>
      <c r="I58" s="19"/>
    </row>
    <row r="59" spans="3:9" ht="18" thickTop="1" thickBot="1" x14ac:dyDescent="0.35">
      <c r="C59" s="20">
        <v>46303.427835648145</v>
      </c>
      <c r="D59" s="16" t="s">
        <v>34</v>
      </c>
      <c r="E59" s="16">
        <v>2</v>
      </c>
      <c r="F59" s="16">
        <v>4</v>
      </c>
      <c r="G59" s="17" t="s">
        <v>16</v>
      </c>
      <c r="H59" s="18" t="s">
        <v>21</v>
      </c>
      <c r="I59" s="19"/>
    </row>
    <row r="60" spans="3:9" ht="18" thickTop="1" thickBot="1" x14ac:dyDescent="0.35">
      <c r="C60" s="20">
        <v>46303.427835648145</v>
      </c>
      <c r="D60" s="16" t="s">
        <v>35</v>
      </c>
      <c r="E60" s="16">
        <v>2</v>
      </c>
      <c r="F60" s="16">
        <v>5</v>
      </c>
      <c r="G60" s="17" t="s">
        <v>10</v>
      </c>
      <c r="H60" s="18" t="s">
        <v>15</v>
      </c>
      <c r="I60" s="19"/>
    </row>
    <row r="61" spans="3:9" ht="18" thickTop="1" thickBot="1" x14ac:dyDescent="0.35">
      <c r="C61" s="20">
        <v>46303.427835648145</v>
      </c>
      <c r="D61" s="16" t="s">
        <v>36</v>
      </c>
      <c r="E61" s="16">
        <v>2</v>
      </c>
      <c r="F61" s="16">
        <v>6</v>
      </c>
      <c r="G61" s="17" t="s">
        <v>8</v>
      </c>
      <c r="H61" s="18" t="s">
        <v>17</v>
      </c>
      <c r="I61" s="19"/>
    </row>
    <row r="62" spans="3:9" ht="18" thickTop="1" thickBot="1" x14ac:dyDescent="0.35">
      <c r="C62" s="20">
        <v>46303.427835648145</v>
      </c>
      <c r="D62" s="16" t="s">
        <v>37</v>
      </c>
      <c r="E62" s="16">
        <v>2</v>
      </c>
      <c r="F62" s="16">
        <v>7</v>
      </c>
      <c r="G62" s="17" t="s">
        <v>4</v>
      </c>
      <c r="H62" s="18" t="s">
        <v>7</v>
      </c>
      <c r="I62" s="19"/>
    </row>
    <row r="63" spans="3:9" ht="18" thickTop="1" thickBot="1" x14ac:dyDescent="0.35">
      <c r="C63" s="20">
        <v>46303.427835648145</v>
      </c>
      <c r="D63" s="16" t="s">
        <v>38</v>
      </c>
      <c r="E63" s="16">
        <v>2</v>
      </c>
      <c r="F63" s="16">
        <v>8</v>
      </c>
      <c r="G63" s="17" t="s">
        <v>5</v>
      </c>
      <c r="H63" s="18" t="s">
        <v>6</v>
      </c>
      <c r="I63" s="19"/>
    </row>
    <row r="64" spans="3:9" ht="18" thickTop="1" thickBot="1" x14ac:dyDescent="0.35">
      <c r="C64" s="20">
        <v>46303.427835648145</v>
      </c>
      <c r="D64" s="16" t="s">
        <v>39</v>
      </c>
      <c r="E64" s="16">
        <v>2</v>
      </c>
      <c r="F64" s="16">
        <v>9</v>
      </c>
      <c r="G64" s="17" t="s">
        <v>9</v>
      </c>
      <c r="H64" s="18" t="s">
        <v>3</v>
      </c>
      <c r="I64" s="19"/>
    </row>
    <row r="65" spans="3:9" ht="18" thickTop="1" thickBot="1" x14ac:dyDescent="0.35">
      <c r="C65" s="20">
        <v>46303.427835648145</v>
      </c>
      <c r="D65" s="16" t="s">
        <v>40</v>
      </c>
      <c r="E65" s="16">
        <v>2</v>
      </c>
      <c r="F65" s="16">
        <v>10</v>
      </c>
      <c r="G65" s="17" t="s">
        <v>18</v>
      </c>
      <c r="H65" s="18" t="s">
        <v>12</v>
      </c>
      <c r="I65" s="19"/>
    </row>
    <row r="66" spans="3:9" ht="18" thickTop="1" thickBot="1" x14ac:dyDescent="0.35">
      <c r="C66" s="20">
        <v>46303.427835648145</v>
      </c>
      <c r="D66" s="16" t="s">
        <v>41</v>
      </c>
      <c r="E66" s="16">
        <v>2</v>
      </c>
      <c r="F66" s="16">
        <v>11</v>
      </c>
      <c r="G66" s="17" t="s">
        <v>27</v>
      </c>
      <c r="H66" s="18" t="s">
        <v>13</v>
      </c>
      <c r="I66" s="19"/>
    </row>
    <row r="67" spans="3:9" ht="18" thickTop="1" thickBot="1" x14ac:dyDescent="0.35">
      <c r="C67" s="20">
        <v>46303.427835648145</v>
      </c>
      <c r="D67" s="16" t="s">
        <v>42</v>
      </c>
      <c r="E67" s="16">
        <v>2</v>
      </c>
      <c r="F67" s="16">
        <v>12</v>
      </c>
      <c r="G67" s="17" t="s">
        <v>25</v>
      </c>
      <c r="H67" s="18" t="s">
        <v>24</v>
      </c>
      <c r="I67" s="19"/>
    </row>
    <row r="68" spans="3:9" ht="18" thickTop="1" thickBot="1" x14ac:dyDescent="0.35">
      <c r="C68" s="20">
        <v>46303.427835648145</v>
      </c>
      <c r="D68" s="16" t="s">
        <v>31</v>
      </c>
      <c r="E68" s="16">
        <v>3</v>
      </c>
      <c r="F68" s="16">
        <v>1</v>
      </c>
      <c r="G68" s="17" t="s">
        <v>17</v>
      </c>
      <c r="H68" s="18" t="s">
        <v>25</v>
      </c>
      <c r="I68" s="19"/>
    </row>
    <row r="69" spans="3:9" ht="18" thickTop="1" thickBot="1" x14ac:dyDescent="0.35">
      <c r="C69" s="20">
        <v>46303.427835648145</v>
      </c>
      <c r="D69" s="16" t="s">
        <v>32</v>
      </c>
      <c r="E69" s="16">
        <v>3</v>
      </c>
      <c r="F69" s="16">
        <v>2</v>
      </c>
      <c r="G69" s="17" t="s">
        <v>6</v>
      </c>
      <c r="H69" s="18" t="s">
        <v>7</v>
      </c>
      <c r="I69" s="19"/>
    </row>
    <row r="70" spans="3:9" ht="18" thickTop="1" thickBot="1" x14ac:dyDescent="0.35">
      <c r="C70" s="20">
        <v>46303.427835648145</v>
      </c>
      <c r="D70" s="16" t="s">
        <v>33</v>
      </c>
      <c r="E70" s="16">
        <v>3</v>
      </c>
      <c r="F70" s="16">
        <v>3</v>
      </c>
      <c r="G70" s="17" t="s">
        <v>19</v>
      </c>
      <c r="H70" s="18" t="s">
        <v>1</v>
      </c>
      <c r="I70" s="19"/>
    </row>
    <row r="71" spans="3:9" ht="18" thickTop="1" thickBot="1" x14ac:dyDescent="0.35">
      <c r="C71" s="20">
        <v>46303.427835648145</v>
      </c>
      <c r="D71" s="16" t="s">
        <v>34</v>
      </c>
      <c r="E71" s="16">
        <v>3</v>
      </c>
      <c r="F71" s="16">
        <v>4</v>
      </c>
      <c r="G71" s="17" t="s">
        <v>15</v>
      </c>
      <c r="H71" s="18" t="s">
        <v>3</v>
      </c>
      <c r="I71" s="19"/>
    </row>
    <row r="72" spans="3:9" ht="18" thickTop="1" thickBot="1" x14ac:dyDescent="0.35">
      <c r="C72" s="20">
        <v>46303.427835648145</v>
      </c>
      <c r="D72" s="16" t="s">
        <v>35</v>
      </c>
      <c r="E72" s="16">
        <v>3</v>
      </c>
      <c r="F72" s="16">
        <v>5</v>
      </c>
      <c r="G72" s="17" t="s">
        <v>4</v>
      </c>
      <c r="H72" s="18" t="s">
        <v>27</v>
      </c>
      <c r="I72" s="19"/>
    </row>
    <row r="73" spans="3:9" ht="18" thickTop="1" thickBot="1" x14ac:dyDescent="0.35">
      <c r="C73" s="20">
        <v>46303.427835648145</v>
      </c>
      <c r="D73" s="16" t="s">
        <v>36</v>
      </c>
      <c r="E73" s="16">
        <v>3</v>
      </c>
      <c r="F73" s="16">
        <v>6</v>
      </c>
      <c r="G73" s="17" t="s">
        <v>26</v>
      </c>
      <c r="H73" s="18" t="s">
        <v>5</v>
      </c>
      <c r="I73" s="19"/>
    </row>
    <row r="74" spans="3:9" ht="18" thickTop="1" thickBot="1" x14ac:dyDescent="0.35">
      <c r="C74" s="20">
        <v>46303.427835648145</v>
      </c>
      <c r="D74" s="16" t="s">
        <v>37</v>
      </c>
      <c r="E74" s="16">
        <v>3</v>
      </c>
      <c r="F74" s="16">
        <v>7</v>
      </c>
      <c r="G74" s="17" t="s">
        <v>8</v>
      </c>
      <c r="H74" s="18" t="s">
        <v>10</v>
      </c>
      <c r="I74" s="19"/>
    </row>
    <row r="75" spans="3:9" ht="18" thickTop="1" thickBot="1" x14ac:dyDescent="0.35">
      <c r="C75" s="20">
        <v>46303.427835648145</v>
      </c>
      <c r="D75" s="16" t="s">
        <v>38</v>
      </c>
      <c r="E75" s="16">
        <v>3</v>
      </c>
      <c r="F75" s="16">
        <v>8</v>
      </c>
      <c r="G75" s="17" t="s">
        <v>12</v>
      </c>
      <c r="H75" s="18" t="s">
        <v>21</v>
      </c>
      <c r="I75" s="19"/>
    </row>
    <row r="76" spans="3:9" ht="18" thickTop="1" thickBot="1" x14ac:dyDescent="0.35">
      <c r="C76" s="20">
        <v>46303.427835648145</v>
      </c>
      <c r="D76" s="16" t="s">
        <v>39</v>
      </c>
      <c r="E76" s="16">
        <v>3</v>
      </c>
      <c r="F76" s="16">
        <v>9</v>
      </c>
      <c r="G76" s="17" t="s">
        <v>23</v>
      </c>
      <c r="H76" s="18" t="s">
        <v>11</v>
      </c>
      <c r="I76" s="19"/>
    </row>
    <row r="77" spans="3:9" ht="18" thickTop="1" thickBot="1" x14ac:dyDescent="0.35">
      <c r="C77" s="20">
        <v>46303.427835648145</v>
      </c>
      <c r="D77" s="16" t="s">
        <v>40</v>
      </c>
      <c r="E77" s="16">
        <v>3</v>
      </c>
      <c r="F77" s="16">
        <v>10</v>
      </c>
      <c r="G77" s="17" t="s">
        <v>24</v>
      </c>
      <c r="H77" s="18" t="s">
        <v>9</v>
      </c>
      <c r="I77" s="19"/>
    </row>
    <row r="78" spans="3:9" ht="18" thickTop="1" thickBot="1" x14ac:dyDescent="0.35">
      <c r="C78" s="20">
        <v>46303.427835648145</v>
      </c>
      <c r="D78" s="16" t="s">
        <v>41</v>
      </c>
      <c r="E78" s="16">
        <v>3</v>
      </c>
      <c r="F78" s="16">
        <v>11</v>
      </c>
      <c r="G78" s="17" t="s">
        <v>13</v>
      </c>
      <c r="H78" s="18" t="s">
        <v>18</v>
      </c>
      <c r="I78" s="19"/>
    </row>
    <row r="79" spans="3:9" ht="18" thickTop="1" thickBot="1" x14ac:dyDescent="0.35">
      <c r="C79" s="20">
        <v>46303.427835648145</v>
      </c>
      <c r="D79" s="16" t="s">
        <v>42</v>
      </c>
      <c r="E79" s="16">
        <v>3</v>
      </c>
      <c r="F79" s="16">
        <v>12</v>
      </c>
      <c r="G79" s="17" t="s">
        <v>16</v>
      </c>
      <c r="H79" s="18" t="s">
        <v>20</v>
      </c>
      <c r="I79" s="19"/>
    </row>
    <row r="80" spans="3:9" ht="18" thickTop="1" thickBot="1" x14ac:dyDescent="0.35">
      <c r="C80" s="20">
        <v>46303.427835648145</v>
      </c>
      <c r="D80" s="16" t="s">
        <v>31</v>
      </c>
      <c r="E80" s="16">
        <v>4</v>
      </c>
      <c r="F80" s="16">
        <v>1</v>
      </c>
      <c r="G80" s="17" t="s">
        <v>11</v>
      </c>
      <c r="H80" s="18" t="s">
        <v>17</v>
      </c>
      <c r="I80" s="19"/>
    </row>
    <row r="81" spans="3:9" ht="18" thickTop="1" thickBot="1" x14ac:dyDescent="0.35">
      <c r="C81" s="20">
        <v>46303.427835648145</v>
      </c>
      <c r="D81" s="16" t="s">
        <v>32</v>
      </c>
      <c r="E81" s="16">
        <v>4</v>
      </c>
      <c r="F81" s="16">
        <v>2</v>
      </c>
      <c r="G81" s="17" t="s">
        <v>13</v>
      </c>
      <c r="H81" s="18" t="s">
        <v>9</v>
      </c>
      <c r="I81" s="19"/>
    </row>
    <row r="82" spans="3:9" ht="18" thickTop="1" thickBot="1" x14ac:dyDescent="0.35">
      <c r="C82" s="20">
        <v>46303.427835648145</v>
      </c>
      <c r="D82" s="16" t="s">
        <v>33</v>
      </c>
      <c r="E82" s="16">
        <v>4</v>
      </c>
      <c r="F82" s="16">
        <v>3</v>
      </c>
      <c r="G82" s="17" t="s">
        <v>18</v>
      </c>
      <c r="H82" s="18" t="s">
        <v>15</v>
      </c>
      <c r="I82" s="19"/>
    </row>
    <row r="83" spans="3:9" ht="18" thickTop="1" thickBot="1" x14ac:dyDescent="0.35">
      <c r="C83" s="20">
        <v>46303.427835648145</v>
      </c>
      <c r="D83" s="16" t="s">
        <v>34</v>
      </c>
      <c r="E83" s="16">
        <v>4</v>
      </c>
      <c r="F83" s="16">
        <v>4</v>
      </c>
      <c r="G83" s="17" t="s">
        <v>10</v>
      </c>
      <c r="H83" s="18" t="s">
        <v>6</v>
      </c>
      <c r="I83" s="19"/>
    </row>
    <row r="84" spans="3:9" ht="18" thickTop="1" thickBot="1" x14ac:dyDescent="0.35">
      <c r="C84" s="20">
        <v>46303.427835648145</v>
      </c>
      <c r="D84" s="16" t="s">
        <v>35</v>
      </c>
      <c r="E84" s="16">
        <v>4</v>
      </c>
      <c r="F84" s="16">
        <v>5</v>
      </c>
      <c r="G84" s="17" t="s">
        <v>3</v>
      </c>
      <c r="H84" s="18" t="s">
        <v>19</v>
      </c>
      <c r="I84" s="19"/>
    </row>
    <row r="85" spans="3:9" ht="18" thickTop="1" thickBot="1" x14ac:dyDescent="0.35">
      <c r="C85" s="20">
        <v>46303.427835648145</v>
      </c>
      <c r="D85" s="16" t="s">
        <v>36</v>
      </c>
      <c r="E85" s="16">
        <v>4</v>
      </c>
      <c r="F85" s="16">
        <v>6</v>
      </c>
      <c r="G85" s="17" t="s">
        <v>24</v>
      </c>
      <c r="H85" s="18" t="s">
        <v>7</v>
      </c>
      <c r="I85" s="19"/>
    </row>
    <row r="86" spans="3:9" ht="18" thickTop="1" thickBot="1" x14ac:dyDescent="0.35">
      <c r="C86" s="20">
        <v>46303.427835648145</v>
      </c>
      <c r="D86" s="16" t="s">
        <v>37</v>
      </c>
      <c r="E86" s="16">
        <v>4</v>
      </c>
      <c r="F86" s="16">
        <v>7</v>
      </c>
      <c r="G86" s="17" t="s">
        <v>21</v>
      </c>
      <c r="H86" s="18" t="s">
        <v>27</v>
      </c>
      <c r="I86" s="19"/>
    </row>
    <row r="87" spans="3:9" ht="18" thickTop="1" thickBot="1" x14ac:dyDescent="0.35">
      <c r="C87" s="20">
        <v>46303.427835648145</v>
      </c>
      <c r="D87" s="16" t="s">
        <v>38</v>
      </c>
      <c r="E87" s="16">
        <v>4</v>
      </c>
      <c r="F87" s="16">
        <v>8</v>
      </c>
      <c r="G87" s="17" t="s">
        <v>1</v>
      </c>
      <c r="H87" s="18" t="s">
        <v>8</v>
      </c>
      <c r="I87" s="19"/>
    </row>
    <row r="88" spans="3:9" ht="18" thickTop="1" thickBot="1" x14ac:dyDescent="0.35">
      <c r="C88" s="20">
        <v>46303.427835648145</v>
      </c>
      <c r="D88" s="16" t="s">
        <v>39</v>
      </c>
      <c r="E88" s="16">
        <v>4</v>
      </c>
      <c r="F88" s="16">
        <v>9</v>
      </c>
      <c r="G88" s="17" t="s">
        <v>16</v>
      </c>
      <c r="H88" s="18" t="s">
        <v>23</v>
      </c>
      <c r="I88" s="19"/>
    </row>
    <row r="89" spans="3:9" ht="18" thickTop="1" thickBot="1" x14ac:dyDescent="0.35">
      <c r="C89" s="20">
        <v>46303.427835648145</v>
      </c>
      <c r="D89" s="16" t="s">
        <v>40</v>
      </c>
      <c r="E89" s="16">
        <v>4</v>
      </c>
      <c r="F89" s="16">
        <v>10</v>
      </c>
      <c r="G89" s="17" t="s">
        <v>25</v>
      </c>
      <c r="H89" s="18" t="s">
        <v>26</v>
      </c>
      <c r="I89" s="19"/>
    </row>
    <row r="90" spans="3:9" ht="18" thickTop="1" thickBot="1" x14ac:dyDescent="0.35">
      <c r="C90" s="20">
        <v>46303.427835648145</v>
      </c>
      <c r="D90" s="16" t="s">
        <v>41</v>
      </c>
      <c r="E90" s="16">
        <v>4</v>
      </c>
      <c r="F90" s="16">
        <v>11</v>
      </c>
      <c r="G90" s="17" t="s">
        <v>20</v>
      </c>
      <c r="H90" s="18" t="s">
        <v>5</v>
      </c>
      <c r="I90" s="19"/>
    </row>
    <row r="91" spans="3:9" ht="18" thickTop="1" thickBot="1" x14ac:dyDescent="0.35">
      <c r="C91" s="20">
        <v>46303.427835648145</v>
      </c>
      <c r="D91" s="16" t="s">
        <v>42</v>
      </c>
      <c r="E91" s="16">
        <v>4</v>
      </c>
      <c r="F91" s="16">
        <v>12</v>
      </c>
      <c r="G91" s="17" t="s">
        <v>12</v>
      </c>
      <c r="H91" s="18" t="s">
        <v>4</v>
      </c>
      <c r="I91" s="19"/>
    </row>
    <row r="92" spans="3:9" ht="18" thickTop="1" thickBot="1" x14ac:dyDescent="0.35">
      <c r="C92" s="20">
        <v>46303.427835648145</v>
      </c>
      <c r="D92" s="16" t="s">
        <v>31</v>
      </c>
      <c r="E92" s="16">
        <v>5</v>
      </c>
      <c r="F92" s="16">
        <v>1</v>
      </c>
      <c r="G92" s="17" t="s">
        <v>24</v>
      </c>
      <c r="H92" s="18" t="s">
        <v>18</v>
      </c>
      <c r="I92" s="19"/>
    </row>
    <row r="93" spans="3:9" ht="18" thickTop="1" thickBot="1" x14ac:dyDescent="0.35">
      <c r="C93" s="20">
        <v>46303.427835648145</v>
      </c>
      <c r="D93" s="16" t="s">
        <v>32</v>
      </c>
      <c r="E93" s="16">
        <v>5</v>
      </c>
      <c r="F93" s="16">
        <v>2</v>
      </c>
      <c r="G93" s="17" t="s">
        <v>16</v>
      </c>
      <c r="H93" s="18" t="s">
        <v>17</v>
      </c>
      <c r="I93" s="19"/>
    </row>
    <row r="94" spans="3:9" ht="18" thickTop="1" thickBot="1" x14ac:dyDescent="0.35">
      <c r="C94" s="20">
        <v>46303.427835648145</v>
      </c>
      <c r="D94" s="16" t="s">
        <v>33</v>
      </c>
      <c r="E94" s="16">
        <v>5</v>
      </c>
      <c r="F94" s="16">
        <v>3</v>
      </c>
      <c r="G94" s="17" t="s">
        <v>1</v>
      </c>
      <c r="H94" s="18" t="s">
        <v>26</v>
      </c>
      <c r="I94" s="19"/>
    </row>
    <row r="95" spans="3:9" ht="18" thickTop="1" thickBot="1" x14ac:dyDescent="0.35">
      <c r="C95" s="20">
        <v>46303.427835648145</v>
      </c>
      <c r="D95" s="16" t="s">
        <v>34</v>
      </c>
      <c r="E95" s="16">
        <v>5</v>
      </c>
      <c r="F95" s="16">
        <v>4</v>
      </c>
      <c r="G95" s="17" t="s">
        <v>5</v>
      </c>
      <c r="H95" s="18" t="s">
        <v>8</v>
      </c>
      <c r="I95" s="19"/>
    </row>
    <row r="96" spans="3:9" ht="18" thickTop="1" thickBot="1" x14ac:dyDescent="0.35">
      <c r="C96" s="20">
        <v>46303.427835648145</v>
      </c>
      <c r="D96" s="16" t="s">
        <v>35</v>
      </c>
      <c r="E96" s="16">
        <v>5</v>
      </c>
      <c r="F96" s="16">
        <v>5</v>
      </c>
      <c r="G96" s="17" t="s">
        <v>21</v>
      </c>
      <c r="H96" s="18" t="s">
        <v>7</v>
      </c>
      <c r="I96" s="19"/>
    </row>
    <row r="97" spans="3:9" ht="18" thickTop="1" thickBot="1" x14ac:dyDescent="0.35">
      <c r="C97" s="20">
        <v>46303.427835648145</v>
      </c>
      <c r="D97" s="16" t="s">
        <v>36</v>
      </c>
      <c r="E97" s="16">
        <v>5</v>
      </c>
      <c r="F97" s="16">
        <v>6</v>
      </c>
      <c r="G97" s="17" t="s">
        <v>12</v>
      </c>
      <c r="H97" s="18" t="s">
        <v>13</v>
      </c>
      <c r="I97" s="19"/>
    </row>
    <row r="98" spans="3:9" ht="18" thickTop="1" thickBot="1" x14ac:dyDescent="0.35">
      <c r="C98" s="20">
        <v>46303.427835648145</v>
      </c>
      <c r="D98" s="16" t="s">
        <v>37</v>
      </c>
      <c r="E98" s="16">
        <v>5</v>
      </c>
      <c r="F98" s="16">
        <v>7</v>
      </c>
      <c r="G98" s="17" t="s">
        <v>4</v>
      </c>
      <c r="H98" s="18" t="s">
        <v>10</v>
      </c>
      <c r="I98" s="19"/>
    </row>
    <row r="99" spans="3:9" ht="18" thickTop="1" thickBot="1" x14ac:dyDescent="0.35">
      <c r="C99" s="20">
        <v>46303.427835648145</v>
      </c>
      <c r="D99" s="16" t="s">
        <v>38</v>
      </c>
      <c r="E99" s="16">
        <v>5</v>
      </c>
      <c r="F99" s="16">
        <v>8</v>
      </c>
      <c r="G99" s="17" t="s">
        <v>11</v>
      </c>
      <c r="H99" s="18" t="s">
        <v>20</v>
      </c>
      <c r="I99" s="19"/>
    </row>
    <row r="100" spans="3:9" ht="18" thickTop="1" thickBot="1" x14ac:dyDescent="0.35">
      <c r="C100" s="20">
        <v>46303.427835648145</v>
      </c>
      <c r="D100" s="16" t="s">
        <v>39</v>
      </c>
      <c r="E100" s="16">
        <v>5</v>
      </c>
      <c r="F100" s="16">
        <v>9</v>
      </c>
      <c r="G100" s="17" t="s">
        <v>6</v>
      </c>
      <c r="H100" s="18" t="s">
        <v>27</v>
      </c>
      <c r="I100" s="19"/>
    </row>
    <row r="101" spans="3:9" ht="18" thickTop="1" thickBot="1" x14ac:dyDescent="0.35">
      <c r="C101" s="20">
        <v>46303.427835648145</v>
      </c>
      <c r="D101" s="16" t="s">
        <v>40</v>
      </c>
      <c r="E101" s="16">
        <v>5</v>
      </c>
      <c r="F101" s="16">
        <v>10</v>
      </c>
      <c r="G101" s="17" t="s">
        <v>19</v>
      </c>
      <c r="H101" s="18" t="s">
        <v>9</v>
      </c>
      <c r="I101" s="19"/>
    </row>
    <row r="102" spans="3:9" ht="18" thickTop="1" thickBot="1" x14ac:dyDescent="0.35">
      <c r="C102" s="20">
        <v>46303.427835648145</v>
      </c>
      <c r="D102" s="16" t="s">
        <v>41</v>
      </c>
      <c r="E102" s="16">
        <v>5</v>
      </c>
      <c r="F102" s="16">
        <v>11</v>
      </c>
      <c r="G102" s="17" t="s">
        <v>3</v>
      </c>
      <c r="H102" s="18" t="s">
        <v>25</v>
      </c>
      <c r="I102" s="19"/>
    </row>
    <row r="103" spans="3:9" ht="18" thickTop="1" thickBot="1" x14ac:dyDescent="0.35">
      <c r="C103" s="21">
        <v>46303.427835648145</v>
      </c>
      <c r="D103" s="23" t="s">
        <v>42</v>
      </c>
      <c r="E103" s="23">
        <v>5</v>
      </c>
      <c r="F103" s="23">
        <v>12</v>
      </c>
      <c r="G103" s="24" t="s">
        <v>23</v>
      </c>
      <c r="H103" s="25" t="s">
        <v>15</v>
      </c>
      <c r="I103" s="26"/>
    </row>
    <row r="104" spans="3:9" ht="18" thickTop="1" thickBot="1" x14ac:dyDescent="0.35">
      <c r="C104" s="20">
        <v>46303.427974537037</v>
      </c>
      <c r="D104" s="16" t="s">
        <v>31</v>
      </c>
      <c r="E104" s="16">
        <v>1</v>
      </c>
      <c r="F104" s="16">
        <v>1</v>
      </c>
      <c r="G104" s="17" t="s">
        <v>25</v>
      </c>
      <c r="H104" s="18" t="s">
        <v>6</v>
      </c>
      <c r="I104" s="19" t="s">
        <v>4</v>
      </c>
    </row>
    <row r="105" spans="3:9" ht="18" thickTop="1" thickBot="1" x14ac:dyDescent="0.35">
      <c r="C105" s="20">
        <v>46303.427974537037</v>
      </c>
      <c r="D105" s="16" t="s">
        <v>32</v>
      </c>
      <c r="E105" s="16">
        <v>1</v>
      </c>
      <c r="F105" s="16">
        <v>2</v>
      </c>
      <c r="G105" s="17" t="s">
        <v>14</v>
      </c>
      <c r="H105" s="18" t="s">
        <v>18</v>
      </c>
      <c r="I105" s="19"/>
    </row>
    <row r="106" spans="3:9" ht="18" thickTop="1" thickBot="1" x14ac:dyDescent="0.35">
      <c r="C106" s="20">
        <v>46303.427974537037</v>
      </c>
      <c r="D106" s="16" t="s">
        <v>33</v>
      </c>
      <c r="E106" s="16">
        <v>1</v>
      </c>
      <c r="F106" s="16">
        <v>3</v>
      </c>
      <c r="G106" s="17" t="s">
        <v>3</v>
      </c>
      <c r="H106" s="18" t="s">
        <v>16</v>
      </c>
      <c r="I106" s="19"/>
    </row>
    <row r="107" spans="3:9" ht="18" thickTop="1" thickBot="1" x14ac:dyDescent="0.35">
      <c r="C107" s="20">
        <v>46303.427974537037</v>
      </c>
      <c r="D107" s="16" t="s">
        <v>34</v>
      </c>
      <c r="E107" s="16">
        <v>1</v>
      </c>
      <c r="F107" s="16">
        <v>4</v>
      </c>
      <c r="G107" s="17" t="s">
        <v>20</v>
      </c>
      <c r="H107" s="18" t="s">
        <v>17</v>
      </c>
      <c r="I107" s="19"/>
    </row>
    <row r="108" spans="3:9" ht="18" thickTop="1" thickBot="1" x14ac:dyDescent="0.35">
      <c r="C108" s="20">
        <v>46303.427974537037</v>
      </c>
      <c r="D108" s="16" t="s">
        <v>35</v>
      </c>
      <c r="E108" s="16">
        <v>1</v>
      </c>
      <c r="F108" s="16">
        <v>5</v>
      </c>
      <c r="G108" s="17" t="s">
        <v>27</v>
      </c>
      <c r="H108" s="18" t="s">
        <v>15</v>
      </c>
      <c r="I108" s="19"/>
    </row>
    <row r="109" spans="3:9" ht="18" thickTop="1" thickBot="1" x14ac:dyDescent="0.35">
      <c r="C109" s="20">
        <v>46303.427974537037</v>
      </c>
      <c r="D109" s="16" t="s">
        <v>36</v>
      </c>
      <c r="E109" s="16">
        <v>1</v>
      </c>
      <c r="F109" s="16">
        <v>6</v>
      </c>
      <c r="G109" s="17" t="s">
        <v>21</v>
      </c>
      <c r="H109" s="18" t="s">
        <v>10</v>
      </c>
      <c r="I109" s="19"/>
    </row>
    <row r="110" spans="3:9" ht="18" thickTop="1" thickBot="1" x14ac:dyDescent="0.35">
      <c r="C110" s="20">
        <v>46303.427974537037</v>
      </c>
      <c r="D110" s="16" t="s">
        <v>37</v>
      </c>
      <c r="E110" s="16">
        <v>1</v>
      </c>
      <c r="F110" s="16">
        <v>7</v>
      </c>
      <c r="G110" s="17" t="s">
        <v>12</v>
      </c>
      <c r="H110" s="18" t="s">
        <v>23</v>
      </c>
      <c r="I110" s="19"/>
    </row>
    <row r="111" spans="3:9" ht="18" thickTop="1" thickBot="1" x14ac:dyDescent="0.35">
      <c r="C111" s="20">
        <v>46303.427974537037</v>
      </c>
      <c r="D111" s="16" t="s">
        <v>38</v>
      </c>
      <c r="E111" s="16">
        <v>1</v>
      </c>
      <c r="F111" s="16">
        <v>8</v>
      </c>
      <c r="G111" s="17" t="s">
        <v>22</v>
      </c>
      <c r="H111" s="18" t="s">
        <v>11</v>
      </c>
      <c r="I111" s="19"/>
    </row>
    <row r="112" spans="3:9" ht="18" thickTop="1" thickBot="1" x14ac:dyDescent="0.35">
      <c r="C112" s="20">
        <v>46303.427974537037</v>
      </c>
      <c r="D112" s="16" t="s">
        <v>39</v>
      </c>
      <c r="E112" s="16">
        <v>1</v>
      </c>
      <c r="F112" s="16">
        <v>9</v>
      </c>
      <c r="G112" s="17" t="s">
        <v>26</v>
      </c>
      <c r="H112" s="18" t="s">
        <v>9</v>
      </c>
      <c r="I112" s="19"/>
    </row>
    <row r="113" spans="3:9" ht="18" thickTop="1" thickBot="1" x14ac:dyDescent="0.35">
      <c r="C113" s="20">
        <v>46303.427974537037</v>
      </c>
      <c r="D113" s="16" t="s">
        <v>40</v>
      </c>
      <c r="E113" s="16">
        <v>1</v>
      </c>
      <c r="F113" s="16">
        <v>10</v>
      </c>
      <c r="G113" s="17" t="s">
        <v>7</v>
      </c>
      <c r="H113" s="18" t="s">
        <v>13</v>
      </c>
      <c r="I113" s="19"/>
    </row>
    <row r="114" spans="3:9" ht="18" thickTop="1" thickBot="1" x14ac:dyDescent="0.35">
      <c r="C114" s="20">
        <v>46303.427974537037</v>
      </c>
      <c r="D114" s="16" t="s">
        <v>41</v>
      </c>
      <c r="E114" s="16">
        <v>1</v>
      </c>
      <c r="F114" s="16">
        <v>11</v>
      </c>
      <c r="G114" s="17" t="s">
        <v>8</v>
      </c>
      <c r="H114" s="18" t="s">
        <v>2</v>
      </c>
      <c r="I114" s="19"/>
    </row>
    <row r="115" spans="3:9" ht="18" thickTop="1" thickBot="1" x14ac:dyDescent="0.35">
      <c r="C115" s="20">
        <v>46303.427974537037</v>
      </c>
      <c r="D115" s="16" t="s">
        <v>42</v>
      </c>
      <c r="E115" s="16">
        <v>1</v>
      </c>
      <c r="F115" s="16">
        <v>12</v>
      </c>
      <c r="G115" s="17" t="s">
        <v>1</v>
      </c>
      <c r="H115" s="18" t="s">
        <v>5</v>
      </c>
      <c r="I115" s="19"/>
    </row>
    <row r="116" spans="3:9" ht="18" thickTop="1" thickBot="1" x14ac:dyDescent="0.35">
      <c r="C116" s="20">
        <v>46303.427974537037</v>
      </c>
      <c r="D116" s="16" t="s">
        <v>31</v>
      </c>
      <c r="E116" s="16">
        <v>2</v>
      </c>
      <c r="F116" s="16">
        <v>1</v>
      </c>
      <c r="G116" s="17" t="s">
        <v>21</v>
      </c>
      <c r="H116" s="18" t="s">
        <v>15</v>
      </c>
      <c r="I116" s="19" t="s">
        <v>18</v>
      </c>
    </row>
    <row r="117" spans="3:9" ht="18" thickTop="1" thickBot="1" x14ac:dyDescent="0.35">
      <c r="C117" s="20">
        <v>46303.427974537037</v>
      </c>
      <c r="D117" s="16" t="s">
        <v>32</v>
      </c>
      <c r="E117" s="16">
        <v>2</v>
      </c>
      <c r="F117" s="16">
        <v>2</v>
      </c>
      <c r="G117" s="17" t="s">
        <v>17</v>
      </c>
      <c r="H117" s="18" t="s">
        <v>26</v>
      </c>
      <c r="I117" s="19"/>
    </row>
    <row r="118" spans="3:9" ht="18" thickTop="1" thickBot="1" x14ac:dyDescent="0.35">
      <c r="C118" s="20">
        <v>46303.427974537037</v>
      </c>
      <c r="D118" s="16" t="s">
        <v>33</v>
      </c>
      <c r="E118" s="16">
        <v>2</v>
      </c>
      <c r="F118" s="16">
        <v>3</v>
      </c>
      <c r="G118" s="17" t="s">
        <v>25</v>
      </c>
      <c r="H118" s="18" t="s">
        <v>5</v>
      </c>
      <c r="I118" s="19"/>
    </row>
    <row r="119" spans="3:9" ht="18" thickTop="1" thickBot="1" x14ac:dyDescent="0.35">
      <c r="C119" s="20">
        <v>46303.427974537037</v>
      </c>
      <c r="D119" s="16" t="s">
        <v>34</v>
      </c>
      <c r="E119" s="16">
        <v>2</v>
      </c>
      <c r="F119" s="16">
        <v>4</v>
      </c>
      <c r="G119" s="17" t="s">
        <v>9</v>
      </c>
      <c r="H119" s="18" t="s">
        <v>6</v>
      </c>
      <c r="I119" s="19"/>
    </row>
    <row r="120" spans="3:9" ht="18" thickTop="1" thickBot="1" x14ac:dyDescent="0.35">
      <c r="C120" s="20">
        <v>46303.427974537037</v>
      </c>
      <c r="D120" s="16" t="s">
        <v>35</v>
      </c>
      <c r="E120" s="16">
        <v>2</v>
      </c>
      <c r="F120" s="16">
        <v>5</v>
      </c>
      <c r="G120" s="17" t="s">
        <v>7</v>
      </c>
      <c r="H120" s="18" t="s">
        <v>27</v>
      </c>
      <c r="I120" s="19"/>
    </row>
    <row r="121" spans="3:9" ht="18" thickTop="1" thickBot="1" x14ac:dyDescent="0.35">
      <c r="C121" s="20">
        <v>46303.427974537037</v>
      </c>
      <c r="D121" s="16" t="s">
        <v>36</v>
      </c>
      <c r="E121" s="16">
        <v>2</v>
      </c>
      <c r="F121" s="16">
        <v>6</v>
      </c>
      <c r="G121" s="17" t="s">
        <v>16</v>
      </c>
      <c r="H121" s="18" t="s">
        <v>1</v>
      </c>
      <c r="I121" s="19"/>
    </row>
    <row r="122" spans="3:9" ht="18" thickTop="1" thickBot="1" x14ac:dyDescent="0.35">
      <c r="C122" s="20">
        <v>46303.427974537037</v>
      </c>
      <c r="D122" s="16" t="s">
        <v>37</v>
      </c>
      <c r="E122" s="16">
        <v>2</v>
      </c>
      <c r="F122" s="16">
        <v>7</v>
      </c>
      <c r="G122" s="17" t="s">
        <v>2</v>
      </c>
      <c r="H122" s="18" t="s">
        <v>3</v>
      </c>
      <c r="I122" s="19"/>
    </row>
    <row r="123" spans="3:9" ht="18" thickTop="1" thickBot="1" x14ac:dyDescent="0.35">
      <c r="C123" s="20">
        <v>46303.427974537037</v>
      </c>
      <c r="D123" s="16" t="s">
        <v>38</v>
      </c>
      <c r="E123" s="16">
        <v>2</v>
      </c>
      <c r="F123" s="16">
        <v>8</v>
      </c>
      <c r="G123" s="17" t="s">
        <v>14</v>
      </c>
      <c r="H123" s="18" t="s">
        <v>10</v>
      </c>
      <c r="I123" s="19"/>
    </row>
    <row r="124" spans="3:9" ht="18" thickTop="1" thickBot="1" x14ac:dyDescent="0.35">
      <c r="C124" s="20">
        <v>46303.427974537037</v>
      </c>
      <c r="D124" s="16" t="s">
        <v>39</v>
      </c>
      <c r="E124" s="16">
        <v>2</v>
      </c>
      <c r="F124" s="16">
        <v>9</v>
      </c>
      <c r="G124" s="17" t="s">
        <v>23</v>
      </c>
      <c r="H124" s="18" t="s">
        <v>8</v>
      </c>
      <c r="I124" s="19"/>
    </row>
    <row r="125" spans="3:9" ht="18" thickTop="1" thickBot="1" x14ac:dyDescent="0.35">
      <c r="C125" s="20">
        <v>46303.427974537037</v>
      </c>
      <c r="D125" s="16" t="s">
        <v>40</v>
      </c>
      <c r="E125" s="16">
        <v>2</v>
      </c>
      <c r="F125" s="16">
        <v>10</v>
      </c>
      <c r="G125" s="17" t="s">
        <v>11</v>
      </c>
      <c r="H125" s="18" t="s">
        <v>12</v>
      </c>
      <c r="I125" s="19"/>
    </row>
    <row r="126" spans="3:9" ht="18" thickTop="1" thickBot="1" x14ac:dyDescent="0.35">
      <c r="C126" s="20">
        <v>46303.427974537037</v>
      </c>
      <c r="D126" s="16" t="s">
        <v>41</v>
      </c>
      <c r="E126" s="16">
        <v>2</v>
      </c>
      <c r="F126" s="16">
        <v>11</v>
      </c>
      <c r="G126" s="17" t="s">
        <v>13</v>
      </c>
      <c r="H126" s="18" t="s">
        <v>4</v>
      </c>
      <c r="I126" s="19"/>
    </row>
    <row r="127" spans="3:9" ht="18" thickTop="1" thickBot="1" x14ac:dyDescent="0.35">
      <c r="C127" s="20">
        <v>46303.427974537037</v>
      </c>
      <c r="D127" s="16" t="s">
        <v>42</v>
      </c>
      <c r="E127" s="16">
        <v>2</v>
      </c>
      <c r="F127" s="16">
        <v>12</v>
      </c>
      <c r="G127" s="17" t="s">
        <v>22</v>
      </c>
      <c r="H127" s="18" t="s">
        <v>20</v>
      </c>
      <c r="I127" s="19"/>
    </row>
    <row r="128" spans="3:9" ht="18" thickTop="1" thickBot="1" x14ac:dyDescent="0.35">
      <c r="C128" s="20">
        <v>46303.427974537037</v>
      </c>
      <c r="D128" s="16" t="s">
        <v>31</v>
      </c>
      <c r="E128" s="16">
        <v>3</v>
      </c>
      <c r="F128" s="16">
        <v>1</v>
      </c>
      <c r="G128" s="17" t="s">
        <v>13</v>
      </c>
      <c r="H128" s="18" t="s">
        <v>10</v>
      </c>
      <c r="I128" s="19" t="s">
        <v>16</v>
      </c>
    </row>
    <row r="129" spans="3:9" ht="18" thickTop="1" thickBot="1" x14ac:dyDescent="0.35">
      <c r="C129" s="20">
        <v>46303.427974537037</v>
      </c>
      <c r="D129" s="16" t="s">
        <v>32</v>
      </c>
      <c r="E129" s="16">
        <v>3</v>
      </c>
      <c r="F129" s="16">
        <v>2</v>
      </c>
      <c r="G129" s="17" t="s">
        <v>26</v>
      </c>
      <c r="H129" s="18" t="s">
        <v>6</v>
      </c>
      <c r="I129" s="19"/>
    </row>
    <row r="130" spans="3:9" ht="18" thickTop="1" thickBot="1" x14ac:dyDescent="0.35">
      <c r="C130" s="20">
        <v>46303.427974537037</v>
      </c>
      <c r="D130" s="16" t="s">
        <v>33</v>
      </c>
      <c r="E130" s="16">
        <v>3</v>
      </c>
      <c r="F130" s="16">
        <v>3</v>
      </c>
      <c r="G130" s="17" t="s">
        <v>9</v>
      </c>
      <c r="H130" s="18" t="s">
        <v>23</v>
      </c>
      <c r="I130" s="19"/>
    </row>
    <row r="131" spans="3:9" ht="18" thickTop="1" thickBot="1" x14ac:dyDescent="0.35">
      <c r="C131" s="20">
        <v>46303.427974537037</v>
      </c>
      <c r="D131" s="16" t="s">
        <v>34</v>
      </c>
      <c r="E131" s="16">
        <v>3</v>
      </c>
      <c r="F131" s="16">
        <v>4</v>
      </c>
      <c r="G131" s="17" t="s">
        <v>27</v>
      </c>
      <c r="H131" s="18" t="s">
        <v>12</v>
      </c>
      <c r="I131" s="19"/>
    </row>
    <row r="132" spans="3:9" ht="18" thickTop="1" thickBot="1" x14ac:dyDescent="0.35">
      <c r="C132" s="20">
        <v>46303.427974537037</v>
      </c>
      <c r="D132" s="16" t="s">
        <v>35</v>
      </c>
      <c r="E132" s="16">
        <v>3</v>
      </c>
      <c r="F132" s="16">
        <v>5</v>
      </c>
      <c r="G132" s="17" t="s">
        <v>25</v>
      </c>
      <c r="H132" s="18" t="s">
        <v>11</v>
      </c>
      <c r="I132" s="19"/>
    </row>
    <row r="133" spans="3:9" ht="18" thickTop="1" thickBot="1" x14ac:dyDescent="0.35">
      <c r="C133" s="20">
        <v>46303.427974537037</v>
      </c>
      <c r="D133" s="16" t="s">
        <v>36</v>
      </c>
      <c r="E133" s="16">
        <v>3</v>
      </c>
      <c r="F133" s="16">
        <v>6</v>
      </c>
      <c r="G133" s="17" t="s">
        <v>3</v>
      </c>
      <c r="H133" s="18" t="s">
        <v>18</v>
      </c>
      <c r="I133" s="19"/>
    </row>
    <row r="134" spans="3:9" ht="18" thickTop="1" thickBot="1" x14ac:dyDescent="0.35">
      <c r="C134" s="20">
        <v>46303.427974537037</v>
      </c>
      <c r="D134" s="16" t="s">
        <v>37</v>
      </c>
      <c r="E134" s="16">
        <v>3</v>
      </c>
      <c r="F134" s="16">
        <v>7</v>
      </c>
      <c r="G134" s="17" t="s">
        <v>8</v>
      </c>
      <c r="H134" s="18" t="s">
        <v>15</v>
      </c>
      <c r="I134" s="19"/>
    </row>
    <row r="135" spans="3:9" ht="18" thickTop="1" thickBot="1" x14ac:dyDescent="0.35">
      <c r="C135" s="20">
        <v>46303.427974537037</v>
      </c>
      <c r="D135" s="16" t="s">
        <v>38</v>
      </c>
      <c r="E135" s="16">
        <v>3</v>
      </c>
      <c r="F135" s="16">
        <v>8</v>
      </c>
      <c r="G135" s="17" t="s">
        <v>2</v>
      </c>
      <c r="H135" s="18" t="s">
        <v>20</v>
      </c>
      <c r="I135" s="19"/>
    </row>
    <row r="136" spans="3:9" ht="18" thickTop="1" thickBot="1" x14ac:dyDescent="0.35">
      <c r="C136" s="20">
        <v>46303.427974537037</v>
      </c>
      <c r="D136" s="16" t="s">
        <v>39</v>
      </c>
      <c r="E136" s="16">
        <v>3</v>
      </c>
      <c r="F136" s="16">
        <v>9</v>
      </c>
      <c r="G136" s="17" t="s">
        <v>17</v>
      </c>
      <c r="H136" s="18" t="s">
        <v>22</v>
      </c>
      <c r="I136" s="19"/>
    </row>
    <row r="137" spans="3:9" ht="18" thickTop="1" thickBot="1" x14ac:dyDescent="0.35">
      <c r="C137" s="20">
        <v>46303.427974537037</v>
      </c>
      <c r="D137" s="16" t="s">
        <v>40</v>
      </c>
      <c r="E137" s="16">
        <v>3</v>
      </c>
      <c r="F137" s="16">
        <v>10</v>
      </c>
      <c r="G137" s="17" t="s">
        <v>4</v>
      </c>
      <c r="H137" s="18" t="s">
        <v>5</v>
      </c>
      <c r="I137" s="19"/>
    </row>
    <row r="138" spans="3:9" ht="18" thickTop="1" thickBot="1" x14ac:dyDescent="0.35">
      <c r="C138" s="20">
        <v>46303.427974537037</v>
      </c>
      <c r="D138" s="16" t="s">
        <v>41</v>
      </c>
      <c r="E138" s="16">
        <v>3</v>
      </c>
      <c r="F138" s="16">
        <v>11</v>
      </c>
      <c r="G138" s="17" t="s">
        <v>7</v>
      </c>
      <c r="H138" s="18" t="s">
        <v>1</v>
      </c>
      <c r="I138" s="19"/>
    </row>
    <row r="139" spans="3:9" ht="18" thickTop="1" thickBot="1" x14ac:dyDescent="0.35">
      <c r="C139" s="21">
        <v>46303.427974537037</v>
      </c>
      <c r="D139" s="23" t="s">
        <v>42</v>
      </c>
      <c r="E139" s="23">
        <v>3</v>
      </c>
      <c r="F139" s="23">
        <v>12</v>
      </c>
      <c r="G139" s="24" t="s">
        <v>14</v>
      </c>
      <c r="H139" s="25" t="s">
        <v>21</v>
      </c>
      <c r="I139" s="26"/>
    </row>
    <row r="140" spans="3:9" ht="18" thickTop="1" thickBot="1" x14ac:dyDescent="0.35">
      <c r="C140" s="20">
        <v>46303.428206018521</v>
      </c>
      <c r="D140" s="16" t="s">
        <v>31</v>
      </c>
      <c r="E140" s="16">
        <v>1</v>
      </c>
      <c r="F140" s="16">
        <v>1</v>
      </c>
      <c r="G140" s="17" t="s">
        <v>21</v>
      </c>
      <c r="H140" s="18" t="s">
        <v>2</v>
      </c>
      <c r="I140" s="19" t="s">
        <v>9</v>
      </c>
    </row>
    <row r="141" spans="3:9" ht="18" thickTop="1" thickBot="1" x14ac:dyDescent="0.35">
      <c r="C141" s="20">
        <v>46303.428206018521</v>
      </c>
      <c r="D141" s="16" t="s">
        <v>32</v>
      </c>
      <c r="E141" s="16">
        <v>1</v>
      </c>
      <c r="F141" s="16">
        <v>2</v>
      </c>
      <c r="G141" s="17" t="s">
        <v>13</v>
      </c>
      <c r="H141" s="18" t="s">
        <v>20</v>
      </c>
      <c r="I141" s="19" t="s">
        <v>14</v>
      </c>
    </row>
    <row r="142" spans="3:9" ht="18" thickTop="1" thickBot="1" x14ac:dyDescent="0.35">
      <c r="C142" s="20">
        <v>46303.428206018521</v>
      </c>
      <c r="D142" s="16" t="s">
        <v>33</v>
      </c>
      <c r="E142" s="16">
        <v>1</v>
      </c>
      <c r="F142" s="16">
        <v>3</v>
      </c>
      <c r="G142" s="17" t="s">
        <v>22</v>
      </c>
      <c r="H142" s="18" t="s">
        <v>19</v>
      </c>
      <c r="I142" s="19" t="s">
        <v>25</v>
      </c>
    </row>
    <row r="143" spans="3:9" ht="18" thickTop="1" thickBot="1" x14ac:dyDescent="0.35">
      <c r="C143" s="20">
        <v>46303.428206018521</v>
      </c>
      <c r="D143" s="16" t="s">
        <v>34</v>
      </c>
      <c r="E143" s="16">
        <v>1</v>
      </c>
      <c r="F143" s="16">
        <v>4</v>
      </c>
      <c r="G143" s="17" t="s">
        <v>10</v>
      </c>
      <c r="H143" s="18" t="s">
        <v>18</v>
      </c>
      <c r="I143" s="19"/>
    </row>
    <row r="144" spans="3:9" ht="18" thickTop="1" thickBot="1" x14ac:dyDescent="0.35">
      <c r="C144" s="20">
        <v>46303.428206018521</v>
      </c>
      <c r="D144" s="16" t="s">
        <v>35</v>
      </c>
      <c r="E144" s="16">
        <v>1</v>
      </c>
      <c r="F144" s="16">
        <v>5</v>
      </c>
      <c r="G144" s="17" t="s">
        <v>12</v>
      </c>
      <c r="H144" s="18" t="s">
        <v>7</v>
      </c>
      <c r="I144" s="19"/>
    </row>
    <row r="145" spans="3:9" ht="18" thickTop="1" thickBot="1" x14ac:dyDescent="0.35">
      <c r="C145" s="20">
        <v>46303.428206018521</v>
      </c>
      <c r="D145" s="16" t="s">
        <v>36</v>
      </c>
      <c r="E145" s="16">
        <v>1</v>
      </c>
      <c r="F145" s="16">
        <v>6</v>
      </c>
      <c r="G145" s="17" t="s">
        <v>4</v>
      </c>
      <c r="H145" s="18" t="s">
        <v>17</v>
      </c>
      <c r="I145" s="19"/>
    </row>
    <row r="146" spans="3:9" ht="18" thickTop="1" thickBot="1" x14ac:dyDescent="0.35">
      <c r="C146" s="20">
        <v>46303.428206018521</v>
      </c>
      <c r="D146" s="16" t="s">
        <v>37</v>
      </c>
      <c r="E146" s="16">
        <v>1</v>
      </c>
      <c r="F146" s="16">
        <v>7</v>
      </c>
      <c r="G146" s="17" t="s">
        <v>16</v>
      </c>
      <c r="H146" s="18" t="s">
        <v>11</v>
      </c>
      <c r="I146" s="19"/>
    </row>
    <row r="147" spans="3:9" ht="18" thickTop="1" thickBot="1" x14ac:dyDescent="0.35">
      <c r="C147" s="20">
        <v>46303.428206018521</v>
      </c>
      <c r="D147" s="16" t="s">
        <v>38</v>
      </c>
      <c r="E147" s="16">
        <v>1</v>
      </c>
      <c r="F147" s="16">
        <v>8</v>
      </c>
      <c r="G147" s="17" t="s">
        <v>27</v>
      </c>
      <c r="H147" s="18" t="s">
        <v>5</v>
      </c>
      <c r="I147" s="19"/>
    </row>
    <row r="148" spans="3:9" ht="18" thickTop="1" thickBot="1" x14ac:dyDescent="0.35">
      <c r="C148" s="20">
        <v>46303.428206018521</v>
      </c>
      <c r="D148" s="16" t="s">
        <v>39</v>
      </c>
      <c r="E148" s="16">
        <v>1</v>
      </c>
      <c r="F148" s="16">
        <v>9</v>
      </c>
      <c r="G148" s="17" t="s">
        <v>8</v>
      </c>
      <c r="H148" s="18" t="s">
        <v>6</v>
      </c>
      <c r="I148" s="19"/>
    </row>
    <row r="149" spans="3:9" ht="18" thickTop="1" thickBot="1" x14ac:dyDescent="0.35">
      <c r="C149" s="20">
        <v>46303.428206018521</v>
      </c>
      <c r="D149" s="16" t="s">
        <v>40</v>
      </c>
      <c r="E149" s="16">
        <v>1</v>
      </c>
      <c r="F149" s="16">
        <v>10</v>
      </c>
      <c r="G149" s="17" t="s">
        <v>26</v>
      </c>
      <c r="H149" s="18" t="s">
        <v>24</v>
      </c>
      <c r="I149" s="19"/>
    </row>
    <row r="150" spans="3:9" ht="18" thickTop="1" thickBot="1" x14ac:dyDescent="0.35">
      <c r="C150" s="20">
        <v>46303.428206018521</v>
      </c>
      <c r="D150" s="16" t="s">
        <v>31</v>
      </c>
      <c r="E150" s="16">
        <v>2</v>
      </c>
      <c r="F150" s="16">
        <v>1</v>
      </c>
      <c r="G150" s="17" t="s">
        <v>21</v>
      </c>
      <c r="H150" s="18" t="s">
        <v>17</v>
      </c>
      <c r="I150" s="19" t="s">
        <v>4</v>
      </c>
    </row>
    <row r="151" spans="3:9" ht="18" thickTop="1" thickBot="1" x14ac:dyDescent="0.35">
      <c r="C151" s="20">
        <v>46303.428206018521</v>
      </c>
      <c r="D151" s="16" t="s">
        <v>32</v>
      </c>
      <c r="E151" s="16">
        <v>2</v>
      </c>
      <c r="F151" s="16">
        <v>2</v>
      </c>
      <c r="G151" s="17" t="s">
        <v>18</v>
      </c>
      <c r="H151" s="18" t="s">
        <v>7</v>
      </c>
      <c r="I151" s="19" t="s">
        <v>22</v>
      </c>
    </row>
    <row r="152" spans="3:9" ht="18" thickTop="1" thickBot="1" x14ac:dyDescent="0.35">
      <c r="C152" s="20">
        <v>46303.428206018521</v>
      </c>
      <c r="D152" s="16" t="s">
        <v>33</v>
      </c>
      <c r="E152" s="16">
        <v>2</v>
      </c>
      <c r="F152" s="16">
        <v>3</v>
      </c>
      <c r="G152" s="17" t="s">
        <v>27</v>
      </c>
      <c r="H152" s="18" t="s">
        <v>9</v>
      </c>
      <c r="I152" s="19" t="s">
        <v>10</v>
      </c>
    </row>
    <row r="153" spans="3:9" ht="18" thickTop="1" thickBot="1" x14ac:dyDescent="0.35">
      <c r="C153" s="20">
        <v>46303.428206018521</v>
      </c>
      <c r="D153" s="16" t="s">
        <v>34</v>
      </c>
      <c r="E153" s="16">
        <v>2</v>
      </c>
      <c r="F153" s="16">
        <v>4</v>
      </c>
      <c r="G153" s="17" t="s">
        <v>6</v>
      </c>
      <c r="H153" s="18" t="s">
        <v>24</v>
      </c>
      <c r="I153" s="19"/>
    </row>
    <row r="154" spans="3:9" ht="18" thickTop="1" thickBot="1" x14ac:dyDescent="0.35">
      <c r="C154" s="20">
        <v>46303.428206018521</v>
      </c>
      <c r="D154" s="16" t="s">
        <v>35</v>
      </c>
      <c r="E154" s="16">
        <v>2</v>
      </c>
      <c r="F154" s="16">
        <v>5</v>
      </c>
      <c r="G154" s="17" t="s">
        <v>20</v>
      </c>
      <c r="H154" s="18" t="s">
        <v>26</v>
      </c>
      <c r="I154" s="19"/>
    </row>
    <row r="155" spans="3:9" ht="18" thickTop="1" thickBot="1" x14ac:dyDescent="0.35">
      <c r="C155" s="20">
        <v>46303.428206018521</v>
      </c>
      <c r="D155" s="16" t="s">
        <v>36</v>
      </c>
      <c r="E155" s="16">
        <v>2</v>
      </c>
      <c r="F155" s="16">
        <v>6</v>
      </c>
      <c r="G155" s="17" t="s">
        <v>5</v>
      </c>
      <c r="H155" s="18" t="s">
        <v>19</v>
      </c>
      <c r="I155" s="19"/>
    </row>
    <row r="156" spans="3:9" ht="18" thickTop="1" thickBot="1" x14ac:dyDescent="0.35">
      <c r="C156" s="20">
        <v>46303.428206018521</v>
      </c>
      <c r="D156" s="16" t="s">
        <v>37</v>
      </c>
      <c r="E156" s="16">
        <v>2</v>
      </c>
      <c r="F156" s="16">
        <v>7</v>
      </c>
      <c r="G156" s="17" t="s">
        <v>16</v>
      </c>
      <c r="H156" s="18" t="s">
        <v>12</v>
      </c>
      <c r="I156" s="19"/>
    </row>
    <row r="157" spans="3:9" ht="18" thickTop="1" thickBot="1" x14ac:dyDescent="0.35">
      <c r="C157" s="20">
        <v>46303.428206018521</v>
      </c>
      <c r="D157" s="16" t="s">
        <v>38</v>
      </c>
      <c r="E157" s="16">
        <v>2</v>
      </c>
      <c r="F157" s="16">
        <v>8</v>
      </c>
      <c r="G157" s="17" t="s">
        <v>11</v>
      </c>
      <c r="H157" s="18" t="s">
        <v>13</v>
      </c>
      <c r="I157" s="19"/>
    </row>
    <row r="158" spans="3:9" ht="18" thickTop="1" thickBot="1" x14ac:dyDescent="0.35">
      <c r="C158" s="20">
        <v>46303.428206018521</v>
      </c>
      <c r="D158" s="16" t="s">
        <v>39</v>
      </c>
      <c r="E158" s="16">
        <v>2</v>
      </c>
      <c r="F158" s="16">
        <v>9</v>
      </c>
      <c r="G158" s="17" t="s">
        <v>14</v>
      </c>
      <c r="H158" s="18" t="s">
        <v>2</v>
      </c>
      <c r="I158" s="19"/>
    </row>
    <row r="159" spans="3:9" ht="18" thickTop="1" thickBot="1" x14ac:dyDescent="0.35">
      <c r="C159" s="20">
        <v>46303.428206018521</v>
      </c>
      <c r="D159" s="16" t="s">
        <v>40</v>
      </c>
      <c r="E159" s="16">
        <v>2</v>
      </c>
      <c r="F159" s="16">
        <v>10</v>
      </c>
      <c r="G159" s="17" t="s">
        <v>8</v>
      </c>
      <c r="H159" s="18" t="s">
        <v>25</v>
      </c>
      <c r="I159" s="19"/>
    </row>
    <row r="160" spans="3:9" ht="18" thickTop="1" thickBot="1" x14ac:dyDescent="0.35">
      <c r="C160" s="20">
        <v>46303.428206018521</v>
      </c>
      <c r="D160" s="16" t="s">
        <v>31</v>
      </c>
      <c r="E160" s="16">
        <v>3</v>
      </c>
      <c r="F160" s="16">
        <v>1</v>
      </c>
      <c r="G160" s="17" t="s">
        <v>2</v>
      </c>
      <c r="H160" s="18" t="s">
        <v>5</v>
      </c>
      <c r="I160" s="19" t="s">
        <v>7</v>
      </c>
    </row>
    <row r="161" spans="3:9" ht="18" thickTop="1" thickBot="1" x14ac:dyDescent="0.35">
      <c r="C161" s="20">
        <v>46303.428206018521</v>
      </c>
      <c r="D161" s="16" t="s">
        <v>32</v>
      </c>
      <c r="E161" s="16">
        <v>3</v>
      </c>
      <c r="F161" s="16">
        <v>2</v>
      </c>
      <c r="G161" s="17" t="s">
        <v>25</v>
      </c>
      <c r="H161" s="18" t="s">
        <v>12</v>
      </c>
      <c r="I161" s="19" t="s">
        <v>10</v>
      </c>
    </row>
    <row r="162" spans="3:9" ht="18" thickTop="1" thickBot="1" x14ac:dyDescent="0.35">
      <c r="C162" s="20">
        <v>46303.428206018521</v>
      </c>
      <c r="D162" s="16" t="s">
        <v>33</v>
      </c>
      <c r="E162" s="16">
        <v>3</v>
      </c>
      <c r="F162" s="16">
        <v>3</v>
      </c>
      <c r="G162" s="17" t="s">
        <v>18</v>
      </c>
      <c r="H162" s="18" t="s">
        <v>8</v>
      </c>
      <c r="I162" s="19" t="s">
        <v>6</v>
      </c>
    </row>
    <row r="163" spans="3:9" ht="18" thickTop="1" thickBot="1" x14ac:dyDescent="0.35">
      <c r="C163" s="20">
        <v>46303.428206018521</v>
      </c>
      <c r="D163" s="16" t="s">
        <v>34</v>
      </c>
      <c r="E163" s="16">
        <v>3</v>
      </c>
      <c r="F163" s="16">
        <v>4</v>
      </c>
      <c r="G163" s="17" t="s">
        <v>27</v>
      </c>
      <c r="H163" s="18" t="s">
        <v>16</v>
      </c>
      <c r="I163" s="19"/>
    </row>
    <row r="164" spans="3:9" ht="18" thickTop="1" thickBot="1" x14ac:dyDescent="0.35">
      <c r="C164" s="20">
        <v>46303.428206018521</v>
      </c>
      <c r="D164" s="16" t="s">
        <v>35</v>
      </c>
      <c r="E164" s="16">
        <v>3</v>
      </c>
      <c r="F164" s="16">
        <v>5</v>
      </c>
      <c r="G164" s="17" t="s">
        <v>20</v>
      </c>
      <c r="H164" s="18" t="s">
        <v>9</v>
      </c>
      <c r="I164" s="19"/>
    </row>
    <row r="165" spans="3:9" ht="18" thickTop="1" thickBot="1" x14ac:dyDescent="0.35">
      <c r="C165" s="20">
        <v>46303.428206018521</v>
      </c>
      <c r="D165" s="16" t="s">
        <v>36</v>
      </c>
      <c r="E165" s="16">
        <v>3</v>
      </c>
      <c r="F165" s="16">
        <v>6</v>
      </c>
      <c r="G165" s="17" t="s">
        <v>17</v>
      </c>
      <c r="H165" s="18" t="s">
        <v>13</v>
      </c>
      <c r="I165" s="19"/>
    </row>
    <row r="166" spans="3:9" ht="18" thickTop="1" thickBot="1" x14ac:dyDescent="0.35">
      <c r="C166" s="20">
        <v>46303.428206018521</v>
      </c>
      <c r="D166" s="16" t="s">
        <v>37</v>
      </c>
      <c r="E166" s="16">
        <v>3</v>
      </c>
      <c r="F166" s="16">
        <v>7</v>
      </c>
      <c r="G166" s="17" t="s">
        <v>4</v>
      </c>
      <c r="H166" s="18" t="s">
        <v>14</v>
      </c>
      <c r="I166" s="19"/>
    </row>
    <row r="167" spans="3:9" ht="18" thickTop="1" thickBot="1" x14ac:dyDescent="0.35">
      <c r="C167" s="20">
        <v>46303.428206018521</v>
      </c>
      <c r="D167" s="16" t="s">
        <v>38</v>
      </c>
      <c r="E167" s="16">
        <v>3</v>
      </c>
      <c r="F167" s="16">
        <v>8</v>
      </c>
      <c r="G167" s="17" t="s">
        <v>22</v>
      </c>
      <c r="H167" s="18" t="s">
        <v>21</v>
      </c>
      <c r="I167" s="19"/>
    </row>
    <row r="168" spans="3:9" ht="18" thickTop="1" thickBot="1" x14ac:dyDescent="0.35">
      <c r="C168" s="20">
        <v>46303.428206018521</v>
      </c>
      <c r="D168" s="16" t="s">
        <v>39</v>
      </c>
      <c r="E168" s="16">
        <v>3</v>
      </c>
      <c r="F168" s="16">
        <v>9</v>
      </c>
      <c r="G168" s="17" t="s">
        <v>11</v>
      </c>
      <c r="H168" s="18" t="s">
        <v>26</v>
      </c>
      <c r="I168" s="19"/>
    </row>
    <row r="169" spans="3:9" ht="18" thickTop="1" thickBot="1" x14ac:dyDescent="0.35">
      <c r="C169" s="20">
        <v>46303.428206018521</v>
      </c>
      <c r="D169" s="16" t="s">
        <v>40</v>
      </c>
      <c r="E169" s="16">
        <v>3</v>
      </c>
      <c r="F169" s="16">
        <v>10</v>
      </c>
      <c r="G169" s="17" t="s">
        <v>19</v>
      </c>
      <c r="H169" s="18" t="s">
        <v>24</v>
      </c>
      <c r="I169" s="19"/>
    </row>
    <row r="170" spans="3:9" ht="18" thickTop="1" thickBot="1" x14ac:dyDescent="0.35">
      <c r="C170" s="20">
        <v>46303.428206018521</v>
      </c>
      <c r="D170" s="16" t="s">
        <v>31</v>
      </c>
      <c r="E170" s="16">
        <v>4</v>
      </c>
      <c r="F170" s="16">
        <v>1</v>
      </c>
      <c r="G170" s="17" t="s">
        <v>16</v>
      </c>
      <c r="H170" s="18" t="s">
        <v>26</v>
      </c>
      <c r="I170" s="19" t="s">
        <v>5</v>
      </c>
    </row>
    <row r="171" spans="3:9" ht="18" thickTop="1" thickBot="1" x14ac:dyDescent="0.35">
      <c r="C171" s="20">
        <v>46303.428206018521</v>
      </c>
      <c r="D171" s="16" t="s">
        <v>32</v>
      </c>
      <c r="E171" s="16">
        <v>4</v>
      </c>
      <c r="F171" s="16">
        <v>2</v>
      </c>
      <c r="G171" s="17" t="s">
        <v>4</v>
      </c>
      <c r="H171" s="18" t="s">
        <v>20</v>
      </c>
      <c r="I171" s="19" t="s">
        <v>11</v>
      </c>
    </row>
    <row r="172" spans="3:9" ht="18" thickTop="1" thickBot="1" x14ac:dyDescent="0.35">
      <c r="C172" s="20">
        <v>46303.428206018521</v>
      </c>
      <c r="D172" s="16" t="s">
        <v>33</v>
      </c>
      <c r="E172" s="16">
        <v>4</v>
      </c>
      <c r="F172" s="16">
        <v>3</v>
      </c>
      <c r="G172" s="17" t="s">
        <v>14</v>
      </c>
      <c r="H172" s="18" t="s">
        <v>6</v>
      </c>
      <c r="I172" s="19" t="s">
        <v>24</v>
      </c>
    </row>
    <row r="173" spans="3:9" ht="18" thickTop="1" thickBot="1" x14ac:dyDescent="0.35">
      <c r="C173" s="20">
        <v>46303.428206018521</v>
      </c>
      <c r="D173" s="16" t="s">
        <v>34</v>
      </c>
      <c r="E173" s="16">
        <v>4</v>
      </c>
      <c r="F173" s="16">
        <v>4</v>
      </c>
      <c r="G173" s="17" t="s">
        <v>19</v>
      </c>
      <c r="H173" s="18" t="s">
        <v>10</v>
      </c>
      <c r="I173" s="19"/>
    </row>
    <row r="174" spans="3:9" ht="18" thickTop="1" thickBot="1" x14ac:dyDescent="0.35">
      <c r="C174" s="20">
        <v>46303.428206018521</v>
      </c>
      <c r="D174" s="16" t="s">
        <v>35</v>
      </c>
      <c r="E174" s="16">
        <v>4</v>
      </c>
      <c r="F174" s="16">
        <v>5</v>
      </c>
      <c r="G174" s="17" t="s">
        <v>12</v>
      </c>
      <c r="H174" s="18" t="s">
        <v>8</v>
      </c>
      <c r="I174" s="19"/>
    </row>
    <row r="175" spans="3:9" ht="18" thickTop="1" thickBot="1" x14ac:dyDescent="0.35">
      <c r="C175" s="20">
        <v>46303.428206018521</v>
      </c>
      <c r="D175" s="16" t="s">
        <v>36</v>
      </c>
      <c r="E175" s="16">
        <v>4</v>
      </c>
      <c r="F175" s="16">
        <v>6</v>
      </c>
      <c r="G175" s="17" t="s">
        <v>17</v>
      </c>
      <c r="H175" s="18" t="s">
        <v>27</v>
      </c>
      <c r="I175" s="19"/>
    </row>
    <row r="176" spans="3:9" ht="18" thickTop="1" thickBot="1" x14ac:dyDescent="0.35">
      <c r="C176" s="20">
        <v>46303.428206018521</v>
      </c>
      <c r="D176" s="16" t="s">
        <v>37</v>
      </c>
      <c r="E176" s="16">
        <v>4</v>
      </c>
      <c r="F176" s="16">
        <v>7</v>
      </c>
      <c r="G176" s="17" t="s">
        <v>7</v>
      </c>
      <c r="H176" s="18" t="s">
        <v>25</v>
      </c>
      <c r="I176" s="19"/>
    </row>
    <row r="177" spans="3:9" ht="18" thickTop="1" thickBot="1" x14ac:dyDescent="0.35">
      <c r="C177" s="20">
        <v>46303.428206018521</v>
      </c>
      <c r="D177" s="16" t="s">
        <v>38</v>
      </c>
      <c r="E177" s="16">
        <v>4</v>
      </c>
      <c r="F177" s="16">
        <v>8</v>
      </c>
      <c r="G177" s="17" t="s">
        <v>13</v>
      </c>
      <c r="H177" s="18" t="s">
        <v>21</v>
      </c>
      <c r="I177" s="19"/>
    </row>
    <row r="178" spans="3:9" ht="18" thickTop="1" thickBot="1" x14ac:dyDescent="0.35">
      <c r="C178" s="20">
        <v>46303.428206018521</v>
      </c>
      <c r="D178" s="16" t="s">
        <v>39</v>
      </c>
      <c r="E178" s="16">
        <v>4</v>
      </c>
      <c r="F178" s="16">
        <v>9</v>
      </c>
      <c r="G178" s="17" t="s">
        <v>9</v>
      </c>
      <c r="H178" s="18" t="s">
        <v>22</v>
      </c>
      <c r="I178" s="19"/>
    </row>
    <row r="179" spans="3:9" ht="18" thickTop="1" thickBot="1" x14ac:dyDescent="0.35">
      <c r="C179" s="20">
        <v>46303.428206018521</v>
      </c>
      <c r="D179" s="16" t="s">
        <v>40</v>
      </c>
      <c r="E179" s="16">
        <v>4</v>
      </c>
      <c r="F179" s="16">
        <v>10</v>
      </c>
      <c r="G179" s="17" t="s">
        <v>2</v>
      </c>
      <c r="H179" s="18" t="s">
        <v>18</v>
      </c>
      <c r="I179" s="19"/>
    </row>
    <row r="180" spans="3:9" ht="18" thickTop="1" thickBot="1" x14ac:dyDescent="0.35">
      <c r="C180" s="20">
        <v>46303.428206018521</v>
      </c>
      <c r="D180" s="16" t="s">
        <v>31</v>
      </c>
      <c r="E180" s="16">
        <v>5</v>
      </c>
      <c r="F180" s="16">
        <v>1</v>
      </c>
      <c r="G180" s="17" t="s">
        <v>8</v>
      </c>
      <c r="H180" s="18" t="s">
        <v>13</v>
      </c>
      <c r="I180" s="19" t="s">
        <v>19</v>
      </c>
    </row>
    <row r="181" spans="3:9" ht="18" thickTop="1" thickBot="1" x14ac:dyDescent="0.35">
      <c r="C181" s="20">
        <v>46303.428206018521</v>
      </c>
      <c r="D181" s="16" t="s">
        <v>32</v>
      </c>
      <c r="E181" s="16">
        <v>5</v>
      </c>
      <c r="F181" s="16">
        <v>2</v>
      </c>
      <c r="G181" s="17" t="s">
        <v>10</v>
      </c>
      <c r="H181" s="18" t="s">
        <v>16</v>
      </c>
      <c r="I181" s="19" t="s">
        <v>5</v>
      </c>
    </row>
    <row r="182" spans="3:9" ht="18" thickTop="1" thickBot="1" x14ac:dyDescent="0.35">
      <c r="C182" s="20">
        <v>46303.428206018521</v>
      </c>
      <c r="D182" s="16" t="s">
        <v>33</v>
      </c>
      <c r="E182" s="16">
        <v>5</v>
      </c>
      <c r="F182" s="16">
        <v>3</v>
      </c>
      <c r="G182" s="17" t="s">
        <v>18</v>
      </c>
      <c r="H182" s="18" t="s">
        <v>11</v>
      </c>
      <c r="I182" s="19" t="s">
        <v>27</v>
      </c>
    </row>
    <row r="183" spans="3:9" ht="18" thickTop="1" thickBot="1" x14ac:dyDescent="0.35">
      <c r="C183" s="20">
        <v>46303.428206018521</v>
      </c>
      <c r="D183" s="16" t="s">
        <v>34</v>
      </c>
      <c r="E183" s="16">
        <v>5</v>
      </c>
      <c r="F183" s="16">
        <v>4</v>
      </c>
      <c r="G183" s="17" t="s">
        <v>14</v>
      </c>
      <c r="H183" s="18" t="s">
        <v>25</v>
      </c>
      <c r="I183" s="19"/>
    </row>
    <row r="184" spans="3:9" ht="18" thickTop="1" thickBot="1" x14ac:dyDescent="0.35">
      <c r="C184" s="20">
        <v>46303.428206018521</v>
      </c>
      <c r="D184" s="16" t="s">
        <v>35</v>
      </c>
      <c r="E184" s="16">
        <v>5</v>
      </c>
      <c r="F184" s="16">
        <v>5</v>
      </c>
      <c r="G184" s="17" t="s">
        <v>26</v>
      </c>
      <c r="H184" s="18" t="s">
        <v>22</v>
      </c>
      <c r="I184" s="19"/>
    </row>
    <row r="185" spans="3:9" ht="18" thickTop="1" thickBot="1" x14ac:dyDescent="0.35">
      <c r="C185" s="20">
        <v>46303.428206018521</v>
      </c>
      <c r="D185" s="16" t="s">
        <v>36</v>
      </c>
      <c r="E185" s="16">
        <v>5</v>
      </c>
      <c r="F185" s="16">
        <v>6</v>
      </c>
      <c r="G185" s="17" t="s">
        <v>24</v>
      </c>
      <c r="H185" s="18" t="s">
        <v>17</v>
      </c>
      <c r="I185" s="19"/>
    </row>
    <row r="186" spans="3:9" ht="18" thickTop="1" thickBot="1" x14ac:dyDescent="0.35">
      <c r="C186" s="20">
        <v>46303.428206018521</v>
      </c>
      <c r="D186" s="16" t="s">
        <v>37</v>
      </c>
      <c r="E186" s="16">
        <v>5</v>
      </c>
      <c r="F186" s="16">
        <v>7</v>
      </c>
      <c r="G186" s="17" t="s">
        <v>21</v>
      </c>
      <c r="H186" s="18" t="s">
        <v>6</v>
      </c>
      <c r="I186" s="19"/>
    </row>
    <row r="187" spans="3:9" ht="18" thickTop="1" thickBot="1" x14ac:dyDescent="0.35">
      <c r="C187" s="20">
        <v>46303.428206018521</v>
      </c>
      <c r="D187" s="16" t="s">
        <v>38</v>
      </c>
      <c r="E187" s="16">
        <v>5</v>
      </c>
      <c r="F187" s="16">
        <v>8</v>
      </c>
      <c r="G187" s="17" t="s">
        <v>2</v>
      </c>
      <c r="H187" s="18" t="s">
        <v>4</v>
      </c>
      <c r="I187" s="19"/>
    </row>
    <row r="188" spans="3:9" ht="18" thickTop="1" thickBot="1" x14ac:dyDescent="0.35">
      <c r="C188" s="20">
        <v>46303.428206018521</v>
      </c>
      <c r="D188" s="16" t="s">
        <v>39</v>
      </c>
      <c r="E188" s="16">
        <v>5</v>
      </c>
      <c r="F188" s="16">
        <v>9</v>
      </c>
      <c r="G188" s="17" t="s">
        <v>20</v>
      </c>
      <c r="H188" s="18" t="s">
        <v>7</v>
      </c>
      <c r="I188" s="19"/>
    </row>
    <row r="189" spans="3:9" ht="18" thickTop="1" thickBot="1" x14ac:dyDescent="0.35">
      <c r="C189" s="21">
        <v>46303.428206018521</v>
      </c>
      <c r="D189" s="23" t="s">
        <v>40</v>
      </c>
      <c r="E189" s="23">
        <v>5</v>
      </c>
      <c r="F189" s="23">
        <v>10</v>
      </c>
      <c r="G189" s="24" t="s">
        <v>12</v>
      </c>
      <c r="H189" s="25" t="s">
        <v>9</v>
      </c>
      <c r="I189" s="26"/>
    </row>
    <row r="190" spans="3:9" ht="18" thickTop="1" thickBot="1" x14ac:dyDescent="0.35">
      <c r="C190" s="20">
        <v>46303.428425925929</v>
      </c>
      <c r="D190" s="16" t="s">
        <v>31</v>
      </c>
      <c r="E190" s="16">
        <v>1</v>
      </c>
      <c r="F190" s="16">
        <v>1</v>
      </c>
      <c r="G190" s="17" t="s">
        <v>15</v>
      </c>
      <c r="H190" s="18" t="s">
        <v>16</v>
      </c>
      <c r="I190" s="19" t="s">
        <v>12</v>
      </c>
    </row>
    <row r="191" spans="3:9" ht="18" thickTop="1" thickBot="1" x14ac:dyDescent="0.35">
      <c r="C191" s="20">
        <v>46303.428425925929</v>
      </c>
      <c r="D191" s="16" t="s">
        <v>32</v>
      </c>
      <c r="E191" s="16">
        <v>1</v>
      </c>
      <c r="F191" s="16">
        <v>2</v>
      </c>
      <c r="G191" s="17" t="s">
        <v>3</v>
      </c>
      <c r="H191" s="18" t="s">
        <v>5</v>
      </c>
      <c r="I191" s="19"/>
    </row>
    <row r="192" spans="3:9" ht="18" thickTop="1" thickBot="1" x14ac:dyDescent="0.35">
      <c r="C192" s="20">
        <v>46303.428425925929</v>
      </c>
      <c r="D192" s="16" t="s">
        <v>33</v>
      </c>
      <c r="E192" s="16">
        <v>1</v>
      </c>
      <c r="F192" s="16">
        <v>3</v>
      </c>
      <c r="G192" s="17" t="s">
        <v>23</v>
      </c>
      <c r="H192" s="18" t="s">
        <v>17</v>
      </c>
      <c r="I192" s="19"/>
    </row>
    <row r="193" spans="3:9" ht="18" thickTop="1" thickBot="1" x14ac:dyDescent="0.35">
      <c r="C193" s="20">
        <v>46303.428425925929</v>
      </c>
      <c r="D193" s="16" t="s">
        <v>34</v>
      </c>
      <c r="E193" s="16">
        <v>1</v>
      </c>
      <c r="F193" s="16">
        <v>4</v>
      </c>
      <c r="G193" s="17" t="s">
        <v>7</v>
      </c>
      <c r="H193" s="18" t="s">
        <v>8</v>
      </c>
      <c r="I193" s="19"/>
    </row>
    <row r="194" spans="3:9" ht="18" thickTop="1" thickBot="1" x14ac:dyDescent="0.35">
      <c r="C194" s="20">
        <v>46303.428425925929</v>
      </c>
      <c r="D194" s="16" t="s">
        <v>35</v>
      </c>
      <c r="E194" s="16">
        <v>1</v>
      </c>
      <c r="F194" s="16">
        <v>5</v>
      </c>
      <c r="G194" s="17" t="s">
        <v>9</v>
      </c>
      <c r="H194" s="18" t="s">
        <v>2</v>
      </c>
      <c r="I194" s="19"/>
    </row>
    <row r="195" spans="3:9" ht="18" thickTop="1" thickBot="1" x14ac:dyDescent="0.35">
      <c r="C195" s="20">
        <v>46303.428425925929</v>
      </c>
      <c r="D195" s="16" t="s">
        <v>36</v>
      </c>
      <c r="E195" s="16">
        <v>1</v>
      </c>
      <c r="F195" s="16">
        <v>6</v>
      </c>
      <c r="G195" s="17" t="s">
        <v>26</v>
      </c>
      <c r="H195" s="18" t="s">
        <v>27</v>
      </c>
      <c r="I195" s="19"/>
    </row>
    <row r="196" spans="3:9" ht="18" thickTop="1" thickBot="1" x14ac:dyDescent="0.35">
      <c r="C196" s="20">
        <v>46303.428425925929</v>
      </c>
      <c r="D196" s="16" t="s">
        <v>37</v>
      </c>
      <c r="E196" s="16">
        <v>1</v>
      </c>
      <c r="F196" s="16">
        <v>7</v>
      </c>
      <c r="G196" s="17" t="s">
        <v>21</v>
      </c>
      <c r="H196" s="18" t="s">
        <v>1</v>
      </c>
      <c r="I196" s="19"/>
    </row>
    <row r="197" spans="3:9" ht="18" thickTop="1" thickBot="1" x14ac:dyDescent="0.35">
      <c r="C197" s="20">
        <v>46303.428425925929</v>
      </c>
      <c r="D197" s="16" t="s">
        <v>38</v>
      </c>
      <c r="E197" s="16">
        <v>1</v>
      </c>
      <c r="F197" s="16">
        <v>8</v>
      </c>
      <c r="G197" s="17" t="s">
        <v>20</v>
      </c>
      <c r="H197" s="18" t="s">
        <v>10</v>
      </c>
      <c r="I197" s="19"/>
    </row>
    <row r="198" spans="3:9" ht="18" thickTop="1" thickBot="1" x14ac:dyDescent="0.35">
      <c r="C198" s="20">
        <v>46303.428425925929</v>
      </c>
      <c r="D198" s="16" t="s">
        <v>39</v>
      </c>
      <c r="E198" s="16">
        <v>1</v>
      </c>
      <c r="F198" s="16">
        <v>9</v>
      </c>
      <c r="G198" s="17" t="s">
        <v>18</v>
      </c>
      <c r="H198" s="18" t="s">
        <v>11</v>
      </c>
      <c r="I198" s="19"/>
    </row>
    <row r="199" spans="3:9" ht="18" thickTop="1" thickBot="1" x14ac:dyDescent="0.35">
      <c r="C199" s="20">
        <v>46303.428425925929</v>
      </c>
      <c r="D199" s="16" t="s">
        <v>40</v>
      </c>
      <c r="E199" s="16">
        <v>1</v>
      </c>
      <c r="F199" s="16">
        <v>10</v>
      </c>
      <c r="G199" s="17" t="s">
        <v>19</v>
      </c>
      <c r="H199" s="18" t="s">
        <v>25</v>
      </c>
      <c r="I199" s="19"/>
    </row>
    <row r="200" spans="3:9" ht="18" thickTop="1" thickBot="1" x14ac:dyDescent="0.35">
      <c r="C200" s="20">
        <v>46303.428425925929</v>
      </c>
      <c r="D200" s="16" t="s">
        <v>41</v>
      </c>
      <c r="E200" s="16">
        <v>1</v>
      </c>
      <c r="F200" s="16">
        <v>11</v>
      </c>
      <c r="G200" s="17" t="s">
        <v>24</v>
      </c>
      <c r="H200" s="18" t="s">
        <v>13</v>
      </c>
      <c r="I200" s="19"/>
    </row>
    <row r="201" spans="3:9" ht="18" thickTop="1" thickBot="1" x14ac:dyDescent="0.35">
      <c r="C201" s="20">
        <v>46303.428425925929</v>
      </c>
      <c r="D201" s="16" t="s">
        <v>42</v>
      </c>
      <c r="E201" s="16">
        <v>1</v>
      </c>
      <c r="F201" s="16">
        <v>12</v>
      </c>
      <c r="G201" s="17" t="s">
        <v>22</v>
      </c>
      <c r="H201" s="18" t="s">
        <v>14</v>
      </c>
      <c r="I201" s="19"/>
    </row>
    <row r="202" spans="3:9" ht="18" thickTop="1" thickBot="1" x14ac:dyDescent="0.35">
      <c r="C202" s="20">
        <v>46303.428425925929</v>
      </c>
      <c r="D202" s="16" t="s">
        <v>31</v>
      </c>
      <c r="E202" s="16">
        <v>2</v>
      </c>
      <c r="F202" s="16">
        <v>1</v>
      </c>
      <c r="G202" s="17" t="s">
        <v>26</v>
      </c>
      <c r="H202" s="18" t="s">
        <v>8</v>
      </c>
      <c r="I202" s="19" t="s">
        <v>15</v>
      </c>
    </row>
    <row r="203" spans="3:9" ht="18" thickTop="1" thickBot="1" x14ac:dyDescent="0.35">
      <c r="C203" s="20">
        <v>46303.428425925929</v>
      </c>
      <c r="D203" s="16" t="s">
        <v>32</v>
      </c>
      <c r="E203" s="16">
        <v>2</v>
      </c>
      <c r="F203" s="16">
        <v>2</v>
      </c>
      <c r="G203" s="17" t="s">
        <v>16</v>
      </c>
      <c r="H203" s="18" t="s">
        <v>25</v>
      </c>
      <c r="I203" s="19"/>
    </row>
    <row r="204" spans="3:9" ht="18" thickTop="1" thickBot="1" x14ac:dyDescent="0.35">
      <c r="C204" s="20">
        <v>46303.428425925929</v>
      </c>
      <c r="D204" s="16" t="s">
        <v>33</v>
      </c>
      <c r="E204" s="16">
        <v>2</v>
      </c>
      <c r="F204" s="16">
        <v>3</v>
      </c>
      <c r="G204" s="17" t="s">
        <v>12</v>
      </c>
      <c r="H204" s="18" t="s">
        <v>3</v>
      </c>
      <c r="I204" s="19"/>
    </row>
    <row r="205" spans="3:9" ht="18" thickTop="1" thickBot="1" x14ac:dyDescent="0.35">
      <c r="C205" s="20">
        <v>46303.428425925929</v>
      </c>
      <c r="D205" s="16" t="s">
        <v>34</v>
      </c>
      <c r="E205" s="16">
        <v>2</v>
      </c>
      <c r="F205" s="16">
        <v>4</v>
      </c>
      <c r="G205" s="17" t="s">
        <v>10</v>
      </c>
      <c r="H205" s="18" t="s">
        <v>9</v>
      </c>
      <c r="I205" s="19"/>
    </row>
    <row r="206" spans="3:9" ht="18" thickTop="1" thickBot="1" x14ac:dyDescent="0.35">
      <c r="C206" s="20">
        <v>46303.428425925929</v>
      </c>
      <c r="D206" s="16" t="s">
        <v>35</v>
      </c>
      <c r="E206" s="16">
        <v>2</v>
      </c>
      <c r="F206" s="16">
        <v>5</v>
      </c>
      <c r="G206" s="17" t="s">
        <v>18</v>
      </c>
      <c r="H206" s="18" t="s">
        <v>1</v>
      </c>
      <c r="I206" s="19"/>
    </row>
    <row r="207" spans="3:9" ht="18" thickTop="1" thickBot="1" x14ac:dyDescent="0.35">
      <c r="C207" s="20">
        <v>46303.428425925929</v>
      </c>
      <c r="D207" s="16" t="s">
        <v>36</v>
      </c>
      <c r="E207" s="16">
        <v>2</v>
      </c>
      <c r="F207" s="16">
        <v>6</v>
      </c>
      <c r="G207" s="17" t="s">
        <v>23</v>
      </c>
      <c r="H207" s="18" t="s">
        <v>21</v>
      </c>
      <c r="I207" s="19"/>
    </row>
    <row r="208" spans="3:9" ht="18" thickTop="1" thickBot="1" x14ac:dyDescent="0.35">
      <c r="C208" s="20">
        <v>46303.428425925929</v>
      </c>
      <c r="D208" s="16" t="s">
        <v>37</v>
      </c>
      <c r="E208" s="16">
        <v>2</v>
      </c>
      <c r="F208" s="16">
        <v>7</v>
      </c>
      <c r="G208" s="17" t="s">
        <v>24</v>
      </c>
      <c r="H208" s="18" t="s">
        <v>2</v>
      </c>
      <c r="I208" s="19"/>
    </row>
    <row r="209" spans="3:9" ht="18" thickTop="1" thickBot="1" x14ac:dyDescent="0.35">
      <c r="C209" s="20">
        <v>46303.428425925929</v>
      </c>
      <c r="D209" s="16" t="s">
        <v>38</v>
      </c>
      <c r="E209" s="16">
        <v>2</v>
      </c>
      <c r="F209" s="16">
        <v>8</v>
      </c>
      <c r="G209" s="17" t="s">
        <v>14</v>
      </c>
      <c r="H209" s="18" t="s">
        <v>20</v>
      </c>
      <c r="I209" s="19"/>
    </row>
    <row r="210" spans="3:9" ht="18" thickTop="1" thickBot="1" x14ac:dyDescent="0.35">
      <c r="C210" s="20">
        <v>46303.428425925929</v>
      </c>
      <c r="D210" s="16" t="s">
        <v>39</v>
      </c>
      <c r="E210" s="16">
        <v>2</v>
      </c>
      <c r="F210" s="16">
        <v>9</v>
      </c>
      <c r="G210" s="17" t="s">
        <v>17</v>
      </c>
      <c r="H210" s="18" t="s">
        <v>5</v>
      </c>
      <c r="I210" s="19"/>
    </row>
    <row r="211" spans="3:9" ht="18" thickTop="1" thickBot="1" x14ac:dyDescent="0.35">
      <c r="C211" s="20">
        <v>46303.428425925929</v>
      </c>
      <c r="D211" s="16" t="s">
        <v>40</v>
      </c>
      <c r="E211" s="16">
        <v>2</v>
      </c>
      <c r="F211" s="16">
        <v>10</v>
      </c>
      <c r="G211" s="17" t="s">
        <v>7</v>
      </c>
      <c r="H211" s="18" t="s">
        <v>22</v>
      </c>
      <c r="I211" s="19"/>
    </row>
    <row r="212" spans="3:9" ht="18" thickTop="1" thickBot="1" x14ac:dyDescent="0.35">
      <c r="C212" s="20">
        <v>46303.428425925929</v>
      </c>
      <c r="D212" s="16" t="s">
        <v>41</v>
      </c>
      <c r="E212" s="16">
        <v>2</v>
      </c>
      <c r="F212" s="16">
        <v>11</v>
      </c>
      <c r="G212" s="17" t="s">
        <v>11</v>
      </c>
      <c r="H212" s="18" t="s">
        <v>27</v>
      </c>
      <c r="I212" s="19"/>
    </row>
    <row r="213" spans="3:9" ht="18" thickTop="1" thickBot="1" x14ac:dyDescent="0.35">
      <c r="C213" s="20">
        <v>46303.428425925929</v>
      </c>
      <c r="D213" s="16" t="s">
        <v>42</v>
      </c>
      <c r="E213" s="16">
        <v>2</v>
      </c>
      <c r="F213" s="16">
        <v>12</v>
      </c>
      <c r="G213" s="17" t="s">
        <v>19</v>
      </c>
      <c r="H213" s="18" t="s">
        <v>13</v>
      </c>
      <c r="I213" s="19"/>
    </row>
    <row r="214" spans="3:9" ht="18" thickTop="1" thickBot="1" x14ac:dyDescent="0.35">
      <c r="C214" s="20">
        <v>46303.428425925929</v>
      </c>
      <c r="D214" s="16" t="s">
        <v>31</v>
      </c>
      <c r="E214" s="16">
        <v>3</v>
      </c>
      <c r="F214" s="16">
        <v>1</v>
      </c>
      <c r="G214" s="17" t="s">
        <v>2</v>
      </c>
      <c r="H214" s="18" t="s">
        <v>23</v>
      </c>
      <c r="I214" s="19" t="s">
        <v>11</v>
      </c>
    </row>
    <row r="215" spans="3:9" ht="18" thickTop="1" thickBot="1" x14ac:dyDescent="0.35">
      <c r="C215" s="20">
        <v>46303.428425925929</v>
      </c>
      <c r="D215" s="16" t="s">
        <v>32</v>
      </c>
      <c r="E215" s="16">
        <v>3</v>
      </c>
      <c r="F215" s="16">
        <v>2</v>
      </c>
      <c r="G215" s="17" t="s">
        <v>26</v>
      </c>
      <c r="H215" s="18" t="s">
        <v>19</v>
      </c>
      <c r="I215" s="19"/>
    </row>
    <row r="216" spans="3:9" ht="18" thickTop="1" thickBot="1" x14ac:dyDescent="0.35">
      <c r="C216" s="20">
        <v>46303.428425925929</v>
      </c>
      <c r="D216" s="16" t="s">
        <v>33</v>
      </c>
      <c r="E216" s="16">
        <v>3</v>
      </c>
      <c r="F216" s="16">
        <v>3</v>
      </c>
      <c r="G216" s="17" t="s">
        <v>21</v>
      </c>
      <c r="H216" s="18" t="s">
        <v>8</v>
      </c>
      <c r="I216" s="19"/>
    </row>
    <row r="217" spans="3:9" ht="18" thickTop="1" thickBot="1" x14ac:dyDescent="0.35">
      <c r="C217" s="20">
        <v>46303.428425925929</v>
      </c>
      <c r="D217" s="16" t="s">
        <v>34</v>
      </c>
      <c r="E217" s="16">
        <v>3</v>
      </c>
      <c r="F217" s="16">
        <v>4</v>
      </c>
      <c r="G217" s="17" t="s">
        <v>14</v>
      </c>
      <c r="H217" s="18" t="s">
        <v>1</v>
      </c>
      <c r="I217" s="19"/>
    </row>
    <row r="218" spans="3:9" ht="18" thickTop="1" thickBot="1" x14ac:dyDescent="0.35">
      <c r="C218" s="20">
        <v>46303.428425925929</v>
      </c>
      <c r="D218" s="16" t="s">
        <v>35</v>
      </c>
      <c r="E218" s="16">
        <v>3</v>
      </c>
      <c r="F218" s="16">
        <v>5</v>
      </c>
      <c r="G218" s="17" t="s">
        <v>3</v>
      </c>
      <c r="H218" s="18" t="s">
        <v>13</v>
      </c>
      <c r="I218" s="19"/>
    </row>
    <row r="219" spans="3:9" ht="18" thickTop="1" thickBot="1" x14ac:dyDescent="0.35">
      <c r="C219" s="20">
        <v>46303.428425925929</v>
      </c>
      <c r="D219" s="16" t="s">
        <v>36</v>
      </c>
      <c r="E219" s="16">
        <v>3</v>
      </c>
      <c r="F219" s="16">
        <v>6</v>
      </c>
      <c r="G219" s="17" t="s">
        <v>9</v>
      </c>
      <c r="H219" s="18" t="s">
        <v>16</v>
      </c>
      <c r="I219" s="19"/>
    </row>
    <row r="220" spans="3:9" ht="18" thickTop="1" thickBot="1" x14ac:dyDescent="0.35">
      <c r="C220" s="20">
        <v>46303.428425925929</v>
      </c>
      <c r="D220" s="16" t="s">
        <v>37</v>
      </c>
      <c r="E220" s="16">
        <v>3</v>
      </c>
      <c r="F220" s="16">
        <v>7</v>
      </c>
      <c r="G220" s="17" t="s">
        <v>12</v>
      </c>
      <c r="H220" s="18" t="s">
        <v>20</v>
      </c>
      <c r="I220" s="19"/>
    </row>
    <row r="221" spans="3:9" ht="18" thickTop="1" thickBot="1" x14ac:dyDescent="0.35">
      <c r="C221" s="20">
        <v>46303.428425925929</v>
      </c>
      <c r="D221" s="16" t="s">
        <v>38</v>
      </c>
      <c r="E221" s="16">
        <v>3</v>
      </c>
      <c r="F221" s="16">
        <v>8</v>
      </c>
      <c r="G221" s="17" t="s">
        <v>27</v>
      </c>
      <c r="H221" s="18" t="s">
        <v>25</v>
      </c>
      <c r="I221" s="19"/>
    </row>
    <row r="222" spans="3:9" ht="18" thickTop="1" thickBot="1" x14ac:dyDescent="0.35">
      <c r="C222" s="20">
        <v>46303.428425925929</v>
      </c>
      <c r="D222" s="16" t="s">
        <v>39</v>
      </c>
      <c r="E222" s="16">
        <v>3</v>
      </c>
      <c r="F222" s="16">
        <v>9</v>
      </c>
      <c r="G222" s="17" t="s">
        <v>5</v>
      </c>
      <c r="H222" s="18" t="s">
        <v>18</v>
      </c>
      <c r="I222" s="19"/>
    </row>
    <row r="223" spans="3:9" ht="18" thickTop="1" thickBot="1" x14ac:dyDescent="0.35">
      <c r="C223" s="20">
        <v>46303.428425925929</v>
      </c>
      <c r="D223" s="16" t="s">
        <v>40</v>
      </c>
      <c r="E223" s="16">
        <v>3</v>
      </c>
      <c r="F223" s="16">
        <v>10</v>
      </c>
      <c r="G223" s="17" t="s">
        <v>7</v>
      </c>
      <c r="H223" s="18" t="s">
        <v>15</v>
      </c>
      <c r="I223" s="19"/>
    </row>
    <row r="224" spans="3:9" ht="18" thickTop="1" thickBot="1" x14ac:dyDescent="0.35">
      <c r="C224" s="20">
        <v>46303.428425925929</v>
      </c>
      <c r="D224" s="16" t="s">
        <v>41</v>
      </c>
      <c r="E224" s="16">
        <v>3</v>
      </c>
      <c r="F224" s="16">
        <v>11</v>
      </c>
      <c r="G224" s="17" t="s">
        <v>17</v>
      </c>
      <c r="H224" s="18" t="s">
        <v>10</v>
      </c>
      <c r="I224" s="19"/>
    </row>
    <row r="225" spans="3:9" ht="18" thickTop="1" thickBot="1" x14ac:dyDescent="0.35">
      <c r="C225" s="20">
        <v>46303.428425925929</v>
      </c>
      <c r="D225" s="16" t="s">
        <v>42</v>
      </c>
      <c r="E225" s="16">
        <v>3</v>
      </c>
      <c r="F225" s="16">
        <v>12</v>
      </c>
      <c r="G225" s="17" t="s">
        <v>22</v>
      </c>
      <c r="H225" s="18" t="s">
        <v>24</v>
      </c>
      <c r="I225" s="19"/>
    </row>
    <row r="226" spans="3:9" ht="18" thickTop="1" thickBot="1" x14ac:dyDescent="0.35">
      <c r="C226" s="20">
        <v>46303.428425925929</v>
      </c>
      <c r="D226" s="16" t="s">
        <v>31</v>
      </c>
      <c r="E226" s="16">
        <v>4</v>
      </c>
      <c r="F226" s="16">
        <v>1</v>
      </c>
      <c r="G226" s="17" t="s">
        <v>5</v>
      </c>
      <c r="H226" s="18" t="s">
        <v>7</v>
      </c>
      <c r="I226" s="19" t="s">
        <v>11</v>
      </c>
    </row>
    <row r="227" spans="3:9" ht="18" thickTop="1" thickBot="1" x14ac:dyDescent="0.35">
      <c r="C227" s="20">
        <v>46303.428425925929</v>
      </c>
      <c r="D227" s="16" t="s">
        <v>32</v>
      </c>
      <c r="E227" s="16">
        <v>4</v>
      </c>
      <c r="F227" s="16">
        <v>2</v>
      </c>
      <c r="G227" s="17" t="s">
        <v>27</v>
      </c>
      <c r="H227" s="18" t="s">
        <v>19</v>
      </c>
      <c r="I227" s="19"/>
    </row>
    <row r="228" spans="3:9" ht="18" thickTop="1" thickBot="1" x14ac:dyDescent="0.35">
      <c r="C228" s="20">
        <v>46303.428425925929</v>
      </c>
      <c r="D228" s="16" t="s">
        <v>33</v>
      </c>
      <c r="E228" s="16">
        <v>4</v>
      </c>
      <c r="F228" s="16">
        <v>3</v>
      </c>
      <c r="G228" s="17" t="s">
        <v>23</v>
      </c>
      <c r="H228" s="18" t="s">
        <v>3</v>
      </c>
      <c r="I228" s="19"/>
    </row>
    <row r="229" spans="3:9" ht="18" thickTop="1" thickBot="1" x14ac:dyDescent="0.35">
      <c r="C229" s="20">
        <v>46303.428425925929</v>
      </c>
      <c r="D229" s="16" t="s">
        <v>34</v>
      </c>
      <c r="E229" s="16">
        <v>4</v>
      </c>
      <c r="F229" s="16">
        <v>4</v>
      </c>
      <c r="G229" s="17" t="s">
        <v>10</v>
      </c>
      <c r="H229" s="18" t="s">
        <v>1</v>
      </c>
      <c r="I229" s="19"/>
    </row>
    <row r="230" spans="3:9" ht="18" thickTop="1" thickBot="1" x14ac:dyDescent="0.35">
      <c r="C230" s="20">
        <v>46303.428425925929</v>
      </c>
      <c r="D230" s="16" t="s">
        <v>35</v>
      </c>
      <c r="E230" s="16">
        <v>4</v>
      </c>
      <c r="F230" s="16">
        <v>5</v>
      </c>
      <c r="G230" s="17" t="s">
        <v>9</v>
      </c>
      <c r="H230" s="18" t="s">
        <v>8</v>
      </c>
      <c r="I230" s="19"/>
    </row>
    <row r="231" spans="3:9" ht="18" thickTop="1" thickBot="1" x14ac:dyDescent="0.35">
      <c r="C231" s="20">
        <v>46303.428425925929</v>
      </c>
      <c r="D231" s="16" t="s">
        <v>36</v>
      </c>
      <c r="E231" s="16">
        <v>4</v>
      </c>
      <c r="F231" s="16">
        <v>6</v>
      </c>
      <c r="G231" s="17" t="s">
        <v>18</v>
      </c>
      <c r="H231" s="18" t="s">
        <v>25</v>
      </c>
      <c r="I231" s="19"/>
    </row>
    <row r="232" spans="3:9" ht="18" thickTop="1" thickBot="1" x14ac:dyDescent="0.35">
      <c r="C232" s="20">
        <v>46303.428425925929</v>
      </c>
      <c r="D232" s="16" t="s">
        <v>37</v>
      </c>
      <c r="E232" s="16">
        <v>4</v>
      </c>
      <c r="F232" s="16">
        <v>7</v>
      </c>
      <c r="G232" s="17" t="s">
        <v>16</v>
      </c>
      <c r="H232" s="18" t="s">
        <v>14</v>
      </c>
      <c r="I232" s="19"/>
    </row>
    <row r="233" spans="3:9" ht="18" thickTop="1" thickBot="1" x14ac:dyDescent="0.35">
      <c r="C233" s="20">
        <v>46303.428425925929</v>
      </c>
      <c r="D233" s="16" t="s">
        <v>38</v>
      </c>
      <c r="E233" s="16">
        <v>4</v>
      </c>
      <c r="F233" s="16">
        <v>8</v>
      </c>
      <c r="G233" s="17" t="s">
        <v>24</v>
      </c>
      <c r="H233" s="18" t="s">
        <v>15</v>
      </c>
      <c r="I233" s="19"/>
    </row>
    <row r="234" spans="3:9" ht="18" thickTop="1" thickBot="1" x14ac:dyDescent="0.35">
      <c r="C234" s="20">
        <v>46303.428425925929</v>
      </c>
      <c r="D234" s="16" t="s">
        <v>39</v>
      </c>
      <c r="E234" s="16">
        <v>4</v>
      </c>
      <c r="F234" s="16">
        <v>9</v>
      </c>
      <c r="G234" s="17" t="s">
        <v>2</v>
      </c>
      <c r="H234" s="18" t="s">
        <v>17</v>
      </c>
      <c r="I234" s="19"/>
    </row>
    <row r="235" spans="3:9" ht="18" thickTop="1" thickBot="1" x14ac:dyDescent="0.35">
      <c r="C235" s="20">
        <v>46303.428425925929</v>
      </c>
      <c r="D235" s="16" t="s">
        <v>40</v>
      </c>
      <c r="E235" s="16">
        <v>4</v>
      </c>
      <c r="F235" s="16">
        <v>10</v>
      </c>
      <c r="G235" s="17" t="s">
        <v>26</v>
      </c>
      <c r="H235" s="18" t="s">
        <v>21</v>
      </c>
      <c r="I235" s="19"/>
    </row>
    <row r="236" spans="3:9" ht="18" thickTop="1" thickBot="1" x14ac:dyDescent="0.35">
      <c r="C236" s="20">
        <v>46303.428425925929</v>
      </c>
      <c r="D236" s="16" t="s">
        <v>41</v>
      </c>
      <c r="E236" s="16">
        <v>4</v>
      </c>
      <c r="F236" s="16">
        <v>11</v>
      </c>
      <c r="G236" s="17" t="s">
        <v>22</v>
      </c>
      <c r="H236" s="18" t="s">
        <v>12</v>
      </c>
      <c r="I236" s="19"/>
    </row>
    <row r="237" spans="3:9" ht="18" thickTop="1" thickBot="1" x14ac:dyDescent="0.35">
      <c r="C237" s="20">
        <v>46303.428425925929</v>
      </c>
      <c r="D237" s="16" t="s">
        <v>42</v>
      </c>
      <c r="E237" s="16">
        <v>4</v>
      </c>
      <c r="F237" s="16">
        <v>12</v>
      </c>
      <c r="G237" s="17" t="s">
        <v>20</v>
      </c>
      <c r="H237" s="18" t="s">
        <v>13</v>
      </c>
      <c r="I237" s="19"/>
    </row>
    <row r="238" spans="3:9" ht="18" thickTop="1" thickBot="1" x14ac:dyDescent="0.35">
      <c r="C238" s="20">
        <v>46303.428425925929</v>
      </c>
      <c r="D238" s="16" t="s">
        <v>31</v>
      </c>
      <c r="E238" s="16">
        <v>5</v>
      </c>
      <c r="F238" s="16">
        <v>1</v>
      </c>
      <c r="G238" s="17" t="s">
        <v>9</v>
      </c>
      <c r="H238" s="18" t="s">
        <v>3</v>
      </c>
      <c r="I238" s="19" t="s">
        <v>14</v>
      </c>
    </row>
    <row r="239" spans="3:9" ht="18" thickTop="1" thickBot="1" x14ac:dyDescent="0.35">
      <c r="C239" s="20">
        <v>46303.428425925929</v>
      </c>
      <c r="D239" s="16" t="s">
        <v>32</v>
      </c>
      <c r="E239" s="16">
        <v>5</v>
      </c>
      <c r="F239" s="16">
        <v>2</v>
      </c>
      <c r="G239" s="17" t="s">
        <v>20</v>
      </c>
      <c r="H239" s="18" t="s">
        <v>27</v>
      </c>
      <c r="I239" s="19"/>
    </row>
    <row r="240" spans="3:9" ht="18" thickTop="1" thickBot="1" x14ac:dyDescent="0.35">
      <c r="C240" s="20">
        <v>46303.428425925929</v>
      </c>
      <c r="D240" s="16" t="s">
        <v>33</v>
      </c>
      <c r="E240" s="16">
        <v>5</v>
      </c>
      <c r="F240" s="16">
        <v>3</v>
      </c>
      <c r="G240" s="17" t="s">
        <v>13</v>
      </c>
      <c r="H240" s="18" t="s">
        <v>2</v>
      </c>
      <c r="I240" s="19"/>
    </row>
    <row r="241" spans="3:9" ht="18" thickTop="1" thickBot="1" x14ac:dyDescent="0.35">
      <c r="C241" s="20">
        <v>46303.428425925929</v>
      </c>
      <c r="D241" s="16" t="s">
        <v>34</v>
      </c>
      <c r="E241" s="16">
        <v>5</v>
      </c>
      <c r="F241" s="16">
        <v>4</v>
      </c>
      <c r="G241" s="17" t="s">
        <v>24</v>
      </c>
      <c r="H241" s="18" t="s">
        <v>11</v>
      </c>
      <c r="I241" s="19"/>
    </row>
    <row r="242" spans="3:9" ht="18" thickTop="1" thickBot="1" x14ac:dyDescent="0.35">
      <c r="C242" s="20">
        <v>46303.428425925929</v>
      </c>
      <c r="D242" s="16" t="s">
        <v>35</v>
      </c>
      <c r="E242" s="16">
        <v>5</v>
      </c>
      <c r="F242" s="16">
        <v>5</v>
      </c>
      <c r="G242" s="17" t="s">
        <v>5</v>
      </c>
      <c r="H242" s="18" t="s">
        <v>12</v>
      </c>
      <c r="I242" s="19"/>
    </row>
    <row r="243" spans="3:9" ht="18" thickTop="1" thickBot="1" x14ac:dyDescent="0.35">
      <c r="C243" s="20">
        <v>46303.428425925929</v>
      </c>
      <c r="D243" s="16" t="s">
        <v>36</v>
      </c>
      <c r="E243" s="16">
        <v>5</v>
      </c>
      <c r="F243" s="16">
        <v>6</v>
      </c>
      <c r="G243" s="17" t="s">
        <v>18</v>
      </c>
      <c r="H243" s="18" t="s">
        <v>26</v>
      </c>
      <c r="I243" s="19"/>
    </row>
    <row r="244" spans="3:9" ht="18" thickTop="1" thickBot="1" x14ac:dyDescent="0.35">
      <c r="C244" s="20">
        <v>46303.428425925929</v>
      </c>
      <c r="D244" s="16" t="s">
        <v>37</v>
      </c>
      <c r="E244" s="16">
        <v>5</v>
      </c>
      <c r="F244" s="16">
        <v>7</v>
      </c>
      <c r="G244" s="17" t="s">
        <v>16</v>
      </c>
      <c r="H244" s="18" t="s">
        <v>8</v>
      </c>
      <c r="I244" s="19"/>
    </row>
    <row r="245" spans="3:9" ht="18" thickTop="1" thickBot="1" x14ac:dyDescent="0.35">
      <c r="C245" s="20">
        <v>46303.428425925929</v>
      </c>
      <c r="D245" s="16" t="s">
        <v>38</v>
      </c>
      <c r="E245" s="16">
        <v>5</v>
      </c>
      <c r="F245" s="16">
        <v>8</v>
      </c>
      <c r="G245" s="17" t="s">
        <v>22</v>
      </c>
      <c r="H245" s="18" t="s">
        <v>23</v>
      </c>
      <c r="I245" s="19"/>
    </row>
    <row r="246" spans="3:9" ht="18" thickTop="1" thickBot="1" x14ac:dyDescent="0.35">
      <c r="C246" s="20">
        <v>46303.428425925929</v>
      </c>
      <c r="D246" s="16" t="s">
        <v>39</v>
      </c>
      <c r="E246" s="16">
        <v>5</v>
      </c>
      <c r="F246" s="16">
        <v>9</v>
      </c>
      <c r="G246" s="17" t="s">
        <v>15</v>
      </c>
      <c r="H246" s="18" t="s">
        <v>1</v>
      </c>
      <c r="I246" s="19"/>
    </row>
    <row r="247" spans="3:9" ht="18" thickTop="1" thickBot="1" x14ac:dyDescent="0.35">
      <c r="C247" s="20">
        <v>46303.428425925929</v>
      </c>
      <c r="D247" s="16" t="s">
        <v>40</v>
      </c>
      <c r="E247" s="16">
        <v>5</v>
      </c>
      <c r="F247" s="16">
        <v>10</v>
      </c>
      <c r="G247" s="17" t="s">
        <v>19</v>
      </c>
      <c r="H247" s="18" t="s">
        <v>17</v>
      </c>
      <c r="I247" s="19"/>
    </row>
    <row r="248" spans="3:9" ht="18" thickTop="1" thickBot="1" x14ac:dyDescent="0.35">
      <c r="C248" s="20">
        <v>46303.428425925929</v>
      </c>
      <c r="D248" s="16" t="s">
        <v>41</v>
      </c>
      <c r="E248" s="16">
        <v>5</v>
      </c>
      <c r="F248" s="16">
        <v>11</v>
      </c>
      <c r="G248" s="17" t="s">
        <v>25</v>
      </c>
      <c r="H248" s="18" t="s">
        <v>21</v>
      </c>
      <c r="I248" s="19"/>
    </row>
    <row r="249" spans="3:9" ht="18" thickTop="1" thickBot="1" x14ac:dyDescent="0.35">
      <c r="C249" s="21">
        <v>46303.428425925929</v>
      </c>
      <c r="D249" s="23" t="s">
        <v>42</v>
      </c>
      <c r="E249" s="23">
        <v>5</v>
      </c>
      <c r="F249" s="23">
        <v>12</v>
      </c>
      <c r="G249" s="24" t="s">
        <v>7</v>
      </c>
      <c r="H249" s="25" t="s">
        <v>10</v>
      </c>
      <c r="I249" s="26"/>
    </row>
    <row r="250" spans="3:9" ht="18" thickTop="1" thickBot="1" x14ac:dyDescent="0.35">
      <c r="C250" s="20">
        <v>46303.42864583333</v>
      </c>
      <c r="D250" s="16" t="s">
        <v>31</v>
      </c>
      <c r="E250" s="16">
        <v>1</v>
      </c>
      <c r="F250" s="16">
        <v>1</v>
      </c>
      <c r="G250" s="17" t="s">
        <v>24</v>
      </c>
      <c r="H250" s="18" t="s">
        <v>1</v>
      </c>
      <c r="I250" s="19" t="s">
        <v>26</v>
      </c>
    </row>
    <row r="251" spans="3:9" ht="18" thickTop="1" thickBot="1" x14ac:dyDescent="0.35">
      <c r="C251" s="20">
        <v>46303.42864583333</v>
      </c>
      <c r="D251" s="16" t="s">
        <v>32</v>
      </c>
      <c r="E251" s="16">
        <v>1</v>
      </c>
      <c r="F251" s="16">
        <v>2</v>
      </c>
      <c r="G251" s="17" t="s">
        <v>16</v>
      </c>
      <c r="H251" s="18" t="s">
        <v>13</v>
      </c>
      <c r="I251" s="19" t="s">
        <v>9</v>
      </c>
    </row>
    <row r="252" spans="3:9" ht="18" thickTop="1" thickBot="1" x14ac:dyDescent="0.35">
      <c r="C252" s="20">
        <v>46303.42864583333</v>
      </c>
      <c r="D252" s="16" t="s">
        <v>33</v>
      </c>
      <c r="E252" s="16">
        <v>1</v>
      </c>
      <c r="F252" s="16">
        <v>3</v>
      </c>
      <c r="G252" s="17" t="s">
        <v>17</v>
      </c>
      <c r="H252" s="18" t="s">
        <v>6</v>
      </c>
      <c r="I252" s="19" t="s">
        <v>14</v>
      </c>
    </row>
    <row r="253" spans="3:9" ht="18" thickTop="1" thickBot="1" x14ac:dyDescent="0.35">
      <c r="C253" s="20">
        <v>46303.42864583333</v>
      </c>
      <c r="D253" s="16" t="s">
        <v>34</v>
      </c>
      <c r="E253" s="16">
        <v>1</v>
      </c>
      <c r="F253" s="16">
        <v>4</v>
      </c>
      <c r="G253" s="17" t="s">
        <v>7</v>
      </c>
      <c r="H253" s="18" t="s">
        <v>12</v>
      </c>
      <c r="I253" s="19"/>
    </row>
    <row r="254" spans="3:9" ht="18" thickTop="1" thickBot="1" x14ac:dyDescent="0.35">
      <c r="C254" s="20">
        <v>46303.42864583333</v>
      </c>
      <c r="D254" s="16" t="s">
        <v>35</v>
      </c>
      <c r="E254" s="16">
        <v>1</v>
      </c>
      <c r="F254" s="16">
        <v>5</v>
      </c>
      <c r="G254" s="17" t="s">
        <v>19</v>
      </c>
      <c r="H254" s="18" t="s">
        <v>18</v>
      </c>
      <c r="I254" s="19"/>
    </row>
    <row r="255" spans="3:9" ht="18" thickTop="1" thickBot="1" x14ac:dyDescent="0.35">
      <c r="C255" s="20">
        <v>46303.42864583333</v>
      </c>
      <c r="D255" s="16" t="s">
        <v>36</v>
      </c>
      <c r="E255" s="16">
        <v>1</v>
      </c>
      <c r="F255" s="16">
        <v>6</v>
      </c>
      <c r="G255" s="17" t="s">
        <v>2</v>
      </c>
      <c r="H255" s="18" t="s">
        <v>25</v>
      </c>
      <c r="I255" s="19"/>
    </row>
    <row r="256" spans="3:9" ht="18" thickTop="1" thickBot="1" x14ac:dyDescent="0.35">
      <c r="C256" s="20">
        <v>46303.42864583333</v>
      </c>
      <c r="D256" s="16" t="s">
        <v>37</v>
      </c>
      <c r="E256" s="16">
        <v>1</v>
      </c>
      <c r="F256" s="16">
        <v>7</v>
      </c>
      <c r="G256" s="17" t="s">
        <v>27</v>
      </c>
      <c r="H256" s="18" t="s">
        <v>23</v>
      </c>
      <c r="I256" s="19"/>
    </row>
    <row r="257" spans="3:9" ht="18" thickTop="1" thickBot="1" x14ac:dyDescent="0.35">
      <c r="C257" s="20">
        <v>46303.42864583333</v>
      </c>
      <c r="D257" s="16" t="s">
        <v>38</v>
      </c>
      <c r="E257" s="16">
        <v>1</v>
      </c>
      <c r="F257" s="16">
        <v>8</v>
      </c>
      <c r="G257" s="17" t="s">
        <v>3</v>
      </c>
      <c r="H257" s="18" t="s">
        <v>20</v>
      </c>
      <c r="I257" s="19"/>
    </row>
    <row r="258" spans="3:9" ht="18" thickTop="1" thickBot="1" x14ac:dyDescent="0.35">
      <c r="C258" s="20">
        <v>46303.42864583333</v>
      </c>
      <c r="D258" s="16" t="s">
        <v>39</v>
      </c>
      <c r="E258" s="16">
        <v>1</v>
      </c>
      <c r="F258" s="16">
        <v>9</v>
      </c>
      <c r="G258" s="17" t="s">
        <v>8</v>
      </c>
      <c r="H258" s="18" t="s">
        <v>4</v>
      </c>
      <c r="I258" s="19"/>
    </row>
    <row r="259" spans="3:9" ht="18" thickTop="1" thickBot="1" x14ac:dyDescent="0.35">
      <c r="C259" s="20">
        <v>46303.42864583333</v>
      </c>
      <c r="D259" s="16" t="s">
        <v>40</v>
      </c>
      <c r="E259" s="16">
        <v>1</v>
      </c>
      <c r="F259" s="16">
        <v>10</v>
      </c>
      <c r="G259" s="17" t="s">
        <v>11</v>
      </c>
      <c r="H259" s="18" t="s">
        <v>10</v>
      </c>
      <c r="I259" s="19"/>
    </row>
    <row r="260" spans="3:9" ht="18" thickTop="1" thickBot="1" x14ac:dyDescent="0.35">
      <c r="C260" s="20">
        <v>46303.42864583333</v>
      </c>
      <c r="D260" s="16" t="s">
        <v>31</v>
      </c>
      <c r="E260" s="16">
        <v>2</v>
      </c>
      <c r="F260" s="16">
        <v>1</v>
      </c>
      <c r="G260" s="17" t="s">
        <v>12</v>
      </c>
      <c r="H260" s="18" t="s">
        <v>24</v>
      </c>
      <c r="I260" s="19" t="s">
        <v>25</v>
      </c>
    </row>
    <row r="261" spans="3:9" ht="18" thickTop="1" thickBot="1" x14ac:dyDescent="0.35">
      <c r="C261" s="20">
        <v>46303.42864583333</v>
      </c>
      <c r="D261" s="16" t="s">
        <v>32</v>
      </c>
      <c r="E261" s="16">
        <v>2</v>
      </c>
      <c r="F261" s="16">
        <v>2</v>
      </c>
      <c r="G261" s="17" t="s">
        <v>4</v>
      </c>
      <c r="H261" s="18" t="s">
        <v>3</v>
      </c>
      <c r="I261" s="19" t="s">
        <v>1</v>
      </c>
    </row>
    <row r="262" spans="3:9" ht="18" thickTop="1" thickBot="1" x14ac:dyDescent="0.35">
      <c r="C262" s="20">
        <v>46303.42864583333</v>
      </c>
      <c r="D262" s="16" t="s">
        <v>33</v>
      </c>
      <c r="E262" s="16">
        <v>2</v>
      </c>
      <c r="F262" s="16">
        <v>3</v>
      </c>
      <c r="G262" s="17" t="s">
        <v>16</v>
      </c>
      <c r="H262" s="18" t="s">
        <v>2</v>
      </c>
      <c r="I262" s="19" t="s">
        <v>20</v>
      </c>
    </row>
    <row r="263" spans="3:9" ht="18" thickTop="1" thickBot="1" x14ac:dyDescent="0.35">
      <c r="C263" s="20">
        <v>46303.42864583333</v>
      </c>
      <c r="D263" s="16" t="s">
        <v>34</v>
      </c>
      <c r="E263" s="16">
        <v>2</v>
      </c>
      <c r="F263" s="16">
        <v>4</v>
      </c>
      <c r="G263" s="17" t="s">
        <v>11</v>
      </c>
      <c r="H263" s="18" t="s">
        <v>6</v>
      </c>
      <c r="I263" s="19"/>
    </row>
    <row r="264" spans="3:9" ht="18" thickTop="1" thickBot="1" x14ac:dyDescent="0.35">
      <c r="C264" s="20">
        <v>46303.42864583333</v>
      </c>
      <c r="D264" s="16" t="s">
        <v>35</v>
      </c>
      <c r="E264" s="16">
        <v>2</v>
      </c>
      <c r="F264" s="16">
        <v>5</v>
      </c>
      <c r="G264" s="17" t="s">
        <v>9</v>
      </c>
      <c r="H264" s="18" t="s">
        <v>18</v>
      </c>
      <c r="I264" s="19"/>
    </row>
    <row r="265" spans="3:9" ht="18" thickTop="1" thickBot="1" x14ac:dyDescent="0.35">
      <c r="C265" s="20">
        <v>46303.42864583333</v>
      </c>
      <c r="D265" s="16" t="s">
        <v>36</v>
      </c>
      <c r="E265" s="16">
        <v>2</v>
      </c>
      <c r="F265" s="16">
        <v>6</v>
      </c>
      <c r="G265" s="17" t="s">
        <v>26</v>
      </c>
      <c r="H265" s="18" t="s">
        <v>13</v>
      </c>
      <c r="I265" s="19"/>
    </row>
    <row r="266" spans="3:9" ht="18" thickTop="1" thickBot="1" x14ac:dyDescent="0.35">
      <c r="C266" s="20">
        <v>46303.42864583333</v>
      </c>
      <c r="D266" s="16" t="s">
        <v>37</v>
      </c>
      <c r="E266" s="16">
        <v>2</v>
      </c>
      <c r="F266" s="16">
        <v>7</v>
      </c>
      <c r="G266" s="17" t="s">
        <v>19</v>
      </c>
      <c r="H266" s="18" t="s">
        <v>7</v>
      </c>
      <c r="I266" s="19"/>
    </row>
    <row r="267" spans="3:9" ht="18" thickTop="1" thickBot="1" x14ac:dyDescent="0.35">
      <c r="C267" s="20">
        <v>46303.42864583333</v>
      </c>
      <c r="D267" s="16" t="s">
        <v>38</v>
      </c>
      <c r="E267" s="16">
        <v>2</v>
      </c>
      <c r="F267" s="16">
        <v>8</v>
      </c>
      <c r="G267" s="17" t="s">
        <v>27</v>
      </c>
      <c r="H267" s="18" t="s">
        <v>14</v>
      </c>
      <c r="I267" s="19"/>
    </row>
    <row r="268" spans="3:9" ht="18" thickTop="1" thickBot="1" x14ac:dyDescent="0.35">
      <c r="C268" s="20">
        <v>46303.42864583333</v>
      </c>
      <c r="D268" s="16" t="s">
        <v>39</v>
      </c>
      <c r="E268" s="16">
        <v>2</v>
      </c>
      <c r="F268" s="16">
        <v>9</v>
      </c>
      <c r="G268" s="17" t="s">
        <v>8</v>
      </c>
      <c r="H268" s="18" t="s">
        <v>17</v>
      </c>
      <c r="I268" s="19"/>
    </row>
    <row r="269" spans="3:9" ht="18" thickTop="1" thickBot="1" x14ac:dyDescent="0.35">
      <c r="C269" s="20">
        <v>46303.42864583333</v>
      </c>
      <c r="D269" s="16" t="s">
        <v>40</v>
      </c>
      <c r="E269" s="16">
        <v>2</v>
      </c>
      <c r="F269" s="16">
        <v>10</v>
      </c>
      <c r="G269" s="17" t="s">
        <v>10</v>
      </c>
      <c r="H269" s="18" t="s">
        <v>23</v>
      </c>
      <c r="I269" s="19"/>
    </row>
    <row r="270" spans="3:9" ht="18" thickTop="1" thickBot="1" x14ac:dyDescent="0.35">
      <c r="C270" s="20">
        <v>46303.42864583333</v>
      </c>
      <c r="D270" s="16" t="s">
        <v>31</v>
      </c>
      <c r="E270" s="16">
        <v>3</v>
      </c>
      <c r="F270" s="16">
        <v>1</v>
      </c>
      <c r="G270" s="17" t="s">
        <v>12</v>
      </c>
      <c r="H270" s="18" t="s">
        <v>19</v>
      </c>
      <c r="I270" s="19" t="s">
        <v>17</v>
      </c>
    </row>
    <row r="271" spans="3:9" ht="18" thickTop="1" thickBot="1" x14ac:dyDescent="0.35">
      <c r="C271" s="20">
        <v>46303.42864583333</v>
      </c>
      <c r="D271" s="16" t="s">
        <v>32</v>
      </c>
      <c r="E271" s="16">
        <v>3</v>
      </c>
      <c r="F271" s="16">
        <v>2</v>
      </c>
      <c r="G271" s="17" t="s">
        <v>26</v>
      </c>
      <c r="H271" s="18" t="s">
        <v>1</v>
      </c>
      <c r="I271" s="19" t="s">
        <v>18</v>
      </c>
    </row>
    <row r="272" spans="3:9" ht="18" thickTop="1" thickBot="1" x14ac:dyDescent="0.35">
      <c r="C272" s="20">
        <v>46303.42864583333</v>
      </c>
      <c r="D272" s="16" t="s">
        <v>33</v>
      </c>
      <c r="E272" s="16">
        <v>3</v>
      </c>
      <c r="F272" s="16">
        <v>3</v>
      </c>
      <c r="G272" s="17" t="s">
        <v>27</v>
      </c>
      <c r="H272" s="18" t="s">
        <v>16</v>
      </c>
      <c r="I272" s="19" t="s">
        <v>2</v>
      </c>
    </row>
    <row r="273" spans="3:9" ht="18" thickTop="1" thickBot="1" x14ac:dyDescent="0.35">
      <c r="C273" s="20">
        <v>46303.42864583333</v>
      </c>
      <c r="D273" s="16" t="s">
        <v>34</v>
      </c>
      <c r="E273" s="16">
        <v>3</v>
      </c>
      <c r="F273" s="16">
        <v>4</v>
      </c>
      <c r="G273" s="17" t="s">
        <v>4</v>
      </c>
      <c r="H273" s="18" t="s">
        <v>6</v>
      </c>
      <c r="I273" s="19"/>
    </row>
    <row r="274" spans="3:9" ht="18" thickTop="1" thickBot="1" x14ac:dyDescent="0.35">
      <c r="C274" s="20">
        <v>46303.42864583333</v>
      </c>
      <c r="D274" s="16" t="s">
        <v>35</v>
      </c>
      <c r="E274" s="16">
        <v>3</v>
      </c>
      <c r="F274" s="16">
        <v>5</v>
      </c>
      <c r="G274" s="17" t="s">
        <v>13</v>
      </c>
      <c r="H274" s="18" t="s">
        <v>25</v>
      </c>
      <c r="I274" s="19"/>
    </row>
    <row r="275" spans="3:9" ht="18" thickTop="1" thickBot="1" x14ac:dyDescent="0.35">
      <c r="C275" s="20">
        <v>46303.42864583333</v>
      </c>
      <c r="D275" s="16" t="s">
        <v>36</v>
      </c>
      <c r="E275" s="16">
        <v>3</v>
      </c>
      <c r="F275" s="16">
        <v>6</v>
      </c>
      <c r="G275" s="17" t="s">
        <v>10</v>
      </c>
      <c r="H275" s="18" t="s">
        <v>9</v>
      </c>
      <c r="I275" s="19"/>
    </row>
    <row r="276" spans="3:9" ht="18" thickTop="1" thickBot="1" x14ac:dyDescent="0.35">
      <c r="C276" s="20">
        <v>46303.42864583333</v>
      </c>
      <c r="D276" s="16" t="s">
        <v>37</v>
      </c>
      <c r="E276" s="16">
        <v>3</v>
      </c>
      <c r="F276" s="16">
        <v>7</v>
      </c>
      <c r="G276" s="17" t="s">
        <v>20</v>
      </c>
      <c r="H276" s="18" t="s">
        <v>24</v>
      </c>
      <c r="I276" s="19"/>
    </row>
    <row r="277" spans="3:9" ht="18" thickTop="1" thickBot="1" x14ac:dyDescent="0.35">
      <c r="C277" s="20">
        <v>46303.42864583333</v>
      </c>
      <c r="D277" s="16" t="s">
        <v>38</v>
      </c>
      <c r="E277" s="16">
        <v>3</v>
      </c>
      <c r="F277" s="16">
        <v>8</v>
      </c>
      <c r="G277" s="17" t="s">
        <v>14</v>
      </c>
      <c r="H277" s="18" t="s">
        <v>23</v>
      </c>
      <c r="I277" s="19"/>
    </row>
    <row r="278" spans="3:9" ht="18" thickTop="1" thickBot="1" x14ac:dyDescent="0.35">
      <c r="C278" s="20">
        <v>46303.42864583333</v>
      </c>
      <c r="D278" s="16" t="s">
        <v>39</v>
      </c>
      <c r="E278" s="16">
        <v>3</v>
      </c>
      <c r="F278" s="16">
        <v>9</v>
      </c>
      <c r="G278" s="17" t="s">
        <v>7</v>
      </c>
      <c r="H278" s="18" t="s">
        <v>11</v>
      </c>
      <c r="I278" s="19"/>
    </row>
    <row r="279" spans="3:9" ht="18" thickTop="1" thickBot="1" x14ac:dyDescent="0.35">
      <c r="C279" s="20">
        <v>46303.42864583333</v>
      </c>
      <c r="D279" s="16" t="s">
        <v>40</v>
      </c>
      <c r="E279" s="16">
        <v>3</v>
      </c>
      <c r="F279" s="16">
        <v>10</v>
      </c>
      <c r="G279" s="17" t="s">
        <v>3</v>
      </c>
      <c r="H279" s="18" t="s">
        <v>8</v>
      </c>
      <c r="I279" s="19"/>
    </row>
    <row r="280" spans="3:9" ht="18" thickTop="1" thickBot="1" x14ac:dyDescent="0.35">
      <c r="C280" s="20">
        <v>46303.42864583333</v>
      </c>
      <c r="D280" s="16" t="s">
        <v>31</v>
      </c>
      <c r="E280" s="16">
        <v>4</v>
      </c>
      <c r="F280" s="16">
        <v>1</v>
      </c>
      <c r="G280" s="17" t="s">
        <v>20</v>
      </c>
      <c r="H280" s="18" t="s">
        <v>23</v>
      </c>
      <c r="I280" s="19" t="s">
        <v>25</v>
      </c>
    </row>
    <row r="281" spans="3:9" ht="18" thickTop="1" thickBot="1" x14ac:dyDescent="0.35">
      <c r="C281" s="20">
        <v>46303.42864583333</v>
      </c>
      <c r="D281" s="16" t="s">
        <v>32</v>
      </c>
      <c r="E281" s="16">
        <v>4</v>
      </c>
      <c r="F281" s="16">
        <v>2</v>
      </c>
      <c r="G281" s="17" t="s">
        <v>9</v>
      </c>
      <c r="H281" s="18" t="s">
        <v>27</v>
      </c>
      <c r="I281" s="19" t="s">
        <v>7</v>
      </c>
    </row>
    <row r="282" spans="3:9" ht="18" thickTop="1" thickBot="1" x14ac:dyDescent="0.35">
      <c r="C282" s="20">
        <v>46303.42864583333</v>
      </c>
      <c r="D282" s="16" t="s">
        <v>33</v>
      </c>
      <c r="E282" s="16">
        <v>4</v>
      </c>
      <c r="F282" s="16">
        <v>3</v>
      </c>
      <c r="G282" s="17" t="s">
        <v>17</v>
      </c>
      <c r="H282" s="18" t="s">
        <v>18</v>
      </c>
      <c r="I282" s="19" t="s">
        <v>4</v>
      </c>
    </row>
    <row r="283" spans="3:9" ht="18" thickTop="1" thickBot="1" x14ac:dyDescent="0.35">
      <c r="C283" s="20">
        <v>46303.42864583333</v>
      </c>
      <c r="D283" s="16" t="s">
        <v>34</v>
      </c>
      <c r="E283" s="16">
        <v>4</v>
      </c>
      <c r="F283" s="16">
        <v>4</v>
      </c>
      <c r="G283" s="17" t="s">
        <v>10</v>
      </c>
      <c r="H283" s="18" t="s">
        <v>3</v>
      </c>
      <c r="I283" s="19"/>
    </row>
    <row r="284" spans="3:9" ht="18" thickTop="1" thickBot="1" x14ac:dyDescent="0.35">
      <c r="C284" s="20">
        <v>46303.42864583333</v>
      </c>
      <c r="D284" s="16" t="s">
        <v>35</v>
      </c>
      <c r="E284" s="16">
        <v>4</v>
      </c>
      <c r="F284" s="16">
        <v>5</v>
      </c>
      <c r="G284" s="17" t="s">
        <v>2</v>
      </c>
      <c r="H284" s="18" t="s">
        <v>19</v>
      </c>
      <c r="I284" s="19"/>
    </row>
    <row r="285" spans="3:9" ht="18" thickTop="1" thickBot="1" x14ac:dyDescent="0.35">
      <c r="C285" s="20">
        <v>46303.42864583333</v>
      </c>
      <c r="D285" s="16" t="s">
        <v>36</v>
      </c>
      <c r="E285" s="16">
        <v>4</v>
      </c>
      <c r="F285" s="16">
        <v>6</v>
      </c>
      <c r="G285" s="17" t="s">
        <v>24</v>
      </c>
      <c r="H285" s="18" t="s">
        <v>16</v>
      </c>
      <c r="I285" s="19"/>
    </row>
    <row r="286" spans="3:9" ht="18" thickTop="1" thickBot="1" x14ac:dyDescent="0.35">
      <c r="C286" s="20">
        <v>46303.42864583333</v>
      </c>
      <c r="D286" s="16" t="s">
        <v>37</v>
      </c>
      <c r="E286" s="16">
        <v>4</v>
      </c>
      <c r="F286" s="16">
        <v>7</v>
      </c>
      <c r="G286" s="17" t="s">
        <v>11</v>
      </c>
      <c r="H286" s="18" t="s">
        <v>8</v>
      </c>
      <c r="I286" s="19"/>
    </row>
    <row r="287" spans="3:9" ht="18" thickTop="1" thickBot="1" x14ac:dyDescent="0.35">
      <c r="C287" s="20">
        <v>46303.42864583333</v>
      </c>
      <c r="D287" s="16" t="s">
        <v>38</v>
      </c>
      <c r="E287" s="16">
        <v>4</v>
      </c>
      <c r="F287" s="16">
        <v>8</v>
      </c>
      <c r="G287" s="17" t="s">
        <v>12</v>
      </c>
      <c r="H287" s="18" t="s">
        <v>6</v>
      </c>
      <c r="I287" s="19"/>
    </row>
    <row r="288" spans="3:9" ht="18" thickTop="1" thickBot="1" x14ac:dyDescent="0.35">
      <c r="C288" s="20">
        <v>46303.42864583333</v>
      </c>
      <c r="D288" s="16" t="s">
        <v>39</v>
      </c>
      <c r="E288" s="16">
        <v>4</v>
      </c>
      <c r="F288" s="16">
        <v>9</v>
      </c>
      <c r="G288" s="17" t="s">
        <v>14</v>
      </c>
      <c r="H288" s="18" t="s">
        <v>26</v>
      </c>
      <c r="I288" s="19"/>
    </row>
    <row r="289" spans="3:9" ht="18" thickTop="1" thickBot="1" x14ac:dyDescent="0.35">
      <c r="C289" s="20">
        <v>46303.42864583333</v>
      </c>
      <c r="D289" s="16" t="s">
        <v>40</v>
      </c>
      <c r="E289" s="16">
        <v>4</v>
      </c>
      <c r="F289" s="16">
        <v>10</v>
      </c>
      <c r="G289" s="17" t="s">
        <v>13</v>
      </c>
      <c r="H289" s="18" t="s">
        <v>1</v>
      </c>
      <c r="I289" s="19"/>
    </row>
    <row r="290" spans="3:9" ht="18" thickTop="1" thickBot="1" x14ac:dyDescent="0.35">
      <c r="C290" s="20">
        <v>46303.42864583333</v>
      </c>
      <c r="D290" s="16" t="s">
        <v>31</v>
      </c>
      <c r="E290" s="16">
        <v>5</v>
      </c>
      <c r="F290" s="16">
        <v>1</v>
      </c>
      <c r="G290" s="17" t="s">
        <v>7</v>
      </c>
      <c r="H290" s="18" t="s">
        <v>14</v>
      </c>
      <c r="I290" s="19" t="s">
        <v>17</v>
      </c>
    </row>
    <row r="291" spans="3:9" ht="18" thickTop="1" thickBot="1" x14ac:dyDescent="0.35">
      <c r="C291" s="20">
        <v>46303.42864583333</v>
      </c>
      <c r="D291" s="16" t="s">
        <v>32</v>
      </c>
      <c r="E291" s="16">
        <v>5</v>
      </c>
      <c r="F291" s="16">
        <v>2</v>
      </c>
      <c r="G291" s="17" t="s">
        <v>6</v>
      </c>
      <c r="H291" s="18" t="s">
        <v>19</v>
      </c>
      <c r="I291" s="19" t="s">
        <v>20</v>
      </c>
    </row>
    <row r="292" spans="3:9" ht="18" thickTop="1" thickBot="1" x14ac:dyDescent="0.35">
      <c r="C292" s="20">
        <v>46303.42864583333</v>
      </c>
      <c r="D292" s="16" t="s">
        <v>33</v>
      </c>
      <c r="E292" s="16">
        <v>5</v>
      </c>
      <c r="F292" s="16">
        <v>3</v>
      </c>
      <c r="G292" s="17" t="s">
        <v>8</v>
      </c>
      <c r="H292" s="18" t="s">
        <v>10</v>
      </c>
      <c r="I292" s="19" t="s">
        <v>24</v>
      </c>
    </row>
    <row r="293" spans="3:9" ht="18" thickTop="1" thickBot="1" x14ac:dyDescent="0.35">
      <c r="C293" s="20">
        <v>46303.42864583333</v>
      </c>
      <c r="D293" s="16" t="s">
        <v>34</v>
      </c>
      <c r="E293" s="16">
        <v>5</v>
      </c>
      <c r="F293" s="16">
        <v>4</v>
      </c>
      <c r="G293" s="17" t="s">
        <v>16</v>
      </c>
      <c r="H293" s="18" t="s">
        <v>4</v>
      </c>
      <c r="I293" s="19"/>
    </row>
    <row r="294" spans="3:9" ht="18" thickTop="1" thickBot="1" x14ac:dyDescent="0.35">
      <c r="C294" s="20">
        <v>46303.42864583333</v>
      </c>
      <c r="D294" s="16" t="s">
        <v>35</v>
      </c>
      <c r="E294" s="16">
        <v>5</v>
      </c>
      <c r="F294" s="16">
        <v>5</v>
      </c>
      <c r="G294" s="17" t="s">
        <v>9</v>
      </c>
      <c r="H294" s="18" t="s">
        <v>13</v>
      </c>
      <c r="I294" s="19"/>
    </row>
    <row r="295" spans="3:9" ht="18" thickTop="1" thickBot="1" x14ac:dyDescent="0.35">
      <c r="C295" s="20">
        <v>46303.42864583333</v>
      </c>
      <c r="D295" s="16" t="s">
        <v>36</v>
      </c>
      <c r="E295" s="16">
        <v>5</v>
      </c>
      <c r="F295" s="16">
        <v>6</v>
      </c>
      <c r="G295" s="17" t="s">
        <v>27</v>
      </c>
      <c r="H295" s="18" t="s">
        <v>3</v>
      </c>
      <c r="I295" s="19"/>
    </row>
    <row r="296" spans="3:9" ht="18" thickTop="1" thickBot="1" x14ac:dyDescent="0.35">
      <c r="C296" s="20">
        <v>46303.42864583333</v>
      </c>
      <c r="D296" s="16" t="s">
        <v>37</v>
      </c>
      <c r="E296" s="16">
        <v>5</v>
      </c>
      <c r="F296" s="16">
        <v>7</v>
      </c>
      <c r="G296" s="17" t="s">
        <v>2</v>
      </c>
      <c r="H296" s="18" t="s">
        <v>12</v>
      </c>
      <c r="I296" s="19"/>
    </row>
    <row r="297" spans="3:9" ht="18" thickTop="1" thickBot="1" x14ac:dyDescent="0.35">
      <c r="C297" s="20">
        <v>46303.42864583333</v>
      </c>
      <c r="D297" s="16" t="s">
        <v>38</v>
      </c>
      <c r="E297" s="16">
        <v>5</v>
      </c>
      <c r="F297" s="16">
        <v>8</v>
      </c>
      <c r="G297" s="17" t="s">
        <v>18</v>
      </c>
      <c r="H297" s="18" t="s">
        <v>25</v>
      </c>
      <c r="I297" s="19"/>
    </row>
    <row r="298" spans="3:9" ht="18" thickTop="1" thickBot="1" x14ac:dyDescent="0.35">
      <c r="C298" s="20">
        <v>46303.42864583333</v>
      </c>
      <c r="D298" s="16" t="s">
        <v>39</v>
      </c>
      <c r="E298" s="16">
        <v>5</v>
      </c>
      <c r="F298" s="16">
        <v>9</v>
      </c>
      <c r="G298" s="17" t="s">
        <v>11</v>
      </c>
      <c r="H298" s="18" t="s">
        <v>1</v>
      </c>
      <c r="I298" s="19"/>
    </row>
    <row r="299" spans="3:9" ht="18" thickTop="1" thickBot="1" x14ac:dyDescent="0.35">
      <c r="C299" s="21">
        <v>46303.42864583333</v>
      </c>
      <c r="D299" s="23" t="s">
        <v>40</v>
      </c>
      <c r="E299" s="23">
        <v>5</v>
      </c>
      <c r="F299" s="23">
        <v>10</v>
      </c>
      <c r="G299" s="24" t="s">
        <v>26</v>
      </c>
      <c r="H299" s="25" t="s">
        <v>23</v>
      </c>
      <c r="I299" s="26"/>
    </row>
    <row r="300" spans="3:9" ht="18" thickTop="1" thickBot="1" x14ac:dyDescent="0.35">
      <c r="C300" s="20">
        <v>46303.428819444445</v>
      </c>
      <c r="D300" s="16" t="s">
        <v>31</v>
      </c>
      <c r="E300" s="16">
        <v>1</v>
      </c>
      <c r="F300" s="16">
        <v>1</v>
      </c>
      <c r="G300" s="17" t="s">
        <v>9</v>
      </c>
      <c r="H300" s="18" t="s">
        <v>5</v>
      </c>
      <c r="I300" s="19" t="s">
        <v>12</v>
      </c>
    </row>
    <row r="301" spans="3:9" ht="18" thickTop="1" thickBot="1" x14ac:dyDescent="0.35">
      <c r="C301" s="20">
        <v>46303.428819444445</v>
      </c>
      <c r="D301" s="16" t="s">
        <v>32</v>
      </c>
      <c r="E301" s="16">
        <v>1</v>
      </c>
      <c r="F301" s="16">
        <v>2</v>
      </c>
      <c r="G301" s="17" t="s">
        <v>23</v>
      </c>
      <c r="H301" s="18" t="s">
        <v>7</v>
      </c>
      <c r="I301" s="19" t="s">
        <v>17</v>
      </c>
    </row>
    <row r="302" spans="3:9" ht="18" thickTop="1" thickBot="1" x14ac:dyDescent="0.35">
      <c r="C302" s="20">
        <v>46303.428819444445</v>
      </c>
      <c r="D302" s="16" t="s">
        <v>33</v>
      </c>
      <c r="E302" s="16">
        <v>1</v>
      </c>
      <c r="F302" s="16">
        <v>3</v>
      </c>
      <c r="G302" s="17" t="s">
        <v>11</v>
      </c>
      <c r="H302" s="18" t="s">
        <v>21</v>
      </c>
      <c r="I302" s="19"/>
    </row>
    <row r="303" spans="3:9" ht="18" thickTop="1" thickBot="1" x14ac:dyDescent="0.35">
      <c r="C303" s="20">
        <v>46303.428819444445</v>
      </c>
      <c r="D303" s="16" t="s">
        <v>34</v>
      </c>
      <c r="E303" s="16">
        <v>1</v>
      </c>
      <c r="F303" s="16">
        <v>4</v>
      </c>
      <c r="G303" s="17" t="s">
        <v>27</v>
      </c>
      <c r="H303" s="18" t="s">
        <v>1</v>
      </c>
      <c r="I303" s="19"/>
    </row>
    <row r="304" spans="3:9" ht="18" thickTop="1" thickBot="1" x14ac:dyDescent="0.35">
      <c r="C304" s="20">
        <v>46303.428819444445</v>
      </c>
      <c r="D304" s="16" t="s">
        <v>35</v>
      </c>
      <c r="E304" s="16">
        <v>1</v>
      </c>
      <c r="F304" s="16">
        <v>5</v>
      </c>
      <c r="G304" s="17" t="s">
        <v>20</v>
      </c>
      <c r="H304" s="18" t="s">
        <v>8</v>
      </c>
      <c r="I304" s="19"/>
    </row>
    <row r="305" spans="3:9" ht="18" thickTop="1" thickBot="1" x14ac:dyDescent="0.35">
      <c r="C305" s="20">
        <v>46303.428819444445</v>
      </c>
      <c r="D305" s="16" t="s">
        <v>36</v>
      </c>
      <c r="E305" s="16">
        <v>1</v>
      </c>
      <c r="F305" s="16">
        <v>6</v>
      </c>
      <c r="G305" s="17" t="s">
        <v>15</v>
      </c>
      <c r="H305" s="18" t="s">
        <v>2</v>
      </c>
      <c r="I305" s="19"/>
    </row>
    <row r="306" spans="3:9" ht="18" thickTop="1" thickBot="1" x14ac:dyDescent="0.35">
      <c r="C306" s="20">
        <v>46303.428819444445</v>
      </c>
      <c r="D306" s="16" t="s">
        <v>37</v>
      </c>
      <c r="E306" s="16">
        <v>1</v>
      </c>
      <c r="F306" s="16">
        <v>7</v>
      </c>
      <c r="G306" s="17" t="s">
        <v>13</v>
      </c>
      <c r="H306" s="18" t="s">
        <v>24</v>
      </c>
      <c r="I306" s="19"/>
    </row>
    <row r="307" spans="3:9" ht="18" thickTop="1" thickBot="1" x14ac:dyDescent="0.35">
      <c r="C307" s="20">
        <v>46303.428819444445</v>
      </c>
      <c r="D307" s="16" t="s">
        <v>38</v>
      </c>
      <c r="E307" s="16">
        <v>1</v>
      </c>
      <c r="F307" s="16">
        <v>8</v>
      </c>
      <c r="G307" s="17" t="s">
        <v>19</v>
      </c>
      <c r="H307" s="18" t="s">
        <v>14</v>
      </c>
      <c r="I307" s="19"/>
    </row>
    <row r="308" spans="3:9" ht="18" thickTop="1" thickBot="1" x14ac:dyDescent="0.35">
      <c r="C308" s="20">
        <v>46303.428819444445</v>
      </c>
      <c r="D308" s="16" t="s">
        <v>39</v>
      </c>
      <c r="E308" s="16">
        <v>1</v>
      </c>
      <c r="F308" s="16">
        <v>9</v>
      </c>
      <c r="G308" s="17" t="s">
        <v>3</v>
      </c>
      <c r="H308" s="18" t="s">
        <v>4</v>
      </c>
      <c r="I308" s="19"/>
    </row>
    <row r="309" spans="3:9" ht="18" thickTop="1" thickBot="1" x14ac:dyDescent="0.35">
      <c r="C309" s="20">
        <v>46303.428819444445</v>
      </c>
      <c r="D309" s="16" t="s">
        <v>40</v>
      </c>
      <c r="E309" s="16">
        <v>1</v>
      </c>
      <c r="F309" s="16">
        <v>10</v>
      </c>
      <c r="G309" s="17" t="s">
        <v>18</v>
      </c>
      <c r="H309" s="18" t="s">
        <v>16</v>
      </c>
      <c r="I309" s="19"/>
    </row>
    <row r="310" spans="3:9" ht="18" thickTop="1" thickBot="1" x14ac:dyDescent="0.35">
      <c r="C310" s="20">
        <v>46303.428819444445</v>
      </c>
      <c r="D310" s="16" t="s">
        <v>41</v>
      </c>
      <c r="E310" s="16">
        <v>1</v>
      </c>
      <c r="F310" s="16">
        <v>11</v>
      </c>
      <c r="G310" s="17" t="s">
        <v>22</v>
      </c>
      <c r="H310" s="18" t="s">
        <v>6</v>
      </c>
      <c r="I310" s="19"/>
    </row>
    <row r="311" spans="3:9" ht="18" thickTop="1" thickBot="1" x14ac:dyDescent="0.35">
      <c r="C311" s="20">
        <v>46303.428819444445</v>
      </c>
      <c r="D311" s="16" t="s">
        <v>42</v>
      </c>
      <c r="E311" s="16">
        <v>1</v>
      </c>
      <c r="F311" s="16">
        <v>12</v>
      </c>
      <c r="G311" s="17" t="s">
        <v>26</v>
      </c>
      <c r="H311" s="18" t="s">
        <v>10</v>
      </c>
      <c r="I311" s="19"/>
    </row>
    <row r="312" spans="3:9" ht="18" thickTop="1" thickBot="1" x14ac:dyDescent="0.35">
      <c r="C312" s="20">
        <v>46303.428819444445</v>
      </c>
      <c r="D312" s="16" t="s">
        <v>31</v>
      </c>
      <c r="E312" s="16">
        <v>2</v>
      </c>
      <c r="F312" s="16">
        <v>1</v>
      </c>
      <c r="G312" s="17" t="s">
        <v>19</v>
      </c>
      <c r="H312" s="18" t="s">
        <v>16</v>
      </c>
      <c r="I312" s="19" t="s">
        <v>23</v>
      </c>
    </row>
    <row r="313" spans="3:9" ht="18" thickTop="1" thickBot="1" x14ac:dyDescent="0.35">
      <c r="C313" s="20">
        <v>46303.428819444445</v>
      </c>
      <c r="D313" s="16" t="s">
        <v>32</v>
      </c>
      <c r="E313" s="16">
        <v>2</v>
      </c>
      <c r="F313" s="16">
        <v>2</v>
      </c>
      <c r="G313" s="17" t="s">
        <v>24</v>
      </c>
      <c r="H313" s="18" t="s">
        <v>27</v>
      </c>
      <c r="I313" s="19" t="s">
        <v>10</v>
      </c>
    </row>
    <row r="314" spans="3:9" ht="18" thickTop="1" thickBot="1" x14ac:dyDescent="0.35">
      <c r="C314" s="20">
        <v>46303.428819444445</v>
      </c>
      <c r="D314" s="16" t="s">
        <v>33</v>
      </c>
      <c r="E314" s="16">
        <v>2</v>
      </c>
      <c r="F314" s="16">
        <v>3</v>
      </c>
      <c r="G314" s="17" t="s">
        <v>17</v>
      </c>
      <c r="H314" s="18" t="s">
        <v>5</v>
      </c>
      <c r="I314" s="19"/>
    </row>
    <row r="315" spans="3:9" ht="18" thickTop="1" thickBot="1" x14ac:dyDescent="0.35">
      <c r="C315" s="20">
        <v>46303.428819444445</v>
      </c>
      <c r="D315" s="16" t="s">
        <v>34</v>
      </c>
      <c r="E315" s="16">
        <v>2</v>
      </c>
      <c r="F315" s="16">
        <v>4</v>
      </c>
      <c r="G315" s="17" t="s">
        <v>13</v>
      </c>
      <c r="H315" s="18" t="s">
        <v>18</v>
      </c>
      <c r="I315" s="19"/>
    </row>
    <row r="316" spans="3:9" ht="18" thickTop="1" thickBot="1" x14ac:dyDescent="0.35">
      <c r="C316" s="20">
        <v>46303.428819444445</v>
      </c>
      <c r="D316" s="16" t="s">
        <v>35</v>
      </c>
      <c r="E316" s="16">
        <v>2</v>
      </c>
      <c r="F316" s="16">
        <v>5</v>
      </c>
      <c r="G316" s="17" t="s">
        <v>15</v>
      </c>
      <c r="H316" s="18" t="s">
        <v>14</v>
      </c>
      <c r="I316" s="19"/>
    </row>
    <row r="317" spans="3:9" ht="18" thickTop="1" thickBot="1" x14ac:dyDescent="0.35">
      <c r="C317" s="20">
        <v>46303.428819444445</v>
      </c>
      <c r="D317" s="16" t="s">
        <v>36</v>
      </c>
      <c r="E317" s="16">
        <v>2</v>
      </c>
      <c r="F317" s="16">
        <v>6</v>
      </c>
      <c r="G317" s="17" t="s">
        <v>9</v>
      </c>
      <c r="H317" s="18" t="s">
        <v>11</v>
      </c>
      <c r="I317" s="19"/>
    </row>
    <row r="318" spans="3:9" ht="18" thickTop="1" thickBot="1" x14ac:dyDescent="0.35">
      <c r="C318" s="20">
        <v>46303.428819444445</v>
      </c>
      <c r="D318" s="16" t="s">
        <v>37</v>
      </c>
      <c r="E318" s="16">
        <v>2</v>
      </c>
      <c r="F318" s="16">
        <v>7</v>
      </c>
      <c r="G318" s="17" t="s">
        <v>7</v>
      </c>
      <c r="H318" s="18" t="s">
        <v>26</v>
      </c>
      <c r="I318" s="19"/>
    </row>
    <row r="319" spans="3:9" ht="18" thickTop="1" thickBot="1" x14ac:dyDescent="0.35">
      <c r="C319" s="20">
        <v>46303.428819444445</v>
      </c>
      <c r="D319" s="16" t="s">
        <v>38</v>
      </c>
      <c r="E319" s="16">
        <v>2</v>
      </c>
      <c r="F319" s="16">
        <v>8</v>
      </c>
      <c r="G319" s="17" t="s">
        <v>12</v>
      </c>
      <c r="H319" s="18" t="s">
        <v>8</v>
      </c>
      <c r="I319" s="19"/>
    </row>
    <row r="320" spans="3:9" ht="18" thickTop="1" thickBot="1" x14ac:dyDescent="0.35">
      <c r="C320" s="20">
        <v>46303.428819444445</v>
      </c>
      <c r="D320" s="16" t="s">
        <v>39</v>
      </c>
      <c r="E320" s="16">
        <v>2</v>
      </c>
      <c r="F320" s="16">
        <v>9</v>
      </c>
      <c r="G320" s="17" t="s">
        <v>21</v>
      </c>
      <c r="H320" s="18" t="s">
        <v>20</v>
      </c>
      <c r="I320" s="19"/>
    </row>
    <row r="321" spans="3:9" ht="18" thickTop="1" thickBot="1" x14ac:dyDescent="0.35">
      <c r="C321" s="20">
        <v>46303.428819444445</v>
      </c>
      <c r="D321" s="16" t="s">
        <v>40</v>
      </c>
      <c r="E321" s="16">
        <v>2</v>
      </c>
      <c r="F321" s="16">
        <v>10</v>
      </c>
      <c r="G321" s="17" t="s">
        <v>1</v>
      </c>
      <c r="H321" s="18" t="s">
        <v>3</v>
      </c>
      <c r="I321" s="19"/>
    </row>
    <row r="322" spans="3:9" ht="18" thickTop="1" thickBot="1" x14ac:dyDescent="0.35">
      <c r="C322" s="20">
        <v>46303.428819444445</v>
      </c>
      <c r="D322" s="16" t="s">
        <v>41</v>
      </c>
      <c r="E322" s="16">
        <v>2</v>
      </c>
      <c r="F322" s="16">
        <v>11</v>
      </c>
      <c r="G322" s="17" t="s">
        <v>6</v>
      </c>
      <c r="H322" s="18" t="s">
        <v>2</v>
      </c>
      <c r="I322" s="19"/>
    </row>
    <row r="323" spans="3:9" ht="18" thickTop="1" thickBot="1" x14ac:dyDescent="0.35">
      <c r="C323" s="20">
        <v>46303.428819444445</v>
      </c>
      <c r="D323" s="16" t="s">
        <v>42</v>
      </c>
      <c r="E323" s="16">
        <v>2</v>
      </c>
      <c r="F323" s="16">
        <v>12</v>
      </c>
      <c r="G323" s="17" t="s">
        <v>4</v>
      </c>
      <c r="H323" s="18" t="s">
        <v>22</v>
      </c>
      <c r="I323" s="19"/>
    </row>
    <row r="324" spans="3:9" ht="18" thickTop="1" thickBot="1" x14ac:dyDescent="0.35">
      <c r="C324" s="20">
        <v>46303.428819444445</v>
      </c>
      <c r="D324" s="16" t="s">
        <v>31</v>
      </c>
      <c r="E324" s="16">
        <v>3</v>
      </c>
      <c r="F324" s="16">
        <v>1</v>
      </c>
      <c r="G324" s="17" t="s">
        <v>20</v>
      </c>
      <c r="H324" s="18" t="s">
        <v>1</v>
      </c>
      <c r="I324" s="19" t="s">
        <v>19</v>
      </c>
    </row>
    <row r="325" spans="3:9" ht="18" thickTop="1" thickBot="1" x14ac:dyDescent="0.35">
      <c r="C325" s="20">
        <v>46303.428819444445</v>
      </c>
      <c r="D325" s="16" t="s">
        <v>32</v>
      </c>
      <c r="E325" s="16">
        <v>3</v>
      </c>
      <c r="F325" s="16">
        <v>2</v>
      </c>
      <c r="G325" s="17" t="s">
        <v>27</v>
      </c>
      <c r="H325" s="18" t="s">
        <v>10</v>
      </c>
      <c r="I325" s="19" t="s">
        <v>22</v>
      </c>
    </row>
    <row r="326" spans="3:9" ht="18" thickTop="1" thickBot="1" x14ac:dyDescent="0.35">
      <c r="C326" s="20">
        <v>46303.428819444445</v>
      </c>
      <c r="D326" s="16" t="s">
        <v>33</v>
      </c>
      <c r="E326" s="16">
        <v>3</v>
      </c>
      <c r="F326" s="16">
        <v>3</v>
      </c>
      <c r="G326" s="17" t="s">
        <v>18</v>
      </c>
      <c r="H326" s="18" t="s">
        <v>4</v>
      </c>
      <c r="I326" s="19"/>
    </row>
    <row r="327" spans="3:9" ht="18" thickTop="1" thickBot="1" x14ac:dyDescent="0.35">
      <c r="C327" s="20">
        <v>46303.428819444445</v>
      </c>
      <c r="D327" s="16" t="s">
        <v>34</v>
      </c>
      <c r="E327" s="16">
        <v>3</v>
      </c>
      <c r="F327" s="16">
        <v>4</v>
      </c>
      <c r="G327" s="17" t="s">
        <v>13</v>
      </c>
      <c r="H327" s="18" t="s">
        <v>7</v>
      </c>
      <c r="I327" s="19"/>
    </row>
    <row r="328" spans="3:9" ht="18" thickTop="1" thickBot="1" x14ac:dyDescent="0.35">
      <c r="C328" s="20">
        <v>46303.428819444445</v>
      </c>
      <c r="D328" s="16" t="s">
        <v>35</v>
      </c>
      <c r="E328" s="16">
        <v>3</v>
      </c>
      <c r="F328" s="16">
        <v>5</v>
      </c>
      <c r="G328" s="17" t="s">
        <v>8</v>
      </c>
      <c r="H328" s="18" t="s">
        <v>14</v>
      </c>
      <c r="I328" s="19"/>
    </row>
    <row r="329" spans="3:9" ht="18" thickTop="1" thickBot="1" x14ac:dyDescent="0.35">
      <c r="C329" s="20">
        <v>46303.428819444445</v>
      </c>
      <c r="D329" s="16" t="s">
        <v>36</v>
      </c>
      <c r="E329" s="16">
        <v>3</v>
      </c>
      <c r="F329" s="16">
        <v>6</v>
      </c>
      <c r="G329" s="17" t="s">
        <v>21</v>
      </c>
      <c r="H329" s="18" t="s">
        <v>5</v>
      </c>
      <c r="I329" s="19"/>
    </row>
    <row r="330" spans="3:9" ht="18" thickTop="1" thickBot="1" x14ac:dyDescent="0.35">
      <c r="C330" s="20">
        <v>46303.428819444445</v>
      </c>
      <c r="D330" s="16" t="s">
        <v>37</v>
      </c>
      <c r="E330" s="16">
        <v>3</v>
      </c>
      <c r="F330" s="16">
        <v>7</v>
      </c>
      <c r="G330" s="17" t="s">
        <v>24</v>
      </c>
      <c r="H330" s="18" t="s">
        <v>2</v>
      </c>
      <c r="I330" s="19"/>
    </row>
    <row r="331" spans="3:9" ht="18" thickTop="1" thickBot="1" x14ac:dyDescent="0.35">
      <c r="C331" s="20">
        <v>46303.428819444445</v>
      </c>
      <c r="D331" s="16" t="s">
        <v>38</v>
      </c>
      <c r="E331" s="16">
        <v>3</v>
      </c>
      <c r="F331" s="16">
        <v>8</v>
      </c>
      <c r="G331" s="17" t="s">
        <v>11</v>
      </c>
      <c r="H331" s="18" t="s">
        <v>26</v>
      </c>
      <c r="I331" s="19"/>
    </row>
    <row r="332" spans="3:9" ht="18" thickTop="1" thickBot="1" x14ac:dyDescent="0.35">
      <c r="C332" s="20">
        <v>46303.428819444445</v>
      </c>
      <c r="D332" s="16" t="s">
        <v>39</v>
      </c>
      <c r="E332" s="16">
        <v>3</v>
      </c>
      <c r="F332" s="16">
        <v>9</v>
      </c>
      <c r="G332" s="17" t="s">
        <v>3</v>
      </c>
      <c r="H332" s="18" t="s">
        <v>17</v>
      </c>
      <c r="I332" s="19"/>
    </row>
    <row r="333" spans="3:9" ht="18" thickTop="1" thickBot="1" x14ac:dyDescent="0.35">
      <c r="C333" s="20">
        <v>46303.428819444445</v>
      </c>
      <c r="D333" s="16" t="s">
        <v>40</v>
      </c>
      <c r="E333" s="16">
        <v>3</v>
      </c>
      <c r="F333" s="16">
        <v>10</v>
      </c>
      <c r="G333" s="17" t="s">
        <v>16</v>
      </c>
      <c r="H333" s="18" t="s">
        <v>6</v>
      </c>
      <c r="I333" s="19"/>
    </row>
    <row r="334" spans="3:9" ht="18" thickTop="1" thickBot="1" x14ac:dyDescent="0.35">
      <c r="C334" s="20">
        <v>46303.428819444445</v>
      </c>
      <c r="D334" s="16" t="s">
        <v>41</v>
      </c>
      <c r="E334" s="16">
        <v>3</v>
      </c>
      <c r="F334" s="16">
        <v>11</v>
      </c>
      <c r="G334" s="17" t="s">
        <v>15</v>
      </c>
      <c r="H334" s="18" t="s">
        <v>9</v>
      </c>
      <c r="I334" s="19"/>
    </row>
    <row r="335" spans="3:9" ht="18" thickTop="1" thickBot="1" x14ac:dyDescent="0.35">
      <c r="C335" s="21">
        <v>46303.428819444445</v>
      </c>
      <c r="D335" s="23" t="s">
        <v>42</v>
      </c>
      <c r="E335" s="23">
        <v>3</v>
      </c>
      <c r="F335" s="23">
        <v>12</v>
      </c>
      <c r="G335" s="24" t="s">
        <v>12</v>
      </c>
      <c r="H335" s="25" t="s">
        <v>23</v>
      </c>
      <c r="I335" s="26"/>
    </row>
    <row r="336" spans="3:9" ht="18" thickTop="1" thickBot="1" x14ac:dyDescent="0.35">
      <c r="C336" s="20">
        <v>46303.428993055553</v>
      </c>
      <c r="D336" s="16" t="s">
        <v>31</v>
      </c>
      <c r="E336" s="16">
        <v>1</v>
      </c>
      <c r="F336" s="16">
        <v>1</v>
      </c>
      <c r="G336" s="17" t="s">
        <v>21</v>
      </c>
      <c r="H336" s="18" t="s">
        <v>4</v>
      </c>
      <c r="I336" s="19" t="s">
        <v>19</v>
      </c>
    </row>
    <row r="337" spans="3:9" ht="18" thickTop="1" thickBot="1" x14ac:dyDescent="0.35">
      <c r="C337" s="20">
        <v>46303.428993055553</v>
      </c>
      <c r="D337" s="16" t="s">
        <v>32</v>
      </c>
      <c r="E337" s="16">
        <v>1</v>
      </c>
      <c r="F337" s="16">
        <v>2</v>
      </c>
      <c r="G337" s="17" t="s">
        <v>7</v>
      </c>
      <c r="H337" s="18" t="s">
        <v>5</v>
      </c>
      <c r="I337" s="19" t="s">
        <v>3</v>
      </c>
    </row>
    <row r="338" spans="3:9" ht="18" thickTop="1" thickBot="1" x14ac:dyDescent="0.35">
      <c r="C338" s="20">
        <v>46303.428993055553</v>
      </c>
      <c r="D338" s="16" t="s">
        <v>33</v>
      </c>
      <c r="E338" s="16">
        <v>1</v>
      </c>
      <c r="F338" s="16">
        <v>3</v>
      </c>
      <c r="G338" s="17" t="s">
        <v>16</v>
      </c>
      <c r="H338" s="18" t="s">
        <v>26</v>
      </c>
      <c r="I338" s="19" t="s">
        <v>22</v>
      </c>
    </row>
    <row r="339" spans="3:9" ht="18" thickTop="1" thickBot="1" x14ac:dyDescent="0.35">
      <c r="C339" s="20">
        <v>46303.428993055553</v>
      </c>
      <c r="D339" s="16" t="s">
        <v>34</v>
      </c>
      <c r="E339" s="16">
        <v>1</v>
      </c>
      <c r="F339" s="16">
        <v>4</v>
      </c>
      <c r="G339" s="17" t="s">
        <v>27</v>
      </c>
      <c r="H339" s="18" t="s">
        <v>17</v>
      </c>
      <c r="I339" s="19"/>
    </row>
    <row r="340" spans="3:9" ht="18" thickTop="1" thickBot="1" x14ac:dyDescent="0.35">
      <c r="C340" s="20">
        <v>46303.428993055553</v>
      </c>
      <c r="D340" s="16" t="s">
        <v>35</v>
      </c>
      <c r="E340" s="16">
        <v>1</v>
      </c>
      <c r="F340" s="16">
        <v>5</v>
      </c>
      <c r="G340" s="17" t="s">
        <v>14</v>
      </c>
      <c r="H340" s="18" t="s">
        <v>25</v>
      </c>
      <c r="I340" s="19"/>
    </row>
    <row r="341" spans="3:9" ht="18" thickTop="1" thickBot="1" x14ac:dyDescent="0.35">
      <c r="C341" s="20">
        <v>46303.428993055553</v>
      </c>
      <c r="D341" s="16" t="s">
        <v>36</v>
      </c>
      <c r="E341" s="16">
        <v>1</v>
      </c>
      <c r="F341" s="16">
        <v>6</v>
      </c>
      <c r="G341" s="17" t="s">
        <v>2</v>
      </c>
      <c r="H341" s="18" t="s">
        <v>9</v>
      </c>
      <c r="I341" s="19"/>
    </row>
    <row r="342" spans="3:9" ht="18" thickTop="1" thickBot="1" x14ac:dyDescent="0.35">
      <c r="C342" s="20">
        <v>46303.428993055553</v>
      </c>
      <c r="D342" s="16" t="s">
        <v>37</v>
      </c>
      <c r="E342" s="16">
        <v>1</v>
      </c>
      <c r="F342" s="16">
        <v>7</v>
      </c>
      <c r="G342" s="17" t="s">
        <v>18</v>
      </c>
      <c r="H342" s="18" t="s">
        <v>8</v>
      </c>
      <c r="I342" s="19"/>
    </row>
    <row r="343" spans="3:9" ht="18" thickTop="1" thickBot="1" x14ac:dyDescent="0.35">
      <c r="C343" s="20">
        <v>46303.428993055553</v>
      </c>
      <c r="D343" s="16" t="s">
        <v>38</v>
      </c>
      <c r="E343" s="16">
        <v>1</v>
      </c>
      <c r="F343" s="16">
        <v>8</v>
      </c>
      <c r="G343" s="17" t="s">
        <v>11</v>
      </c>
      <c r="H343" s="18" t="s">
        <v>20</v>
      </c>
      <c r="I343" s="19"/>
    </row>
    <row r="344" spans="3:9" ht="18" thickTop="1" thickBot="1" x14ac:dyDescent="0.35">
      <c r="C344" s="20">
        <v>46303.428993055553</v>
      </c>
      <c r="D344" s="16" t="s">
        <v>39</v>
      </c>
      <c r="E344" s="16">
        <v>1</v>
      </c>
      <c r="F344" s="16">
        <v>9</v>
      </c>
      <c r="G344" s="17" t="s">
        <v>6</v>
      </c>
      <c r="H344" s="18" t="s">
        <v>15</v>
      </c>
      <c r="I344" s="19"/>
    </row>
    <row r="345" spans="3:9" ht="18" thickTop="1" thickBot="1" x14ac:dyDescent="0.35">
      <c r="C345" s="20">
        <v>46303.428993055553</v>
      </c>
      <c r="D345" s="16" t="s">
        <v>40</v>
      </c>
      <c r="E345" s="16">
        <v>1</v>
      </c>
      <c r="F345" s="16">
        <v>10</v>
      </c>
      <c r="G345" s="17" t="s">
        <v>10</v>
      </c>
      <c r="H345" s="18" t="s">
        <v>23</v>
      </c>
      <c r="I345" s="19"/>
    </row>
    <row r="346" spans="3:9" ht="18" thickTop="1" thickBot="1" x14ac:dyDescent="0.35">
      <c r="C346" s="20">
        <v>46303.428993055553</v>
      </c>
      <c r="D346" s="16" t="s">
        <v>41</v>
      </c>
      <c r="E346" s="16">
        <v>1</v>
      </c>
      <c r="F346" s="16">
        <v>11</v>
      </c>
      <c r="G346" s="17" t="s">
        <v>12</v>
      </c>
      <c r="H346" s="18" t="s">
        <v>13</v>
      </c>
      <c r="I346" s="19"/>
    </row>
    <row r="347" spans="3:9" ht="18" thickTop="1" thickBot="1" x14ac:dyDescent="0.35">
      <c r="C347" s="20">
        <v>46303.428993055553</v>
      </c>
      <c r="D347" s="16" t="s">
        <v>42</v>
      </c>
      <c r="E347" s="16">
        <v>1</v>
      </c>
      <c r="F347" s="16">
        <v>12</v>
      </c>
      <c r="G347" s="17" t="s">
        <v>1</v>
      </c>
      <c r="H347" s="18" t="s">
        <v>24</v>
      </c>
      <c r="I347" s="19"/>
    </row>
    <row r="348" spans="3:9" ht="18" thickTop="1" thickBot="1" x14ac:dyDescent="0.35">
      <c r="C348" s="20">
        <v>46303.428993055553</v>
      </c>
      <c r="D348" s="16" t="s">
        <v>31</v>
      </c>
      <c r="E348" s="16">
        <v>2</v>
      </c>
      <c r="F348" s="16">
        <v>1</v>
      </c>
      <c r="G348" s="17" t="s">
        <v>15</v>
      </c>
      <c r="H348" s="18" t="s">
        <v>20</v>
      </c>
      <c r="I348" s="19" t="s">
        <v>4</v>
      </c>
    </row>
    <row r="349" spans="3:9" ht="18" thickTop="1" thickBot="1" x14ac:dyDescent="0.35">
      <c r="C349" s="20">
        <v>46303.428993055553</v>
      </c>
      <c r="D349" s="16" t="s">
        <v>32</v>
      </c>
      <c r="E349" s="16">
        <v>2</v>
      </c>
      <c r="F349" s="16">
        <v>2</v>
      </c>
      <c r="G349" s="17" t="s">
        <v>6</v>
      </c>
      <c r="H349" s="18" t="s">
        <v>23</v>
      </c>
      <c r="I349" s="19" t="s">
        <v>13</v>
      </c>
    </row>
    <row r="350" spans="3:9" ht="18" thickTop="1" thickBot="1" x14ac:dyDescent="0.35">
      <c r="C350" s="20">
        <v>46303.428993055553</v>
      </c>
      <c r="D350" s="16" t="s">
        <v>33</v>
      </c>
      <c r="E350" s="16">
        <v>2</v>
      </c>
      <c r="F350" s="16">
        <v>3</v>
      </c>
      <c r="G350" s="17" t="s">
        <v>21</v>
      </c>
      <c r="H350" s="18" t="s">
        <v>9</v>
      </c>
      <c r="I350" s="19" t="s">
        <v>3</v>
      </c>
    </row>
    <row r="351" spans="3:9" ht="18" thickTop="1" thickBot="1" x14ac:dyDescent="0.35">
      <c r="C351" s="20">
        <v>46303.428993055553</v>
      </c>
      <c r="D351" s="16" t="s">
        <v>34</v>
      </c>
      <c r="E351" s="16">
        <v>2</v>
      </c>
      <c r="F351" s="16">
        <v>4</v>
      </c>
      <c r="G351" s="17" t="s">
        <v>25</v>
      </c>
      <c r="H351" s="18" t="s">
        <v>2</v>
      </c>
      <c r="I351" s="19"/>
    </row>
    <row r="352" spans="3:9" ht="18" thickTop="1" thickBot="1" x14ac:dyDescent="0.35">
      <c r="C352" s="20">
        <v>46303.428993055553</v>
      </c>
      <c r="D352" s="16" t="s">
        <v>35</v>
      </c>
      <c r="E352" s="16">
        <v>2</v>
      </c>
      <c r="F352" s="16">
        <v>5</v>
      </c>
      <c r="G352" s="17" t="s">
        <v>10</v>
      </c>
      <c r="H352" s="18" t="s">
        <v>5</v>
      </c>
      <c r="I352" s="19"/>
    </row>
    <row r="353" spans="3:9" ht="18" thickTop="1" thickBot="1" x14ac:dyDescent="0.35">
      <c r="C353" s="20">
        <v>46303.428993055553</v>
      </c>
      <c r="D353" s="16" t="s">
        <v>36</v>
      </c>
      <c r="E353" s="16">
        <v>2</v>
      </c>
      <c r="F353" s="16">
        <v>6</v>
      </c>
      <c r="G353" s="17" t="s">
        <v>1</v>
      </c>
      <c r="H353" s="18" t="s">
        <v>22</v>
      </c>
      <c r="I353" s="19"/>
    </row>
    <row r="354" spans="3:9" ht="18" thickTop="1" thickBot="1" x14ac:dyDescent="0.35">
      <c r="C354" s="20">
        <v>46303.428993055553</v>
      </c>
      <c r="D354" s="16" t="s">
        <v>37</v>
      </c>
      <c r="E354" s="16">
        <v>2</v>
      </c>
      <c r="F354" s="16">
        <v>7</v>
      </c>
      <c r="G354" s="17" t="s">
        <v>27</v>
      </c>
      <c r="H354" s="18" t="s">
        <v>7</v>
      </c>
      <c r="I354" s="19"/>
    </row>
    <row r="355" spans="3:9" ht="18" thickTop="1" thickBot="1" x14ac:dyDescent="0.35">
      <c r="C355" s="20">
        <v>46303.428993055553</v>
      </c>
      <c r="D355" s="16" t="s">
        <v>38</v>
      </c>
      <c r="E355" s="16">
        <v>2</v>
      </c>
      <c r="F355" s="16">
        <v>8</v>
      </c>
      <c r="G355" s="17" t="s">
        <v>12</v>
      </c>
      <c r="H355" s="18" t="s">
        <v>24</v>
      </c>
      <c r="I355" s="19"/>
    </row>
    <row r="356" spans="3:9" ht="18" thickTop="1" thickBot="1" x14ac:dyDescent="0.35">
      <c r="C356" s="20">
        <v>46303.428993055553</v>
      </c>
      <c r="D356" s="16" t="s">
        <v>39</v>
      </c>
      <c r="E356" s="16">
        <v>2</v>
      </c>
      <c r="F356" s="16">
        <v>9</v>
      </c>
      <c r="G356" s="17" t="s">
        <v>14</v>
      </c>
      <c r="H356" s="18" t="s">
        <v>18</v>
      </c>
      <c r="I356" s="19"/>
    </row>
    <row r="357" spans="3:9" ht="18" thickTop="1" thickBot="1" x14ac:dyDescent="0.35">
      <c r="C357" s="20">
        <v>46303.428993055553</v>
      </c>
      <c r="D357" s="16" t="s">
        <v>40</v>
      </c>
      <c r="E357" s="16">
        <v>2</v>
      </c>
      <c r="F357" s="16">
        <v>10</v>
      </c>
      <c r="G357" s="17" t="s">
        <v>26</v>
      </c>
      <c r="H357" s="18" t="s">
        <v>8</v>
      </c>
      <c r="I357" s="19"/>
    </row>
    <row r="358" spans="3:9" ht="18" thickTop="1" thickBot="1" x14ac:dyDescent="0.35">
      <c r="C358" s="20">
        <v>46303.428993055553</v>
      </c>
      <c r="D358" s="16" t="s">
        <v>41</v>
      </c>
      <c r="E358" s="16">
        <v>2</v>
      </c>
      <c r="F358" s="16">
        <v>11</v>
      </c>
      <c r="G358" s="17" t="s">
        <v>11</v>
      </c>
      <c r="H358" s="18" t="s">
        <v>17</v>
      </c>
      <c r="I358" s="19"/>
    </row>
    <row r="359" spans="3:9" ht="18" thickTop="1" thickBot="1" x14ac:dyDescent="0.35">
      <c r="C359" s="20">
        <v>46303.428993055553</v>
      </c>
      <c r="D359" s="16" t="s">
        <v>42</v>
      </c>
      <c r="E359" s="16">
        <v>2</v>
      </c>
      <c r="F359" s="16">
        <v>12</v>
      </c>
      <c r="G359" s="17" t="s">
        <v>19</v>
      </c>
      <c r="H359" s="18" t="s">
        <v>16</v>
      </c>
      <c r="I359" s="19"/>
    </row>
    <row r="360" spans="3:9" ht="18" thickTop="1" thickBot="1" x14ac:dyDescent="0.35">
      <c r="C360" s="20">
        <v>46303.428993055553</v>
      </c>
      <c r="D360" s="16" t="s">
        <v>31</v>
      </c>
      <c r="E360" s="16">
        <v>3</v>
      </c>
      <c r="F360" s="16">
        <v>1</v>
      </c>
      <c r="G360" s="17" t="s">
        <v>1</v>
      </c>
      <c r="H360" s="18" t="s">
        <v>12</v>
      </c>
      <c r="I360" s="19" t="s">
        <v>25</v>
      </c>
    </row>
    <row r="361" spans="3:9" ht="18" thickTop="1" thickBot="1" x14ac:dyDescent="0.35">
      <c r="C361" s="20">
        <v>46303.428993055553</v>
      </c>
      <c r="D361" s="16" t="s">
        <v>32</v>
      </c>
      <c r="E361" s="16">
        <v>3</v>
      </c>
      <c r="F361" s="16">
        <v>2</v>
      </c>
      <c r="G361" s="17" t="s">
        <v>11</v>
      </c>
      <c r="H361" s="18" t="s">
        <v>24</v>
      </c>
      <c r="I361" s="19" t="s">
        <v>27</v>
      </c>
    </row>
    <row r="362" spans="3:9" ht="18" thickTop="1" thickBot="1" x14ac:dyDescent="0.35">
      <c r="C362" s="20">
        <v>46303.428993055553</v>
      </c>
      <c r="D362" s="16" t="s">
        <v>33</v>
      </c>
      <c r="E362" s="16">
        <v>3</v>
      </c>
      <c r="F362" s="16">
        <v>3</v>
      </c>
      <c r="G362" s="17" t="s">
        <v>2</v>
      </c>
      <c r="H362" s="18" t="s">
        <v>18</v>
      </c>
      <c r="I362" s="19" t="s">
        <v>10</v>
      </c>
    </row>
    <row r="363" spans="3:9" ht="18" thickTop="1" thickBot="1" x14ac:dyDescent="0.35">
      <c r="C363" s="20">
        <v>46303.428993055553</v>
      </c>
      <c r="D363" s="16" t="s">
        <v>34</v>
      </c>
      <c r="E363" s="16">
        <v>3</v>
      </c>
      <c r="F363" s="16">
        <v>4</v>
      </c>
      <c r="G363" s="17" t="s">
        <v>6</v>
      </c>
      <c r="H363" s="18" t="s">
        <v>3</v>
      </c>
      <c r="I363" s="19"/>
    </row>
    <row r="364" spans="3:9" ht="18" thickTop="1" thickBot="1" x14ac:dyDescent="0.35">
      <c r="C364" s="20">
        <v>46303.428993055553</v>
      </c>
      <c r="D364" s="16" t="s">
        <v>35</v>
      </c>
      <c r="E364" s="16">
        <v>3</v>
      </c>
      <c r="F364" s="16">
        <v>5</v>
      </c>
      <c r="G364" s="17" t="s">
        <v>13</v>
      </c>
      <c r="H364" s="18" t="s">
        <v>4</v>
      </c>
      <c r="I364" s="19"/>
    </row>
    <row r="365" spans="3:9" ht="18" thickTop="1" thickBot="1" x14ac:dyDescent="0.35">
      <c r="C365" s="20">
        <v>46303.428993055553</v>
      </c>
      <c r="D365" s="16" t="s">
        <v>36</v>
      </c>
      <c r="E365" s="16">
        <v>3</v>
      </c>
      <c r="F365" s="16">
        <v>6</v>
      </c>
      <c r="G365" s="17" t="s">
        <v>7</v>
      </c>
      <c r="H365" s="18" t="s">
        <v>14</v>
      </c>
      <c r="I365" s="19"/>
    </row>
    <row r="366" spans="3:9" ht="18" thickTop="1" thickBot="1" x14ac:dyDescent="0.35">
      <c r="C366" s="20">
        <v>46303.428993055553</v>
      </c>
      <c r="D366" s="16" t="s">
        <v>37</v>
      </c>
      <c r="E366" s="16">
        <v>3</v>
      </c>
      <c r="F366" s="16">
        <v>7</v>
      </c>
      <c r="G366" s="17" t="s">
        <v>20</v>
      </c>
      <c r="H366" s="18" t="s">
        <v>19</v>
      </c>
      <c r="I366" s="19"/>
    </row>
    <row r="367" spans="3:9" ht="18" thickTop="1" thickBot="1" x14ac:dyDescent="0.35">
      <c r="C367" s="20">
        <v>46303.428993055553</v>
      </c>
      <c r="D367" s="16" t="s">
        <v>38</v>
      </c>
      <c r="E367" s="16">
        <v>3</v>
      </c>
      <c r="F367" s="16">
        <v>8</v>
      </c>
      <c r="G367" s="17" t="s">
        <v>17</v>
      </c>
      <c r="H367" s="18" t="s">
        <v>15</v>
      </c>
      <c r="I367" s="19"/>
    </row>
    <row r="368" spans="3:9" ht="18" thickTop="1" thickBot="1" x14ac:dyDescent="0.35">
      <c r="C368" s="20">
        <v>46303.428993055553</v>
      </c>
      <c r="D368" s="16" t="s">
        <v>39</v>
      </c>
      <c r="E368" s="16">
        <v>3</v>
      </c>
      <c r="F368" s="16">
        <v>9</v>
      </c>
      <c r="G368" s="17" t="s">
        <v>5</v>
      </c>
      <c r="H368" s="18" t="s">
        <v>21</v>
      </c>
      <c r="I368" s="19"/>
    </row>
    <row r="369" spans="3:9" ht="18" thickTop="1" thickBot="1" x14ac:dyDescent="0.35">
      <c r="C369" s="20">
        <v>46303.428993055553</v>
      </c>
      <c r="D369" s="16" t="s">
        <v>40</v>
      </c>
      <c r="E369" s="16">
        <v>3</v>
      </c>
      <c r="F369" s="16">
        <v>10</v>
      </c>
      <c r="G369" s="17" t="s">
        <v>23</v>
      </c>
      <c r="H369" s="18" t="s">
        <v>16</v>
      </c>
      <c r="I369" s="19"/>
    </row>
    <row r="370" spans="3:9" ht="18" thickTop="1" thickBot="1" x14ac:dyDescent="0.35">
      <c r="C370" s="20">
        <v>46303.428993055553</v>
      </c>
      <c r="D370" s="16" t="s">
        <v>41</v>
      </c>
      <c r="E370" s="16">
        <v>3</v>
      </c>
      <c r="F370" s="16">
        <v>11</v>
      </c>
      <c r="G370" s="17" t="s">
        <v>22</v>
      </c>
      <c r="H370" s="18" t="s">
        <v>8</v>
      </c>
      <c r="I370" s="19"/>
    </row>
    <row r="371" spans="3:9" ht="18" thickTop="1" thickBot="1" x14ac:dyDescent="0.35">
      <c r="C371" s="21">
        <v>46303.428993055553</v>
      </c>
      <c r="D371" s="23" t="s">
        <v>42</v>
      </c>
      <c r="E371" s="23">
        <v>3</v>
      </c>
      <c r="F371" s="23">
        <v>12</v>
      </c>
      <c r="G371" s="24" t="s">
        <v>26</v>
      </c>
      <c r="H371" s="25" t="s">
        <v>9</v>
      </c>
      <c r="I371" s="26"/>
    </row>
    <row r="372" spans="3:9" ht="18" thickTop="1" thickBot="1" x14ac:dyDescent="0.35">
      <c r="C372" s="20">
        <v>46303.429131944446</v>
      </c>
      <c r="D372" s="16" t="s">
        <v>31</v>
      </c>
      <c r="E372" s="16">
        <v>1</v>
      </c>
      <c r="F372" s="16">
        <v>1</v>
      </c>
      <c r="G372" s="17" t="s">
        <v>18</v>
      </c>
      <c r="H372" s="18" t="s">
        <v>17</v>
      </c>
      <c r="I372" s="19"/>
    </row>
    <row r="373" spans="3:9" ht="18" thickTop="1" thickBot="1" x14ac:dyDescent="0.35">
      <c r="C373" s="20">
        <v>46303.429131944446</v>
      </c>
      <c r="D373" s="16" t="s">
        <v>32</v>
      </c>
      <c r="E373" s="16">
        <v>1</v>
      </c>
      <c r="F373" s="16">
        <v>2</v>
      </c>
      <c r="G373" s="17" t="s">
        <v>3</v>
      </c>
      <c r="H373" s="18" t="s">
        <v>2</v>
      </c>
      <c r="I373" s="19"/>
    </row>
    <row r="374" spans="3:9" ht="18" thickTop="1" thickBot="1" x14ac:dyDescent="0.35">
      <c r="C374" s="20">
        <v>46303.429131944446</v>
      </c>
      <c r="D374" s="16" t="s">
        <v>33</v>
      </c>
      <c r="E374" s="16">
        <v>1</v>
      </c>
      <c r="F374" s="16">
        <v>3</v>
      </c>
      <c r="G374" s="17" t="s">
        <v>7</v>
      </c>
      <c r="H374" s="18" t="s">
        <v>10</v>
      </c>
      <c r="I374" s="19"/>
    </row>
    <row r="375" spans="3:9" ht="18" thickTop="1" thickBot="1" x14ac:dyDescent="0.35">
      <c r="C375" s="20">
        <v>46303.429131944446</v>
      </c>
      <c r="D375" s="16" t="s">
        <v>34</v>
      </c>
      <c r="E375" s="16">
        <v>1</v>
      </c>
      <c r="F375" s="16">
        <v>4</v>
      </c>
      <c r="G375" s="17" t="s">
        <v>25</v>
      </c>
      <c r="H375" s="18" t="s">
        <v>9</v>
      </c>
      <c r="I375" s="19"/>
    </row>
    <row r="376" spans="3:9" ht="18" thickTop="1" thickBot="1" x14ac:dyDescent="0.35">
      <c r="C376" s="20">
        <v>46303.429131944446</v>
      </c>
      <c r="D376" s="16" t="s">
        <v>35</v>
      </c>
      <c r="E376" s="16">
        <v>1</v>
      </c>
      <c r="F376" s="16">
        <v>5</v>
      </c>
      <c r="G376" s="17" t="s">
        <v>27</v>
      </c>
      <c r="H376" s="18" t="s">
        <v>14</v>
      </c>
      <c r="I376" s="19"/>
    </row>
    <row r="377" spans="3:9" ht="18" thickTop="1" thickBot="1" x14ac:dyDescent="0.35">
      <c r="C377" s="20">
        <v>46303.429131944446</v>
      </c>
      <c r="D377" s="16" t="s">
        <v>36</v>
      </c>
      <c r="E377" s="16">
        <v>1</v>
      </c>
      <c r="F377" s="16">
        <v>6</v>
      </c>
      <c r="G377" s="17" t="s">
        <v>6</v>
      </c>
      <c r="H377" s="18" t="s">
        <v>26</v>
      </c>
      <c r="I377" s="19"/>
    </row>
    <row r="378" spans="3:9" ht="18" thickTop="1" thickBot="1" x14ac:dyDescent="0.35">
      <c r="C378" s="20">
        <v>46303.429131944446</v>
      </c>
      <c r="D378" s="16" t="s">
        <v>37</v>
      </c>
      <c r="E378" s="16">
        <v>1</v>
      </c>
      <c r="F378" s="16">
        <v>7</v>
      </c>
      <c r="G378" s="17" t="s">
        <v>4</v>
      </c>
      <c r="H378" s="18" t="s">
        <v>12</v>
      </c>
      <c r="I378" s="19"/>
    </row>
    <row r="379" spans="3:9" ht="18" thickTop="1" thickBot="1" x14ac:dyDescent="0.35">
      <c r="C379" s="20">
        <v>46303.429131944446</v>
      </c>
      <c r="D379" s="16" t="s">
        <v>38</v>
      </c>
      <c r="E379" s="16">
        <v>1</v>
      </c>
      <c r="F379" s="16">
        <v>8</v>
      </c>
      <c r="G379" s="17" t="s">
        <v>15</v>
      </c>
      <c r="H379" s="18" t="s">
        <v>22</v>
      </c>
      <c r="I379" s="19"/>
    </row>
    <row r="380" spans="3:9" ht="18" thickTop="1" thickBot="1" x14ac:dyDescent="0.35">
      <c r="C380" s="20">
        <v>46303.429131944446</v>
      </c>
      <c r="D380" s="16" t="s">
        <v>39</v>
      </c>
      <c r="E380" s="16">
        <v>1</v>
      </c>
      <c r="F380" s="16">
        <v>9</v>
      </c>
      <c r="G380" s="17" t="s">
        <v>21</v>
      </c>
      <c r="H380" s="18" t="s">
        <v>23</v>
      </c>
      <c r="I380" s="19"/>
    </row>
    <row r="381" spans="3:9" ht="18" thickTop="1" thickBot="1" x14ac:dyDescent="0.35">
      <c r="C381" s="20">
        <v>46303.429131944446</v>
      </c>
      <c r="D381" s="16" t="s">
        <v>40</v>
      </c>
      <c r="E381" s="16">
        <v>1</v>
      </c>
      <c r="F381" s="16">
        <v>10</v>
      </c>
      <c r="G381" s="17" t="s">
        <v>1</v>
      </c>
      <c r="H381" s="18" t="s">
        <v>20</v>
      </c>
      <c r="I381" s="19"/>
    </row>
    <row r="382" spans="3:9" ht="18" thickTop="1" thickBot="1" x14ac:dyDescent="0.35">
      <c r="C382" s="20">
        <v>46303.429131944446</v>
      </c>
      <c r="D382" s="16" t="s">
        <v>41</v>
      </c>
      <c r="E382" s="16">
        <v>1</v>
      </c>
      <c r="F382" s="16">
        <v>11</v>
      </c>
      <c r="G382" s="17" t="s">
        <v>5</v>
      </c>
      <c r="H382" s="18" t="s">
        <v>19</v>
      </c>
      <c r="I382" s="19"/>
    </row>
    <row r="383" spans="3:9" ht="18" thickTop="1" thickBot="1" x14ac:dyDescent="0.35">
      <c r="C383" s="20">
        <v>46303.429131944446</v>
      </c>
      <c r="D383" s="16" t="s">
        <v>42</v>
      </c>
      <c r="E383" s="16">
        <v>1</v>
      </c>
      <c r="F383" s="16">
        <v>12</v>
      </c>
      <c r="G383" s="17" t="s">
        <v>24</v>
      </c>
      <c r="H383" s="18" t="s">
        <v>11</v>
      </c>
      <c r="I383" s="19"/>
    </row>
    <row r="384" spans="3:9" ht="18" thickTop="1" thickBot="1" x14ac:dyDescent="0.35">
      <c r="C384" s="20">
        <v>46303.429131944446</v>
      </c>
      <c r="D384" s="16" t="s">
        <v>31</v>
      </c>
      <c r="E384" s="16">
        <v>2</v>
      </c>
      <c r="F384" s="16">
        <v>1</v>
      </c>
      <c r="G384" s="17" t="s">
        <v>15</v>
      </c>
      <c r="H384" s="18" t="s">
        <v>25</v>
      </c>
      <c r="I384" s="19"/>
    </row>
    <row r="385" spans="3:9" ht="18" thickTop="1" thickBot="1" x14ac:dyDescent="0.35">
      <c r="C385" s="20">
        <v>46303.429131944446</v>
      </c>
      <c r="D385" s="16" t="s">
        <v>32</v>
      </c>
      <c r="E385" s="16">
        <v>2</v>
      </c>
      <c r="F385" s="16">
        <v>2</v>
      </c>
      <c r="G385" s="17" t="s">
        <v>11</v>
      </c>
      <c r="H385" s="18" t="s">
        <v>19</v>
      </c>
      <c r="I385" s="19"/>
    </row>
    <row r="386" spans="3:9" ht="18" thickTop="1" thickBot="1" x14ac:dyDescent="0.35">
      <c r="C386" s="20">
        <v>46303.429131944446</v>
      </c>
      <c r="D386" s="16" t="s">
        <v>33</v>
      </c>
      <c r="E386" s="16">
        <v>2</v>
      </c>
      <c r="F386" s="16">
        <v>3</v>
      </c>
      <c r="G386" s="17" t="s">
        <v>2</v>
      </c>
      <c r="H386" s="18" t="s">
        <v>12</v>
      </c>
      <c r="I386" s="19"/>
    </row>
    <row r="387" spans="3:9" ht="18" thickTop="1" thickBot="1" x14ac:dyDescent="0.35">
      <c r="C387" s="20">
        <v>46303.429131944446</v>
      </c>
      <c r="D387" s="16" t="s">
        <v>34</v>
      </c>
      <c r="E387" s="16">
        <v>2</v>
      </c>
      <c r="F387" s="16">
        <v>4</v>
      </c>
      <c r="G387" s="17" t="s">
        <v>24</v>
      </c>
      <c r="H387" s="18" t="s">
        <v>7</v>
      </c>
      <c r="I387" s="19"/>
    </row>
    <row r="388" spans="3:9" ht="18" thickTop="1" thickBot="1" x14ac:dyDescent="0.35">
      <c r="C388" s="20">
        <v>46303.429131944446</v>
      </c>
      <c r="D388" s="16" t="s">
        <v>35</v>
      </c>
      <c r="E388" s="16">
        <v>2</v>
      </c>
      <c r="F388" s="16">
        <v>5</v>
      </c>
      <c r="G388" s="17" t="s">
        <v>10</v>
      </c>
      <c r="H388" s="18" t="s">
        <v>21</v>
      </c>
      <c r="I388" s="19"/>
    </row>
    <row r="389" spans="3:9" ht="18" thickTop="1" thickBot="1" x14ac:dyDescent="0.35">
      <c r="C389" s="20">
        <v>46303.429131944446</v>
      </c>
      <c r="D389" s="16" t="s">
        <v>36</v>
      </c>
      <c r="E389" s="16">
        <v>2</v>
      </c>
      <c r="F389" s="16">
        <v>6</v>
      </c>
      <c r="G389" s="17" t="s">
        <v>14</v>
      </c>
      <c r="H389" s="18" t="s">
        <v>23</v>
      </c>
      <c r="I389" s="19"/>
    </row>
    <row r="390" spans="3:9" ht="18" thickTop="1" thickBot="1" x14ac:dyDescent="0.35">
      <c r="C390" s="20">
        <v>46303.429131944446</v>
      </c>
      <c r="D390" s="16" t="s">
        <v>37</v>
      </c>
      <c r="E390" s="16">
        <v>2</v>
      </c>
      <c r="F390" s="16">
        <v>7</v>
      </c>
      <c r="G390" s="17" t="s">
        <v>27</v>
      </c>
      <c r="H390" s="18" t="s">
        <v>5</v>
      </c>
      <c r="I390" s="19"/>
    </row>
    <row r="391" spans="3:9" ht="18" thickTop="1" thickBot="1" x14ac:dyDescent="0.35">
      <c r="C391" s="20">
        <v>46303.429131944446</v>
      </c>
      <c r="D391" s="16" t="s">
        <v>38</v>
      </c>
      <c r="E391" s="16">
        <v>2</v>
      </c>
      <c r="F391" s="16">
        <v>8</v>
      </c>
      <c r="G391" s="17" t="s">
        <v>18</v>
      </c>
      <c r="H391" s="18" t="s">
        <v>26</v>
      </c>
      <c r="I391" s="19"/>
    </row>
    <row r="392" spans="3:9" ht="18" thickTop="1" thickBot="1" x14ac:dyDescent="0.35">
      <c r="C392" s="20">
        <v>46303.429131944446</v>
      </c>
      <c r="D392" s="16" t="s">
        <v>39</v>
      </c>
      <c r="E392" s="16">
        <v>2</v>
      </c>
      <c r="F392" s="16">
        <v>9</v>
      </c>
      <c r="G392" s="17" t="s">
        <v>9</v>
      </c>
      <c r="H392" s="18" t="s">
        <v>17</v>
      </c>
      <c r="I392" s="19"/>
    </row>
    <row r="393" spans="3:9" ht="18" thickTop="1" thickBot="1" x14ac:dyDescent="0.35">
      <c r="C393" s="20">
        <v>46303.429131944446</v>
      </c>
      <c r="D393" s="16" t="s">
        <v>40</v>
      </c>
      <c r="E393" s="16">
        <v>2</v>
      </c>
      <c r="F393" s="16">
        <v>10</v>
      </c>
      <c r="G393" s="17" t="s">
        <v>6</v>
      </c>
      <c r="H393" s="18" t="s">
        <v>1</v>
      </c>
      <c r="I393" s="19"/>
    </row>
    <row r="394" spans="3:9" ht="18" thickTop="1" thickBot="1" x14ac:dyDescent="0.35">
      <c r="C394" s="20">
        <v>46303.429131944446</v>
      </c>
      <c r="D394" s="16" t="s">
        <v>41</v>
      </c>
      <c r="E394" s="16">
        <v>2</v>
      </c>
      <c r="F394" s="16">
        <v>11</v>
      </c>
      <c r="G394" s="17" t="s">
        <v>3</v>
      </c>
      <c r="H394" s="18" t="s">
        <v>22</v>
      </c>
      <c r="I394" s="19"/>
    </row>
    <row r="395" spans="3:9" ht="18" thickTop="1" thickBot="1" x14ac:dyDescent="0.35">
      <c r="C395" s="20">
        <v>46303.429131944446</v>
      </c>
      <c r="D395" s="16" t="s">
        <v>42</v>
      </c>
      <c r="E395" s="16">
        <v>2</v>
      </c>
      <c r="F395" s="16">
        <v>12</v>
      </c>
      <c r="G395" s="17" t="s">
        <v>4</v>
      </c>
      <c r="H395" s="18" t="s">
        <v>20</v>
      </c>
      <c r="I395" s="19"/>
    </row>
    <row r="396" spans="3:9" ht="18" thickTop="1" thickBot="1" x14ac:dyDescent="0.35">
      <c r="C396" s="20">
        <v>46303.429131944446</v>
      </c>
      <c r="D396" s="16" t="s">
        <v>31</v>
      </c>
      <c r="E396" s="16">
        <v>3</v>
      </c>
      <c r="F396" s="16">
        <v>1</v>
      </c>
      <c r="G396" s="17" t="s">
        <v>4</v>
      </c>
      <c r="H396" s="18" t="s">
        <v>2</v>
      </c>
      <c r="I396" s="19"/>
    </row>
    <row r="397" spans="3:9" ht="18" thickTop="1" thickBot="1" x14ac:dyDescent="0.35">
      <c r="C397" s="20">
        <v>46303.429131944446</v>
      </c>
      <c r="D397" s="16" t="s">
        <v>32</v>
      </c>
      <c r="E397" s="16">
        <v>3</v>
      </c>
      <c r="F397" s="16">
        <v>2</v>
      </c>
      <c r="G397" s="17" t="s">
        <v>26</v>
      </c>
      <c r="H397" s="18" t="s">
        <v>5</v>
      </c>
      <c r="I397" s="19"/>
    </row>
    <row r="398" spans="3:9" ht="18" thickTop="1" thickBot="1" x14ac:dyDescent="0.35">
      <c r="C398" s="20">
        <v>46303.429131944446</v>
      </c>
      <c r="D398" s="16" t="s">
        <v>33</v>
      </c>
      <c r="E398" s="16">
        <v>3</v>
      </c>
      <c r="F398" s="16">
        <v>3</v>
      </c>
      <c r="G398" s="17" t="s">
        <v>10</v>
      </c>
      <c r="H398" s="18" t="s">
        <v>25</v>
      </c>
      <c r="I398" s="19"/>
    </row>
    <row r="399" spans="3:9" ht="18" thickTop="1" thickBot="1" x14ac:dyDescent="0.35">
      <c r="C399" s="20">
        <v>46303.429131944446</v>
      </c>
      <c r="D399" s="16" t="s">
        <v>34</v>
      </c>
      <c r="E399" s="16">
        <v>3</v>
      </c>
      <c r="F399" s="16">
        <v>4</v>
      </c>
      <c r="G399" s="17" t="s">
        <v>9</v>
      </c>
      <c r="H399" s="18" t="s">
        <v>14</v>
      </c>
      <c r="I399" s="19"/>
    </row>
    <row r="400" spans="3:9" ht="18" thickTop="1" thickBot="1" x14ac:dyDescent="0.35">
      <c r="C400" s="20">
        <v>46303.429131944446</v>
      </c>
      <c r="D400" s="16" t="s">
        <v>35</v>
      </c>
      <c r="E400" s="16">
        <v>3</v>
      </c>
      <c r="F400" s="16">
        <v>5</v>
      </c>
      <c r="G400" s="17" t="s">
        <v>22</v>
      </c>
      <c r="H400" s="18" t="s">
        <v>23</v>
      </c>
      <c r="I400" s="19"/>
    </row>
    <row r="401" spans="3:9" ht="18" thickTop="1" thickBot="1" x14ac:dyDescent="0.35">
      <c r="C401" s="20">
        <v>46303.429131944446</v>
      </c>
      <c r="D401" s="16" t="s">
        <v>36</v>
      </c>
      <c r="E401" s="16">
        <v>3</v>
      </c>
      <c r="F401" s="16">
        <v>6</v>
      </c>
      <c r="G401" s="17" t="s">
        <v>27</v>
      </c>
      <c r="H401" s="18" t="s">
        <v>12</v>
      </c>
      <c r="I401" s="19"/>
    </row>
    <row r="402" spans="3:9" ht="18" thickTop="1" thickBot="1" x14ac:dyDescent="0.35">
      <c r="C402" s="20">
        <v>46303.429131944446</v>
      </c>
      <c r="D402" s="16" t="s">
        <v>37</v>
      </c>
      <c r="E402" s="16">
        <v>3</v>
      </c>
      <c r="F402" s="16">
        <v>7</v>
      </c>
      <c r="G402" s="17" t="s">
        <v>17</v>
      </c>
      <c r="H402" s="18" t="s">
        <v>20</v>
      </c>
      <c r="I402" s="19"/>
    </row>
    <row r="403" spans="3:9" ht="18" thickTop="1" thickBot="1" x14ac:dyDescent="0.35">
      <c r="C403" s="20">
        <v>46303.429131944446</v>
      </c>
      <c r="D403" s="16" t="s">
        <v>38</v>
      </c>
      <c r="E403" s="16">
        <v>3</v>
      </c>
      <c r="F403" s="16">
        <v>8</v>
      </c>
      <c r="G403" s="17" t="s">
        <v>6</v>
      </c>
      <c r="H403" s="18" t="s">
        <v>11</v>
      </c>
      <c r="I403" s="19"/>
    </row>
    <row r="404" spans="3:9" ht="18" thickTop="1" thickBot="1" x14ac:dyDescent="0.35">
      <c r="C404" s="20">
        <v>46303.429131944446</v>
      </c>
      <c r="D404" s="16" t="s">
        <v>39</v>
      </c>
      <c r="E404" s="16">
        <v>3</v>
      </c>
      <c r="F404" s="16">
        <v>9</v>
      </c>
      <c r="G404" s="17" t="s">
        <v>21</v>
      </c>
      <c r="H404" s="18" t="s">
        <v>3</v>
      </c>
      <c r="I404" s="19"/>
    </row>
    <row r="405" spans="3:9" ht="18" thickTop="1" thickBot="1" x14ac:dyDescent="0.35">
      <c r="C405" s="20">
        <v>46303.429131944446</v>
      </c>
      <c r="D405" s="16" t="s">
        <v>40</v>
      </c>
      <c r="E405" s="16">
        <v>3</v>
      </c>
      <c r="F405" s="16">
        <v>10</v>
      </c>
      <c r="G405" s="17" t="s">
        <v>1</v>
      </c>
      <c r="H405" s="18" t="s">
        <v>7</v>
      </c>
      <c r="I405" s="19"/>
    </row>
    <row r="406" spans="3:9" ht="18" thickTop="1" thickBot="1" x14ac:dyDescent="0.35">
      <c r="C406" s="20">
        <v>46303.429131944446</v>
      </c>
      <c r="D406" s="16" t="s">
        <v>41</v>
      </c>
      <c r="E406" s="16">
        <v>3</v>
      </c>
      <c r="F406" s="16">
        <v>11</v>
      </c>
      <c r="G406" s="17" t="s">
        <v>19</v>
      </c>
      <c r="H406" s="18" t="s">
        <v>15</v>
      </c>
      <c r="I406" s="19"/>
    </row>
    <row r="407" spans="3:9" ht="18" thickTop="1" thickBot="1" x14ac:dyDescent="0.35">
      <c r="C407" s="21">
        <v>46303.429131944446</v>
      </c>
      <c r="D407" s="23" t="s">
        <v>42</v>
      </c>
      <c r="E407" s="23">
        <v>3</v>
      </c>
      <c r="F407" s="23">
        <v>12</v>
      </c>
      <c r="G407" s="24" t="s">
        <v>18</v>
      </c>
      <c r="H407" s="25" t="s">
        <v>24</v>
      </c>
      <c r="I407" s="26"/>
    </row>
    <row r="408" spans="3:9" ht="18" thickTop="1" thickBot="1" x14ac:dyDescent="0.35">
      <c r="C408" s="20">
        <v>46303.42931712963</v>
      </c>
      <c r="D408" s="16" t="s">
        <v>31</v>
      </c>
      <c r="E408" s="16">
        <v>1</v>
      </c>
      <c r="F408" s="16">
        <v>1</v>
      </c>
      <c r="G408" s="17" t="s">
        <v>2</v>
      </c>
      <c r="H408" s="18" t="s">
        <v>8</v>
      </c>
      <c r="I408" s="19" t="s">
        <v>11</v>
      </c>
    </row>
    <row r="409" spans="3:9" ht="18" thickTop="1" thickBot="1" x14ac:dyDescent="0.35">
      <c r="C409" s="20">
        <v>46303.42931712963</v>
      </c>
      <c r="D409" s="16" t="s">
        <v>32</v>
      </c>
      <c r="E409" s="16">
        <v>1</v>
      </c>
      <c r="F409" s="16">
        <v>2</v>
      </c>
      <c r="G409" s="17" t="s">
        <v>12</v>
      </c>
      <c r="H409" s="18" t="s">
        <v>20</v>
      </c>
      <c r="I409" s="19" t="s">
        <v>25</v>
      </c>
    </row>
    <row r="410" spans="3:9" ht="18" thickTop="1" thickBot="1" x14ac:dyDescent="0.35">
      <c r="C410" s="20">
        <v>46303.42931712963</v>
      </c>
      <c r="D410" s="16" t="s">
        <v>33</v>
      </c>
      <c r="E410" s="16">
        <v>1</v>
      </c>
      <c r="F410" s="16">
        <v>3</v>
      </c>
      <c r="G410" s="17" t="s">
        <v>1</v>
      </c>
      <c r="H410" s="18" t="s">
        <v>17</v>
      </c>
      <c r="I410" s="19"/>
    </row>
    <row r="411" spans="3:9" ht="18" thickTop="1" thickBot="1" x14ac:dyDescent="0.35">
      <c r="C411" s="20">
        <v>46303.42931712963</v>
      </c>
      <c r="D411" s="16" t="s">
        <v>34</v>
      </c>
      <c r="E411" s="16">
        <v>1</v>
      </c>
      <c r="F411" s="16">
        <v>4</v>
      </c>
      <c r="G411" s="17" t="s">
        <v>4</v>
      </c>
      <c r="H411" s="18" t="s">
        <v>10</v>
      </c>
      <c r="I411" s="19"/>
    </row>
    <row r="412" spans="3:9" ht="18" thickTop="1" thickBot="1" x14ac:dyDescent="0.35">
      <c r="C412" s="20">
        <v>46303.42931712963</v>
      </c>
      <c r="D412" s="16" t="s">
        <v>35</v>
      </c>
      <c r="E412" s="16">
        <v>1</v>
      </c>
      <c r="F412" s="16">
        <v>5</v>
      </c>
      <c r="G412" s="17" t="s">
        <v>5</v>
      </c>
      <c r="H412" s="18" t="s">
        <v>3</v>
      </c>
      <c r="I412" s="19"/>
    </row>
    <row r="413" spans="3:9" ht="18" thickTop="1" thickBot="1" x14ac:dyDescent="0.35">
      <c r="C413" s="20">
        <v>46303.42931712963</v>
      </c>
      <c r="D413" s="16" t="s">
        <v>36</v>
      </c>
      <c r="E413" s="16">
        <v>1</v>
      </c>
      <c r="F413" s="16">
        <v>6</v>
      </c>
      <c r="G413" s="17" t="s">
        <v>19</v>
      </c>
      <c r="H413" s="18" t="s">
        <v>14</v>
      </c>
      <c r="I413" s="19"/>
    </row>
    <row r="414" spans="3:9" ht="18" thickTop="1" thickBot="1" x14ac:dyDescent="0.35">
      <c r="C414" s="20">
        <v>46303.42931712963</v>
      </c>
      <c r="D414" s="16" t="s">
        <v>37</v>
      </c>
      <c r="E414" s="16">
        <v>1</v>
      </c>
      <c r="F414" s="16">
        <v>7</v>
      </c>
      <c r="G414" s="17" t="s">
        <v>15</v>
      </c>
      <c r="H414" s="18" t="s">
        <v>22</v>
      </c>
      <c r="I414" s="19"/>
    </row>
    <row r="415" spans="3:9" ht="18" thickTop="1" thickBot="1" x14ac:dyDescent="0.35">
      <c r="C415" s="20">
        <v>46303.42931712963</v>
      </c>
      <c r="D415" s="16" t="s">
        <v>38</v>
      </c>
      <c r="E415" s="16">
        <v>1</v>
      </c>
      <c r="F415" s="16">
        <v>8</v>
      </c>
      <c r="G415" s="17" t="s">
        <v>24</v>
      </c>
      <c r="H415" s="18" t="s">
        <v>16</v>
      </c>
      <c r="I415" s="19"/>
    </row>
    <row r="416" spans="3:9" ht="18" thickTop="1" thickBot="1" x14ac:dyDescent="0.35">
      <c r="C416" s="20">
        <v>46303.42931712963</v>
      </c>
      <c r="D416" s="16" t="s">
        <v>39</v>
      </c>
      <c r="E416" s="16">
        <v>1</v>
      </c>
      <c r="F416" s="16">
        <v>9</v>
      </c>
      <c r="G416" s="17" t="s">
        <v>9</v>
      </c>
      <c r="H416" s="18" t="s">
        <v>6</v>
      </c>
      <c r="I416" s="19"/>
    </row>
    <row r="417" spans="3:9" ht="18" thickTop="1" thickBot="1" x14ac:dyDescent="0.35">
      <c r="C417" s="20">
        <v>46303.42931712963</v>
      </c>
      <c r="D417" s="16" t="s">
        <v>40</v>
      </c>
      <c r="E417" s="16">
        <v>1</v>
      </c>
      <c r="F417" s="16">
        <v>10</v>
      </c>
      <c r="G417" s="17" t="s">
        <v>27</v>
      </c>
      <c r="H417" s="18" t="s">
        <v>26</v>
      </c>
      <c r="I417" s="19"/>
    </row>
    <row r="418" spans="3:9" ht="18" thickTop="1" thickBot="1" x14ac:dyDescent="0.35">
      <c r="C418" s="20">
        <v>46303.42931712963</v>
      </c>
      <c r="D418" s="16" t="s">
        <v>41</v>
      </c>
      <c r="E418" s="16">
        <v>1</v>
      </c>
      <c r="F418" s="16">
        <v>11</v>
      </c>
      <c r="G418" s="17" t="s">
        <v>21</v>
      </c>
      <c r="H418" s="18" t="s">
        <v>7</v>
      </c>
      <c r="I418" s="19"/>
    </row>
    <row r="419" spans="3:9" ht="18" thickTop="1" thickBot="1" x14ac:dyDescent="0.35">
      <c r="C419" s="20">
        <v>46303.42931712963</v>
      </c>
      <c r="D419" s="16" t="s">
        <v>42</v>
      </c>
      <c r="E419" s="16">
        <v>1</v>
      </c>
      <c r="F419" s="16">
        <v>12</v>
      </c>
      <c r="G419" s="17" t="s">
        <v>23</v>
      </c>
      <c r="H419" s="18" t="s">
        <v>13</v>
      </c>
      <c r="I419" s="19"/>
    </row>
    <row r="420" spans="3:9" ht="18" thickTop="1" thickBot="1" x14ac:dyDescent="0.35">
      <c r="C420" s="20">
        <v>46303.42931712963</v>
      </c>
      <c r="D420" s="16" t="s">
        <v>31</v>
      </c>
      <c r="E420" s="16">
        <v>2</v>
      </c>
      <c r="F420" s="16">
        <v>1</v>
      </c>
      <c r="G420" s="17" t="s">
        <v>17</v>
      </c>
      <c r="H420" s="18" t="s">
        <v>22</v>
      </c>
      <c r="I420" s="19" t="s">
        <v>21</v>
      </c>
    </row>
    <row r="421" spans="3:9" ht="18" thickTop="1" thickBot="1" x14ac:dyDescent="0.35">
      <c r="C421" s="20">
        <v>46303.42931712963</v>
      </c>
      <c r="D421" s="16" t="s">
        <v>32</v>
      </c>
      <c r="E421" s="16">
        <v>2</v>
      </c>
      <c r="F421" s="16">
        <v>2</v>
      </c>
      <c r="G421" s="17" t="s">
        <v>13</v>
      </c>
      <c r="H421" s="18" t="s">
        <v>14</v>
      </c>
      <c r="I421" s="19" t="s">
        <v>8</v>
      </c>
    </row>
    <row r="422" spans="3:9" ht="18" thickTop="1" thickBot="1" x14ac:dyDescent="0.35">
      <c r="C422" s="20">
        <v>46303.42931712963</v>
      </c>
      <c r="D422" s="16" t="s">
        <v>33</v>
      </c>
      <c r="E422" s="16">
        <v>2</v>
      </c>
      <c r="F422" s="16">
        <v>3</v>
      </c>
      <c r="G422" s="17" t="s">
        <v>15</v>
      </c>
      <c r="H422" s="18" t="s">
        <v>6</v>
      </c>
      <c r="I422" s="19"/>
    </row>
    <row r="423" spans="3:9" ht="18" thickTop="1" thickBot="1" x14ac:dyDescent="0.35">
      <c r="C423" s="20">
        <v>46303.42931712963</v>
      </c>
      <c r="D423" s="16" t="s">
        <v>34</v>
      </c>
      <c r="E423" s="16">
        <v>2</v>
      </c>
      <c r="F423" s="16">
        <v>4</v>
      </c>
      <c r="G423" s="17" t="s">
        <v>20</v>
      </c>
      <c r="H423" s="18" t="s">
        <v>3</v>
      </c>
      <c r="I423" s="19"/>
    </row>
    <row r="424" spans="3:9" ht="18" thickTop="1" thickBot="1" x14ac:dyDescent="0.35">
      <c r="C424" s="20">
        <v>46303.42931712963</v>
      </c>
      <c r="D424" s="16" t="s">
        <v>35</v>
      </c>
      <c r="E424" s="16">
        <v>2</v>
      </c>
      <c r="F424" s="16">
        <v>5</v>
      </c>
      <c r="G424" s="17" t="s">
        <v>9</v>
      </c>
      <c r="H424" s="18" t="s">
        <v>24</v>
      </c>
      <c r="I424" s="19"/>
    </row>
    <row r="425" spans="3:9" ht="18" thickTop="1" thickBot="1" x14ac:dyDescent="0.35">
      <c r="C425" s="20">
        <v>46303.42931712963</v>
      </c>
      <c r="D425" s="16" t="s">
        <v>36</v>
      </c>
      <c r="E425" s="16">
        <v>2</v>
      </c>
      <c r="F425" s="16">
        <v>6</v>
      </c>
      <c r="G425" s="17" t="s">
        <v>4</v>
      </c>
      <c r="H425" s="18" t="s">
        <v>19</v>
      </c>
      <c r="I425" s="19"/>
    </row>
    <row r="426" spans="3:9" ht="18" thickTop="1" thickBot="1" x14ac:dyDescent="0.35">
      <c r="C426" s="20">
        <v>46303.42931712963</v>
      </c>
      <c r="D426" s="16" t="s">
        <v>37</v>
      </c>
      <c r="E426" s="16">
        <v>2</v>
      </c>
      <c r="F426" s="16">
        <v>7</v>
      </c>
      <c r="G426" s="17" t="s">
        <v>27</v>
      </c>
      <c r="H426" s="18" t="s">
        <v>2</v>
      </c>
      <c r="I426" s="19"/>
    </row>
    <row r="427" spans="3:9" ht="18" thickTop="1" thickBot="1" x14ac:dyDescent="0.35">
      <c r="C427" s="20">
        <v>46303.42931712963</v>
      </c>
      <c r="D427" s="16" t="s">
        <v>38</v>
      </c>
      <c r="E427" s="16">
        <v>2</v>
      </c>
      <c r="F427" s="16">
        <v>8</v>
      </c>
      <c r="G427" s="17" t="s">
        <v>5</v>
      </c>
      <c r="H427" s="18" t="s">
        <v>25</v>
      </c>
      <c r="I427" s="19"/>
    </row>
    <row r="428" spans="3:9" ht="18" thickTop="1" thickBot="1" x14ac:dyDescent="0.35">
      <c r="C428" s="20">
        <v>46303.42931712963</v>
      </c>
      <c r="D428" s="16" t="s">
        <v>39</v>
      </c>
      <c r="E428" s="16">
        <v>2</v>
      </c>
      <c r="F428" s="16">
        <v>9</v>
      </c>
      <c r="G428" s="17" t="s">
        <v>12</v>
      </c>
      <c r="H428" s="18" t="s">
        <v>11</v>
      </c>
      <c r="I428" s="19"/>
    </row>
    <row r="429" spans="3:9" ht="18" thickTop="1" thickBot="1" x14ac:dyDescent="0.35">
      <c r="C429" s="20">
        <v>46303.42931712963</v>
      </c>
      <c r="D429" s="16" t="s">
        <v>40</v>
      </c>
      <c r="E429" s="16">
        <v>2</v>
      </c>
      <c r="F429" s="16">
        <v>10</v>
      </c>
      <c r="G429" s="17" t="s">
        <v>7</v>
      </c>
      <c r="H429" s="18" t="s">
        <v>16</v>
      </c>
      <c r="I429" s="19"/>
    </row>
    <row r="430" spans="3:9" ht="18" thickTop="1" thickBot="1" x14ac:dyDescent="0.35">
      <c r="C430" s="20">
        <v>46303.42931712963</v>
      </c>
      <c r="D430" s="16" t="s">
        <v>41</v>
      </c>
      <c r="E430" s="16">
        <v>2</v>
      </c>
      <c r="F430" s="16">
        <v>11</v>
      </c>
      <c r="G430" s="17" t="s">
        <v>26</v>
      </c>
      <c r="H430" s="18" t="s">
        <v>23</v>
      </c>
      <c r="I430" s="19"/>
    </row>
    <row r="431" spans="3:9" ht="18" thickTop="1" thickBot="1" x14ac:dyDescent="0.35">
      <c r="C431" s="20">
        <v>46303.42931712963</v>
      </c>
      <c r="D431" s="16" t="s">
        <v>42</v>
      </c>
      <c r="E431" s="16">
        <v>2</v>
      </c>
      <c r="F431" s="16">
        <v>12</v>
      </c>
      <c r="G431" s="17" t="s">
        <v>1</v>
      </c>
      <c r="H431" s="18" t="s">
        <v>10</v>
      </c>
      <c r="I431" s="19"/>
    </row>
    <row r="432" spans="3:9" ht="18" thickTop="1" thickBot="1" x14ac:dyDescent="0.35">
      <c r="C432" s="20">
        <v>46303.42931712963</v>
      </c>
      <c r="D432" s="16" t="s">
        <v>31</v>
      </c>
      <c r="E432" s="16">
        <v>3</v>
      </c>
      <c r="F432" s="16">
        <v>1</v>
      </c>
      <c r="G432" s="17" t="s">
        <v>26</v>
      </c>
      <c r="H432" s="18" t="s">
        <v>3</v>
      </c>
      <c r="I432" s="19" t="s">
        <v>17</v>
      </c>
    </row>
    <row r="433" spans="3:9" ht="18" thickTop="1" thickBot="1" x14ac:dyDescent="0.35">
      <c r="C433" s="20">
        <v>46303.42931712963</v>
      </c>
      <c r="D433" s="16" t="s">
        <v>32</v>
      </c>
      <c r="E433" s="16">
        <v>3</v>
      </c>
      <c r="F433" s="16">
        <v>2</v>
      </c>
      <c r="G433" s="17" t="s">
        <v>1</v>
      </c>
      <c r="H433" s="18" t="s">
        <v>23</v>
      </c>
      <c r="I433" s="19" t="s">
        <v>9</v>
      </c>
    </row>
    <row r="434" spans="3:9" ht="18" thickTop="1" thickBot="1" x14ac:dyDescent="0.35">
      <c r="C434" s="20">
        <v>46303.42931712963</v>
      </c>
      <c r="D434" s="16" t="s">
        <v>33</v>
      </c>
      <c r="E434" s="16">
        <v>3</v>
      </c>
      <c r="F434" s="16">
        <v>3</v>
      </c>
      <c r="G434" s="17" t="s">
        <v>4</v>
      </c>
      <c r="H434" s="18" t="s">
        <v>6</v>
      </c>
      <c r="I434" s="19"/>
    </row>
    <row r="435" spans="3:9" ht="18" thickTop="1" thickBot="1" x14ac:dyDescent="0.35">
      <c r="C435" s="20">
        <v>46303.42931712963</v>
      </c>
      <c r="D435" s="16" t="s">
        <v>34</v>
      </c>
      <c r="E435" s="16">
        <v>3</v>
      </c>
      <c r="F435" s="16">
        <v>4</v>
      </c>
      <c r="G435" s="17" t="s">
        <v>10</v>
      </c>
      <c r="H435" s="18" t="s">
        <v>12</v>
      </c>
      <c r="I435" s="19"/>
    </row>
    <row r="436" spans="3:9" ht="18" thickTop="1" thickBot="1" x14ac:dyDescent="0.35">
      <c r="C436" s="20">
        <v>46303.42931712963</v>
      </c>
      <c r="D436" s="16" t="s">
        <v>35</v>
      </c>
      <c r="E436" s="16">
        <v>3</v>
      </c>
      <c r="F436" s="16">
        <v>5</v>
      </c>
      <c r="G436" s="17" t="s">
        <v>5</v>
      </c>
      <c r="H436" s="18" t="s">
        <v>15</v>
      </c>
      <c r="I436" s="19"/>
    </row>
    <row r="437" spans="3:9" ht="18" thickTop="1" thickBot="1" x14ac:dyDescent="0.35">
      <c r="C437" s="20">
        <v>46303.42931712963</v>
      </c>
      <c r="D437" s="16" t="s">
        <v>36</v>
      </c>
      <c r="E437" s="16">
        <v>3</v>
      </c>
      <c r="F437" s="16">
        <v>6</v>
      </c>
      <c r="G437" s="17" t="s">
        <v>13</v>
      </c>
      <c r="H437" s="18" t="s">
        <v>22</v>
      </c>
      <c r="I437" s="19"/>
    </row>
    <row r="438" spans="3:9" ht="18" thickTop="1" thickBot="1" x14ac:dyDescent="0.35">
      <c r="C438" s="20">
        <v>46303.42931712963</v>
      </c>
      <c r="D438" s="16" t="s">
        <v>37</v>
      </c>
      <c r="E438" s="16">
        <v>3</v>
      </c>
      <c r="F438" s="16">
        <v>7</v>
      </c>
      <c r="G438" s="17" t="s">
        <v>16</v>
      </c>
      <c r="H438" s="18" t="s">
        <v>2</v>
      </c>
      <c r="I438" s="19"/>
    </row>
    <row r="439" spans="3:9" ht="18" thickTop="1" thickBot="1" x14ac:dyDescent="0.35">
      <c r="C439" s="20">
        <v>46303.42931712963</v>
      </c>
      <c r="D439" s="16" t="s">
        <v>38</v>
      </c>
      <c r="E439" s="16">
        <v>3</v>
      </c>
      <c r="F439" s="16">
        <v>8</v>
      </c>
      <c r="G439" s="17" t="s">
        <v>19</v>
      </c>
      <c r="H439" s="18" t="s">
        <v>27</v>
      </c>
      <c r="I439" s="19"/>
    </row>
    <row r="440" spans="3:9" ht="18" thickTop="1" thickBot="1" x14ac:dyDescent="0.35">
      <c r="C440" s="20">
        <v>46303.42931712963</v>
      </c>
      <c r="D440" s="16" t="s">
        <v>39</v>
      </c>
      <c r="E440" s="16">
        <v>3</v>
      </c>
      <c r="F440" s="16">
        <v>9</v>
      </c>
      <c r="G440" s="17" t="s">
        <v>24</v>
      </c>
      <c r="H440" s="18" t="s">
        <v>14</v>
      </c>
      <c r="I440" s="19"/>
    </row>
    <row r="441" spans="3:9" ht="18" thickTop="1" thickBot="1" x14ac:dyDescent="0.35">
      <c r="C441" s="20">
        <v>46303.42931712963</v>
      </c>
      <c r="D441" s="16" t="s">
        <v>40</v>
      </c>
      <c r="E441" s="16">
        <v>3</v>
      </c>
      <c r="F441" s="16">
        <v>10</v>
      </c>
      <c r="G441" s="17" t="s">
        <v>25</v>
      </c>
      <c r="H441" s="18" t="s">
        <v>11</v>
      </c>
      <c r="I441" s="19"/>
    </row>
    <row r="442" spans="3:9" ht="18" thickTop="1" thickBot="1" x14ac:dyDescent="0.35">
      <c r="C442" s="20">
        <v>46303.42931712963</v>
      </c>
      <c r="D442" s="16" t="s">
        <v>41</v>
      </c>
      <c r="E442" s="16">
        <v>3</v>
      </c>
      <c r="F442" s="16">
        <v>11</v>
      </c>
      <c r="G442" s="17" t="s">
        <v>21</v>
      </c>
      <c r="H442" s="18" t="s">
        <v>20</v>
      </c>
      <c r="I442" s="19"/>
    </row>
    <row r="443" spans="3:9" ht="18" thickTop="1" thickBot="1" x14ac:dyDescent="0.35">
      <c r="C443" s="21">
        <v>46303.42931712963</v>
      </c>
      <c r="D443" s="23" t="s">
        <v>42</v>
      </c>
      <c r="E443" s="23">
        <v>3</v>
      </c>
      <c r="F443" s="23">
        <v>12</v>
      </c>
      <c r="G443" s="24" t="s">
        <v>8</v>
      </c>
      <c r="H443" s="25" t="s">
        <v>7</v>
      </c>
      <c r="I443" s="26"/>
    </row>
    <row r="444" spans="3:9" ht="18" thickTop="1" thickBot="1" x14ac:dyDescent="0.35">
      <c r="C444" s="20">
        <v>46303.429467592592</v>
      </c>
      <c r="D444" s="16" t="s">
        <v>31</v>
      </c>
      <c r="E444" s="16">
        <v>1</v>
      </c>
      <c r="F444" s="16">
        <v>1</v>
      </c>
      <c r="G444" s="17" t="s">
        <v>17</v>
      </c>
      <c r="H444" s="18" t="s">
        <v>16</v>
      </c>
      <c r="I444" s="19"/>
    </row>
    <row r="445" spans="3:9" ht="18" thickTop="1" thickBot="1" x14ac:dyDescent="0.35">
      <c r="C445" s="20">
        <v>46303.429467592592</v>
      </c>
      <c r="D445" s="16" t="s">
        <v>32</v>
      </c>
      <c r="E445" s="16">
        <v>1</v>
      </c>
      <c r="F445" s="16">
        <v>2</v>
      </c>
      <c r="G445" s="17" t="s">
        <v>15</v>
      </c>
      <c r="H445" s="18" t="s">
        <v>24</v>
      </c>
      <c r="I445" s="19"/>
    </row>
    <row r="446" spans="3:9" ht="18" thickTop="1" thickBot="1" x14ac:dyDescent="0.35">
      <c r="C446" s="20">
        <v>46303.429467592592</v>
      </c>
      <c r="D446" s="16" t="s">
        <v>33</v>
      </c>
      <c r="E446" s="16">
        <v>1</v>
      </c>
      <c r="F446" s="16">
        <v>3</v>
      </c>
      <c r="G446" s="17" t="s">
        <v>9</v>
      </c>
      <c r="H446" s="18" t="s">
        <v>4</v>
      </c>
      <c r="I446" s="19"/>
    </row>
    <row r="447" spans="3:9" ht="18" thickTop="1" thickBot="1" x14ac:dyDescent="0.35">
      <c r="C447" s="20">
        <v>46303.429467592592</v>
      </c>
      <c r="D447" s="16" t="s">
        <v>34</v>
      </c>
      <c r="E447" s="16">
        <v>1</v>
      </c>
      <c r="F447" s="16">
        <v>4</v>
      </c>
      <c r="G447" s="17" t="s">
        <v>26</v>
      </c>
      <c r="H447" s="18" t="s">
        <v>25</v>
      </c>
      <c r="I447" s="19"/>
    </row>
    <row r="448" spans="3:9" ht="18" thickTop="1" thickBot="1" x14ac:dyDescent="0.35">
      <c r="C448" s="20">
        <v>46303.429467592592</v>
      </c>
      <c r="D448" s="16" t="s">
        <v>35</v>
      </c>
      <c r="E448" s="16">
        <v>1</v>
      </c>
      <c r="F448" s="16">
        <v>5</v>
      </c>
      <c r="G448" s="17" t="s">
        <v>18</v>
      </c>
      <c r="H448" s="18" t="s">
        <v>12</v>
      </c>
      <c r="I448" s="19"/>
    </row>
    <row r="449" spans="3:9" ht="18" thickTop="1" thickBot="1" x14ac:dyDescent="0.35">
      <c r="C449" s="20">
        <v>46303.429467592592</v>
      </c>
      <c r="D449" s="16" t="s">
        <v>36</v>
      </c>
      <c r="E449" s="16">
        <v>1</v>
      </c>
      <c r="F449" s="16">
        <v>6</v>
      </c>
      <c r="G449" s="17" t="s">
        <v>7</v>
      </c>
      <c r="H449" s="18" t="s">
        <v>2</v>
      </c>
      <c r="I449" s="19"/>
    </row>
    <row r="450" spans="3:9" ht="18" thickTop="1" thickBot="1" x14ac:dyDescent="0.35">
      <c r="C450" s="20">
        <v>46303.429467592592</v>
      </c>
      <c r="D450" s="16" t="s">
        <v>37</v>
      </c>
      <c r="E450" s="16">
        <v>1</v>
      </c>
      <c r="F450" s="16">
        <v>7</v>
      </c>
      <c r="G450" s="17" t="s">
        <v>14</v>
      </c>
      <c r="H450" s="18" t="s">
        <v>5</v>
      </c>
      <c r="I450" s="19"/>
    </row>
    <row r="451" spans="3:9" ht="18" thickTop="1" thickBot="1" x14ac:dyDescent="0.35">
      <c r="C451" s="20">
        <v>46303.429467592592</v>
      </c>
      <c r="D451" s="16" t="s">
        <v>38</v>
      </c>
      <c r="E451" s="16">
        <v>1</v>
      </c>
      <c r="F451" s="16">
        <v>8</v>
      </c>
      <c r="G451" s="17" t="s">
        <v>6</v>
      </c>
      <c r="H451" s="18" t="s">
        <v>3</v>
      </c>
      <c r="I451" s="19"/>
    </row>
    <row r="452" spans="3:9" ht="18" thickTop="1" thickBot="1" x14ac:dyDescent="0.35">
      <c r="C452" s="20">
        <v>46303.429467592592</v>
      </c>
      <c r="D452" s="16" t="s">
        <v>39</v>
      </c>
      <c r="E452" s="16">
        <v>1</v>
      </c>
      <c r="F452" s="16">
        <v>9</v>
      </c>
      <c r="G452" s="17" t="s">
        <v>19</v>
      </c>
      <c r="H452" s="18" t="s">
        <v>22</v>
      </c>
      <c r="I452" s="19"/>
    </row>
    <row r="453" spans="3:9" ht="18" thickTop="1" thickBot="1" x14ac:dyDescent="0.35">
      <c r="C453" s="20">
        <v>46303.429467592592</v>
      </c>
      <c r="D453" s="16" t="s">
        <v>40</v>
      </c>
      <c r="E453" s="16">
        <v>1</v>
      </c>
      <c r="F453" s="16">
        <v>10</v>
      </c>
      <c r="G453" s="17" t="s">
        <v>27</v>
      </c>
      <c r="H453" s="18" t="s">
        <v>23</v>
      </c>
      <c r="I453" s="19"/>
    </row>
    <row r="454" spans="3:9" ht="18" thickTop="1" thickBot="1" x14ac:dyDescent="0.35">
      <c r="C454" s="20">
        <v>46303.429467592592</v>
      </c>
      <c r="D454" s="16" t="s">
        <v>41</v>
      </c>
      <c r="E454" s="16">
        <v>1</v>
      </c>
      <c r="F454" s="16">
        <v>11</v>
      </c>
      <c r="G454" s="17" t="s">
        <v>13</v>
      </c>
      <c r="H454" s="18" t="s">
        <v>11</v>
      </c>
      <c r="I454" s="19"/>
    </row>
    <row r="455" spans="3:9" ht="18" thickTop="1" thickBot="1" x14ac:dyDescent="0.35">
      <c r="C455" s="20">
        <v>46303.429467592592</v>
      </c>
      <c r="D455" s="16" t="s">
        <v>42</v>
      </c>
      <c r="E455" s="16">
        <v>1</v>
      </c>
      <c r="F455" s="16">
        <v>12</v>
      </c>
      <c r="G455" s="17" t="s">
        <v>20</v>
      </c>
      <c r="H455" s="18" t="s">
        <v>8</v>
      </c>
      <c r="I455" s="19"/>
    </row>
    <row r="456" spans="3:9" ht="18" thickTop="1" thickBot="1" x14ac:dyDescent="0.35">
      <c r="C456" s="20">
        <v>46303.429467592592</v>
      </c>
      <c r="D456" s="16" t="s">
        <v>31</v>
      </c>
      <c r="E456" s="16">
        <v>2</v>
      </c>
      <c r="F456" s="16">
        <v>1</v>
      </c>
      <c r="G456" s="17" t="s">
        <v>6</v>
      </c>
      <c r="H456" s="18" t="s">
        <v>2</v>
      </c>
      <c r="I456" s="19"/>
    </row>
    <row r="457" spans="3:9" ht="18" thickTop="1" thickBot="1" x14ac:dyDescent="0.35">
      <c r="C457" s="20">
        <v>46303.429467592592</v>
      </c>
      <c r="D457" s="16" t="s">
        <v>32</v>
      </c>
      <c r="E457" s="16">
        <v>2</v>
      </c>
      <c r="F457" s="16">
        <v>2</v>
      </c>
      <c r="G457" s="17" t="s">
        <v>18</v>
      </c>
      <c r="H457" s="18" t="s">
        <v>7</v>
      </c>
      <c r="I457" s="19"/>
    </row>
    <row r="458" spans="3:9" ht="18" thickTop="1" thickBot="1" x14ac:dyDescent="0.35">
      <c r="C458" s="20">
        <v>46303.429467592592</v>
      </c>
      <c r="D458" s="16" t="s">
        <v>33</v>
      </c>
      <c r="E458" s="16">
        <v>2</v>
      </c>
      <c r="F458" s="16">
        <v>3</v>
      </c>
      <c r="G458" s="17" t="s">
        <v>4</v>
      </c>
      <c r="H458" s="18" t="s">
        <v>5</v>
      </c>
      <c r="I458" s="19"/>
    </row>
    <row r="459" spans="3:9" ht="18" thickTop="1" thickBot="1" x14ac:dyDescent="0.35">
      <c r="C459" s="20">
        <v>46303.429467592592</v>
      </c>
      <c r="D459" s="16" t="s">
        <v>34</v>
      </c>
      <c r="E459" s="16">
        <v>2</v>
      </c>
      <c r="F459" s="16">
        <v>4</v>
      </c>
      <c r="G459" s="17" t="s">
        <v>11</v>
      </c>
      <c r="H459" s="18" t="s">
        <v>14</v>
      </c>
      <c r="I459" s="19"/>
    </row>
    <row r="460" spans="3:9" ht="18" thickTop="1" thickBot="1" x14ac:dyDescent="0.35">
      <c r="C460" s="20">
        <v>46303.429467592592</v>
      </c>
      <c r="D460" s="16" t="s">
        <v>35</v>
      </c>
      <c r="E460" s="16">
        <v>2</v>
      </c>
      <c r="F460" s="16">
        <v>5</v>
      </c>
      <c r="G460" s="17" t="s">
        <v>13</v>
      </c>
      <c r="H460" s="18" t="s">
        <v>15</v>
      </c>
      <c r="I460" s="19"/>
    </row>
    <row r="461" spans="3:9" ht="18" thickTop="1" thickBot="1" x14ac:dyDescent="0.35">
      <c r="C461" s="20">
        <v>46303.429467592592</v>
      </c>
      <c r="D461" s="16" t="s">
        <v>36</v>
      </c>
      <c r="E461" s="16">
        <v>2</v>
      </c>
      <c r="F461" s="16">
        <v>6</v>
      </c>
      <c r="G461" s="17" t="s">
        <v>27</v>
      </c>
      <c r="H461" s="18" t="s">
        <v>24</v>
      </c>
      <c r="I461" s="19"/>
    </row>
    <row r="462" spans="3:9" ht="18" thickTop="1" thickBot="1" x14ac:dyDescent="0.35">
      <c r="C462" s="20">
        <v>46303.429467592592</v>
      </c>
      <c r="D462" s="16" t="s">
        <v>37</v>
      </c>
      <c r="E462" s="16">
        <v>2</v>
      </c>
      <c r="F462" s="16">
        <v>7</v>
      </c>
      <c r="G462" s="17" t="s">
        <v>12</v>
      </c>
      <c r="H462" s="18" t="s">
        <v>26</v>
      </c>
      <c r="I462" s="19"/>
    </row>
    <row r="463" spans="3:9" ht="18" thickTop="1" thickBot="1" x14ac:dyDescent="0.35">
      <c r="C463" s="20">
        <v>46303.429467592592</v>
      </c>
      <c r="D463" s="16" t="s">
        <v>38</v>
      </c>
      <c r="E463" s="16">
        <v>2</v>
      </c>
      <c r="F463" s="16">
        <v>8</v>
      </c>
      <c r="G463" s="17" t="s">
        <v>19</v>
      </c>
      <c r="H463" s="18" t="s">
        <v>9</v>
      </c>
      <c r="I463" s="19"/>
    </row>
    <row r="464" spans="3:9" ht="18" thickTop="1" thickBot="1" x14ac:dyDescent="0.35">
      <c r="C464" s="20">
        <v>46303.429467592592</v>
      </c>
      <c r="D464" s="16" t="s">
        <v>39</v>
      </c>
      <c r="E464" s="16">
        <v>2</v>
      </c>
      <c r="F464" s="16">
        <v>9</v>
      </c>
      <c r="G464" s="17" t="s">
        <v>23</v>
      </c>
      <c r="H464" s="18" t="s">
        <v>20</v>
      </c>
      <c r="I464" s="19"/>
    </row>
    <row r="465" spans="3:9" ht="18" thickTop="1" thickBot="1" x14ac:dyDescent="0.35">
      <c r="C465" s="20">
        <v>46303.429467592592</v>
      </c>
      <c r="D465" s="16" t="s">
        <v>40</v>
      </c>
      <c r="E465" s="16">
        <v>2</v>
      </c>
      <c r="F465" s="16">
        <v>10</v>
      </c>
      <c r="G465" s="17" t="s">
        <v>17</v>
      </c>
      <c r="H465" s="18" t="s">
        <v>25</v>
      </c>
      <c r="I465" s="19"/>
    </row>
    <row r="466" spans="3:9" ht="18" thickTop="1" thickBot="1" x14ac:dyDescent="0.35">
      <c r="C466" s="20">
        <v>46303.429467592592</v>
      </c>
      <c r="D466" s="16" t="s">
        <v>41</v>
      </c>
      <c r="E466" s="16">
        <v>2</v>
      </c>
      <c r="F466" s="16">
        <v>11</v>
      </c>
      <c r="G466" s="17" t="s">
        <v>16</v>
      </c>
      <c r="H466" s="18" t="s">
        <v>22</v>
      </c>
      <c r="I466" s="19"/>
    </row>
    <row r="467" spans="3:9" ht="18" thickTop="1" thickBot="1" x14ac:dyDescent="0.35">
      <c r="C467" s="20">
        <v>46303.429467592592</v>
      </c>
      <c r="D467" s="16" t="s">
        <v>42</v>
      </c>
      <c r="E467" s="16">
        <v>2</v>
      </c>
      <c r="F467" s="16">
        <v>12</v>
      </c>
      <c r="G467" s="17" t="s">
        <v>3</v>
      </c>
      <c r="H467" s="18" t="s">
        <v>8</v>
      </c>
      <c r="I467" s="19"/>
    </row>
    <row r="468" spans="3:9" ht="18" thickTop="1" thickBot="1" x14ac:dyDescent="0.35">
      <c r="C468" s="20">
        <v>46303.429467592592</v>
      </c>
      <c r="D468" s="16" t="s">
        <v>31</v>
      </c>
      <c r="E468" s="16">
        <v>3</v>
      </c>
      <c r="F468" s="16">
        <v>1</v>
      </c>
      <c r="G468" s="17" t="s">
        <v>3</v>
      </c>
      <c r="H468" s="18" t="s">
        <v>13</v>
      </c>
      <c r="I468" s="19"/>
    </row>
    <row r="469" spans="3:9" ht="18" thickTop="1" thickBot="1" x14ac:dyDescent="0.35">
      <c r="C469" s="20">
        <v>46303.429467592592</v>
      </c>
      <c r="D469" s="16" t="s">
        <v>32</v>
      </c>
      <c r="E469" s="16">
        <v>3</v>
      </c>
      <c r="F469" s="16">
        <v>2</v>
      </c>
      <c r="G469" s="17" t="s">
        <v>24</v>
      </c>
      <c r="H469" s="18" t="s">
        <v>25</v>
      </c>
      <c r="I469" s="19"/>
    </row>
    <row r="470" spans="3:9" ht="18" thickTop="1" thickBot="1" x14ac:dyDescent="0.35">
      <c r="C470" s="20">
        <v>46303.429467592592</v>
      </c>
      <c r="D470" s="16" t="s">
        <v>33</v>
      </c>
      <c r="E470" s="16">
        <v>3</v>
      </c>
      <c r="F470" s="16">
        <v>3</v>
      </c>
      <c r="G470" s="17" t="s">
        <v>16</v>
      </c>
      <c r="H470" s="18" t="s">
        <v>12</v>
      </c>
      <c r="I470" s="19"/>
    </row>
    <row r="471" spans="3:9" ht="18" thickTop="1" thickBot="1" x14ac:dyDescent="0.35">
      <c r="C471" s="20">
        <v>46303.429467592592</v>
      </c>
      <c r="D471" s="16" t="s">
        <v>34</v>
      </c>
      <c r="E471" s="16">
        <v>3</v>
      </c>
      <c r="F471" s="16">
        <v>4</v>
      </c>
      <c r="G471" s="17" t="s">
        <v>27</v>
      </c>
      <c r="H471" s="18" t="s">
        <v>18</v>
      </c>
      <c r="I471" s="19"/>
    </row>
    <row r="472" spans="3:9" ht="18" thickTop="1" thickBot="1" x14ac:dyDescent="0.35">
      <c r="C472" s="20">
        <v>46303.429467592592</v>
      </c>
      <c r="D472" s="16" t="s">
        <v>35</v>
      </c>
      <c r="E472" s="16">
        <v>3</v>
      </c>
      <c r="F472" s="16">
        <v>5</v>
      </c>
      <c r="G472" s="17" t="s">
        <v>14</v>
      </c>
      <c r="H472" s="18" t="s">
        <v>26</v>
      </c>
      <c r="I472" s="19"/>
    </row>
    <row r="473" spans="3:9" ht="18" thickTop="1" thickBot="1" x14ac:dyDescent="0.35">
      <c r="C473" s="20">
        <v>46303.429467592592</v>
      </c>
      <c r="D473" s="16" t="s">
        <v>36</v>
      </c>
      <c r="E473" s="16">
        <v>3</v>
      </c>
      <c r="F473" s="16">
        <v>6</v>
      </c>
      <c r="G473" s="17" t="s">
        <v>17</v>
      </c>
      <c r="H473" s="18" t="s">
        <v>6</v>
      </c>
      <c r="I473" s="19"/>
    </row>
    <row r="474" spans="3:9" ht="18" thickTop="1" thickBot="1" x14ac:dyDescent="0.35">
      <c r="C474" s="20">
        <v>46303.429467592592</v>
      </c>
      <c r="D474" s="16" t="s">
        <v>37</v>
      </c>
      <c r="E474" s="16">
        <v>3</v>
      </c>
      <c r="F474" s="16">
        <v>7</v>
      </c>
      <c r="G474" s="17" t="s">
        <v>9</v>
      </c>
      <c r="H474" s="18" t="s">
        <v>20</v>
      </c>
      <c r="I474" s="19"/>
    </row>
    <row r="475" spans="3:9" ht="18" thickTop="1" thickBot="1" x14ac:dyDescent="0.35">
      <c r="C475" s="20">
        <v>46303.429467592592</v>
      </c>
      <c r="D475" s="16" t="s">
        <v>38</v>
      </c>
      <c r="E475" s="16">
        <v>3</v>
      </c>
      <c r="F475" s="16">
        <v>8</v>
      </c>
      <c r="G475" s="17" t="s">
        <v>2</v>
      </c>
      <c r="H475" s="18" t="s">
        <v>22</v>
      </c>
      <c r="I475" s="19"/>
    </row>
    <row r="476" spans="3:9" ht="18" thickTop="1" thickBot="1" x14ac:dyDescent="0.35">
      <c r="C476" s="20">
        <v>46303.429467592592</v>
      </c>
      <c r="D476" s="16" t="s">
        <v>39</v>
      </c>
      <c r="E476" s="16">
        <v>3</v>
      </c>
      <c r="F476" s="16">
        <v>9</v>
      </c>
      <c r="G476" s="17" t="s">
        <v>5</v>
      </c>
      <c r="H476" s="18" t="s">
        <v>15</v>
      </c>
      <c r="I476" s="19"/>
    </row>
    <row r="477" spans="3:9" ht="18" thickTop="1" thickBot="1" x14ac:dyDescent="0.35">
      <c r="C477" s="20">
        <v>46303.429467592592</v>
      </c>
      <c r="D477" s="16" t="s">
        <v>40</v>
      </c>
      <c r="E477" s="16">
        <v>3</v>
      </c>
      <c r="F477" s="16">
        <v>10</v>
      </c>
      <c r="G477" s="17" t="s">
        <v>7</v>
      </c>
      <c r="H477" s="18" t="s">
        <v>4</v>
      </c>
      <c r="I477" s="19"/>
    </row>
    <row r="478" spans="3:9" ht="18" thickTop="1" thickBot="1" x14ac:dyDescent="0.35">
      <c r="C478" s="20">
        <v>46303.429467592592</v>
      </c>
      <c r="D478" s="16" t="s">
        <v>41</v>
      </c>
      <c r="E478" s="16">
        <v>3</v>
      </c>
      <c r="F478" s="16">
        <v>11</v>
      </c>
      <c r="G478" s="17" t="s">
        <v>19</v>
      </c>
      <c r="H478" s="18" t="s">
        <v>8</v>
      </c>
      <c r="I478" s="19"/>
    </row>
    <row r="479" spans="3:9" ht="18" thickTop="1" thickBot="1" x14ac:dyDescent="0.35">
      <c r="C479" s="20">
        <v>46303.429467592592</v>
      </c>
      <c r="D479" s="16" t="s">
        <v>42</v>
      </c>
      <c r="E479" s="16">
        <v>3</v>
      </c>
      <c r="F479" s="16">
        <v>12</v>
      </c>
      <c r="G479" s="17" t="s">
        <v>23</v>
      </c>
      <c r="H479" s="18" t="s">
        <v>11</v>
      </c>
      <c r="I479" s="19"/>
    </row>
    <row r="480" spans="3:9" ht="18" thickTop="1" thickBot="1" x14ac:dyDescent="0.35">
      <c r="C480" s="20">
        <v>46303.429467592592</v>
      </c>
      <c r="D480" s="16" t="s">
        <v>31</v>
      </c>
      <c r="E480" s="16">
        <v>4</v>
      </c>
      <c r="F480" s="16">
        <v>1</v>
      </c>
      <c r="G480" s="17" t="s">
        <v>15</v>
      </c>
      <c r="H480" s="18" t="s">
        <v>4</v>
      </c>
      <c r="I480" s="19"/>
    </row>
    <row r="481" spans="3:9" ht="18" thickTop="1" thickBot="1" x14ac:dyDescent="0.35">
      <c r="C481" s="20">
        <v>46303.429467592592</v>
      </c>
      <c r="D481" s="16" t="s">
        <v>32</v>
      </c>
      <c r="E481" s="16">
        <v>4</v>
      </c>
      <c r="F481" s="16">
        <v>2</v>
      </c>
      <c r="G481" s="17" t="s">
        <v>18</v>
      </c>
      <c r="H481" s="18" t="s">
        <v>22</v>
      </c>
      <c r="I481" s="19"/>
    </row>
    <row r="482" spans="3:9" ht="18" thickTop="1" thickBot="1" x14ac:dyDescent="0.35">
      <c r="C482" s="20">
        <v>46303.429467592592</v>
      </c>
      <c r="D482" s="16" t="s">
        <v>33</v>
      </c>
      <c r="E482" s="16">
        <v>4</v>
      </c>
      <c r="F482" s="16">
        <v>3</v>
      </c>
      <c r="G482" s="17" t="s">
        <v>11</v>
      </c>
      <c r="H482" s="18" t="s">
        <v>16</v>
      </c>
      <c r="I482" s="19"/>
    </row>
    <row r="483" spans="3:9" ht="18" thickTop="1" thickBot="1" x14ac:dyDescent="0.35">
      <c r="C483" s="20">
        <v>46303.429467592592</v>
      </c>
      <c r="D483" s="16" t="s">
        <v>34</v>
      </c>
      <c r="E483" s="16">
        <v>4</v>
      </c>
      <c r="F483" s="16">
        <v>4</v>
      </c>
      <c r="G483" s="17" t="s">
        <v>8</v>
      </c>
      <c r="H483" s="18" t="s">
        <v>25</v>
      </c>
      <c r="I483" s="19"/>
    </row>
    <row r="484" spans="3:9" ht="18" thickTop="1" thickBot="1" x14ac:dyDescent="0.35">
      <c r="C484" s="20">
        <v>46303.429467592592</v>
      </c>
      <c r="D484" s="16" t="s">
        <v>35</v>
      </c>
      <c r="E484" s="16">
        <v>4</v>
      </c>
      <c r="F484" s="16">
        <v>5</v>
      </c>
      <c r="G484" s="17" t="s">
        <v>27</v>
      </c>
      <c r="H484" s="18" t="s">
        <v>3</v>
      </c>
      <c r="I484" s="19"/>
    </row>
    <row r="485" spans="3:9" ht="18" thickTop="1" thickBot="1" x14ac:dyDescent="0.35">
      <c r="C485" s="20">
        <v>46303.429467592592</v>
      </c>
      <c r="D485" s="16" t="s">
        <v>36</v>
      </c>
      <c r="E485" s="16">
        <v>4</v>
      </c>
      <c r="F485" s="16">
        <v>6</v>
      </c>
      <c r="G485" s="17" t="s">
        <v>24</v>
      </c>
      <c r="H485" s="18" t="s">
        <v>17</v>
      </c>
      <c r="I485" s="19"/>
    </row>
    <row r="486" spans="3:9" ht="18" thickTop="1" thickBot="1" x14ac:dyDescent="0.35">
      <c r="C486" s="20">
        <v>46303.429467592592</v>
      </c>
      <c r="D486" s="16" t="s">
        <v>37</v>
      </c>
      <c r="E486" s="16">
        <v>4</v>
      </c>
      <c r="F486" s="16">
        <v>7</v>
      </c>
      <c r="G486" s="17" t="s">
        <v>20</v>
      </c>
      <c r="H486" s="18" t="s">
        <v>14</v>
      </c>
      <c r="I486" s="19"/>
    </row>
    <row r="487" spans="3:9" ht="18" thickTop="1" thickBot="1" x14ac:dyDescent="0.35">
      <c r="C487" s="20">
        <v>46303.429467592592</v>
      </c>
      <c r="D487" s="16" t="s">
        <v>38</v>
      </c>
      <c r="E487" s="16">
        <v>4</v>
      </c>
      <c r="F487" s="16">
        <v>8</v>
      </c>
      <c r="G487" s="17" t="s">
        <v>12</v>
      </c>
      <c r="H487" s="18" t="s">
        <v>19</v>
      </c>
      <c r="I487" s="19"/>
    </row>
    <row r="488" spans="3:9" ht="18" thickTop="1" thickBot="1" x14ac:dyDescent="0.35">
      <c r="C488" s="20">
        <v>46303.429467592592</v>
      </c>
      <c r="D488" s="16" t="s">
        <v>39</v>
      </c>
      <c r="E488" s="16">
        <v>4</v>
      </c>
      <c r="F488" s="16">
        <v>9</v>
      </c>
      <c r="G488" s="17" t="s">
        <v>7</v>
      </c>
      <c r="H488" s="18" t="s">
        <v>6</v>
      </c>
      <c r="I488" s="19"/>
    </row>
    <row r="489" spans="3:9" ht="18" thickTop="1" thickBot="1" x14ac:dyDescent="0.35">
      <c r="C489" s="20">
        <v>46303.429467592592</v>
      </c>
      <c r="D489" s="16" t="s">
        <v>40</v>
      </c>
      <c r="E489" s="16">
        <v>4</v>
      </c>
      <c r="F489" s="16">
        <v>10</v>
      </c>
      <c r="G489" s="17" t="s">
        <v>23</v>
      </c>
      <c r="H489" s="18" t="s">
        <v>9</v>
      </c>
      <c r="I489" s="19"/>
    </row>
    <row r="490" spans="3:9" ht="18" thickTop="1" thickBot="1" x14ac:dyDescent="0.35">
      <c r="C490" s="20">
        <v>46303.429467592592</v>
      </c>
      <c r="D490" s="16" t="s">
        <v>41</v>
      </c>
      <c r="E490" s="16">
        <v>4</v>
      </c>
      <c r="F490" s="16">
        <v>11</v>
      </c>
      <c r="G490" s="17" t="s">
        <v>5</v>
      </c>
      <c r="H490" s="18" t="s">
        <v>13</v>
      </c>
      <c r="I490" s="19"/>
    </row>
    <row r="491" spans="3:9" ht="18" thickTop="1" thickBot="1" x14ac:dyDescent="0.35">
      <c r="C491" s="21">
        <v>46303.429467592592</v>
      </c>
      <c r="D491" s="23" t="s">
        <v>42</v>
      </c>
      <c r="E491" s="23">
        <v>4</v>
      </c>
      <c r="F491" s="23">
        <v>12</v>
      </c>
      <c r="G491" s="24" t="s">
        <v>26</v>
      </c>
      <c r="H491" s="25" t="s">
        <v>2</v>
      </c>
      <c r="I491" s="26"/>
    </row>
    <row r="492" spans="3:9" ht="18" thickTop="1" thickBot="1" x14ac:dyDescent="0.35">
      <c r="C492" s="20">
        <v>46303.429583333331</v>
      </c>
      <c r="D492" s="16" t="s">
        <v>31</v>
      </c>
      <c r="E492" s="16">
        <v>1</v>
      </c>
      <c r="F492" s="16">
        <v>1</v>
      </c>
      <c r="G492" s="17" t="s">
        <v>6</v>
      </c>
      <c r="H492" s="18" t="s">
        <v>24</v>
      </c>
      <c r="I492" s="19" t="s">
        <v>18</v>
      </c>
    </row>
    <row r="493" spans="3:9" ht="18" thickTop="1" thickBot="1" x14ac:dyDescent="0.35">
      <c r="C493" s="20">
        <v>46303.429583333331</v>
      </c>
      <c r="D493" s="16" t="s">
        <v>32</v>
      </c>
      <c r="E493" s="16">
        <v>1</v>
      </c>
      <c r="F493" s="16">
        <v>2</v>
      </c>
      <c r="G493" s="17" t="s">
        <v>10</v>
      </c>
      <c r="H493" s="18" t="s">
        <v>13</v>
      </c>
      <c r="I493" s="19"/>
    </row>
    <row r="494" spans="3:9" ht="18" thickTop="1" thickBot="1" x14ac:dyDescent="0.35">
      <c r="C494" s="20">
        <v>46303.429583333331</v>
      </c>
      <c r="D494" s="16" t="s">
        <v>33</v>
      </c>
      <c r="E494" s="16">
        <v>1</v>
      </c>
      <c r="F494" s="16">
        <v>3</v>
      </c>
      <c r="G494" s="17" t="s">
        <v>9</v>
      </c>
      <c r="H494" s="18" t="s">
        <v>5</v>
      </c>
      <c r="I494" s="19"/>
    </row>
    <row r="495" spans="3:9" ht="18" thickTop="1" thickBot="1" x14ac:dyDescent="0.35">
      <c r="C495" s="20">
        <v>46303.429583333331</v>
      </c>
      <c r="D495" s="16" t="s">
        <v>34</v>
      </c>
      <c r="E495" s="16">
        <v>1</v>
      </c>
      <c r="F495" s="16">
        <v>4</v>
      </c>
      <c r="G495" s="17" t="s">
        <v>27</v>
      </c>
      <c r="H495" s="18" t="s">
        <v>4</v>
      </c>
      <c r="I495" s="19"/>
    </row>
    <row r="496" spans="3:9" ht="18" thickTop="1" thickBot="1" x14ac:dyDescent="0.35">
      <c r="C496" s="20">
        <v>46303.429583333331</v>
      </c>
      <c r="D496" s="16" t="s">
        <v>35</v>
      </c>
      <c r="E496" s="16">
        <v>1</v>
      </c>
      <c r="F496" s="16">
        <v>5</v>
      </c>
      <c r="G496" s="17" t="s">
        <v>14</v>
      </c>
      <c r="H496" s="18" t="s">
        <v>12</v>
      </c>
      <c r="I496" s="19"/>
    </row>
    <row r="497" spans="3:9" ht="18" thickTop="1" thickBot="1" x14ac:dyDescent="0.35">
      <c r="C497" s="20">
        <v>46303.429583333331</v>
      </c>
      <c r="D497" s="16" t="s">
        <v>36</v>
      </c>
      <c r="E497" s="16">
        <v>1</v>
      </c>
      <c r="F497" s="16">
        <v>6</v>
      </c>
      <c r="G497" s="17" t="s">
        <v>16</v>
      </c>
      <c r="H497" s="18" t="s">
        <v>19</v>
      </c>
      <c r="I497" s="19"/>
    </row>
    <row r="498" spans="3:9" ht="18" thickTop="1" thickBot="1" x14ac:dyDescent="0.35">
      <c r="C498" s="20">
        <v>46303.429583333331</v>
      </c>
      <c r="D498" s="16" t="s">
        <v>31</v>
      </c>
      <c r="E498" s="16">
        <v>2</v>
      </c>
      <c r="F498" s="16">
        <v>1</v>
      </c>
      <c r="G498" s="17" t="s">
        <v>13</v>
      </c>
      <c r="H498" s="18" t="s">
        <v>19</v>
      </c>
      <c r="I498" s="19" t="s">
        <v>12</v>
      </c>
    </row>
    <row r="499" spans="3:9" ht="18" thickTop="1" thickBot="1" x14ac:dyDescent="0.35">
      <c r="C499" s="20">
        <v>46303.429583333331</v>
      </c>
      <c r="D499" s="16" t="s">
        <v>32</v>
      </c>
      <c r="E499" s="16">
        <v>2</v>
      </c>
      <c r="F499" s="16">
        <v>2</v>
      </c>
      <c r="G499" s="17" t="s">
        <v>9</v>
      </c>
      <c r="H499" s="18" t="s">
        <v>18</v>
      </c>
      <c r="I499" s="19"/>
    </row>
    <row r="500" spans="3:9" ht="18" thickTop="1" thickBot="1" x14ac:dyDescent="0.35">
      <c r="C500" s="20">
        <v>46303.429583333331</v>
      </c>
      <c r="D500" s="16" t="s">
        <v>33</v>
      </c>
      <c r="E500" s="16">
        <v>2</v>
      </c>
      <c r="F500" s="16">
        <v>3</v>
      </c>
      <c r="G500" s="17" t="s">
        <v>27</v>
      </c>
      <c r="H500" s="18" t="s">
        <v>14</v>
      </c>
      <c r="I500" s="19"/>
    </row>
    <row r="501" spans="3:9" ht="18" thickTop="1" thickBot="1" x14ac:dyDescent="0.35">
      <c r="C501" s="20">
        <v>46303.429583333331</v>
      </c>
      <c r="D501" s="16" t="s">
        <v>34</v>
      </c>
      <c r="E501" s="16">
        <v>2</v>
      </c>
      <c r="F501" s="16">
        <v>4</v>
      </c>
      <c r="G501" s="17" t="s">
        <v>6</v>
      </c>
      <c r="H501" s="18" t="s">
        <v>5</v>
      </c>
      <c r="I501" s="19"/>
    </row>
    <row r="502" spans="3:9" ht="18" thickTop="1" thickBot="1" x14ac:dyDescent="0.35">
      <c r="C502" s="20">
        <v>46303.429583333331</v>
      </c>
      <c r="D502" s="16" t="s">
        <v>35</v>
      </c>
      <c r="E502" s="16">
        <v>2</v>
      </c>
      <c r="F502" s="16">
        <v>5</v>
      </c>
      <c r="G502" s="17" t="s">
        <v>24</v>
      </c>
      <c r="H502" s="18" t="s">
        <v>4</v>
      </c>
      <c r="I502" s="19"/>
    </row>
    <row r="503" spans="3:9" ht="18" thickTop="1" thickBot="1" x14ac:dyDescent="0.35">
      <c r="C503" s="20">
        <v>46303.429583333331</v>
      </c>
      <c r="D503" s="16" t="s">
        <v>36</v>
      </c>
      <c r="E503" s="16">
        <v>2</v>
      </c>
      <c r="F503" s="16">
        <v>6</v>
      </c>
      <c r="G503" s="17" t="s">
        <v>10</v>
      </c>
      <c r="H503" s="18" t="s">
        <v>16</v>
      </c>
      <c r="I503" s="19"/>
    </row>
    <row r="504" spans="3:9" ht="18" thickTop="1" thickBot="1" x14ac:dyDescent="0.35">
      <c r="C504" s="20">
        <v>46303.429583333331</v>
      </c>
      <c r="D504" s="16" t="s">
        <v>31</v>
      </c>
      <c r="E504" s="16">
        <v>3</v>
      </c>
      <c r="F504" s="16">
        <v>1</v>
      </c>
      <c r="G504" s="17" t="s">
        <v>12</v>
      </c>
      <c r="H504" s="18" t="s">
        <v>6</v>
      </c>
      <c r="I504" s="19" t="s">
        <v>27</v>
      </c>
    </row>
    <row r="505" spans="3:9" ht="18" thickTop="1" thickBot="1" x14ac:dyDescent="0.35">
      <c r="C505" s="20">
        <v>46303.429583333331</v>
      </c>
      <c r="D505" s="16" t="s">
        <v>32</v>
      </c>
      <c r="E505" s="16">
        <v>3</v>
      </c>
      <c r="F505" s="16">
        <v>2</v>
      </c>
      <c r="G505" s="17" t="s">
        <v>5</v>
      </c>
      <c r="H505" s="18" t="s">
        <v>18</v>
      </c>
      <c r="I505" s="19"/>
    </row>
    <row r="506" spans="3:9" ht="18" thickTop="1" thickBot="1" x14ac:dyDescent="0.35">
      <c r="C506" s="20">
        <v>46303.429583333331</v>
      </c>
      <c r="D506" s="16" t="s">
        <v>33</v>
      </c>
      <c r="E506" s="16">
        <v>3</v>
      </c>
      <c r="F506" s="16">
        <v>3</v>
      </c>
      <c r="G506" s="17" t="s">
        <v>10</v>
      </c>
      <c r="H506" s="18" t="s">
        <v>19</v>
      </c>
      <c r="I506" s="19"/>
    </row>
    <row r="507" spans="3:9" ht="18" thickTop="1" thickBot="1" x14ac:dyDescent="0.35">
      <c r="C507" s="20">
        <v>46303.429583333331</v>
      </c>
      <c r="D507" s="16" t="s">
        <v>34</v>
      </c>
      <c r="E507" s="16">
        <v>3</v>
      </c>
      <c r="F507" s="16">
        <v>4</v>
      </c>
      <c r="G507" s="17" t="s">
        <v>16</v>
      </c>
      <c r="H507" s="18" t="s">
        <v>9</v>
      </c>
      <c r="I507" s="19"/>
    </row>
    <row r="508" spans="3:9" ht="18" thickTop="1" thickBot="1" x14ac:dyDescent="0.35">
      <c r="C508" s="20">
        <v>46303.429583333331</v>
      </c>
      <c r="D508" s="16" t="s">
        <v>35</v>
      </c>
      <c r="E508" s="16">
        <v>3</v>
      </c>
      <c r="F508" s="16">
        <v>5</v>
      </c>
      <c r="G508" s="17" t="s">
        <v>4</v>
      </c>
      <c r="H508" s="18" t="s">
        <v>14</v>
      </c>
      <c r="I508" s="19"/>
    </row>
    <row r="509" spans="3:9" ht="18" thickTop="1" thickBot="1" x14ac:dyDescent="0.35">
      <c r="C509" s="20">
        <v>46303.429583333331</v>
      </c>
      <c r="D509" s="16" t="s">
        <v>36</v>
      </c>
      <c r="E509" s="16">
        <v>3</v>
      </c>
      <c r="F509" s="16">
        <v>6</v>
      </c>
      <c r="G509" s="17" t="s">
        <v>13</v>
      </c>
      <c r="H509" s="18" t="s">
        <v>24</v>
      </c>
      <c r="I509" s="19"/>
    </row>
    <row r="510" spans="3:9" ht="18" thickTop="1" thickBot="1" x14ac:dyDescent="0.35">
      <c r="C510" s="20">
        <v>46303.429583333331</v>
      </c>
      <c r="D510" s="16" t="s">
        <v>31</v>
      </c>
      <c r="E510" s="16">
        <v>4</v>
      </c>
      <c r="F510" s="16">
        <v>1</v>
      </c>
      <c r="G510" s="17" t="s">
        <v>9</v>
      </c>
      <c r="H510" s="18" t="s">
        <v>12</v>
      </c>
      <c r="I510" s="19" t="s">
        <v>13</v>
      </c>
    </row>
    <row r="511" spans="3:9" ht="18" thickTop="1" thickBot="1" x14ac:dyDescent="0.35">
      <c r="C511" s="20">
        <v>46303.429583333331</v>
      </c>
      <c r="D511" s="16" t="s">
        <v>32</v>
      </c>
      <c r="E511" s="16">
        <v>4</v>
      </c>
      <c r="F511" s="16">
        <v>2</v>
      </c>
      <c r="G511" s="17" t="s">
        <v>18</v>
      </c>
      <c r="H511" s="18" t="s">
        <v>4</v>
      </c>
      <c r="I511" s="19"/>
    </row>
    <row r="512" spans="3:9" ht="18" thickTop="1" thickBot="1" x14ac:dyDescent="0.35">
      <c r="C512" s="20">
        <v>46303.429583333331</v>
      </c>
      <c r="D512" s="16" t="s">
        <v>33</v>
      </c>
      <c r="E512" s="16">
        <v>4</v>
      </c>
      <c r="F512" s="16">
        <v>3</v>
      </c>
      <c r="G512" s="17" t="s">
        <v>16</v>
      </c>
      <c r="H512" s="18" t="s">
        <v>5</v>
      </c>
      <c r="I512" s="19"/>
    </row>
    <row r="513" spans="3:9" ht="18" thickTop="1" thickBot="1" x14ac:dyDescent="0.35">
      <c r="C513" s="20">
        <v>46303.429583333331</v>
      </c>
      <c r="D513" s="16" t="s">
        <v>34</v>
      </c>
      <c r="E513" s="16">
        <v>4</v>
      </c>
      <c r="F513" s="16">
        <v>4</v>
      </c>
      <c r="G513" s="17" t="s">
        <v>24</v>
      </c>
      <c r="H513" s="18" t="s">
        <v>19</v>
      </c>
      <c r="I513" s="19"/>
    </row>
    <row r="514" spans="3:9" ht="18" thickTop="1" thickBot="1" x14ac:dyDescent="0.35">
      <c r="C514" s="20">
        <v>46303.429583333331</v>
      </c>
      <c r="D514" s="16" t="s">
        <v>35</v>
      </c>
      <c r="E514" s="16">
        <v>4</v>
      </c>
      <c r="F514" s="16">
        <v>5</v>
      </c>
      <c r="G514" s="17" t="s">
        <v>27</v>
      </c>
      <c r="H514" s="18" t="s">
        <v>6</v>
      </c>
      <c r="I514" s="19"/>
    </row>
    <row r="515" spans="3:9" ht="18" thickTop="1" thickBot="1" x14ac:dyDescent="0.35">
      <c r="C515" s="20">
        <v>46303.429583333331</v>
      </c>
      <c r="D515" s="16" t="s">
        <v>36</v>
      </c>
      <c r="E515" s="16">
        <v>4</v>
      </c>
      <c r="F515" s="16">
        <v>6</v>
      </c>
      <c r="G515" s="17" t="s">
        <v>10</v>
      </c>
      <c r="H515" s="18" t="s">
        <v>14</v>
      </c>
      <c r="I515" s="19"/>
    </row>
    <row r="516" spans="3:9" ht="18" thickTop="1" thickBot="1" x14ac:dyDescent="0.35">
      <c r="C516" s="20">
        <v>46303.429583333331</v>
      </c>
      <c r="D516" s="16" t="s">
        <v>31</v>
      </c>
      <c r="E516" s="16">
        <v>5</v>
      </c>
      <c r="F516" s="16">
        <v>1</v>
      </c>
      <c r="G516" s="17" t="s">
        <v>16</v>
      </c>
      <c r="H516" s="18" t="s">
        <v>4</v>
      </c>
      <c r="I516" s="19" t="s">
        <v>14</v>
      </c>
    </row>
    <row r="517" spans="3:9" ht="18" thickTop="1" thickBot="1" x14ac:dyDescent="0.35">
      <c r="C517" s="20">
        <v>46303.429583333331</v>
      </c>
      <c r="D517" s="16" t="s">
        <v>32</v>
      </c>
      <c r="E517" s="16">
        <v>5</v>
      </c>
      <c r="F517" s="16">
        <v>2</v>
      </c>
      <c r="G517" s="17" t="s">
        <v>18</v>
      </c>
      <c r="H517" s="18" t="s">
        <v>12</v>
      </c>
      <c r="I517" s="19"/>
    </row>
    <row r="518" spans="3:9" ht="18" thickTop="1" thickBot="1" x14ac:dyDescent="0.35">
      <c r="C518" s="20">
        <v>46303.429583333331</v>
      </c>
      <c r="D518" s="16" t="s">
        <v>33</v>
      </c>
      <c r="E518" s="16">
        <v>5</v>
      </c>
      <c r="F518" s="16">
        <v>3</v>
      </c>
      <c r="G518" s="17" t="s">
        <v>24</v>
      </c>
      <c r="H518" s="18" t="s">
        <v>5</v>
      </c>
      <c r="I518" s="19"/>
    </row>
    <row r="519" spans="3:9" ht="18" thickTop="1" thickBot="1" x14ac:dyDescent="0.35">
      <c r="C519" s="20">
        <v>46303.429583333331</v>
      </c>
      <c r="D519" s="16" t="s">
        <v>34</v>
      </c>
      <c r="E519" s="16">
        <v>5</v>
      </c>
      <c r="F519" s="16">
        <v>4</v>
      </c>
      <c r="G519" s="17" t="s">
        <v>10</v>
      </c>
      <c r="H519" s="18" t="s">
        <v>9</v>
      </c>
      <c r="I519" s="19"/>
    </row>
    <row r="520" spans="3:9" ht="18" thickTop="1" thickBot="1" x14ac:dyDescent="0.35">
      <c r="C520" s="20">
        <v>46303.429583333331</v>
      </c>
      <c r="D520" s="16" t="s">
        <v>35</v>
      </c>
      <c r="E520" s="16">
        <v>5</v>
      </c>
      <c r="F520" s="16">
        <v>5</v>
      </c>
      <c r="G520" s="17" t="s">
        <v>13</v>
      </c>
      <c r="H520" s="18" t="s">
        <v>27</v>
      </c>
      <c r="I520" s="19"/>
    </row>
    <row r="521" spans="3:9" ht="18" thickTop="1" thickBot="1" x14ac:dyDescent="0.35">
      <c r="C521" s="21">
        <v>46303.429583333331</v>
      </c>
      <c r="D521" s="23" t="s">
        <v>36</v>
      </c>
      <c r="E521" s="23">
        <v>5</v>
      </c>
      <c r="F521" s="23">
        <v>6</v>
      </c>
      <c r="G521" s="24" t="s">
        <v>19</v>
      </c>
      <c r="H521" s="25" t="s">
        <v>6</v>
      </c>
      <c r="I521" s="26"/>
    </row>
    <row r="522" spans="3:9" ht="18" thickTop="1" thickBot="1" x14ac:dyDescent="0.35">
      <c r="C522" s="20">
        <v>46303.429722222223</v>
      </c>
      <c r="D522" s="16" t="s">
        <v>31</v>
      </c>
      <c r="E522" s="16">
        <v>1</v>
      </c>
      <c r="F522" s="16">
        <v>1</v>
      </c>
      <c r="G522" s="17" t="s">
        <v>24</v>
      </c>
      <c r="H522" s="18" t="s">
        <v>17</v>
      </c>
      <c r="I522" s="19"/>
    </row>
    <row r="523" spans="3:9" ht="18" thickTop="1" thickBot="1" x14ac:dyDescent="0.35">
      <c r="C523" s="20">
        <v>46303.429722222223</v>
      </c>
      <c r="D523" s="16" t="s">
        <v>32</v>
      </c>
      <c r="E523" s="16">
        <v>1</v>
      </c>
      <c r="F523" s="16">
        <v>2</v>
      </c>
      <c r="G523" s="17" t="s">
        <v>22</v>
      </c>
      <c r="H523" s="18" t="s">
        <v>9</v>
      </c>
      <c r="I523" s="19"/>
    </row>
    <row r="524" spans="3:9" ht="18" thickTop="1" thickBot="1" x14ac:dyDescent="0.35">
      <c r="C524" s="20">
        <v>46303.429722222223</v>
      </c>
      <c r="D524" s="16" t="s">
        <v>33</v>
      </c>
      <c r="E524" s="16">
        <v>1</v>
      </c>
      <c r="F524" s="16">
        <v>3</v>
      </c>
      <c r="G524" s="17" t="s">
        <v>27</v>
      </c>
      <c r="H524" s="18" t="s">
        <v>8</v>
      </c>
      <c r="I524" s="19"/>
    </row>
    <row r="525" spans="3:9" ht="18" thickTop="1" thickBot="1" x14ac:dyDescent="0.35">
      <c r="C525" s="20">
        <v>46303.429722222223</v>
      </c>
      <c r="D525" s="16" t="s">
        <v>34</v>
      </c>
      <c r="E525" s="16">
        <v>1</v>
      </c>
      <c r="F525" s="16">
        <v>4</v>
      </c>
      <c r="G525" s="17" t="s">
        <v>3</v>
      </c>
      <c r="H525" s="18" t="s">
        <v>18</v>
      </c>
      <c r="I525" s="19"/>
    </row>
    <row r="526" spans="3:9" ht="18" thickTop="1" thickBot="1" x14ac:dyDescent="0.35">
      <c r="C526" s="20">
        <v>46303.429722222223</v>
      </c>
      <c r="D526" s="16" t="s">
        <v>35</v>
      </c>
      <c r="E526" s="16">
        <v>1</v>
      </c>
      <c r="F526" s="16">
        <v>5</v>
      </c>
      <c r="G526" s="17" t="s">
        <v>26</v>
      </c>
      <c r="H526" s="18" t="s">
        <v>15</v>
      </c>
      <c r="I526" s="19"/>
    </row>
    <row r="527" spans="3:9" ht="18" thickTop="1" thickBot="1" x14ac:dyDescent="0.35">
      <c r="C527" s="20">
        <v>46303.429722222223</v>
      </c>
      <c r="D527" s="16" t="s">
        <v>36</v>
      </c>
      <c r="E527" s="16">
        <v>1</v>
      </c>
      <c r="F527" s="16">
        <v>6</v>
      </c>
      <c r="G527" s="17" t="s">
        <v>13</v>
      </c>
      <c r="H527" s="18" t="s">
        <v>2</v>
      </c>
      <c r="I527" s="19"/>
    </row>
    <row r="528" spans="3:9" ht="18" thickTop="1" thickBot="1" x14ac:dyDescent="0.35">
      <c r="C528" s="20">
        <v>46303.429722222223</v>
      </c>
      <c r="D528" s="16" t="s">
        <v>37</v>
      </c>
      <c r="E528" s="16">
        <v>1</v>
      </c>
      <c r="F528" s="16">
        <v>7</v>
      </c>
      <c r="G528" s="17" t="s">
        <v>16</v>
      </c>
      <c r="H528" s="18" t="s">
        <v>25</v>
      </c>
      <c r="I528" s="19"/>
    </row>
    <row r="529" spans="3:9" ht="18" thickTop="1" thickBot="1" x14ac:dyDescent="0.35">
      <c r="C529" s="20">
        <v>46303.429722222223</v>
      </c>
      <c r="D529" s="16" t="s">
        <v>38</v>
      </c>
      <c r="E529" s="16">
        <v>1</v>
      </c>
      <c r="F529" s="16">
        <v>8</v>
      </c>
      <c r="G529" s="17" t="s">
        <v>19</v>
      </c>
      <c r="H529" s="18" t="s">
        <v>7</v>
      </c>
      <c r="I529" s="19"/>
    </row>
    <row r="530" spans="3:9" ht="18" thickTop="1" thickBot="1" x14ac:dyDescent="0.35">
      <c r="C530" s="20">
        <v>46303.429722222223</v>
      </c>
      <c r="D530" s="16" t="s">
        <v>39</v>
      </c>
      <c r="E530" s="16">
        <v>1</v>
      </c>
      <c r="F530" s="16">
        <v>9</v>
      </c>
      <c r="G530" s="17" t="s">
        <v>11</v>
      </c>
      <c r="H530" s="18" t="s">
        <v>1</v>
      </c>
      <c r="I530" s="19"/>
    </row>
    <row r="531" spans="3:9" ht="18" thickTop="1" thickBot="1" x14ac:dyDescent="0.35">
      <c r="C531" s="20">
        <v>46303.429722222223</v>
      </c>
      <c r="D531" s="16" t="s">
        <v>40</v>
      </c>
      <c r="E531" s="16">
        <v>1</v>
      </c>
      <c r="F531" s="16">
        <v>10</v>
      </c>
      <c r="G531" s="17" t="s">
        <v>23</v>
      </c>
      <c r="H531" s="18" t="s">
        <v>6</v>
      </c>
      <c r="I531" s="19"/>
    </row>
    <row r="532" spans="3:9" ht="18" thickTop="1" thickBot="1" x14ac:dyDescent="0.35">
      <c r="C532" s="20">
        <v>46303.429722222223</v>
      </c>
      <c r="D532" s="16" t="s">
        <v>41</v>
      </c>
      <c r="E532" s="16">
        <v>1</v>
      </c>
      <c r="F532" s="16">
        <v>11</v>
      </c>
      <c r="G532" s="17" t="s">
        <v>10</v>
      </c>
      <c r="H532" s="18" t="s">
        <v>20</v>
      </c>
      <c r="I532" s="19"/>
    </row>
    <row r="533" spans="3:9" ht="18" thickTop="1" thickBot="1" x14ac:dyDescent="0.35">
      <c r="C533" s="20">
        <v>46303.429722222223</v>
      </c>
      <c r="D533" s="16" t="s">
        <v>42</v>
      </c>
      <c r="E533" s="16">
        <v>1</v>
      </c>
      <c r="F533" s="16">
        <v>12</v>
      </c>
      <c r="G533" s="17" t="s">
        <v>14</v>
      </c>
      <c r="H533" s="18" t="s">
        <v>21</v>
      </c>
      <c r="I533" s="19"/>
    </row>
    <row r="534" spans="3:9" ht="18" thickTop="1" thickBot="1" x14ac:dyDescent="0.35">
      <c r="C534" s="20">
        <v>46303.429722222223</v>
      </c>
      <c r="D534" s="16" t="s">
        <v>31</v>
      </c>
      <c r="E534" s="16">
        <v>2</v>
      </c>
      <c r="F534" s="16">
        <v>1</v>
      </c>
      <c r="G534" s="17" t="s">
        <v>1</v>
      </c>
      <c r="H534" s="18" t="s">
        <v>27</v>
      </c>
      <c r="I534" s="19"/>
    </row>
    <row r="535" spans="3:9" ht="18" thickTop="1" thickBot="1" x14ac:dyDescent="0.35">
      <c r="C535" s="20">
        <v>46303.429722222223</v>
      </c>
      <c r="D535" s="16" t="s">
        <v>32</v>
      </c>
      <c r="E535" s="16">
        <v>2</v>
      </c>
      <c r="F535" s="16">
        <v>2</v>
      </c>
      <c r="G535" s="17" t="s">
        <v>19</v>
      </c>
      <c r="H535" s="18" t="s">
        <v>26</v>
      </c>
      <c r="I535" s="19"/>
    </row>
    <row r="536" spans="3:9" ht="18" thickTop="1" thickBot="1" x14ac:dyDescent="0.35">
      <c r="C536" s="20">
        <v>46303.429722222223</v>
      </c>
      <c r="D536" s="16" t="s">
        <v>33</v>
      </c>
      <c r="E536" s="16">
        <v>2</v>
      </c>
      <c r="F536" s="16">
        <v>3</v>
      </c>
      <c r="G536" s="17" t="s">
        <v>17</v>
      </c>
      <c r="H536" s="18" t="s">
        <v>10</v>
      </c>
      <c r="I536" s="19"/>
    </row>
    <row r="537" spans="3:9" ht="18" thickTop="1" thickBot="1" x14ac:dyDescent="0.35">
      <c r="C537" s="20">
        <v>46303.429722222223</v>
      </c>
      <c r="D537" s="16" t="s">
        <v>34</v>
      </c>
      <c r="E537" s="16">
        <v>2</v>
      </c>
      <c r="F537" s="16">
        <v>4</v>
      </c>
      <c r="G537" s="17" t="s">
        <v>21</v>
      </c>
      <c r="H537" s="18" t="s">
        <v>11</v>
      </c>
      <c r="I537" s="19"/>
    </row>
    <row r="538" spans="3:9" ht="18" thickTop="1" thickBot="1" x14ac:dyDescent="0.35">
      <c r="C538" s="20">
        <v>46303.429722222223</v>
      </c>
      <c r="D538" s="16" t="s">
        <v>35</v>
      </c>
      <c r="E538" s="16">
        <v>2</v>
      </c>
      <c r="F538" s="16">
        <v>5</v>
      </c>
      <c r="G538" s="17" t="s">
        <v>8</v>
      </c>
      <c r="H538" s="18" t="s">
        <v>20</v>
      </c>
      <c r="I538" s="19"/>
    </row>
    <row r="539" spans="3:9" ht="18" thickTop="1" thickBot="1" x14ac:dyDescent="0.35">
      <c r="C539" s="20">
        <v>46303.429722222223</v>
      </c>
      <c r="D539" s="16" t="s">
        <v>36</v>
      </c>
      <c r="E539" s="16">
        <v>2</v>
      </c>
      <c r="F539" s="16">
        <v>6</v>
      </c>
      <c r="G539" s="17" t="s">
        <v>25</v>
      </c>
      <c r="H539" s="18" t="s">
        <v>13</v>
      </c>
      <c r="I539" s="19"/>
    </row>
    <row r="540" spans="3:9" ht="18" thickTop="1" thickBot="1" x14ac:dyDescent="0.35">
      <c r="C540" s="20">
        <v>46303.429722222223</v>
      </c>
      <c r="D540" s="16" t="s">
        <v>37</v>
      </c>
      <c r="E540" s="16">
        <v>2</v>
      </c>
      <c r="F540" s="16">
        <v>7</v>
      </c>
      <c r="G540" s="17" t="s">
        <v>6</v>
      </c>
      <c r="H540" s="18" t="s">
        <v>14</v>
      </c>
      <c r="I540" s="19"/>
    </row>
    <row r="541" spans="3:9" ht="18" thickTop="1" thickBot="1" x14ac:dyDescent="0.35">
      <c r="C541" s="20">
        <v>46303.429722222223</v>
      </c>
      <c r="D541" s="16" t="s">
        <v>38</v>
      </c>
      <c r="E541" s="16">
        <v>2</v>
      </c>
      <c r="F541" s="16">
        <v>8</v>
      </c>
      <c r="G541" s="17" t="s">
        <v>18</v>
      </c>
      <c r="H541" s="18" t="s">
        <v>16</v>
      </c>
      <c r="I541" s="19"/>
    </row>
    <row r="542" spans="3:9" ht="18" thickTop="1" thickBot="1" x14ac:dyDescent="0.35">
      <c r="C542" s="20">
        <v>46303.429722222223</v>
      </c>
      <c r="D542" s="16" t="s">
        <v>39</v>
      </c>
      <c r="E542" s="16">
        <v>2</v>
      </c>
      <c r="F542" s="16">
        <v>9</v>
      </c>
      <c r="G542" s="17" t="s">
        <v>9</v>
      </c>
      <c r="H542" s="18" t="s">
        <v>15</v>
      </c>
      <c r="I542" s="19"/>
    </row>
    <row r="543" spans="3:9" ht="18" thickTop="1" thickBot="1" x14ac:dyDescent="0.35">
      <c r="C543" s="20">
        <v>46303.429722222223</v>
      </c>
      <c r="D543" s="16" t="s">
        <v>40</v>
      </c>
      <c r="E543" s="16">
        <v>2</v>
      </c>
      <c r="F543" s="16">
        <v>10</v>
      </c>
      <c r="G543" s="17" t="s">
        <v>2</v>
      </c>
      <c r="H543" s="18" t="s">
        <v>23</v>
      </c>
      <c r="I543" s="19"/>
    </row>
    <row r="544" spans="3:9" ht="18" thickTop="1" thickBot="1" x14ac:dyDescent="0.35">
      <c r="C544" s="20">
        <v>46303.429722222223</v>
      </c>
      <c r="D544" s="16" t="s">
        <v>41</v>
      </c>
      <c r="E544" s="16">
        <v>2</v>
      </c>
      <c r="F544" s="16">
        <v>11</v>
      </c>
      <c r="G544" s="17" t="s">
        <v>22</v>
      </c>
      <c r="H544" s="18" t="s">
        <v>7</v>
      </c>
      <c r="I544" s="19"/>
    </row>
    <row r="545" spans="3:9" ht="18" thickTop="1" thickBot="1" x14ac:dyDescent="0.35">
      <c r="C545" s="20">
        <v>46303.429722222223</v>
      </c>
      <c r="D545" s="16" t="s">
        <v>42</v>
      </c>
      <c r="E545" s="16">
        <v>2</v>
      </c>
      <c r="F545" s="16">
        <v>12</v>
      </c>
      <c r="G545" s="17" t="s">
        <v>24</v>
      </c>
      <c r="H545" s="18" t="s">
        <v>3</v>
      </c>
      <c r="I545" s="19"/>
    </row>
    <row r="546" spans="3:9" ht="18" thickTop="1" thickBot="1" x14ac:dyDescent="0.35">
      <c r="C546" s="20">
        <v>46303.429722222223</v>
      </c>
      <c r="D546" s="16" t="s">
        <v>31</v>
      </c>
      <c r="E546" s="16">
        <v>3</v>
      </c>
      <c r="F546" s="16">
        <v>1</v>
      </c>
      <c r="G546" s="17" t="s">
        <v>17</v>
      </c>
      <c r="H546" s="18" t="s">
        <v>15</v>
      </c>
      <c r="I546" s="19"/>
    </row>
    <row r="547" spans="3:9" ht="18" thickTop="1" thickBot="1" x14ac:dyDescent="0.35">
      <c r="C547" s="20">
        <v>46303.429722222223</v>
      </c>
      <c r="D547" s="16" t="s">
        <v>32</v>
      </c>
      <c r="E547" s="16">
        <v>3</v>
      </c>
      <c r="F547" s="16">
        <v>2</v>
      </c>
      <c r="G547" s="17" t="s">
        <v>21</v>
      </c>
      <c r="H547" s="18" t="s">
        <v>13</v>
      </c>
      <c r="I547" s="19"/>
    </row>
    <row r="548" spans="3:9" ht="18" thickTop="1" thickBot="1" x14ac:dyDescent="0.35">
      <c r="C548" s="20">
        <v>46303.429722222223</v>
      </c>
      <c r="D548" s="16" t="s">
        <v>33</v>
      </c>
      <c r="E548" s="16">
        <v>3</v>
      </c>
      <c r="F548" s="16">
        <v>3</v>
      </c>
      <c r="G548" s="17" t="s">
        <v>6</v>
      </c>
      <c r="H548" s="18" t="s">
        <v>10</v>
      </c>
      <c r="I548" s="19"/>
    </row>
    <row r="549" spans="3:9" ht="18" thickTop="1" thickBot="1" x14ac:dyDescent="0.35">
      <c r="C549" s="20">
        <v>46303.429722222223</v>
      </c>
      <c r="D549" s="16" t="s">
        <v>34</v>
      </c>
      <c r="E549" s="16">
        <v>3</v>
      </c>
      <c r="F549" s="16">
        <v>4</v>
      </c>
      <c r="G549" s="17" t="s">
        <v>23</v>
      </c>
      <c r="H549" s="18" t="s">
        <v>24</v>
      </c>
      <c r="I549" s="19"/>
    </row>
    <row r="550" spans="3:9" ht="18" thickTop="1" thickBot="1" x14ac:dyDescent="0.35">
      <c r="C550" s="20">
        <v>46303.429722222223</v>
      </c>
      <c r="D550" s="16" t="s">
        <v>35</v>
      </c>
      <c r="E550" s="16">
        <v>3</v>
      </c>
      <c r="F550" s="16">
        <v>5</v>
      </c>
      <c r="G550" s="17" t="s">
        <v>27</v>
      </c>
      <c r="H550" s="18" t="s">
        <v>22</v>
      </c>
      <c r="I550" s="19"/>
    </row>
    <row r="551" spans="3:9" ht="18" thickTop="1" thickBot="1" x14ac:dyDescent="0.35">
      <c r="C551" s="20">
        <v>46303.429722222223</v>
      </c>
      <c r="D551" s="16" t="s">
        <v>36</v>
      </c>
      <c r="E551" s="16">
        <v>3</v>
      </c>
      <c r="F551" s="16">
        <v>6</v>
      </c>
      <c r="G551" s="17" t="s">
        <v>3</v>
      </c>
      <c r="H551" s="18" t="s">
        <v>16</v>
      </c>
      <c r="I551" s="19"/>
    </row>
    <row r="552" spans="3:9" ht="18" thickTop="1" thickBot="1" x14ac:dyDescent="0.35">
      <c r="C552" s="20">
        <v>46303.429722222223</v>
      </c>
      <c r="D552" s="16" t="s">
        <v>37</v>
      </c>
      <c r="E552" s="16">
        <v>3</v>
      </c>
      <c r="F552" s="16">
        <v>7</v>
      </c>
      <c r="G552" s="17" t="s">
        <v>7</v>
      </c>
      <c r="H552" s="18" t="s">
        <v>25</v>
      </c>
      <c r="I552" s="19"/>
    </row>
    <row r="553" spans="3:9" ht="18" thickTop="1" thickBot="1" x14ac:dyDescent="0.35">
      <c r="C553" s="20">
        <v>46303.429722222223</v>
      </c>
      <c r="D553" s="16" t="s">
        <v>38</v>
      </c>
      <c r="E553" s="16">
        <v>3</v>
      </c>
      <c r="F553" s="16">
        <v>8</v>
      </c>
      <c r="G553" s="17" t="s">
        <v>14</v>
      </c>
      <c r="H553" s="18" t="s">
        <v>8</v>
      </c>
      <c r="I553" s="19"/>
    </row>
    <row r="554" spans="3:9" ht="18" thickTop="1" thickBot="1" x14ac:dyDescent="0.35">
      <c r="C554" s="20">
        <v>46303.429722222223</v>
      </c>
      <c r="D554" s="16" t="s">
        <v>39</v>
      </c>
      <c r="E554" s="16">
        <v>3</v>
      </c>
      <c r="F554" s="16">
        <v>9</v>
      </c>
      <c r="G554" s="17" t="s">
        <v>20</v>
      </c>
      <c r="H554" s="18" t="s">
        <v>18</v>
      </c>
      <c r="I554" s="19"/>
    </row>
    <row r="555" spans="3:9" ht="18" thickTop="1" thickBot="1" x14ac:dyDescent="0.35">
      <c r="C555" s="20">
        <v>46303.429722222223</v>
      </c>
      <c r="D555" s="16" t="s">
        <v>40</v>
      </c>
      <c r="E555" s="16">
        <v>3</v>
      </c>
      <c r="F555" s="16">
        <v>10</v>
      </c>
      <c r="G555" s="17" t="s">
        <v>1</v>
      </c>
      <c r="H555" s="18" t="s">
        <v>19</v>
      </c>
      <c r="I555" s="19"/>
    </row>
    <row r="556" spans="3:9" ht="18" thickTop="1" thickBot="1" x14ac:dyDescent="0.35">
      <c r="C556" s="20">
        <v>46303.429722222223</v>
      </c>
      <c r="D556" s="16" t="s">
        <v>41</v>
      </c>
      <c r="E556" s="16">
        <v>3</v>
      </c>
      <c r="F556" s="16">
        <v>11</v>
      </c>
      <c r="G556" s="17" t="s">
        <v>2</v>
      </c>
      <c r="H556" s="18" t="s">
        <v>26</v>
      </c>
      <c r="I556" s="19"/>
    </row>
    <row r="557" spans="3:9" ht="18" thickTop="1" thickBot="1" x14ac:dyDescent="0.35">
      <c r="C557" s="21">
        <v>46303.429722222223</v>
      </c>
      <c r="D557" s="23" t="s">
        <v>42</v>
      </c>
      <c r="E557" s="23">
        <v>3</v>
      </c>
      <c r="F557" s="23">
        <v>12</v>
      </c>
      <c r="G557" s="24" t="s">
        <v>9</v>
      </c>
      <c r="H557" s="25" t="s">
        <v>11</v>
      </c>
      <c r="I557" s="26"/>
    </row>
    <row r="558" spans="3:9" ht="18" thickTop="1" thickBot="1" x14ac:dyDescent="0.35">
      <c r="C558" s="20">
        <v>46303.429907407408</v>
      </c>
      <c r="D558" s="16" t="s">
        <v>31</v>
      </c>
      <c r="E558" s="16">
        <v>1</v>
      </c>
      <c r="F558" s="16">
        <v>1</v>
      </c>
      <c r="G558" s="17" t="s">
        <v>25</v>
      </c>
      <c r="H558" s="18" t="s">
        <v>21</v>
      </c>
      <c r="I558" s="19"/>
    </row>
    <row r="559" spans="3:9" ht="18" thickTop="1" thickBot="1" x14ac:dyDescent="0.35">
      <c r="C559" s="20">
        <v>46303.429907407408</v>
      </c>
      <c r="D559" s="16" t="s">
        <v>32</v>
      </c>
      <c r="E559" s="16">
        <v>1</v>
      </c>
      <c r="F559" s="16">
        <v>2</v>
      </c>
      <c r="G559" s="17" t="s">
        <v>14</v>
      </c>
      <c r="H559" s="18" t="s">
        <v>16</v>
      </c>
      <c r="I559" s="19"/>
    </row>
    <row r="560" spans="3:9" ht="18" thickTop="1" thickBot="1" x14ac:dyDescent="0.35">
      <c r="C560" s="20">
        <v>46303.429907407408</v>
      </c>
      <c r="D560" s="16" t="s">
        <v>33</v>
      </c>
      <c r="E560" s="16">
        <v>1</v>
      </c>
      <c r="F560" s="16">
        <v>3</v>
      </c>
      <c r="G560" s="17" t="s">
        <v>10</v>
      </c>
      <c r="H560" s="18" t="s">
        <v>24</v>
      </c>
      <c r="I560" s="19"/>
    </row>
    <row r="561" spans="3:9" ht="18" thickTop="1" thickBot="1" x14ac:dyDescent="0.35">
      <c r="C561" s="20">
        <v>46303.429907407408</v>
      </c>
      <c r="D561" s="16" t="s">
        <v>34</v>
      </c>
      <c r="E561" s="16">
        <v>1</v>
      </c>
      <c r="F561" s="16">
        <v>4</v>
      </c>
      <c r="G561" s="17" t="s">
        <v>6</v>
      </c>
      <c r="H561" s="18" t="s">
        <v>20</v>
      </c>
      <c r="I561" s="19"/>
    </row>
    <row r="562" spans="3:9" ht="18" thickTop="1" thickBot="1" x14ac:dyDescent="0.35">
      <c r="C562" s="20">
        <v>46303.429907407408</v>
      </c>
      <c r="D562" s="16" t="s">
        <v>35</v>
      </c>
      <c r="E562" s="16">
        <v>1</v>
      </c>
      <c r="F562" s="16">
        <v>5</v>
      </c>
      <c r="G562" s="17" t="s">
        <v>13</v>
      </c>
      <c r="H562" s="18" t="s">
        <v>4</v>
      </c>
      <c r="I562" s="19"/>
    </row>
    <row r="563" spans="3:9" ht="18" thickTop="1" thickBot="1" x14ac:dyDescent="0.35">
      <c r="C563" s="20">
        <v>46303.429907407408</v>
      </c>
      <c r="D563" s="16" t="s">
        <v>36</v>
      </c>
      <c r="E563" s="16">
        <v>1</v>
      </c>
      <c r="F563" s="16">
        <v>6</v>
      </c>
      <c r="G563" s="17" t="s">
        <v>3</v>
      </c>
      <c r="H563" s="18" t="s">
        <v>1</v>
      </c>
      <c r="I563" s="19"/>
    </row>
    <row r="564" spans="3:9" ht="18" thickTop="1" thickBot="1" x14ac:dyDescent="0.35">
      <c r="C564" s="20">
        <v>46303.429907407408</v>
      </c>
      <c r="D564" s="16" t="s">
        <v>37</v>
      </c>
      <c r="E564" s="16">
        <v>1</v>
      </c>
      <c r="F564" s="16">
        <v>7</v>
      </c>
      <c r="G564" s="17" t="s">
        <v>9</v>
      </c>
      <c r="H564" s="18" t="s">
        <v>8</v>
      </c>
      <c r="I564" s="19"/>
    </row>
    <row r="565" spans="3:9" ht="18" thickTop="1" thickBot="1" x14ac:dyDescent="0.35">
      <c r="C565" s="20">
        <v>46303.429907407408</v>
      </c>
      <c r="D565" s="16" t="s">
        <v>38</v>
      </c>
      <c r="E565" s="16">
        <v>1</v>
      </c>
      <c r="F565" s="16">
        <v>8</v>
      </c>
      <c r="G565" s="17" t="s">
        <v>5</v>
      </c>
      <c r="H565" s="18" t="s">
        <v>22</v>
      </c>
      <c r="I565" s="19"/>
    </row>
    <row r="566" spans="3:9" ht="18" thickTop="1" thickBot="1" x14ac:dyDescent="0.35">
      <c r="C566" s="20">
        <v>46303.429907407408</v>
      </c>
      <c r="D566" s="16" t="s">
        <v>39</v>
      </c>
      <c r="E566" s="16">
        <v>1</v>
      </c>
      <c r="F566" s="16">
        <v>9</v>
      </c>
      <c r="G566" s="17" t="s">
        <v>18</v>
      </c>
      <c r="H566" s="18" t="s">
        <v>17</v>
      </c>
      <c r="I566" s="19"/>
    </row>
    <row r="567" spans="3:9" ht="18" thickTop="1" thickBot="1" x14ac:dyDescent="0.35">
      <c r="C567" s="20">
        <v>46303.429907407408</v>
      </c>
      <c r="D567" s="16" t="s">
        <v>40</v>
      </c>
      <c r="E567" s="16">
        <v>1</v>
      </c>
      <c r="F567" s="16">
        <v>10</v>
      </c>
      <c r="G567" s="17" t="s">
        <v>23</v>
      </c>
      <c r="H567" s="18" t="s">
        <v>7</v>
      </c>
      <c r="I567" s="19"/>
    </row>
    <row r="568" spans="3:9" ht="18" thickTop="1" thickBot="1" x14ac:dyDescent="0.35">
      <c r="C568" s="20">
        <v>46303.429907407408</v>
      </c>
      <c r="D568" s="16" t="s">
        <v>41</v>
      </c>
      <c r="E568" s="16">
        <v>1</v>
      </c>
      <c r="F568" s="16">
        <v>11</v>
      </c>
      <c r="G568" s="17" t="s">
        <v>26</v>
      </c>
      <c r="H568" s="18" t="s">
        <v>27</v>
      </c>
      <c r="I568" s="19"/>
    </row>
    <row r="569" spans="3:9" ht="18" thickTop="1" thickBot="1" x14ac:dyDescent="0.35">
      <c r="C569" s="20">
        <v>46303.429907407408</v>
      </c>
      <c r="D569" s="16" t="s">
        <v>42</v>
      </c>
      <c r="E569" s="16">
        <v>1</v>
      </c>
      <c r="F569" s="16">
        <v>12</v>
      </c>
      <c r="G569" s="17" t="s">
        <v>15</v>
      </c>
      <c r="H569" s="18" t="s">
        <v>2</v>
      </c>
      <c r="I569" s="19"/>
    </row>
    <row r="570" spans="3:9" ht="18" thickTop="1" thickBot="1" x14ac:dyDescent="0.35">
      <c r="C570" s="20">
        <v>46303.429907407408</v>
      </c>
      <c r="D570" s="16" t="s">
        <v>31</v>
      </c>
      <c r="E570" s="16">
        <v>2</v>
      </c>
      <c r="F570" s="16">
        <v>1</v>
      </c>
      <c r="G570" s="17" t="s">
        <v>21</v>
      </c>
      <c r="H570" s="18" t="s">
        <v>26</v>
      </c>
      <c r="I570" s="19"/>
    </row>
    <row r="571" spans="3:9" ht="18" thickTop="1" thickBot="1" x14ac:dyDescent="0.35">
      <c r="C571" s="20">
        <v>46303.429907407408</v>
      </c>
      <c r="D571" s="16" t="s">
        <v>32</v>
      </c>
      <c r="E571" s="16">
        <v>2</v>
      </c>
      <c r="F571" s="16">
        <v>2</v>
      </c>
      <c r="G571" s="17" t="s">
        <v>13</v>
      </c>
      <c r="H571" s="18" t="s">
        <v>17</v>
      </c>
      <c r="I571" s="19"/>
    </row>
    <row r="572" spans="3:9" ht="18" thickTop="1" thickBot="1" x14ac:dyDescent="0.35">
      <c r="C572" s="20">
        <v>46303.429907407408</v>
      </c>
      <c r="D572" s="16" t="s">
        <v>33</v>
      </c>
      <c r="E572" s="16">
        <v>2</v>
      </c>
      <c r="F572" s="16">
        <v>3</v>
      </c>
      <c r="G572" s="17" t="s">
        <v>2</v>
      </c>
      <c r="H572" s="18" t="s">
        <v>14</v>
      </c>
      <c r="I572" s="19"/>
    </row>
    <row r="573" spans="3:9" ht="18" thickTop="1" thickBot="1" x14ac:dyDescent="0.35">
      <c r="C573" s="20">
        <v>46303.429907407408</v>
      </c>
      <c r="D573" s="16" t="s">
        <v>34</v>
      </c>
      <c r="E573" s="16">
        <v>2</v>
      </c>
      <c r="F573" s="16">
        <v>4</v>
      </c>
      <c r="G573" s="17" t="s">
        <v>25</v>
      </c>
      <c r="H573" s="18" t="s">
        <v>3</v>
      </c>
      <c r="I573" s="19"/>
    </row>
    <row r="574" spans="3:9" ht="18" thickTop="1" thickBot="1" x14ac:dyDescent="0.35">
      <c r="C574" s="20">
        <v>46303.429907407408</v>
      </c>
      <c r="D574" s="16" t="s">
        <v>35</v>
      </c>
      <c r="E574" s="16">
        <v>2</v>
      </c>
      <c r="F574" s="16">
        <v>5</v>
      </c>
      <c r="G574" s="17" t="s">
        <v>7</v>
      </c>
      <c r="H574" s="18" t="s">
        <v>20</v>
      </c>
      <c r="I574" s="19"/>
    </row>
    <row r="575" spans="3:9" ht="18" thickTop="1" thickBot="1" x14ac:dyDescent="0.35">
      <c r="C575" s="20">
        <v>46303.429907407408</v>
      </c>
      <c r="D575" s="16" t="s">
        <v>36</v>
      </c>
      <c r="E575" s="16">
        <v>2</v>
      </c>
      <c r="F575" s="16">
        <v>6</v>
      </c>
      <c r="G575" s="17" t="s">
        <v>15</v>
      </c>
      <c r="H575" s="18" t="s">
        <v>10</v>
      </c>
      <c r="I575" s="19"/>
    </row>
    <row r="576" spans="3:9" ht="18" thickTop="1" thickBot="1" x14ac:dyDescent="0.35">
      <c r="C576" s="20">
        <v>46303.429907407408</v>
      </c>
      <c r="D576" s="16" t="s">
        <v>37</v>
      </c>
      <c r="E576" s="16">
        <v>2</v>
      </c>
      <c r="F576" s="16">
        <v>7</v>
      </c>
      <c r="G576" s="17" t="s">
        <v>4</v>
      </c>
      <c r="H576" s="18" t="s">
        <v>22</v>
      </c>
      <c r="I576" s="19"/>
    </row>
    <row r="577" spans="3:9" ht="18" thickTop="1" thickBot="1" x14ac:dyDescent="0.35">
      <c r="C577" s="20">
        <v>46303.429907407408</v>
      </c>
      <c r="D577" s="16" t="s">
        <v>38</v>
      </c>
      <c r="E577" s="16">
        <v>2</v>
      </c>
      <c r="F577" s="16">
        <v>8</v>
      </c>
      <c r="G577" s="17" t="s">
        <v>23</v>
      </c>
      <c r="H577" s="18" t="s">
        <v>18</v>
      </c>
      <c r="I577" s="19"/>
    </row>
    <row r="578" spans="3:9" ht="18" thickTop="1" thickBot="1" x14ac:dyDescent="0.35">
      <c r="C578" s="20">
        <v>46303.429907407408</v>
      </c>
      <c r="D578" s="16" t="s">
        <v>39</v>
      </c>
      <c r="E578" s="16">
        <v>2</v>
      </c>
      <c r="F578" s="16">
        <v>9</v>
      </c>
      <c r="G578" s="17" t="s">
        <v>6</v>
      </c>
      <c r="H578" s="18" t="s">
        <v>1</v>
      </c>
      <c r="I578" s="19"/>
    </row>
    <row r="579" spans="3:9" ht="18" thickTop="1" thickBot="1" x14ac:dyDescent="0.35">
      <c r="C579" s="20">
        <v>46303.429907407408</v>
      </c>
      <c r="D579" s="16" t="s">
        <v>40</v>
      </c>
      <c r="E579" s="16">
        <v>2</v>
      </c>
      <c r="F579" s="16">
        <v>10</v>
      </c>
      <c r="G579" s="17" t="s">
        <v>5</v>
      </c>
      <c r="H579" s="18" t="s">
        <v>8</v>
      </c>
      <c r="I579" s="19"/>
    </row>
    <row r="580" spans="3:9" ht="18" thickTop="1" thickBot="1" x14ac:dyDescent="0.35">
      <c r="C580" s="20">
        <v>46303.429907407408</v>
      </c>
      <c r="D580" s="16" t="s">
        <v>41</v>
      </c>
      <c r="E580" s="16">
        <v>2</v>
      </c>
      <c r="F580" s="16">
        <v>11</v>
      </c>
      <c r="G580" s="17" t="s">
        <v>16</v>
      </c>
      <c r="H580" s="18" t="s">
        <v>27</v>
      </c>
      <c r="I580" s="19"/>
    </row>
    <row r="581" spans="3:9" ht="18" thickTop="1" thickBot="1" x14ac:dyDescent="0.35">
      <c r="C581" s="20">
        <v>46303.429907407408</v>
      </c>
      <c r="D581" s="16" t="s">
        <v>42</v>
      </c>
      <c r="E581" s="16">
        <v>2</v>
      </c>
      <c r="F581" s="16">
        <v>12</v>
      </c>
      <c r="G581" s="17" t="s">
        <v>24</v>
      </c>
      <c r="H581" s="18" t="s">
        <v>9</v>
      </c>
      <c r="I581" s="19"/>
    </row>
    <row r="582" spans="3:9" ht="18" thickTop="1" thickBot="1" x14ac:dyDescent="0.35">
      <c r="C582" s="20">
        <v>46303.429907407408</v>
      </c>
      <c r="D582" s="16" t="s">
        <v>31</v>
      </c>
      <c r="E582" s="16">
        <v>3</v>
      </c>
      <c r="F582" s="16">
        <v>1</v>
      </c>
      <c r="G582" s="17" t="s">
        <v>22</v>
      </c>
      <c r="H582" s="18" t="s">
        <v>10</v>
      </c>
      <c r="I582" s="19"/>
    </row>
    <row r="583" spans="3:9" ht="18" thickTop="1" thickBot="1" x14ac:dyDescent="0.35">
      <c r="C583" s="20">
        <v>46303.429907407408</v>
      </c>
      <c r="D583" s="16" t="s">
        <v>32</v>
      </c>
      <c r="E583" s="16">
        <v>3</v>
      </c>
      <c r="F583" s="16">
        <v>2</v>
      </c>
      <c r="G583" s="17" t="s">
        <v>15</v>
      </c>
      <c r="H583" s="18" t="s">
        <v>13</v>
      </c>
      <c r="I583" s="19"/>
    </row>
    <row r="584" spans="3:9" ht="18" thickTop="1" thickBot="1" x14ac:dyDescent="0.35">
      <c r="C584" s="20">
        <v>46303.429907407408</v>
      </c>
      <c r="D584" s="16" t="s">
        <v>33</v>
      </c>
      <c r="E584" s="16">
        <v>3</v>
      </c>
      <c r="F584" s="16">
        <v>3</v>
      </c>
      <c r="G584" s="17" t="s">
        <v>4</v>
      </c>
      <c r="H584" s="18" t="s">
        <v>1</v>
      </c>
      <c r="I584" s="19"/>
    </row>
    <row r="585" spans="3:9" ht="18" thickTop="1" thickBot="1" x14ac:dyDescent="0.35">
      <c r="C585" s="20">
        <v>46303.429907407408</v>
      </c>
      <c r="D585" s="16" t="s">
        <v>34</v>
      </c>
      <c r="E585" s="16">
        <v>3</v>
      </c>
      <c r="F585" s="16">
        <v>4</v>
      </c>
      <c r="G585" s="17" t="s">
        <v>24</v>
      </c>
      <c r="H585" s="18" t="s">
        <v>8</v>
      </c>
      <c r="I585" s="19"/>
    </row>
    <row r="586" spans="3:9" ht="18" thickTop="1" thickBot="1" x14ac:dyDescent="0.35">
      <c r="C586" s="20">
        <v>46303.429907407408</v>
      </c>
      <c r="D586" s="16" t="s">
        <v>35</v>
      </c>
      <c r="E586" s="16">
        <v>3</v>
      </c>
      <c r="F586" s="16">
        <v>5</v>
      </c>
      <c r="G586" s="17" t="s">
        <v>23</v>
      </c>
      <c r="H586" s="18" t="s">
        <v>5</v>
      </c>
      <c r="I586" s="19"/>
    </row>
    <row r="587" spans="3:9" ht="18" thickTop="1" thickBot="1" x14ac:dyDescent="0.35">
      <c r="C587" s="20">
        <v>46303.429907407408</v>
      </c>
      <c r="D587" s="16" t="s">
        <v>36</v>
      </c>
      <c r="E587" s="16">
        <v>3</v>
      </c>
      <c r="F587" s="16">
        <v>6</v>
      </c>
      <c r="G587" s="17" t="s">
        <v>20</v>
      </c>
      <c r="H587" s="18" t="s">
        <v>27</v>
      </c>
      <c r="I587" s="19"/>
    </row>
    <row r="588" spans="3:9" ht="18" thickTop="1" thickBot="1" x14ac:dyDescent="0.35">
      <c r="C588" s="20">
        <v>46303.429907407408</v>
      </c>
      <c r="D588" s="16" t="s">
        <v>37</v>
      </c>
      <c r="E588" s="16">
        <v>3</v>
      </c>
      <c r="F588" s="16">
        <v>7</v>
      </c>
      <c r="G588" s="17" t="s">
        <v>17</v>
      </c>
      <c r="H588" s="18" t="s">
        <v>16</v>
      </c>
      <c r="I588" s="19"/>
    </row>
    <row r="589" spans="3:9" ht="18" thickTop="1" thickBot="1" x14ac:dyDescent="0.35">
      <c r="C589" s="20">
        <v>46303.429907407408</v>
      </c>
      <c r="D589" s="16" t="s">
        <v>38</v>
      </c>
      <c r="E589" s="16">
        <v>3</v>
      </c>
      <c r="F589" s="16">
        <v>8</v>
      </c>
      <c r="G589" s="17" t="s">
        <v>3</v>
      </c>
      <c r="H589" s="18" t="s">
        <v>14</v>
      </c>
      <c r="I589" s="19"/>
    </row>
    <row r="590" spans="3:9" ht="18" thickTop="1" thickBot="1" x14ac:dyDescent="0.35">
      <c r="C590" s="20">
        <v>46303.429907407408</v>
      </c>
      <c r="D590" s="16" t="s">
        <v>39</v>
      </c>
      <c r="E590" s="16">
        <v>3</v>
      </c>
      <c r="F590" s="16">
        <v>9</v>
      </c>
      <c r="G590" s="17" t="s">
        <v>9</v>
      </c>
      <c r="H590" s="18" t="s">
        <v>25</v>
      </c>
      <c r="I590" s="19"/>
    </row>
    <row r="591" spans="3:9" ht="18" thickTop="1" thickBot="1" x14ac:dyDescent="0.35">
      <c r="C591" s="20">
        <v>46303.429907407408</v>
      </c>
      <c r="D591" s="16" t="s">
        <v>40</v>
      </c>
      <c r="E591" s="16">
        <v>3</v>
      </c>
      <c r="F591" s="16">
        <v>10</v>
      </c>
      <c r="G591" s="17" t="s">
        <v>2</v>
      </c>
      <c r="H591" s="18" t="s">
        <v>18</v>
      </c>
      <c r="I591" s="19"/>
    </row>
    <row r="592" spans="3:9" ht="18" thickTop="1" thickBot="1" x14ac:dyDescent="0.35">
      <c r="C592" s="20">
        <v>46303.429907407408</v>
      </c>
      <c r="D592" s="16" t="s">
        <v>41</v>
      </c>
      <c r="E592" s="16">
        <v>3</v>
      </c>
      <c r="F592" s="16">
        <v>11</v>
      </c>
      <c r="G592" s="17" t="s">
        <v>7</v>
      </c>
      <c r="H592" s="18" t="s">
        <v>26</v>
      </c>
      <c r="I592" s="19"/>
    </row>
    <row r="593" spans="3:9" ht="18" thickTop="1" thickBot="1" x14ac:dyDescent="0.35">
      <c r="C593" s="20">
        <v>46303.429907407408</v>
      </c>
      <c r="D593" s="16" t="s">
        <v>42</v>
      </c>
      <c r="E593" s="16">
        <v>3</v>
      </c>
      <c r="F593" s="16">
        <v>12</v>
      </c>
      <c r="G593" s="17" t="s">
        <v>6</v>
      </c>
      <c r="H593" s="18" t="s">
        <v>21</v>
      </c>
      <c r="I593" s="19"/>
    </row>
    <row r="594" spans="3:9" ht="18" thickTop="1" thickBot="1" x14ac:dyDescent="0.35">
      <c r="C594" s="20">
        <v>46303.429907407408</v>
      </c>
      <c r="D594" s="16" t="s">
        <v>31</v>
      </c>
      <c r="E594" s="16">
        <v>4</v>
      </c>
      <c r="F594" s="16">
        <v>1</v>
      </c>
      <c r="G594" s="17" t="s">
        <v>3</v>
      </c>
      <c r="H594" s="18" t="s">
        <v>23</v>
      </c>
      <c r="I594" s="19"/>
    </row>
    <row r="595" spans="3:9" ht="18" thickTop="1" thickBot="1" x14ac:dyDescent="0.35">
      <c r="C595" s="20">
        <v>46303.429907407408</v>
      </c>
      <c r="D595" s="16" t="s">
        <v>32</v>
      </c>
      <c r="E595" s="16">
        <v>4</v>
      </c>
      <c r="F595" s="16">
        <v>2</v>
      </c>
      <c r="G595" s="17" t="s">
        <v>5</v>
      </c>
      <c r="H595" s="18" t="s">
        <v>1</v>
      </c>
      <c r="I595" s="19"/>
    </row>
    <row r="596" spans="3:9" ht="18" thickTop="1" thickBot="1" x14ac:dyDescent="0.35">
      <c r="C596" s="20">
        <v>46303.429907407408</v>
      </c>
      <c r="D596" s="16" t="s">
        <v>33</v>
      </c>
      <c r="E596" s="16">
        <v>4</v>
      </c>
      <c r="F596" s="16">
        <v>3</v>
      </c>
      <c r="G596" s="17" t="s">
        <v>9</v>
      </c>
      <c r="H596" s="18" t="s">
        <v>17</v>
      </c>
      <c r="I596" s="19"/>
    </row>
    <row r="597" spans="3:9" ht="18" thickTop="1" thickBot="1" x14ac:dyDescent="0.35">
      <c r="C597" s="20">
        <v>46303.429907407408</v>
      </c>
      <c r="D597" s="16" t="s">
        <v>34</v>
      </c>
      <c r="E597" s="16">
        <v>4</v>
      </c>
      <c r="F597" s="16">
        <v>4</v>
      </c>
      <c r="G597" s="17" t="s">
        <v>14</v>
      </c>
      <c r="H597" s="18" t="s">
        <v>15</v>
      </c>
      <c r="I597" s="19"/>
    </row>
    <row r="598" spans="3:9" ht="18" thickTop="1" thickBot="1" x14ac:dyDescent="0.35">
      <c r="C598" s="20">
        <v>46303.429907407408</v>
      </c>
      <c r="D598" s="16" t="s">
        <v>35</v>
      </c>
      <c r="E598" s="16">
        <v>4</v>
      </c>
      <c r="F598" s="16">
        <v>5</v>
      </c>
      <c r="G598" s="17" t="s">
        <v>13</v>
      </c>
      <c r="H598" s="18" t="s">
        <v>7</v>
      </c>
      <c r="I598" s="19"/>
    </row>
    <row r="599" spans="3:9" ht="18" thickTop="1" thickBot="1" x14ac:dyDescent="0.35">
      <c r="C599" s="20">
        <v>46303.429907407408</v>
      </c>
      <c r="D599" s="16" t="s">
        <v>36</v>
      </c>
      <c r="E599" s="16">
        <v>4</v>
      </c>
      <c r="F599" s="16">
        <v>6</v>
      </c>
      <c r="G599" s="17" t="s">
        <v>8</v>
      </c>
      <c r="H599" s="18" t="s">
        <v>16</v>
      </c>
      <c r="I599" s="19"/>
    </row>
    <row r="600" spans="3:9" ht="18" thickTop="1" thickBot="1" x14ac:dyDescent="0.35">
      <c r="C600" s="20">
        <v>46303.429907407408</v>
      </c>
      <c r="D600" s="16" t="s">
        <v>37</v>
      </c>
      <c r="E600" s="16">
        <v>4</v>
      </c>
      <c r="F600" s="16">
        <v>7</v>
      </c>
      <c r="G600" s="17" t="s">
        <v>18</v>
      </c>
      <c r="H600" s="18" t="s">
        <v>10</v>
      </c>
      <c r="I600" s="19"/>
    </row>
    <row r="601" spans="3:9" ht="18" thickTop="1" thickBot="1" x14ac:dyDescent="0.35">
      <c r="C601" s="20">
        <v>46303.429907407408</v>
      </c>
      <c r="D601" s="16" t="s">
        <v>38</v>
      </c>
      <c r="E601" s="16">
        <v>4</v>
      </c>
      <c r="F601" s="16">
        <v>8</v>
      </c>
      <c r="G601" s="17" t="s">
        <v>6</v>
      </c>
      <c r="H601" s="18" t="s">
        <v>22</v>
      </c>
      <c r="I601" s="19"/>
    </row>
    <row r="602" spans="3:9" ht="18" thickTop="1" thickBot="1" x14ac:dyDescent="0.35">
      <c r="C602" s="20">
        <v>46303.429907407408</v>
      </c>
      <c r="D602" s="16" t="s">
        <v>39</v>
      </c>
      <c r="E602" s="16">
        <v>4</v>
      </c>
      <c r="F602" s="16">
        <v>9</v>
      </c>
      <c r="G602" s="17" t="s">
        <v>25</v>
      </c>
      <c r="H602" s="18" t="s">
        <v>27</v>
      </c>
      <c r="I602" s="19"/>
    </row>
    <row r="603" spans="3:9" ht="18" thickTop="1" thickBot="1" x14ac:dyDescent="0.35">
      <c r="C603" s="20">
        <v>46303.429907407408</v>
      </c>
      <c r="D603" s="16" t="s">
        <v>40</v>
      </c>
      <c r="E603" s="16">
        <v>4</v>
      </c>
      <c r="F603" s="16">
        <v>10</v>
      </c>
      <c r="G603" s="17" t="s">
        <v>2</v>
      </c>
      <c r="H603" s="18" t="s">
        <v>21</v>
      </c>
      <c r="I603" s="19"/>
    </row>
    <row r="604" spans="3:9" ht="18" thickTop="1" thickBot="1" x14ac:dyDescent="0.35">
      <c r="C604" s="20">
        <v>46303.429907407408</v>
      </c>
      <c r="D604" s="16" t="s">
        <v>41</v>
      </c>
      <c r="E604" s="16">
        <v>4</v>
      </c>
      <c r="F604" s="16">
        <v>11</v>
      </c>
      <c r="G604" s="17" t="s">
        <v>20</v>
      </c>
      <c r="H604" s="18" t="s">
        <v>24</v>
      </c>
      <c r="I604" s="19"/>
    </row>
    <row r="605" spans="3:9" ht="18" thickTop="1" thickBot="1" x14ac:dyDescent="0.35">
      <c r="C605" s="20">
        <v>46303.429907407408</v>
      </c>
      <c r="D605" s="16" t="s">
        <v>42</v>
      </c>
      <c r="E605" s="16">
        <v>4</v>
      </c>
      <c r="F605" s="16">
        <v>12</v>
      </c>
      <c r="G605" s="17" t="s">
        <v>4</v>
      </c>
      <c r="H605" s="18" t="s">
        <v>26</v>
      </c>
      <c r="I605" s="19"/>
    </row>
    <row r="606" spans="3:9" ht="18" thickTop="1" thickBot="1" x14ac:dyDescent="0.35">
      <c r="C606" s="20">
        <v>46303.429907407408</v>
      </c>
      <c r="D606" s="16" t="s">
        <v>31</v>
      </c>
      <c r="E606" s="16">
        <v>5</v>
      </c>
      <c r="F606" s="16">
        <v>1</v>
      </c>
      <c r="G606" s="17" t="s">
        <v>2</v>
      </c>
      <c r="H606" s="18" t="s">
        <v>9</v>
      </c>
      <c r="I606" s="19"/>
    </row>
    <row r="607" spans="3:9" ht="18" thickTop="1" thickBot="1" x14ac:dyDescent="0.35">
      <c r="C607" s="20">
        <v>46303.429907407408</v>
      </c>
      <c r="D607" s="16" t="s">
        <v>32</v>
      </c>
      <c r="E607" s="16">
        <v>5</v>
      </c>
      <c r="F607" s="16">
        <v>2</v>
      </c>
      <c r="G607" s="17" t="s">
        <v>26</v>
      </c>
      <c r="H607" s="18" t="s">
        <v>18</v>
      </c>
      <c r="I607" s="19"/>
    </row>
    <row r="608" spans="3:9" ht="18" thickTop="1" thickBot="1" x14ac:dyDescent="0.35">
      <c r="C608" s="20">
        <v>46303.429907407408</v>
      </c>
      <c r="D608" s="16" t="s">
        <v>33</v>
      </c>
      <c r="E608" s="16">
        <v>5</v>
      </c>
      <c r="F608" s="16">
        <v>3</v>
      </c>
      <c r="G608" s="17" t="s">
        <v>16</v>
      </c>
      <c r="H608" s="18" t="s">
        <v>1</v>
      </c>
      <c r="I608" s="19"/>
    </row>
    <row r="609" spans="3:9" ht="18" thickTop="1" thickBot="1" x14ac:dyDescent="0.35">
      <c r="C609" s="20">
        <v>46303.429907407408</v>
      </c>
      <c r="D609" s="16" t="s">
        <v>34</v>
      </c>
      <c r="E609" s="16">
        <v>5</v>
      </c>
      <c r="F609" s="16">
        <v>4</v>
      </c>
      <c r="G609" s="17" t="s">
        <v>6</v>
      </c>
      <c r="H609" s="18" t="s">
        <v>25</v>
      </c>
      <c r="I609" s="19"/>
    </row>
    <row r="610" spans="3:9" ht="18" thickTop="1" thickBot="1" x14ac:dyDescent="0.35">
      <c r="C610" s="20">
        <v>46303.429907407408</v>
      </c>
      <c r="D610" s="16" t="s">
        <v>35</v>
      </c>
      <c r="E610" s="16">
        <v>5</v>
      </c>
      <c r="F610" s="16">
        <v>5</v>
      </c>
      <c r="G610" s="17" t="s">
        <v>10</v>
      </c>
      <c r="H610" s="18" t="s">
        <v>13</v>
      </c>
      <c r="I610" s="19"/>
    </row>
    <row r="611" spans="3:9" ht="18" thickTop="1" thickBot="1" x14ac:dyDescent="0.35">
      <c r="C611" s="20">
        <v>46303.429907407408</v>
      </c>
      <c r="D611" s="16" t="s">
        <v>36</v>
      </c>
      <c r="E611" s="16">
        <v>5</v>
      </c>
      <c r="F611" s="16">
        <v>6</v>
      </c>
      <c r="G611" s="17" t="s">
        <v>5</v>
      </c>
      <c r="H611" s="18" t="s">
        <v>21</v>
      </c>
      <c r="I611" s="19"/>
    </row>
    <row r="612" spans="3:9" ht="18" thickTop="1" thickBot="1" x14ac:dyDescent="0.35">
      <c r="C612" s="20">
        <v>46303.429907407408</v>
      </c>
      <c r="D612" s="16" t="s">
        <v>37</v>
      </c>
      <c r="E612" s="16">
        <v>5</v>
      </c>
      <c r="F612" s="16">
        <v>7</v>
      </c>
      <c r="G612" s="17" t="s">
        <v>14</v>
      </c>
      <c r="H612" s="18" t="s">
        <v>17</v>
      </c>
      <c r="I612" s="19"/>
    </row>
    <row r="613" spans="3:9" ht="18" thickTop="1" thickBot="1" x14ac:dyDescent="0.35">
      <c r="C613" s="20">
        <v>46303.429907407408</v>
      </c>
      <c r="D613" s="16" t="s">
        <v>38</v>
      </c>
      <c r="E613" s="16">
        <v>5</v>
      </c>
      <c r="F613" s="16">
        <v>8</v>
      </c>
      <c r="G613" s="17" t="s">
        <v>22</v>
      </c>
      <c r="H613" s="18" t="s">
        <v>20</v>
      </c>
      <c r="I613" s="19"/>
    </row>
    <row r="614" spans="3:9" ht="18" thickTop="1" thickBot="1" x14ac:dyDescent="0.35">
      <c r="C614" s="20">
        <v>46303.429907407408</v>
      </c>
      <c r="D614" s="16" t="s">
        <v>39</v>
      </c>
      <c r="E614" s="16">
        <v>5</v>
      </c>
      <c r="F614" s="16">
        <v>9</v>
      </c>
      <c r="G614" s="17" t="s">
        <v>23</v>
      </c>
      <c r="H614" s="18" t="s">
        <v>8</v>
      </c>
      <c r="I614" s="19"/>
    </row>
    <row r="615" spans="3:9" ht="18" thickTop="1" thickBot="1" x14ac:dyDescent="0.35">
      <c r="C615" s="20">
        <v>46303.429907407408</v>
      </c>
      <c r="D615" s="16" t="s">
        <v>40</v>
      </c>
      <c r="E615" s="16">
        <v>5</v>
      </c>
      <c r="F615" s="16">
        <v>10</v>
      </c>
      <c r="G615" s="17" t="s">
        <v>4</v>
      </c>
      <c r="H615" s="18" t="s">
        <v>3</v>
      </c>
      <c r="I615" s="19"/>
    </row>
    <row r="616" spans="3:9" ht="18" thickTop="1" thickBot="1" x14ac:dyDescent="0.35">
      <c r="C616" s="20">
        <v>46303.429907407408</v>
      </c>
      <c r="D616" s="16" t="s">
        <v>41</v>
      </c>
      <c r="E616" s="16">
        <v>5</v>
      </c>
      <c r="F616" s="16">
        <v>11</v>
      </c>
      <c r="G616" s="17" t="s">
        <v>24</v>
      </c>
      <c r="H616" s="18" t="s">
        <v>27</v>
      </c>
      <c r="I616" s="19"/>
    </row>
    <row r="617" spans="3:9" ht="18" thickTop="1" thickBot="1" x14ac:dyDescent="0.35">
      <c r="C617" s="21">
        <v>46303.429907407408</v>
      </c>
      <c r="D617" s="23" t="s">
        <v>42</v>
      </c>
      <c r="E617" s="23">
        <v>5</v>
      </c>
      <c r="F617" s="23">
        <v>12</v>
      </c>
      <c r="G617" s="24" t="s">
        <v>7</v>
      </c>
      <c r="H617" s="25" t="s">
        <v>15</v>
      </c>
      <c r="I617" s="26"/>
    </row>
    <row r="618" spans="3:9" ht="18" thickTop="1" thickBot="1" x14ac:dyDescent="0.35">
      <c r="C618" s="20">
        <v>46303.430069444446</v>
      </c>
      <c r="D618" s="16" t="s">
        <v>31</v>
      </c>
      <c r="E618" s="16">
        <v>1</v>
      </c>
      <c r="F618" s="16">
        <v>1</v>
      </c>
      <c r="G618" s="17" t="s">
        <v>10</v>
      </c>
      <c r="H618" s="18" t="s">
        <v>4</v>
      </c>
      <c r="I618" s="19"/>
    </row>
    <row r="619" spans="3:9" ht="18" thickTop="1" thickBot="1" x14ac:dyDescent="0.35">
      <c r="C619" s="20">
        <v>46303.430069444446</v>
      </c>
      <c r="D619" s="16" t="s">
        <v>32</v>
      </c>
      <c r="E619" s="16">
        <v>1</v>
      </c>
      <c r="F619" s="16">
        <v>2</v>
      </c>
      <c r="G619" s="17" t="s">
        <v>15</v>
      </c>
      <c r="H619" s="18" t="s">
        <v>12</v>
      </c>
      <c r="I619" s="19"/>
    </row>
    <row r="620" spans="3:9" ht="18" thickTop="1" thickBot="1" x14ac:dyDescent="0.35">
      <c r="C620" s="20">
        <v>46303.430069444446</v>
      </c>
      <c r="D620" s="16" t="s">
        <v>33</v>
      </c>
      <c r="E620" s="16">
        <v>1</v>
      </c>
      <c r="F620" s="16">
        <v>3</v>
      </c>
      <c r="G620" s="17" t="s">
        <v>13</v>
      </c>
      <c r="H620" s="18" t="s">
        <v>5</v>
      </c>
      <c r="I620" s="19"/>
    </row>
    <row r="621" spans="3:9" ht="18" thickTop="1" thickBot="1" x14ac:dyDescent="0.35">
      <c r="C621" s="20">
        <v>46303.430069444446</v>
      </c>
      <c r="D621" s="16" t="s">
        <v>34</v>
      </c>
      <c r="E621" s="16">
        <v>1</v>
      </c>
      <c r="F621" s="16">
        <v>4</v>
      </c>
      <c r="G621" s="17" t="s">
        <v>24</v>
      </c>
      <c r="H621" s="18" t="s">
        <v>22</v>
      </c>
      <c r="I621" s="19"/>
    </row>
    <row r="622" spans="3:9" ht="18" thickTop="1" thickBot="1" x14ac:dyDescent="0.35">
      <c r="C622" s="20">
        <v>46303.430069444446</v>
      </c>
      <c r="D622" s="16" t="s">
        <v>35</v>
      </c>
      <c r="E622" s="16">
        <v>1</v>
      </c>
      <c r="F622" s="16">
        <v>5</v>
      </c>
      <c r="G622" s="17" t="s">
        <v>23</v>
      </c>
      <c r="H622" s="18" t="s">
        <v>20</v>
      </c>
      <c r="I622" s="19"/>
    </row>
    <row r="623" spans="3:9" ht="18" thickTop="1" thickBot="1" x14ac:dyDescent="0.35">
      <c r="C623" s="20">
        <v>46303.430069444446</v>
      </c>
      <c r="D623" s="16" t="s">
        <v>36</v>
      </c>
      <c r="E623" s="16">
        <v>1</v>
      </c>
      <c r="F623" s="16">
        <v>6</v>
      </c>
      <c r="G623" s="17" t="s">
        <v>8</v>
      </c>
      <c r="H623" s="18" t="s">
        <v>1</v>
      </c>
      <c r="I623" s="19"/>
    </row>
    <row r="624" spans="3:9" ht="18" thickTop="1" thickBot="1" x14ac:dyDescent="0.35">
      <c r="C624" s="20">
        <v>46303.430069444446</v>
      </c>
      <c r="D624" s="16" t="s">
        <v>37</v>
      </c>
      <c r="E624" s="16">
        <v>1</v>
      </c>
      <c r="F624" s="16">
        <v>7</v>
      </c>
      <c r="G624" s="17" t="s">
        <v>3</v>
      </c>
      <c r="H624" s="18" t="s">
        <v>18</v>
      </c>
      <c r="I624" s="19"/>
    </row>
    <row r="625" spans="3:9" ht="18" thickTop="1" thickBot="1" x14ac:dyDescent="0.35">
      <c r="C625" s="20">
        <v>46303.430069444446</v>
      </c>
      <c r="D625" s="16" t="s">
        <v>38</v>
      </c>
      <c r="E625" s="16">
        <v>1</v>
      </c>
      <c r="F625" s="16">
        <v>8</v>
      </c>
      <c r="G625" s="17" t="s">
        <v>9</v>
      </c>
      <c r="H625" s="18" t="s">
        <v>27</v>
      </c>
      <c r="I625" s="19"/>
    </row>
    <row r="626" spans="3:9" ht="18" thickTop="1" thickBot="1" x14ac:dyDescent="0.35">
      <c r="C626" s="20">
        <v>46303.430069444446</v>
      </c>
      <c r="D626" s="16" t="s">
        <v>39</v>
      </c>
      <c r="E626" s="16">
        <v>1</v>
      </c>
      <c r="F626" s="16">
        <v>9</v>
      </c>
      <c r="G626" s="17" t="s">
        <v>21</v>
      </c>
      <c r="H626" s="18" t="s">
        <v>16</v>
      </c>
      <c r="I626" s="19"/>
    </row>
    <row r="627" spans="3:9" ht="18" thickTop="1" thickBot="1" x14ac:dyDescent="0.35">
      <c r="C627" s="20">
        <v>46303.430069444446</v>
      </c>
      <c r="D627" s="16" t="s">
        <v>40</v>
      </c>
      <c r="E627" s="16">
        <v>1</v>
      </c>
      <c r="F627" s="16">
        <v>10</v>
      </c>
      <c r="G627" s="17" t="s">
        <v>6</v>
      </c>
      <c r="H627" s="18" t="s">
        <v>25</v>
      </c>
      <c r="I627" s="19"/>
    </row>
    <row r="628" spans="3:9" ht="18" thickTop="1" thickBot="1" x14ac:dyDescent="0.35">
      <c r="C628" s="20">
        <v>46303.430069444446</v>
      </c>
      <c r="D628" s="16" t="s">
        <v>31</v>
      </c>
      <c r="E628" s="16">
        <v>2</v>
      </c>
      <c r="F628" s="16">
        <v>1</v>
      </c>
      <c r="G628" s="17" t="s">
        <v>8</v>
      </c>
      <c r="H628" s="18" t="s">
        <v>4</v>
      </c>
      <c r="I628" s="19"/>
    </row>
    <row r="629" spans="3:9" ht="18" thickTop="1" thickBot="1" x14ac:dyDescent="0.35">
      <c r="C629" s="20">
        <v>46303.430069444446</v>
      </c>
      <c r="D629" s="16" t="s">
        <v>32</v>
      </c>
      <c r="E629" s="16">
        <v>2</v>
      </c>
      <c r="F629" s="16">
        <v>2</v>
      </c>
      <c r="G629" s="17" t="s">
        <v>21</v>
      </c>
      <c r="H629" s="18" t="s">
        <v>27</v>
      </c>
      <c r="I629" s="19"/>
    </row>
    <row r="630" spans="3:9" ht="18" thickTop="1" thickBot="1" x14ac:dyDescent="0.35">
      <c r="C630" s="20">
        <v>46303.430069444446</v>
      </c>
      <c r="D630" s="16" t="s">
        <v>33</v>
      </c>
      <c r="E630" s="16">
        <v>2</v>
      </c>
      <c r="F630" s="16">
        <v>3</v>
      </c>
      <c r="G630" s="17" t="s">
        <v>6</v>
      </c>
      <c r="H630" s="18" t="s">
        <v>12</v>
      </c>
      <c r="I630" s="19"/>
    </row>
    <row r="631" spans="3:9" ht="18" thickTop="1" thickBot="1" x14ac:dyDescent="0.35">
      <c r="C631" s="20">
        <v>46303.430069444446</v>
      </c>
      <c r="D631" s="16" t="s">
        <v>34</v>
      </c>
      <c r="E631" s="16">
        <v>2</v>
      </c>
      <c r="F631" s="16">
        <v>4</v>
      </c>
      <c r="G631" s="17" t="s">
        <v>24</v>
      </c>
      <c r="H631" s="18" t="s">
        <v>18</v>
      </c>
      <c r="I631" s="19"/>
    </row>
    <row r="632" spans="3:9" ht="18" thickTop="1" thickBot="1" x14ac:dyDescent="0.35">
      <c r="C632" s="20">
        <v>46303.430069444446</v>
      </c>
      <c r="D632" s="16" t="s">
        <v>35</v>
      </c>
      <c r="E632" s="16">
        <v>2</v>
      </c>
      <c r="F632" s="16">
        <v>5</v>
      </c>
      <c r="G632" s="17" t="s">
        <v>22</v>
      </c>
      <c r="H632" s="18" t="s">
        <v>5</v>
      </c>
      <c r="I632" s="19"/>
    </row>
    <row r="633" spans="3:9" ht="18" thickTop="1" thickBot="1" x14ac:dyDescent="0.35">
      <c r="C633" s="20">
        <v>46303.430069444446</v>
      </c>
      <c r="D633" s="16" t="s">
        <v>36</v>
      </c>
      <c r="E633" s="16">
        <v>2</v>
      </c>
      <c r="F633" s="16">
        <v>6</v>
      </c>
      <c r="G633" s="17" t="s">
        <v>20</v>
      </c>
      <c r="H633" s="18" t="s">
        <v>10</v>
      </c>
      <c r="I633" s="19"/>
    </row>
    <row r="634" spans="3:9" ht="18" thickTop="1" thickBot="1" x14ac:dyDescent="0.35">
      <c r="C634" s="20">
        <v>46303.430069444446</v>
      </c>
      <c r="D634" s="16" t="s">
        <v>37</v>
      </c>
      <c r="E634" s="16">
        <v>2</v>
      </c>
      <c r="F634" s="16">
        <v>7</v>
      </c>
      <c r="G634" s="17" t="s">
        <v>25</v>
      </c>
      <c r="H634" s="18" t="s">
        <v>23</v>
      </c>
      <c r="I634" s="19"/>
    </row>
    <row r="635" spans="3:9" ht="18" thickTop="1" thickBot="1" x14ac:dyDescent="0.35">
      <c r="C635" s="20">
        <v>46303.430069444446</v>
      </c>
      <c r="D635" s="16" t="s">
        <v>38</v>
      </c>
      <c r="E635" s="16">
        <v>2</v>
      </c>
      <c r="F635" s="16">
        <v>8</v>
      </c>
      <c r="G635" s="17" t="s">
        <v>3</v>
      </c>
      <c r="H635" s="18" t="s">
        <v>13</v>
      </c>
      <c r="I635" s="19"/>
    </row>
    <row r="636" spans="3:9" ht="18" thickTop="1" thickBot="1" x14ac:dyDescent="0.35">
      <c r="C636" s="20">
        <v>46303.430069444446</v>
      </c>
      <c r="D636" s="16" t="s">
        <v>39</v>
      </c>
      <c r="E636" s="16">
        <v>2</v>
      </c>
      <c r="F636" s="16">
        <v>9</v>
      </c>
      <c r="G636" s="17" t="s">
        <v>16</v>
      </c>
      <c r="H636" s="18" t="s">
        <v>9</v>
      </c>
      <c r="I636" s="19"/>
    </row>
    <row r="637" spans="3:9" ht="18" thickTop="1" thickBot="1" x14ac:dyDescent="0.35">
      <c r="C637" s="20">
        <v>46303.430069444446</v>
      </c>
      <c r="D637" s="16" t="s">
        <v>40</v>
      </c>
      <c r="E637" s="16">
        <v>2</v>
      </c>
      <c r="F637" s="16">
        <v>10</v>
      </c>
      <c r="G637" s="17" t="s">
        <v>15</v>
      </c>
      <c r="H637" s="18" t="s">
        <v>1</v>
      </c>
      <c r="I637" s="19"/>
    </row>
    <row r="638" spans="3:9" ht="18" thickTop="1" thickBot="1" x14ac:dyDescent="0.35">
      <c r="C638" s="20">
        <v>46303.430069444446</v>
      </c>
      <c r="D638" s="16" t="s">
        <v>31</v>
      </c>
      <c r="E638" s="16">
        <v>3</v>
      </c>
      <c r="F638" s="16">
        <v>1</v>
      </c>
      <c r="G638" s="17" t="s">
        <v>12</v>
      </c>
      <c r="H638" s="18" t="s">
        <v>4</v>
      </c>
      <c r="I638" s="19"/>
    </row>
    <row r="639" spans="3:9" ht="18" thickTop="1" thickBot="1" x14ac:dyDescent="0.35">
      <c r="C639" s="20">
        <v>46303.430069444446</v>
      </c>
      <c r="D639" s="16" t="s">
        <v>32</v>
      </c>
      <c r="E639" s="16">
        <v>3</v>
      </c>
      <c r="F639" s="16">
        <v>2</v>
      </c>
      <c r="G639" s="17" t="s">
        <v>6</v>
      </c>
      <c r="H639" s="18" t="s">
        <v>27</v>
      </c>
      <c r="I639" s="19"/>
    </row>
    <row r="640" spans="3:9" ht="18" thickTop="1" thickBot="1" x14ac:dyDescent="0.35">
      <c r="C640" s="20">
        <v>46303.430069444446</v>
      </c>
      <c r="D640" s="16" t="s">
        <v>33</v>
      </c>
      <c r="E640" s="16">
        <v>3</v>
      </c>
      <c r="F640" s="16">
        <v>3</v>
      </c>
      <c r="G640" s="17" t="s">
        <v>16</v>
      </c>
      <c r="H640" s="18" t="s">
        <v>23</v>
      </c>
      <c r="I640" s="19"/>
    </row>
    <row r="641" spans="3:9" ht="18" thickTop="1" thickBot="1" x14ac:dyDescent="0.35">
      <c r="C641" s="20">
        <v>46303.430069444446</v>
      </c>
      <c r="D641" s="16" t="s">
        <v>34</v>
      </c>
      <c r="E641" s="16">
        <v>3</v>
      </c>
      <c r="F641" s="16">
        <v>4</v>
      </c>
      <c r="G641" s="17" t="s">
        <v>8</v>
      </c>
      <c r="H641" s="18" t="s">
        <v>13</v>
      </c>
      <c r="I641" s="19"/>
    </row>
    <row r="642" spans="3:9" ht="18" thickTop="1" thickBot="1" x14ac:dyDescent="0.35">
      <c r="C642" s="20">
        <v>46303.430069444446</v>
      </c>
      <c r="D642" s="16" t="s">
        <v>35</v>
      </c>
      <c r="E642" s="16">
        <v>3</v>
      </c>
      <c r="F642" s="16">
        <v>5</v>
      </c>
      <c r="G642" s="17" t="s">
        <v>9</v>
      </c>
      <c r="H642" s="18" t="s">
        <v>20</v>
      </c>
      <c r="I642" s="19"/>
    </row>
    <row r="643" spans="3:9" ht="18" thickTop="1" thickBot="1" x14ac:dyDescent="0.35">
      <c r="C643" s="20">
        <v>46303.430069444446</v>
      </c>
      <c r="D643" s="16" t="s">
        <v>36</v>
      </c>
      <c r="E643" s="16">
        <v>3</v>
      </c>
      <c r="F643" s="16">
        <v>6</v>
      </c>
      <c r="G643" s="17" t="s">
        <v>10</v>
      </c>
      <c r="H643" s="18" t="s">
        <v>3</v>
      </c>
      <c r="I643" s="19"/>
    </row>
    <row r="644" spans="3:9" ht="18" thickTop="1" thickBot="1" x14ac:dyDescent="0.35">
      <c r="C644" s="20">
        <v>46303.430069444446</v>
      </c>
      <c r="D644" s="16" t="s">
        <v>37</v>
      </c>
      <c r="E644" s="16">
        <v>3</v>
      </c>
      <c r="F644" s="16">
        <v>7</v>
      </c>
      <c r="G644" s="17" t="s">
        <v>24</v>
      </c>
      <c r="H644" s="18" t="s">
        <v>5</v>
      </c>
      <c r="I644" s="19"/>
    </row>
    <row r="645" spans="3:9" ht="18" thickTop="1" thickBot="1" x14ac:dyDescent="0.35">
      <c r="C645" s="20">
        <v>46303.430069444446</v>
      </c>
      <c r="D645" s="16" t="s">
        <v>38</v>
      </c>
      <c r="E645" s="16">
        <v>3</v>
      </c>
      <c r="F645" s="16">
        <v>8</v>
      </c>
      <c r="G645" s="17" t="s">
        <v>15</v>
      </c>
      <c r="H645" s="18" t="s">
        <v>18</v>
      </c>
      <c r="I645" s="19"/>
    </row>
    <row r="646" spans="3:9" ht="18" thickTop="1" thickBot="1" x14ac:dyDescent="0.35">
      <c r="C646" s="20">
        <v>46303.430069444446</v>
      </c>
      <c r="D646" s="16" t="s">
        <v>39</v>
      </c>
      <c r="E646" s="16">
        <v>3</v>
      </c>
      <c r="F646" s="16">
        <v>9</v>
      </c>
      <c r="G646" s="17" t="s">
        <v>25</v>
      </c>
      <c r="H646" s="18" t="s">
        <v>22</v>
      </c>
      <c r="I646" s="19"/>
    </row>
    <row r="647" spans="3:9" ht="18" thickTop="1" thickBot="1" x14ac:dyDescent="0.35">
      <c r="C647" s="20">
        <v>46303.430069444446</v>
      </c>
      <c r="D647" s="16" t="s">
        <v>40</v>
      </c>
      <c r="E647" s="16">
        <v>3</v>
      </c>
      <c r="F647" s="16">
        <v>10</v>
      </c>
      <c r="G647" s="17" t="s">
        <v>21</v>
      </c>
      <c r="H647" s="18" t="s">
        <v>1</v>
      </c>
      <c r="I647" s="19"/>
    </row>
    <row r="648" spans="3:9" ht="18" thickTop="1" thickBot="1" x14ac:dyDescent="0.35">
      <c r="C648" s="20">
        <v>46303.430069444446</v>
      </c>
      <c r="D648" s="16" t="s">
        <v>31</v>
      </c>
      <c r="E648" s="16">
        <v>4</v>
      </c>
      <c r="F648" s="16">
        <v>1</v>
      </c>
      <c r="G648" s="17" t="s">
        <v>15</v>
      </c>
      <c r="H648" s="18" t="s">
        <v>23</v>
      </c>
      <c r="I648" s="19"/>
    </row>
    <row r="649" spans="3:9" ht="18" thickTop="1" thickBot="1" x14ac:dyDescent="0.35">
      <c r="C649" s="20">
        <v>46303.430069444446</v>
      </c>
      <c r="D649" s="16" t="s">
        <v>32</v>
      </c>
      <c r="E649" s="16">
        <v>4</v>
      </c>
      <c r="F649" s="16">
        <v>2</v>
      </c>
      <c r="G649" s="17" t="s">
        <v>16</v>
      </c>
      <c r="H649" s="18" t="s">
        <v>24</v>
      </c>
      <c r="I649" s="19"/>
    </row>
    <row r="650" spans="3:9" ht="18" thickTop="1" thickBot="1" x14ac:dyDescent="0.35">
      <c r="C650" s="20">
        <v>46303.430069444446</v>
      </c>
      <c r="D650" s="16" t="s">
        <v>33</v>
      </c>
      <c r="E650" s="16">
        <v>4</v>
      </c>
      <c r="F650" s="16">
        <v>3</v>
      </c>
      <c r="G650" s="17" t="s">
        <v>25</v>
      </c>
      <c r="H650" s="18" t="s">
        <v>4</v>
      </c>
      <c r="I650" s="19"/>
    </row>
    <row r="651" spans="3:9" ht="18" thickTop="1" thickBot="1" x14ac:dyDescent="0.35">
      <c r="C651" s="20">
        <v>46303.430069444446</v>
      </c>
      <c r="D651" s="16" t="s">
        <v>34</v>
      </c>
      <c r="E651" s="16">
        <v>4</v>
      </c>
      <c r="F651" s="16">
        <v>4</v>
      </c>
      <c r="G651" s="17" t="s">
        <v>13</v>
      </c>
      <c r="H651" s="18" t="s">
        <v>27</v>
      </c>
      <c r="I651" s="19"/>
    </row>
    <row r="652" spans="3:9" ht="18" thickTop="1" thickBot="1" x14ac:dyDescent="0.35">
      <c r="C652" s="20">
        <v>46303.430069444446</v>
      </c>
      <c r="D652" s="16" t="s">
        <v>35</v>
      </c>
      <c r="E652" s="16">
        <v>4</v>
      </c>
      <c r="F652" s="16">
        <v>5</v>
      </c>
      <c r="G652" s="17" t="s">
        <v>9</v>
      </c>
      <c r="H652" s="18" t="s">
        <v>3</v>
      </c>
      <c r="I652" s="19"/>
    </row>
    <row r="653" spans="3:9" ht="18" thickTop="1" thickBot="1" x14ac:dyDescent="0.35">
      <c r="C653" s="20">
        <v>46303.430069444446</v>
      </c>
      <c r="D653" s="16" t="s">
        <v>36</v>
      </c>
      <c r="E653" s="16">
        <v>4</v>
      </c>
      <c r="F653" s="16">
        <v>6</v>
      </c>
      <c r="G653" s="17" t="s">
        <v>20</v>
      </c>
      <c r="H653" s="18" t="s">
        <v>6</v>
      </c>
      <c r="I653" s="19"/>
    </row>
    <row r="654" spans="3:9" ht="18" thickTop="1" thickBot="1" x14ac:dyDescent="0.35">
      <c r="C654" s="20">
        <v>46303.430069444446</v>
      </c>
      <c r="D654" s="16" t="s">
        <v>37</v>
      </c>
      <c r="E654" s="16">
        <v>4</v>
      </c>
      <c r="F654" s="16">
        <v>7</v>
      </c>
      <c r="G654" s="17" t="s">
        <v>18</v>
      </c>
      <c r="H654" s="18" t="s">
        <v>1</v>
      </c>
      <c r="I654" s="19"/>
    </row>
    <row r="655" spans="3:9" ht="18" thickTop="1" thickBot="1" x14ac:dyDescent="0.35">
      <c r="C655" s="20">
        <v>46303.430069444446</v>
      </c>
      <c r="D655" s="16" t="s">
        <v>38</v>
      </c>
      <c r="E655" s="16">
        <v>4</v>
      </c>
      <c r="F655" s="16">
        <v>8</v>
      </c>
      <c r="G655" s="17" t="s">
        <v>5</v>
      </c>
      <c r="H655" s="18" t="s">
        <v>10</v>
      </c>
      <c r="I655" s="19"/>
    </row>
    <row r="656" spans="3:9" ht="18" thickTop="1" thickBot="1" x14ac:dyDescent="0.35">
      <c r="C656" s="20">
        <v>46303.430069444446</v>
      </c>
      <c r="D656" s="16" t="s">
        <v>39</v>
      </c>
      <c r="E656" s="16">
        <v>4</v>
      </c>
      <c r="F656" s="16">
        <v>9</v>
      </c>
      <c r="G656" s="17" t="s">
        <v>12</v>
      </c>
      <c r="H656" s="18" t="s">
        <v>22</v>
      </c>
      <c r="I656" s="19"/>
    </row>
    <row r="657" spans="3:9" ht="18" thickTop="1" thickBot="1" x14ac:dyDescent="0.35">
      <c r="C657" s="20">
        <v>46303.430069444446</v>
      </c>
      <c r="D657" s="16" t="s">
        <v>40</v>
      </c>
      <c r="E657" s="16">
        <v>4</v>
      </c>
      <c r="F657" s="16">
        <v>10</v>
      </c>
      <c r="G657" s="17" t="s">
        <v>8</v>
      </c>
      <c r="H657" s="18" t="s">
        <v>21</v>
      </c>
      <c r="I657" s="19"/>
    </row>
    <row r="658" spans="3:9" ht="18" thickTop="1" thickBot="1" x14ac:dyDescent="0.35">
      <c r="C658" s="20">
        <v>46303.430069444446</v>
      </c>
      <c r="D658" s="16" t="s">
        <v>31</v>
      </c>
      <c r="E658" s="16">
        <v>5</v>
      </c>
      <c r="F658" s="16">
        <v>1</v>
      </c>
      <c r="G658" s="17" t="s">
        <v>6</v>
      </c>
      <c r="H658" s="18" t="s">
        <v>9</v>
      </c>
      <c r="I658" s="19"/>
    </row>
    <row r="659" spans="3:9" ht="18" thickTop="1" thickBot="1" x14ac:dyDescent="0.35">
      <c r="C659" s="20">
        <v>46303.430069444446</v>
      </c>
      <c r="D659" s="16" t="s">
        <v>32</v>
      </c>
      <c r="E659" s="16">
        <v>5</v>
      </c>
      <c r="F659" s="16">
        <v>2</v>
      </c>
      <c r="G659" s="17" t="s">
        <v>3</v>
      </c>
      <c r="H659" s="18" t="s">
        <v>24</v>
      </c>
      <c r="I659" s="19"/>
    </row>
    <row r="660" spans="3:9" ht="18" thickTop="1" thickBot="1" x14ac:dyDescent="0.35">
      <c r="C660" s="20">
        <v>46303.430069444446</v>
      </c>
      <c r="D660" s="16" t="s">
        <v>33</v>
      </c>
      <c r="E660" s="16">
        <v>5</v>
      </c>
      <c r="F660" s="16">
        <v>3</v>
      </c>
      <c r="G660" s="17" t="s">
        <v>18</v>
      </c>
      <c r="H660" s="18" t="s">
        <v>13</v>
      </c>
      <c r="I660" s="19"/>
    </row>
    <row r="661" spans="3:9" ht="18" thickTop="1" thickBot="1" x14ac:dyDescent="0.35">
      <c r="C661" s="20">
        <v>46303.430069444446</v>
      </c>
      <c r="D661" s="16" t="s">
        <v>34</v>
      </c>
      <c r="E661" s="16">
        <v>5</v>
      </c>
      <c r="F661" s="16">
        <v>4</v>
      </c>
      <c r="G661" s="17" t="s">
        <v>23</v>
      </c>
      <c r="H661" s="18" t="s">
        <v>4</v>
      </c>
      <c r="I661" s="19"/>
    </row>
    <row r="662" spans="3:9" ht="18" thickTop="1" thickBot="1" x14ac:dyDescent="0.35">
      <c r="C662" s="20">
        <v>46303.430069444446</v>
      </c>
      <c r="D662" s="16" t="s">
        <v>35</v>
      </c>
      <c r="E662" s="16">
        <v>5</v>
      </c>
      <c r="F662" s="16">
        <v>5</v>
      </c>
      <c r="G662" s="17" t="s">
        <v>5</v>
      </c>
      <c r="H662" s="18" t="s">
        <v>20</v>
      </c>
      <c r="I662" s="19"/>
    </row>
    <row r="663" spans="3:9" ht="18" thickTop="1" thickBot="1" x14ac:dyDescent="0.35">
      <c r="C663" s="20">
        <v>46303.430069444446</v>
      </c>
      <c r="D663" s="16" t="s">
        <v>36</v>
      </c>
      <c r="E663" s="16">
        <v>5</v>
      </c>
      <c r="F663" s="16">
        <v>6</v>
      </c>
      <c r="G663" s="17" t="s">
        <v>8</v>
      </c>
      <c r="H663" s="18" t="s">
        <v>22</v>
      </c>
      <c r="I663" s="19"/>
    </row>
    <row r="664" spans="3:9" ht="18" thickTop="1" thickBot="1" x14ac:dyDescent="0.35">
      <c r="C664" s="20">
        <v>46303.430069444446</v>
      </c>
      <c r="D664" s="16" t="s">
        <v>37</v>
      </c>
      <c r="E664" s="16">
        <v>5</v>
      </c>
      <c r="F664" s="16">
        <v>7</v>
      </c>
      <c r="G664" s="17" t="s">
        <v>16</v>
      </c>
      <c r="H664" s="18" t="s">
        <v>15</v>
      </c>
      <c r="I664" s="19"/>
    </row>
    <row r="665" spans="3:9" ht="18" thickTop="1" thickBot="1" x14ac:dyDescent="0.35">
      <c r="C665" s="20">
        <v>46303.430069444446</v>
      </c>
      <c r="D665" s="16" t="s">
        <v>38</v>
      </c>
      <c r="E665" s="16">
        <v>5</v>
      </c>
      <c r="F665" s="16">
        <v>8</v>
      </c>
      <c r="G665" s="17" t="s">
        <v>27</v>
      </c>
      <c r="H665" s="18" t="s">
        <v>10</v>
      </c>
      <c r="I665" s="19"/>
    </row>
    <row r="666" spans="3:9" ht="18" thickTop="1" thickBot="1" x14ac:dyDescent="0.35">
      <c r="C666" s="20">
        <v>46303.430069444446</v>
      </c>
      <c r="D666" s="16" t="s">
        <v>39</v>
      </c>
      <c r="E666" s="16">
        <v>5</v>
      </c>
      <c r="F666" s="16">
        <v>9</v>
      </c>
      <c r="G666" s="17" t="s">
        <v>1</v>
      </c>
      <c r="H666" s="18" t="s">
        <v>25</v>
      </c>
      <c r="I666" s="19"/>
    </row>
    <row r="667" spans="3:9" ht="18" thickTop="1" thickBot="1" x14ac:dyDescent="0.35">
      <c r="C667" s="21">
        <v>46303.430069444446</v>
      </c>
      <c r="D667" s="23" t="s">
        <v>40</v>
      </c>
      <c r="E667" s="23">
        <v>5</v>
      </c>
      <c r="F667" s="23">
        <v>10</v>
      </c>
      <c r="G667" s="24" t="s">
        <v>21</v>
      </c>
      <c r="H667" s="25" t="s">
        <v>12</v>
      </c>
      <c r="I667" s="26"/>
    </row>
    <row r="668" spans="3:9" ht="18" thickTop="1" thickBot="1" x14ac:dyDescent="0.35">
      <c r="C668" s="20">
        <v>46303.430219907408</v>
      </c>
      <c r="D668" s="16" t="s">
        <v>31</v>
      </c>
      <c r="E668" s="16">
        <v>1</v>
      </c>
      <c r="F668" s="16">
        <v>1</v>
      </c>
      <c r="G668" s="17" t="s">
        <v>4</v>
      </c>
      <c r="H668" s="18" t="s">
        <v>27</v>
      </c>
      <c r="I668" s="19" t="s">
        <v>26</v>
      </c>
    </row>
    <row r="669" spans="3:9" ht="18" thickTop="1" thickBot="1" x14ac:dyDescent="0.35">
      <c r="C669" s="20">
        <v>46303.430219907408</v>
      </c>
      <c r="D669" s="16" t="s">
        <v>32</v>
      </c>
      <c r="E669" s="16">
        <v>1</v>
      </c>
      <c r="F669" s="16">
        <v>2</v>
      </c>
      <c r="G669" s="17" t="s">
        <v>14</v>
      </c>
      <c r="H669" s="18" t="s">
        <v>5</v>
      </c>
      <c r="I669" s="19" t="s">
        <v>24</v>
      </c>
    </row>
    <row r="670" spans="3:9" ht="18" thickTop="1" thickBot="1" x14ac:dyDescent="0.35">
      <c r="C670" s="20">
        <v>46303.430219907408</v>
      </c>
      <c r="D670" s="16" t="s">
        <v>33</v>
      </c>
      <c r="E670" s="16">
        <v>1</v>
      </c>
      <c r="F670" s="16">
        <v>3</v>
      </c>
      <c r="G670" s="17" t="s">
        <v>2</v>
      </c>
      <c r="H670" s="18" t="s">
        <v>25</v>
      </c>
      <c r="I670" s="19" t="s">
        <v>13</v>
      </c>
    </row>
    <row r="671" spans="3:9" ht="18" thickTop="1" thickBot="1" x14ac:dyDescent="0.35">
      <c r="C671" s="20">
        <v>46303.430219907408</v>
      </c>
      <c r="D671" s="16" t="s">
        <v>34</v>
      </c>
      <c r="E671" s="16">
        <v>1</v>
      </c>
      <c r="F671" s="16">
        <v>4</v>
      </c>
      <c r="G671" s="17" t="s">
        <v>9</v>
      </c>
      <c r="H671" s="18" t="s">
        <v>8</v>
      </c>
      <c r="I671" s="19"/>
    </row>
    <row r="672" spans="3:9" ht="18" thickTop="1" thickBot="1" x14ac:dyDescent="0.35">
      <c r="C672" s="20">
        <v>46303.430219907408</v>
      </c>
      <c r="D672" s="16" t="s">
        <v>35</v>
      </c>
      <c r="E672" s="16">
        <v>1</v>
      </c>
      <c r="F672" s="16">
        <v>5</v>
      </c>
      <c r="G672" s="17" t="s">
        <v>10</v>
      </c>
      <c r="H672" s="18" t="s">
        <v>6</v>
      </c>
      <c r="I672" s="19"/>
    </row>
    <row r="673" spans="3:9" ht="18" thickTop="1" thickBot="1" x14ac:dyDescent="0.35">
      <c r="C673" s="20">
        <v>46303.430219907408</v>
      </c>
      <c r="D673" s="16" t="s">
        <v>36</v>
      </c>
      <c r="E673" s="16">
        <v>1</v>
      </c>
      <c r="F673" s="16">
        <v>6</v>
      </c>
      <c r="G673" s="17" t="s">
        <v>22</v>
      </c>
      <c r="H673" s="18" t="s">
        <v>11</v>
      </c>
      <c r="I673" s="19"/>
    </row>
    <row r="674" spans="3:9" ht="18" thickTop="1" thickBot="1" x14ac:dyDescent="0.35">
      <c r="C674" s="20">
        <v>46303.430219907408</v>
      </c>
      <c r="D674" s="16" t="s">
        <v>37</v>
      </c>
      <c r="E674" s="16">
        <v>1</v>
      </c>
      <c r="F674" s="16">
        <v>7</v>
      </c>
      <c r="G674" s="17" t="s">
        <v>16</v>
      </c>
      <c r="H674" s="18" t="s">
        <v>1</v>
      </c>
      <c r="I674" s="19"/>
    </row>
    <row r="675" spans="3:9" ht="18" thickTop="1" thickBot="1" x14ac:dyDescent="0.35">
      <c r="C675" s="20">
        <v>46303.430219907408</v>
      </c>
      <c r="D675" s="16" t="s">
        <v>38</v>
      </c>
      <c r="E675" s="16">
        <v>1</v>
      </c>
      <c r="F675" s="16">
        <v>8</v>
      </c>
      <c r="G675" s="17" t="s">
        <v>15</v>
      </c>
      <c r="H675" s="18" t="s">
        <v>20</v>
      </c>
      <c r="I675" s="19"/>
    </row>
    <row r="676" spans="3:9" ht="18" thickTop="1" thickBot="1" x14ac:dyDescent="0.35">
      <c r="C676" s="20">
        <v>46303.430219907408</v>
      </c>
      <c r="D676" s="16" t="s">
        <v>39</v>
      </c>
      <c r="E676" s="16">
        <v>1</v>
      </c>
      <c r="F676" s="16">
        <v>9</v>
      </c>
      <c r="G676" s="17" t="s">
        <v>19</v>
      </c>
      <c r="H676" s="18" t="s">
        <v>17</v>
      </c>
      <c r="I676" s="19"/>
    </row>
    <row r="677" spans="3:9" ht="18" thickTop="1" thickBot="1" x14ac:dyDescent="0.35">
      <c r="C677" s="20">
        <v>46303.430219907408</v>
      </c>
      <c r="D677" s="16" t="s">
        <v>40</v>
      </c>
      <c r="E677" s="16">
        <v>1</v>
      </c>
      <c r="F677" s="16">
        <v>10</v>
      </c>
      <c r="G677" s="17" t="s">
        <v>12</v>
      </c>
      <c r="H677" s="18" t="s">
        <v>7</v>
      </c>
      <c r="I677" s="19"/>
    </row>
    <row r="678" spans="3:9" ht="18" thickTop="1" thickBot="1" x14ac:dyDescent="0.35">
      <c r="C678" s="20">
        <v>46303.430219907408</v>
      </c>
      <c r="D678" s="16" t="s">
        <v>31</v>
      </c>
      <c r="E678" s="16">
        <v>2</v>
      </c>
      <c r="F678" s="16">
        <v>1</v>
      </c>
      <c r="G678" s="17" t="s">
        <v>22</v>
      </c>
      <c r="H678" s="18" t="s">
        <v>1</v>
      </c>
      <c r="I678" s="19" t="s">
        <v>27</v>
      </c>
    </row>
    <row r="679" spans="3:9" ht="18" thickTop="1" thickBot="1" x14ac:dyDescent="0.35">
      <c r="C679" s="20">
        <v>46303.430219907408</v>
      </c>
      <c r="D679" s="16" t="s">
        <v>32</v>
      </c>
      <c r="E679" s="16">
        <v>2</v>
      </c>
      <c r="F679" s="16">
        <v>2</v>
      </c>
      <c r="G679" s="17" t="s">
        <v>14</v>
      </c>
      <c r="H679" s="18" t="s">
        <v>9</v>
      </c>
      <c r="I679" s="19" t="s">
        <v>15</v>
      </c>
    </row>
    <row r="680" spans="3:9" ht="18" thickTop="1" thickBot="1" x14ac:dyDescent="0.35">
      <c r="C680" s="20">
        <v>46303.430219907408</v>
      </c>
      <c r="D680" s="16" t="s">
        <v>33</v>
      </c>
      <c r="E680" s="16">
        <v>2</v>
      </c>
      <c r="F680" s="16">
        <v>3</v>
      </c>
      <c r="G680" s="17" t="s">
        <v>8</v>
      </c>
      <c r="H680" s="18" t="s">
        <v>11</v>
      </c>
      <c r="I680" s="19" t="s">
        <v>4</v>
      </c>
    </row>
    <row r="681" spans="3:9" ht="18" thickTop="1" thickBot="1" x14ac:dyDescent="0.35">
      <c r="C681" s="20">
        <v>46303.430219907408</v>
      </c>
      <c r="D681" s="16" t="s">
        <v>34</v>
      </c>
      <c r="E681" s="16">
        <v>2</v>
      </c>
      <c r="F681" s="16">
        <v>4</v>
      </c>
      <c r="G681" s="17" t="s">
        <v>2</v>
      </c>
      <c r="H681" s="18" t="s">
        <v>5</v>
      </c>
      <c r="I681" s="19"/>
    </row>
    <row r="682" spans="3:9" ht="18" thickTop="1" thickBot="1" x14ac:dyDescent="0.35">
      <c r="C682" s="20">
        <v>46303.430219907408</v>
      </c>
      <c r="D682" s="16" t="s">
        <v>35</v>
      </c>
      <c r="E682" s="16">
        <v>2</v>
      </c>
      <c r="F682" s="16">
        <v>5</v>
      </c>
      <c r="G682" s="17" t="s">
        <v>25</v>
      </c>
      <c r="H682" s="18" t="s">
        <v>19</v>
      </c>
      <c r="I682" s="19"/>
    </row>
    <row r="683" spans="3:9" ht="18" thickTop="1" thickBot="1" x14ac:dyDescent="0.35">
      <c r="C683" s="20">
        <v>46303.430219907408</v>
      </c>
      <c r="D683" s="16" t="s">
        <v>36</v>
      </c>
      <c r="E683" s="16">
        <v>2</v>
      </c>
      <c r="F683" s="16">
        <v>6</v>
      </c>
      <c r="G683" s="17" t="s">
        <v>10</v>
      </c>
      <c r="H683" s="18" t="s">
        <v>12</v>
      </c>
      <c r="I683" s="19"/>
    </row>
    <row r="684" spans="3:9" ht="18" thickTop="1" thickBot="1" x14ac:dyDescent="0.35">
      <c r="C684" s="20">
        <v>46303.430219907408</v>
      </c>
      <c r="D684" s="16" t="s">
        <v>37</v>
      </c>
      <c r="E684" s="16">
        <v>2</v>
      </c>
      <c r="F684" s="16">
        <v>7</v>
      </c>
      <c r="G684" s="17" t="s">
        <v>17</v>
      </c>
      <c r="H684" s="18" t="s">
        <v>7</v>
      </c>
      <c r="I684" s="19"/>
    </row>
    <row r="685" spans="3:9" ht="18" thickTop="1" thickBot="1" x14ac:dyDescent="0.35">
      <c r="C685" s="20">
        <v>46303.430219907408</v>
      </c>
      <c r="D685" s="16" t="s">
        <v>38</v>
      </c>
      <c r="E685" s="16">
        <v>2</v>
      </c>
      <c r="F685" s="16">
        <v>8</v>
      </c>
      <c r="G685" s="17" t="s">
        <v>20</v>
      </c>
      <c r="H685" s="18" t="s">
        <v>24</v>
      </c>
      <c r="I685" s="19"/>
    </row>
    <row r="686" spans="3:9" ht="18" thickTop="1" thickBot="1" x14ac:dyDescent="0.35">
      <c r="C686" s="20">
        <v>46303.430219907408</v>
      </c>
      <c r="D686" s="16" t="s">
        <v>39</v>
      </c>
      <c r="E686" s="16">
        <v>2</v>
      </c>
      <c r="F686" s="16">
        <v>9</v>
      </c>
      <c r="G686" s="17" t="s">
        <v>16</v>
      </c>
      <c r="H686" s="18" t="s">
        <v>6</v>
      </c>
      <c r="I686" s="19"/>
    </row>
    <row r="687" spans="3:9" ht="18" thickTop="1" thickBot="1" x14ac:dyDescent="0.35">
      <c r="C687" s="20">
        <v>46303.430219907408</v>
      </c>
      <c r="D687" s="16" t="s">
        <v>40</v>
      </c>
      <c r="E687" s="16">
        <v>2</v>
      </c>
      <c r="F687" s="16">
        <v>10</v>
      </c>
      <c r="G687" s="17" t="s">
        <v>26</v>
      </c>
      <c r="H687" s="18" t="s">
        <v>13</v>
      </c>
      <c r="I687" s="19"/>
    </row>
    <row r="688" spans="3:9" ht="18" thickTop="1" thickBot="1" x14ac:dyDescent="0.35">
      <c r="C688" s="20">
        <v>46303.430219907408</v>
      </c>
      <c r="D688" s="16" t="s">
        <v>31</v>
      </c>
      <c r="E688" s="16">
        <v>3</v>
      </c>
      <c r="F688" s="16">
        <v>1</v>
      </c>
      <c r="G688" s="17" t="s">
        <v>8</v>
      </c>
      <c r="H688" s="18" t="s">
        <v>6</v>
      </c>
      <c r="I688" s="19" t="s">
        <v>22</v>
      </c>
    </row>
    <row r="689" spans="3:9" ht="18" thickTop="1" thickBot="1" x14ac:dyDescent="0.35">
      <c r="C689" s="20">
        <v>46303.430219907408</v>
      </c>
      <c r="D689" s="16" t="s">
        <v>32</v>
      </c>
      <c r="E689" s="16">
        <v>3</v>
      </c>
      <c r="F689" s="16">
        <v>2</v>
      </c>
      <c r="G689" s="17" t="s">
        <v>15</v>
      </c>
      <c r="H689" s="18" t="s">
        <v>19</v>
      </c>
      <c r="I689" s="19" t="s">
        <v>7</v>
      </c>
    </row>
    <row r="690" spans="3:9" ht="18" thickTop="1" thickBot="1" x14ac:dyDescent="0.35">
      <c r="C690" s="20">
        <v>46303.430219907408</v>
      </c>
      <c r="D690" s="16" t="s">
        <v>33</v>
      </c>
      <c r="E690" s="16">
        <v>3</v>
      </c>
      <c r="F690" s="16">
        <v>3</v>
      </c>
      <c r="G690" s="17" t="s">
        <v>26</v>
      </c>
      <c r="H690" s="18" t="s">
        <v>10</v>
      </c>
      <c r="I690" s="19" t="s">
        <v>5</v>
      </c>
    </row>
    <row r="691" spans="3:9" ht="18" thickTop="1" thickBot="1" x14ac:dyDescent="0.35">
      <c r="C691" s="20">
        <v>46303.430219907408</v>
      </c>
      <c r="D691" s="16" t="s">
        <v>34</v>
      </c>
      <c r="E691" s="16">
        <v>3</v>
      </c>
      <c r="F691" s="16">
        <v>4</v>
      </c>
      <c r="G691" s="17" t="s">
        <v>1</v>
      </c>
      <c r="H691" s="18" t="s">
        <v>11</v>
      </c>
      <c r="I691" s="19"/>
    </row>
    <row r="692" spans="3:9" ht="18" thickTop="1" thickBot="1" x14ac:dyDescent="0.35">
      <c r="C692" s="20">
        <v>46303.430219907408</v>
      </c>
      <c r="D692" s="16" t="s">
        <v>35</v>
      </c>
      <c r="E692" s="16">
        <v>3</v>
      </c>
      <c r="F692" s="16">
        <v>5</v>
      </c>
      <c r="G692" s="17" t="s">
        <v>27</v>
      </c>
      <c r="H692" s="18" t="s">
        <v>14</v>
      </c>
      <c r="I692" s="19"/>
    </row>
    <row r="693" spans="3:9" ht="18" thickTop="1" thickBot="1" x14ac:dyDescent="0.35">
      <c r="C693" s="20">
        <v>46303.430219907408</v>
      </c>
      <c r="D693" s="16" t="s">
        <v>36</v>
      </c>
      <c r="E693" s="16">
        <v>3</v>
      </c>
      <c r="F693" s="16">
        <v>6</v>
      </c>
      <c r="G693" s="17" t="s">
        <v>4</v>
      </c>
      <c r="H693" s="18" t="s">
        <v>9</v>
      </c>
      <c r="I693" s="19"/>
    </row>
    <row r="694" spans="3:9" ht="18" thickTop="1" thickBot="1" x14ac:dyDescent="0.35">
      <c r="C694" s="20">
        <v>46303.430219907408</v>
      </c>
      <c r="D694" s="16" t="s">
        <v>37</v>
      </c>
      <c r="E694" s="16">
        <v>3</v>
      </c>
      <c r="F694" s="16">
        <v>7</v>
      </c>
      <c r="G694" s="17" t="s">
        <v>13</v>
      </c>
      <c r="H694" s="18" t="s">
        <v>17</v>
      </c>
      <c r="I694" s="19"/>
    </row>
    <row r="695" spans="3:9" ht="18" thickTop="1" thickBot="1" x14ac:dyDescent="0.35">
      <c r="C695" s="20">
        <v>46303.430219907408</v>
      </c>
      <c r="D695" s="16" t="s">
        <v>38</v>
      </c>
      <c r="E695" s="16">
        <v>3</v>
      </c>
      <c r="F695" s="16">
        <v>8</v>
      </c>
      <c r="G695" s="17" t="s">
        <v>12</v>
      </c>
      <c r="H695" s="18" t="s">
        <v>16</v>
      </c>
      <c r="I695" s="19"/>
    </row>
    <row r="696" spans="3:9" ht="18" thickTop="1" thickBot="1" x14ac:dyDescent="0.35">
      <c r="C696" s="20">
        <v>46303.430219907408</v>
      </c>
      <c r="D696" s="16" t="s">
        <v>39</v>
      </c>
      <c r="E696" s="16">
        <v>3</v>
      </c>
      <c r="F696" s="16">
        <v>9</v>
      </c>
      <c r="G696" s="17" t="s">
        <v>20</v>
      </c>
      <c r="H696" s="18" t="s">
        <v>25</v>
      </c>
      <c r="I696" s="19"/>
    </row>
    <row r="697" spans="3:9" ht="18" thickTop="1" thickBot="1" x14ac:dyDescent="0.35">
      <c r="C697" s="21">
        <v>46303.430219907408</v>
      </c>
      <c r="D697" s="23" t="s">
        <v>40</v>
      </c>
      <c r="E697" s="23">
        <v>3</v>
      </c>
      <c r="F697" s="23">
        <v>10</v>
      </c>
      <c r="G697" s="24" t="s">
        <v>24</v>
      </c>
      <c r="H697" s="25" t="s">
        <v>2</v>
      </c>
      <c r="I697" s="26"/>
    </row>
    <row r="698" spans="3:9" ht="18" thickTop="1" thickBot="1" x14ac:dyDescent="0.35">
      <c r="C698" s="20">
        <v>46303.430520833332</v>
      </c>
      <c r="D698" s="16" t="s">
        <v>31</v>
      </c>
      <c r="E698" s="16">
        <v>1</v>
      </c>
      <c r="F698" s="16">
        <v>1</v>
      </c>
      <c r="G698" s="17" t="s">
        <v>2</v>
      </c>
      <c r="H698" s="18" t="s">
        <v>26</v>
      </c>
      <c r="I698" s="19" t="s">
        <v>10</v>
      </c>
    </row>
    <row r="699" spans="3:9" ht="18" thickTop="1" thickBot="1" x14ac:dyDescent="0.35">
      <c r="C699" s="20">
        <v>46303.430520833332</v>
      </c>
      <c r="D699" s="16" t="s">
        <v>32</v>
      </c>
      <c r="E699" s="16">
        <v>1</v>
      </c>
      <c r="F699" s="16">
        <v>2</v>
      </c>
      <c r="G699" s="17" t="s">
        <v>23</v>
      </c>
      <c r="H699" s="18" t="s">
        <v>6</v>
      </c>
      <c r="I699" s="19" t="s">
        <v>17</v>
      </c>
    </row>
    <row r="700" spans="3:9" ht="18" thickTop="1" thickBot="1" x14ac:dyDescent="0.35">
      <c r="C700" s="20">
        <v>46303.430520833332</v>
      </c>
      <c r="D700" s="16" t="s">
        <v>33</v>
      </c>
      <c r="E700" s="16">
        <v>1</v>
      </c>
      <c r="F700" s="16">
        <v>3</v>
      </c>
      <c r="G700" s="17" t="s">
        <v>19</v>
      </c>
      <c r="H700" s="18" t="s">
        <v>13</v>
      </c>
      <c r="I700" s="19" t="s">
        <v>3</v>
      </c>
    </row>
    <row r="701" spans="3:9" ht="18" thickTop="1" thickBot="1" x14ac:dyDescent="0.35">
      <c r="C701" s="20">
        <v>46303.430520833332</v>
      </c>
      <c r="D701" s="16" t="s">
        <v>34</v>
      </c>
      <c r="E701" s="16">
        <v>1</v>
      </c>
      <c r="F701" s="16">
        <v>4</v>
      </c>
      <c r="G701" s="17" t="s">
        <v>18</v>
      </c>
      <c r="H701" s="18" t="s">
        <v>21</v>
      </c>
      <c r="I701" s="19"/>
    </row>
    <row r="702" spans="3:9" ht="18" thickTop="1" thickBot="1" x14ac:dyDescent="0.35">
      <c r="C702" s="20">
        <v>46303.430520833332</v>
      </c>
      <c r="D702" s="16" t="s">
        <v>35</v>
      </c>
      <c r="E702" s="16">
        <v>1</v>
      </c>
      <c r="F702" s="16">
        <v>5</v>
      </c>
      <c r="G702" s="17" t="s">
        <v>16</v>
      </c>
      <c r="H702" s="18" t="s">
        <v>7</v>
      </c>
      <c r="I702" s="19"/>
    </row>
    <row r="703" spans="3:9" ht="18" thickTop="1" thickBot="1" x14ac:dyDescent="0.35">
      <c r="C703" s="20">
        <v>46303.430520833332</v>
      </c>
      <c r="D703" s="16" t="s">
        <v>36</v>
      </c>
      <c r="E703" s="16">
        <v>1</v>
      </c>
      <c r="F703" s="16">
        <v>6</v>
      </c>
      <c r="G703" s="17" t="s">
        <v>20</v>
      </c>
      <c r="H703" s="18" t="s">
        <v>5</v>
      </c>
      <c r="I703" s="19"/>
    </row>
    <row r="704" spans="3:9" ht="18" thickTop="1" thickBot="1" x14ac:dyDescent="0.35">
      <c r="C704" s="20">
        <v>46303.430520833332</v>
      </c>
      <c r="D704" s="16" t="s">
        <v>37</v>
      </c>
      <c r="E704" s="16">
        <v>1</v>
      </c>
      <c r="F704" s="16">
        <v>7</v>
      </c>
      <c r="G704" s="17" t="s">
        <v>12</v>
      </c>
      <c r="H704" s="18" t="s">
        <v>24</v>
      </c>
      <c r="I704" s="19"/>
    </row>
    <row r="705" spans="3:9" ht="18" thickTop="1" thickBot="1" x14ac:dyDescent="0.35">
      <c r="C705" s="20">
        <v>46303.430520833332</v>
      </c>
      <c r="D705" s="16" t="s">
        <v>38</v>
      </c>
      <c r="E705" s="16">
        <v>1</v>
      </c>
      <c r="F705" s="16">
        <v>8</v>
      </c>
      <c r="G705" s="17" t="s">
        <v>9</v>
      </c>
      <c r="H705" s="18" t="s">
        <v>25</v>
      </c>
      <c r="I705" s="19"/>
    </row>
    <row r="706" spans="3:9" ht="18" thickTop="1" thickBot="1" x14ac:dyDescent="0.35">
      <c r="C706" s="20">
        <v>46303.430520833332</v>
      </c>
      <c r="D706" s="16" t="s">
        <v>39</v>
      </c>
      <c r="E706" s="16">
        <v>1</v>
      </c>
      <c r="F706" s="16">
        <v>9</v>
      </c>
      <c r="G706" s="17" t="s">
        <v>15</v>
      </c>
      <c r="H706" s="18" t="s">
        <v>22</v>
      </c>
      <c r="I706" s="19"/>
    </row>
    <row r="707" spans="3:9" ht="18" thickTop="1" thickBot="1" x14ac:dyDescent="0.35">
      <c r="C707" s="20">
        <v>46303.430520833332</v>
      </c>
      <c r="D707" s="16" t="s">
        <v>40</v>
      </c>
      <c r="E707" s="16">
        <v>1</v>
      </c>
      <c r="F707" s="16">
        <v>10</v>
      </c>
      <c r="G707" s="17" t="s">
        <v>27</v>
      </c>
      <c r="H707" s="18" t="s">
        <v>8</v>
      </c>
      <c r="I707" s="19"/>
    </row>
    <row r="708" spans="3:9" ht="18" thickTop="1" thickBot="1" x14ac:dyDescent="0.35">
      <c r="C708" s="20">
        <v>46303.430520833332</v>
      </c>
      <c r="D708" s="16" t="s">
        <v>31</v>
      </c>
      <c r="E708" s="16">
        <v>2</v>
      </c>
      <c r="F708" s="16">
        <v>1</v>
      </c>
      <c r="G708" s="17" t="s">
        <v>2</v>
      </c>
      <c r="H708" s="18" t="s">
        <v>17</v>
      </c>
      <c r="I708" s="19" t="s">
        <v>24</v>
      </c>
    </row>
    <row r="709" spans="3:9" ht="18" thickTop="1" thickBot="1" x14ac:dyDescent="0.35">
      <c r="C709" s="20">
        <v>46303.430520833332</v>
      </c>
      <c r="D709" s="16" t="s">
        <v>32</v>
      </c>
      <c r="E709" s="16">
        <v>2</v>
      </c>
      <c r="F709" s="16">
        <v>2</v>
      </c>
      <c r="G709" s="17" t="s">
        <v>19</v>
      </c>
      <c r="H709" s="18" t="s">
        <v>5</v>
      </c>
      <c r="I709" s="19" t="s">
        <v>8</v>
      </c>
    </row>
    <row r="710" spans="3:9" ht="18" thickTop="1" thickBot="1" x14ac:dyDescent="0.35">
      <c r="C710" s="20">
        <v>46303.430520833332</v>
      </c>
      <c r="D710" s="16" t="s">
        <v>33</v>
      </c>
      <c r="E710" s="16">
        <v>2</v>
      </c>
      <c r="F710" s="16">
        <v>3</v>
      </c>
      <c r="G710" s="17" t="s">
        <v>27</v>
      </c>
      <c r="H710" s="18" t="s">
        <v>18</v>
      </c>
      <c r="I710" s="19" t="s">
        <v>23</v>
      </c>
    </row>
    <row r="711" spans="3:9" ht="18" thickTop="1" thickBot="1" x14ac:dyDescent="0.35">
      <c r="C711" s="20">
        <v>46303.430520833332</v>
      </c>
      <c r="D711" s="16" t="s">
        <v>34</v>
      </c>
      <c r="E711" s="16">
        <v>2</v>
      </c>
      <c r="F711" s="16">
        <v>4</v>
      </c>
      <c r="G711" s="17" t="s">
        <v>21</v>
      </c>
      <c r="H711" s="18" t="s">
        <v>22</v>
      </c>
      <c r="I711" s="19"/>
    </row>
    <row r="712" spans="3:9" ht="18" thickTop="1" thickBot="1" x14ac:dyDescent="0.35">
      <c r="C712" s="20">
        <v>46303.430520833332</v>
      </c>
      <c r="D712" s="16" t="s">
        <v>35</v>
      </c>
      <c r="E712" s="16">
        <v>2</v>
      </c>
      <c r="F712" s="16">
        <v>5</v>
      </c>
      <c r="G712" s="17" t="s">
        <v>16</v>
      </c>
      <c r="H712" s="18" t="s">
        <v>10</v>
      </c>
      <c r="I712" s="19"/>
    </row>
    <row r="713" spans="3:9" ht="18" thickTop="1" thickBot="1" x14ac:dyDescent="0.35">
      <c r="C713" s="20">
        <v>46303.430520833332</v>
      </c>
      <c r="D713" s="16" t="s">
        <v>36</v>
      </c>
      <c r="E713" s="16">
        <v>2</v>
      </c>
      <c r="F713" s="16">
        <v>6</v>
      </c>
      <c r="G713" s="17" t="s">
        <v>7</v>
      </c>
      <c r="H713" s="18" t="s">
        <v>9</v>
      </c>
      <c r="I713" s="19"/>
    </row>
    <row r="714" spans="3:9" ht="18" thickTop="1" thickBot="1" x14ac:dyDescent="0.35">
      <c r="C714" s="20">
        <v>46303.430520833332</v>
      </c>
      <c r="D714" s="16" t="s">
        <v>37</v>
      </c>
      <c r="E714" s="16">
        <v>2</v>
      </c>
      <c r="F714" s="16">
        <v>7</v>
      </c>
      <c r="G714" s="17" t="s">
        <v>15</v>
      </c>
      <c r="H714" s="18" t="s">
        <v>25</v>
      </c>
      <c r="I714" s="19"/>
    </row>
    <row r="715" spans="3:9" ht="18" thickTop="1" thickBot="1" x14ac:dyDescent="0.35">
      <c r="C715" s="20">
        <v>46303.430520833332</v>
      </c>
      <c r="D715" s="16" t="s">
        <v>38</v>
      </c>
      <c r="E715" s="16">
        <v>2</v>
      </c>
      <c r="F715" s="16">
        <v>8</v>
      </c>
      <c r="G715" s="17" t="s">
        <v>20</v>
      </c>
      <c r="H715" s="18" t="s">
        <v>13</v>
      </c>
      <c r="I715" s="19"/>
    </row>
    <row r="716" spans="3:9" ht="18" thickTop="1" thickBot="1" x14ac:dyDescent="0.35">
      <c r="C716" s="20">
        <v>46303.430520833332</v>
      </c>
      <c r="D716" s="16" t="s">
        <v>39</v>
      </c>
      <c r="E716" s="16">
        <v>2</v>
      </c>
      <c r="F716" s="16">
        <v>9</v>
      </c>
      <c r="G716" s="17" t="s">
        <v>3</v>
      </c>
      <c r="H716" s="18" t="s">
        <v>26</v>
      </c>
      <c r="I716" s="19"/>
    </row>
    <row r="717" spans="3:9" ht="18" thickTop="1" thickBot="1" x14ac:dyDescent="0.35">
      <c r="C717" s="20">
        <v>46303.430520833332</v>
      </c>
      <c r="D717" s="16" t="s">
        <v>40</v>
      </c>
      <c r="E717" s="16">
        <v>2</v>
      </c>
      <c r="F717" s="16">
        <v>10</v>
      </c>
      <c r="G717" s="17" t="s">
        <v>6</v>
      </c>
      <c r="H717" s="18" t="s">
        <v>12</v>
      </c>
      <c r="I717" s="19"/>
    </row>
    <row r="718" spans="3:9" ht="18" thickTop="1" thickBot="1" x14ac:dyDescent="0.35">
      <c r="C718" s="20">
        <v>46303.430520833332</v>
      </c>
      <c r="D718" s="16" t="s">
        <v>31</v>
      </c>
      <c r="E718" s="16">
        <v>3</v>
      </c>
      <c r="F718" s="16">
        <v>1</v>
      </c>
      <c r="G718" s="17" t="s">
        <v>21</v>
      </c>
      <c r="H718" s="18" t="s">
        <v>20</v>
      </c>
      <c r="I718" s="19" t="s">
        <v>13</v>
      </c>
    </row>
    <row r="719" spans="3:9" ht="18" thickTop="1" thickBot="1" x14ac:dyDescent="0.35">
      <c r="C719" s="20">
        <v>46303.430520833332</v>
      </c>
      <c r="D719" s="16" t="s">
        <v>32</v>
      </c>
      <c r="E719" s="16">
        <v>3</v>
      </c>
      <c r="F719" s="16">
        <v>2</v>
      </c>
      <c r="G719" s="17" t="s">
        <v>3</v>
      </c>
      <c r="H719" s="18" t="s">
        <v>25</v>
      </c>
      <c r="I719" s="19" t="s">
        <v>16</v>
      </c>
    </row>
    <row r="720" spans="3:9" ht="18" thickTop="1" thickBot="1" x14ac:dyDescent="0.35">
      <c r="C720" s="20">
        <v>46303.430520833332</v>
      </c>
      <c r="D720" s="16" t="s">
        <v>33</v>
      </c>
      <c r="E720" s="16">
        <v>3</v>
      </c>
      <c r="F720" s="16">
        <v>3</v>
      </c>
      <c r="G720" s="17" t="s">
        <v>15</v>
      </c>
      <c r="H720" s="18" t="s">
        <v>10</v>
      </c>
      <c r="I720" s="19" t="s">
        <v>6</v>
      </c>
    </row>
    <row r="721" spans="3:9" ht="18" thickTop="1" thickBot="1" x14ac:dyDescent="0.35">
      <c r="C721" s="20">
        <v>46303.430520833332</v>
      </c>
      <c r="D721" s="16" t="s">
        <v>34</v>
      </c>
      <c r="E721" s="16">
        <v>3</v>
      </c>
      <c r="F721" s="16">
        <v>4</v>
      </c>
      <c r="G721" s="17" t="s">
        <v>8</v>
      </c>
      <c r="H721" s="18" t="s">
        <v>17</v>
      </c>
      <c r="I721" s="19"/>
    </row>
    <row r="722" spans="3:9" ht="18" thickTop="1" thickBot="1" x14ac:dyDescent="0.35">
      <c r="C722" s="20">
        <v>46303.430520833332</v>
      </c>
      <c r="D722" s="16" t="s">
        <v>35</v>
      </c>
      <c r="E722" s="16">
        <v>3</v>
      </c>
      <c r="F722" s="16">
        <v>5</v>
      </c>
      <c r="G722" s="17" t="s">
        <v>26</v>
      </c>
      <c r="H722" s="18" t="s">
        <v>22</v>
      </c>
      <c r="I722" s="19"/>
    </row>
    <row r="723" spans="3:9" ht="18" thickTop="1" thickBot="1" x14ac:dyDescent="0.35">
      <c r="C723" s="20">
        <v>46303.430520833332</v>
      </c>
      <c r="D723" s="16" t="s">
        <v>36</v>
      </c>
      <c r="E723" s="16">
        <v>3</v>
      </c>
      <c r="F723" s="16">
        <v>6</v>
      </c>
      <c r="G723" s="17" t="s">
        <v>19</v>
      </c>
      <c r="H723" s="18" t="s">
        <v>23</v>
      </c>
      <c r="I723" s="19"/>
    </row>
    <row r="724" spans="3:9" ht="18" thickTop="1" thickBot="1" x14ac:dyDescent="0.35">
      <c r="C724" s="20">
        <v>46303.430520833332</v>
      </c>
      <c r="D724" s="16" t="s">
        <v>37</v>
      </c>
      <c r="E724" s="16">
        <v>3</v>
      </c>
      <c r="F724" s="16">
        <v>7</v>
      </c>
      <c r="G724" s="17" t="s">
        <v>12</v>
      </c>
      <c r="H724" s="18" t="s">
        <v>2</v>
      </c>
      <c r="I724" s="19"/>
    </row>
    <row r="725" spans="3:9" ht="18" thickTop="1" thickBot="1" x14ac:dyDescent="0.35">
      <c r="C725" s="20">
        <v>46303.430520833332</v>
      </c>
      <c r="D725" s="16" t="s">
        <v>38</v>
      </c>
      <c r="E725" s="16">
        <v>3</v>
      </c>
      <c r="F725" s="16">
        <v>8</v>
      </c>
      <c r="G725" s="17" t="s">
        <v>9</v>
      </c>
      <c r="H725" s="18" t="s">
        <v>18</v>
      </c>
      <c r="I725" s="19"/>
    </row>
    <row r="726" spans="3:9" ht="18" thickTop="1" thickBot="1" x14ac:dyDescent="0.35">
      <c r="C726" s="20">
        <v>46303.430520833332</v>
      </c>
      <c r="D726" s="16" t="s">
        <v>39</v>
      </c>
      <c r="E726" s="16">
        <v>3</v>
      </c>
      <c r="F726" s="16">
        <v>9</v>
      </c>
      <c r="G726" s="17" t="s">
        <v>7</v>
      </c>
      <c r="H726" s="18" t="s">
        <v>24</v>
      </c>
      <c r="I726" s="19"/>
    </row>
    <row r="727" spans="3:9" ht="18" thickTop="1" thickBot="1" x14ac:dyDescent="0.35">
      <c r="C727" s="20">
        <v>46303.430520833332</v>
      </c>
      <c r="D727" s="16" t="s">
        <v>40</v>
      </c>
      <c r="E727" s="16">
        <v>3</v>
      </c>
      <c r="F727" s="16">
        <v>10</v>
      </c>
      <c r="G727" s="17" t="s">
        <v>27</v>
      </c>
      <c r="H727" s="18" t="s">
        <v>5</v>
      </c>
      <c r="I727" s="19"/>
    </row>
    <row r="728" spans="3:9" ht="18" thickTop="1" thickBot="1" x14ac:dyDescent="0.35">
      <c r="C728" s="20">
        <v>46303.430520833332</v>
      </c>
      <c r="D728" s="16" t="s">
        <v>31</v>
      </c>
      <c r="E728" s="16">
        <v>4</v>
      </c>
      <c r="F728" s="16">
        <v>1</v>
      </c>
      <c r="G728" s="17" t="s">
        <v>26</v>
      </c>
      <c r="H728" s="18" t="s">
        <v>25</v>
      </c>
      <c r="I728" s="19" t="s">
        <v>9</v>
      </c>
    </row>
    <row r="729" spans="3:9" ht="18" thickTop="1" thickBot="1" x14ac:dyDescent="0.35">
      <c r="C729" s="20">
        <v>46303.430520833332</v>
      </c>
      <c r="D729" s="16" t="s">
        <v>32</v>
      </c>
      <c r="E729" s="16">
        <v>4</v>
      </c>
      <c r="F729" s="16">
        <v>2</v>
      </c>
      <c r="G729" s="17" t="s">
        <v>23</v>
      </c>
      <c r="H729" s="18" t="s">
        <v>22</v>
      </c>
      <c r="I729" s="19" t="s">
        <v>24</v>
      </c>
    </row>
    <row r="730" spans="3:9" ht="18" thickTop="1" thickBot="1" x14ac:dyDescent="0.35">
      <c r="C730" s="20">
        <v>46303.430520833332</v>
      </c>
      <c r="D730" s="16" t="s">
        <v>33</v>
      </c>
      <c r="E730" s="16">
        <v>4</v>
      </c>
      <c r="F730" s="16">
        <v>3</v>
      </c>
      <c r="G730" s="17" t="s">
        <v>7</v>
      </c>
      <c r="H730" s="18" t="s">
        <v>18</v>
      </c>
      <c r="I730" s="19" t="s">
        <v>20</v>
      </c>
    </row>
    <row r="731" spans="3:9" ht="18" thickTop="1" thickBot="1" x14ac:dyDescent="0.35">
      <c r="C731" s="20">
        <v>46303.430520833332</v>
      </c>
      <c r="D731" s="16" t="s">
        <v>34</v>
      </c>
      <c r="E731" s="16">
        <v>4</v>
      </c>
      <c r="F731" s="16">
        <v>4</v>
      </c>
      <c r="G731" s="17" t="s">
        <v>5</v>
      </c>
      <c r="H731" s="18" t="s">
        <v>17</v>
      </c>
      <c r="I731" s="19"/>
    </row>
    <row r="732" spans="3:9" ht="18" thickTop="1" thickBot="1" x14ac:dyDescent="0.35">
      <c r="C732" s="20">
        <v>46303.430520833332</v>
      </c>
      <c r="D732" s="16" t="s">
        <v>35</v>
      </c>
      <c r="E732" s="16">
        <v>4</v>
      </c>
      <c r="F732" s="16">
        <v>5</v>
      </c>
      <c r="G732" s="17" t="s">
        <v>12</v>
      </c>
      <c r="H732" s="18" t="s">
        <v>8</v>
      </c>
      <c r="I732" s="19"/>
    </row>
    <row r="733" spans="3:9" ht="18" thickTop="1" thickBot="1" x14ac:dyDescent="0.35">
      <c r="C733" s="20">
        <v>46303.430520833332</v>
      </c>
      <c r="D733" s="16" t="s">
        <v>36</v>
      </c>
      <c r="E733" s="16">
        <v>4</v>
      </c>
      <c r="F733" s="16">
        <v>6</v>
      </c>
      <c r="G733" s="17" t="s">
        <v>13</v>
      </c>
      <c r="H733" s="18" t="s">
        <v>6</v>
      </c>
      <c r="I733" s="19"/>
    </row>
    <row r="734" spans="3:9" ht="18" thickTop="1" thickBot="1" x14ac:dyDescent="0.35">
      <c r="C734" s="20">
        <v>46303.430520833332</v>
      </c>
      <c r="D734" s="16" t="s">
        <v>37</v>
      </c>
      <c r="E734" s="16">
        <v>4</v>
      </c>
      <c r="F734" s="16">
        <v>7</v>
      </c>
      <c r="G734" s="17" t="s">
        <v>15</v>
      </c>
      <c r="H734" s="18" t="s">
        <v>21</v>
      </c>
      <c r="I734" s="19"/>
    </row>
    <row r="735" spans="3:9" ht="18" thickTop="1" thickBot="1" x14ac:dyDescent="0.35">
      <c r="C735" s="20">
        <v>46303.430520833332</v>
      </c>
      <c r="D735" s="16" t="s">
        <v>38</v>
      </c>
      <c r="E735" s="16">
        <v>4</v>
      </c>
      <c r="F735" s="16">
        <v>8</v>
      </c>
      <c r="G735" s="17" t="s">
        <v>10</v>
      </c>
      <c r="H735" s="18" t="s">
        <v>19</v>
      </c>
      <c r="I735" s="19"/>
    </row>
    <row r="736" spans="3:9" ht="18" thickTop="1" thickBot="1" x14ac:dyDescent="0.35">
      <c r="C736" s="20">
        <v>46303.430520833332</v>
      </c>
      <c r="D736" s="16" t="s">
        <v>39</v>
      </c>
      <c r="E736" s="16">
        <v>4</v>
      </c>
      <c r="F736" s="16">
        <v>9</v>
      </c>
      <c r="G736" s="17" t="s">
        <v>27</v>
      </c>
      <c r="H736" s="18" t="s">
        <v>3</v>
      </c>
      <c r="I736" s="19"/>
    </row>
    <row r="737" spans="3:9" ht="18" thickTop="1" thickBot="1" x14ac:dyDescent="0.35">
      <c r="C737" s="20">
        <v>46303.430520833332</v>
      </c>
      <c r="D737" s="16" t="s">
        <v>40</v>
      </c>
      <c r="E737" s="16">
        <v>4</v>
      </c>
      <c r="F737" s="16">
        <v>10</v>
      </c>
      <c r="G737" s="17" t="s">
        <v>16</v>
      </c>
      <c r="H737" s="18" t="s">
        <v>2</v>
      </c>
      <c r="I737" s="19"/>
    </row>
    <row r="738" spans="3:9" ht="18" thickTop="1" thickBot="1" x14ac:dyDescent="0.35">
      <c r="C738" s="20">
        <v>46303.430520833332</v>
      </c>
      <c r="D738" s="16" t="s">
        <v>31</v>
      </c>
      <c r="E738" s="16">
        <v>5</v>
      </c>
      <c r="F738" s="16">
        <v>1</v>
      </c>
      <c r="G738" s="17" t="s">
        <v>5</v>
      </c>
      <c r="H738" s="18" t="s">
        <v>7</v>
      </c>
      <c r="I738" s="19" t="s">
        <v>3</v>
      </c>
    </row>
    <row r="739" spans="3:9" ht="18" thickTop="1" thickBot="1" x14ac:dyDescent="0.35">
      <c r="C739" s="20">
        <v>46303.430520833332</v>
      </c>
      <c r="D739" s="16" t="s">
        <v>32</v>
      </c>
      <c r="E739" s="16">
        <v>5</v>
      </c>
      <c r="F739" s="16">
        <v>2</v>
      </c>
      <c r="G739" s="17" t="s">
        <v>12</v>
      </c>
      <c r="H739" s="18" t="s">
        <v>21</v>
      </c>
      <c r="I739" s="19" t="s">
        <v>15</v>
      </c>
    </row>
    <row r="740" spans="3:9" ht="18" thickTop="1" thickBot="1" x14ac:dyDescent="0.35">
      <c r="C740" s="20">
        <v>46303.430520833332</v>
      </c>
      <c r="D740" s="16" t="s">
        <v>33</v>
      </c>
      <c r="E740" s="16">
        <v>5</v>
      </c>
      <c r="F740" s="16">
        <v>3</v>
      </c>
      <c r="G740" s="17" t="s">
        <v>10</v>
      </c>
      <c r="H740" s="18" t="s">
        <v>22</v>
      </c>
      <c r="I740" s="19" t="s">
        <v>8</v>
      </c>
    </row>
    <row r="741" spans="3:9" ht="18" thickTop="1" thickBot="1" x14ac:dyDescent="0.35">
      <c r="C741" s="20">
        <v>46303.430520833332</v>
      </c>
      <c r="D741" s="16" t="s">
        <v>34</v>
      </c>
      <c r="E741" s="16">
        <v>5</v>
      </c>
      <c r="F741" s="16">
        <v>4</v>
      </c>
      <c r="G741" s="17" t="s">
        <v>27</v>
      </c>
      <c r="H741" s="18" t="s">
        <v>25</v>
      </c>
      <c r="I741" s="19"/>
    </row>
    <row r="742" spans="3:9" ht="18" thickTop="1" thickBot="1" x14ac:dyDescent="0.35">
      <c r="C742" s="20">
        <v>46303.430520833332</v>
      </c>
      <c r="D742" s="16" t="s">
        <v>35</v>
      </c>
      <c r="E742" s="16">
        <v>5</v>
      </c>
      <c r="F742" s="16">
        <v>5</v>
      </c>
      <c r="G742" s="17" t="s">
        <v>23</v>
      </c>
      <c r="H742" s="18" t="s">
        <v>9</v>
      </c>
      <c r="I742" s="19"/>
    </row>
    <row r="743" spans="3:9" ht="18" thickTop="1" thickBot="1" x14ac:dyDescent="0.35">
      <c r="C743" s="20">
        <v>46303.430520833332</v>
      </c>
      <c r="D743" s="16" t="s">
        <v>36</v>
      </c>
      <c r="E743" s="16">
        <v>5</v>
      </c>
      <c r="F743" s="16">
        <v>6</v>
      </c>
      <c r="G743" s="17" t="s">
        <v>19</v>
      </c>
      <c r="H743" s="18" t="s">
        <v>2</v>
      </c>
      <c r="I743" s="19"/>
    </row>
    <row r="744" spans="3:9" ht="18" thickTop="1" thickBot="1" x14ac:dyDescent="0.35">
      <c r="C744" s="20">
        <v>46303.430520833332</v>
      </c>
      <c r="D744" s="16" t="s">
        <v>37</v>
      </c>
      <c r="E744" s="16">
        <v>5</v>
      </c>
      <c r="F744" s="16">
        <v>7</v>
      </c>
      <c r="G744" s="17" t="s">
        <v>13</v>
      </c>
      <c r="H744" s="18" t="s">
        <v>16</v>
      </c>
      <c r="I744" s="19"/>
    </row>
    <row r="745" spans="3:9" ht="18" thickTop="1" thickBot="1" x14ac:dyDescent="0.35">
      <c r="C745" s="20">
        <v>46303.430520833332</v>
      </c>
      <c r="D745" s="16" t="s">
        <v>38</v>
      </c>
      <c r="E745" s="16">
        <v>5</v>
      </c>
      <c r="F745" s="16">
        <v>8</v>
      </c>
      <c r="G745" s="17" t="s">
        <v>17</v>
      </c>
      <c r="H745" s="18" t="s">
        <v>26</v>
      </c>
      <c r="I745" s="19"/>
    </row>
    <row r="746" spans="3:9" ht="18" thickTop="1" thickBot="1" x14ac:dyDescent="0.35">
      <c r="C746" s="20">
        <v>46303.430520833332</v>
      </c>
      <c r="D746" s="16" t="s">
        <v>39</v>
      </c>
      <c r="E746" s="16">
        <v>5</v>
      </c>
      <c r="F746" s="16">
        <v>9</v>
      </c>
      <c r="G746" s="17" t="s">
        <v>18</v>
      </c>
      <c r="H746" s="18" t="s">
        <v>20</v>
      </c>
      <c r="I746" s="19"/>
    </row>
    <row r="747" spans="3:9" ht="18" thickTop="1" thickBot="1" x14ac:dyDescent="0.35">
      <c r="C747" s="21">
        <v>46303.430520833332</v>
      </c>
      <c r="D747" s="23" t="s">
        <v>40</v>
      </c>
      <c r="E747" s="23">
        <v>5</v>
      </c>
      <c r="F747" s="23">
        <v>10</v>
      </c>
      <c r="G747" s="24" t="s">
        <v>24</v>
      </c>
      <c r="H747" s="25" t="s">
        <v>6</v>
      </c>
      <c r="I747" s="26"/>
    </row>
    <row r="748" spans="3:9" ht="18" thickTop="1" thickBot="1" x14ac:dyDescent="0.35">
      <c r="C748" s="20">
        <v>46303.430833333332</v>
      </c>
      <c r="D748" s="16" t="s">
        <v>31</v>
      </c>
      <c r="E748" s="16">
        <v>1</v>
      </c>
      <c r="F748" s="16">
        <v>1</v>
      </c>
      <c r="G748" s="17" t="s">
        <v>3</v>
      </c>
      <c r="H748" s="18" t="s">
        <v>1</v>
      </c>
      <c r="I748" s="19" t="s">
        <v>10</v>
      </c>
    </row>
    <row r="749" spans="3:9" ht="18" thickTop="1" thickBot="1" x14ac:dyDescent="0.35">
      <c r="C749" s="20">
        <v>46303.430833333332</v>
      </c>
      <c r="D749" s="16" t="s">
        <v>32</v>
      </c>
      <c r="E749" s="16">
        <v>1</v>
      </c>
      <c r="F749" s="16">
        <v>2</v>
      </c>
      <c r="G749" s="17" t="s">
        <v>11</v>
      </c>
      <c r="H749" s="18" t="s">
        <v>24</v>
      </c>
      <c r="I749" s="19" t="s">
        <v>27</v>
      </c>
    </row>
    <row r="750" spans="3:9" ht="18" thickTop="1" thickBot="1" x14ac:dyDescent="0.35">
      <c r="C750" s="20">
        <v>46303.430833333332</v>
      </c>
      <c r="D750" s="16" t="s">
        <v>33</v>
      </c>
      <c r="E750" s="16">
        <v>1</v>
      </c>
      <c r="F750" s="16">
        <v>3</v>
      </c>
      <c r="G750" s="17" t="s">
        <v>26</v>
      </c>
      <c r="H750" s="18" t="s">
        <v>19</v>
      </c>
      <c r="I750" s="19"/>
    </row>
    <row r="751" spans="3:9" ht="18" thickTop="1" thickBot="1" x14ac:dyDescent="0.35">
      <c r="C751" s="20">
        <v>46303.430833333332</v>
      </c>
      <c r="D751" s="16" t="s">
        <v>34</v>
      </c>
      <c r="E751" s="16">
        <v>1</v>
      </c>
      <c r="F751" s="16">
        <v>4</v>
      </c>
      <c r="G751" s="17" t="s">
        <v>8</v>
      </c>
      <c r="H751" s="18" t="s">
        <v>18</v>
      </c>
      <c r="I751" s="19"/>
    </row>
    <row r="752" spans="3:9" ht="18" thickTop="1" thickBot="1" x14ac:dyDescent="0.35">
      <c r="C752" s="20">
        <v>46303.430833333332</v>
      </c>
      <c r="D752" s="16" t="s">
        <v>35</v>
      </c>
      <c r="E752" s="16">
        <v>1</v>
      </c>
      <c r="F752" s="16">
        <v>5</v>
      </c>
      <c r="G752" s="17" t="s">
        <v>14</v>
      </c>
      <c r="H752" s="18" t="s">
        <v>25</v>
      </c>
      <c r="I752" s="19"/>
    </row>
    <row r="753" spans="3:9" ht="18" thickTop="1" thickBot="1" x14ac:dyDescent="0.35">
      <c r="C753" s="20">
        <v>46303.430833333332</v>
      </c>
      <c r="D753" s="16" t="s">
        <v>36</v>
      </c>
      <c r="E753" s="16">
        <v>1</v>
      </c>
      <c r="F753" s="16">
        <v>6</v>
      </c>
      <c r="G753" s="17" t="s">
        <v>2</v>
      </c>
      <c r="H753" s="18" t="s">
        <v>22</v>
      </c>
      <c r="I753" s="19"/>
    </row>
    <row r="754" spans="3:9" ht="18" thickTop="1" thickBot="1" x14ac:dyDescent="0.35">
      <c r="C754" s="20">
        <v>46303.430833333332</v>
      </c>
      <c r="D754" s="16" t="s">
        <v>37</v>
      </c>
      <c r="E754" s="16">
        <v>1</v>
      </c>
      <c r="F754" s="16">
        <v>7</v>
      </c>
      <c r="G754" s="17" t="s">
        <v>4</v>
      </c>
      <c r="H754" s="18" t="s">
        <v>20</v>
      </c>
      <c r="I754" s="19"/>
    </row>
    <row r="755" spans="3:9" ht="18" thickTop="1" thickBot="1" x14ac:dyDescent="0.35">
      <c r="C755" s="20">
        <v>46303.430833333332</v>
      </c>
      <c r="D755" s="16" t="s">
        <v>38</v>
      </c>
      <c r="E755" s="16">
        <v>1</v>
      </c>
      <c r="F755" s="16">
        <v>8</v>
      </c>
      <c r="G755" s="17" t="s">
        <v>13</v>
      </c>
      <c r="H755" s="18" t="s">
        <v>23</v>
      </c>
      <c r="I755" s="19"/>
    </row>
    <row r="756" spans="3:9" ht="18" thickTop="1" thickBot="1" x14ac:dyDescent="0.35">
      <c r="C756" s="20">
        <v>46303.430833333332</v>
      </c>
      <c r="D756" s="16" t="s">
        <v>39</v>
      </c>
      <c r="E756" s="16">
        <v>1</v>
      </c>
      <c r="F756" s="16">
        <v>9</v>
      </c>
      <c r="G756" s="17" t="s">
        <v>5</v>
      </c>
      <c r="H756" s="18" t="s">
        <v>16</v>
      </c>
      <c r="I756" s="19"/>
    </row>
    <row r="757" spans="3:9" ht="18" thickTop="1" thickBot="1" x14ac:dyDescent="0.35">
      <c r="C757" s="20">
        <v>46303.430833333332</v>
      </c>
      <c r="D757" s="16" t="s">
        <v>40</v>
      </c>
      <c r="E757" s="16">
        <v>1</v>
      </c>
      <c r="F757" s="16">
        <v>10</v>
      </c>
      <c r="G757" s="17" t="s">
        <v>9</v>
      </c>
      <c r="H757" s="18" t="s">
        <v>15</v>
      </c>
      <c r="I757" s="19"/>
    </row>
    <row r="758" spans="3:9" ht="18" thickTop="1" thickBot="1" x14ac:dyDescent="0.35">
      <c r="C758" s="20">
        <v>46303.430833333332</v>
      </c>
      <c r="D758" s="16" t="s">
        <v>41</v>
      </c>
      <c r="E758" s="16">
        <v>1</v>
      </c>
      <c r="F758" s="16">
        <v>11</v>
      </c>
      <c r="G758" s="17" t="s">
        <v>17</v>
      </c>
      <c r="H758" s="18" t="s">
        <v>21</v>
      </c>
      <c r="I758" s="19"/>
    </row>
    <row r="759" spans="3:9" ht="18" thickTop="1" thickBot="1" x14ac:dyDescent="0.35">
      <c r="C759" s="20">
        <v>46303.430833333332</v>
      </c>
      <c r="D759" s="16" t="s">
        <v>42</v>
      </c>
      <c r="E759" s="16">
        <v>1</v>
      </c>
      <c r="F759" s="16">
        <v>12</v>
      </c>
      <c r="G759" s="17" t="s">
        <v>7</v>
      </c>
      <c r="H759" s="18" t="s">
        <v>6</v>
      </c>
      <c r="I759" s="19"/>
    </row>
    <row r="760" spans="3:9" ht="18" thickTop="1" thickBot="1" x14ac:dyDescent="0.35">
      <c r="C760" s="20">
        <v>46303.430833333332</v>
      </c>
      <c r="D760" s="16" t="s">
        <v>31</v>
      </c>
      <c r="E760" s="16">
        <v>2</v>
      </c>
      <c r="F760" s="16">
        <v>1</v>
      </c>
      <c r="G760" s="17" t="s">
        <v>7</v>
      </c>
      <c r="H760" s="18" t="s">
        <v>11</v>
      </c>
      <c r="I760" s="19" t="s">
        <v>3</v>
      </c>
    </row>
    <row r="761" spans="3:9" ht="18" thickTop="1" thickBot="1" x14ac:dyDescent="0.35">
      <c r="C761" s="20">
        <v>46303.430833333332</v>
      </c>
      <c r="D761" s="16" t="s">
        <v>32</v>
      </c>
      <c r="E761" s="16">
        <v>2</v>
      </c>
      <c r="F761" s="16">
        <v>2</v>
      </c>
      <c r="G761" s="17" t="s">
        <v>22</v>
      </c>
      <c r="H761" s="18" t="s">
        <v>9</v>
      </c>
      <c r="I761" s="19" t="s">
        <v>15</v>
      </c>
    </row>
    <row r="762" spans="3:9" ht="18" thickTop="1" thickBot="1" x14ac:dyDescent="0.35">
      <c r="C762" s="20">
        <v>46303.430833333332</v>
      </c>
      <c r="D762" s="16" t="s">
        <v>33</v>
      </c>
      <c r="E762" s="16">
        <v>2</v>
      </c>
      <c r="F762" s="16">
        <v>3</v>
      </c>
      <c r="G762" s="17" t="s">
        <v>27</v>
      </c>
      <c r="H762" s="18" t="s">
        <v>21</v>
      </c>
      <c r="I762" s="19"/>
    </row>
    <row r="763" spans="3:9" ht="18" thickTop="1" thickBot="1" x14ac:dyDescent="0.35">
      <c r="C763" s="20">
        <v>46303.430833333332</v>
      </c>
      <c r="D763" s="16" t="s">
        <v>34</v>
      </c>
      <c r="E763" s="16">
        <v>2</v>
      </c>
      <c r="F763" s="16">
        <v>4</v>
      </c>
      <c r="G763" s="17" t="s">
        <v>19</v>
      </c>
      <c r="H763" s="18" t="s">
        <v>18</v>
      </c>
      <c r="I763" s="19"/>
    </row>
    <row r="764" spans="3:9" ht="18" thickTop="1" thickBot="1" x14ac:dyDescent="0.35">
      <c r="C764" s="20">
        <v>46303.430833333332</v>
      </c>
      <c r="D764" s="16" t="s">
        <v>35</v>
      </c>
      <c r="E764" s="16">
        <v>2</v>
      </c>
      <c r="F764" s="16">
        <v>5</v>
      </c>
      <c r="G764" s="17" t="s">
        <v>14</v>
      </c>
      <c r="H764" s="18" t="s">
        <v>6</v>
      </c>
      <c r="I764" s="19"/>
    </row>
    <row r="765" spans="3:9" ht="18" thickTop="1" thickBot="1" x14ac:dyDescent="0.35">
      <c r="C765" s="20">
        <v>46303.430833333332</v>
      </c>
      <c r="D765" s="16" t="s">
        <v>36</v>
      </c>
      <c r="E765" s="16">
        <v>2</v>
      </c>
      <c r="F765" s="16">
        <v>6</v>
      </c>
      <c r="G765" s="17" t="s">
        <v>5</v>
      </c>
      <c r="H765" s="18" t="s">
        <v>4</v>
      </c>
      <c r="I765" s="19"/>
    </row>
    <row r="766" spans="3:9" ht="18" thickTop="1" thickBot="1" x14ac:dyDescent="0.35">
      <c r="C766" s="20">
        <v>46303.430833333332</v>
      </c>
      <c r="D766" s="16" t="s">
        <v>37</v>
      </c>
      <c r="E766" s="16">
        <v>2</v>
      </c>
      <c r="F766" s="16">
        <v>7</v>
      </c>
      <c r="G766" s="17" t="s">
        <v>13</v>
      </c>
      <c r="H766" s="18" t="s">
        <v>25</v>
      </c>
      <c r="I766" s="19"/>
    </row>
    <row r="767" spans="3:9" ht="18" thickTop="1" thickBot="1" x14ac:dyDescent="0.35">
      <c r="C767" s="20">
        <v>46303.430833333332</v>
      </c>
      <c r="D767" s="16" t="s">
        <v>38</v>
      </c>
      <c r="E767" s="16">
        <v>2</v>
      </c>
      <c r="F767" s="16">
        <v>8</v>
      </c>
      <c r="G767" s="17" t="s">
        <v>1</v>
      </c>
      <c r="H767" s="18" t="s">
        <v>2</v>
      </c>
      <c r="I767" s="19"/>
    </row>
    <row r="768" spans="3:9" ht="18" thickTop="1" thickBot="1" x14ac:dyDescent="0.35">
      <c r="C768" s="20">
        <v>46303.430833333332</v>
      </c>
      <c r="D768" s="16" t="s">
        <v>39</v>
      </c>
      <c r="E768" s="16">
        <v>2</v>
      </c>
      <c r="F768" s="16">
        <v>9</v>
      </c>
      <c r="G768" s="17" t="s">
        <v>16</v>
      </c>
      <c r="H768" s="18" t="s">
        <v>20</v>
      </c>
      <c r="I768" s="19"/>
    </row>
    <row r="769" spans="3:9" ht="18" thickTop="1" thickBot="1" x14ac:dyDescent="0.35">
      <c r="C769" s="20">
        <v>46303.430833333332</v>
      </c>
      <c r="D769" s="16" t="s">
        <v>40</v>
      </c>
      <c r="E769" s="16">
        <v>2</v>
      </c>
      <c r="F769" s="16">
        <v>10</v>
      </c>
      <c r="G769" s="17" t="s">
        <v>23</v>
      </c>
      <c r="H769" s="18" t="s">
        <v>26</v>
      </c>
      <c r="I769" s="19"/>
    </row>
    <row r="770" spans="3:9" ht="18" thickTop="1" thickBot="1" x14ac:dyDescent="0.35">
      <c r="C770" s="20">
        <v>46303.430833333332</v>
      </c>
      <c r="D770" s="16" t="s">
        <v>41</v>
      </c>
      <c r="E770" s="16">
        <v>2</v>
      </c>
      <c r="F770" s="16">
        <v>11</v>
      </c>
      <c r="G770" s="17" t="s">
        <v>8</v>
      </c>
      <c r="H770" s="18" t="s">
        <v>24</v>
      </c>
      <c r="I770" s="19"/>
    </row>
    <row r="771" spans="3:9" ht="18" thickTop="1" thickBot="1" x14ac:dyDescent="0.35">
      <c r="C771" s="20">
        <v>46303.430833333332</v>
      </c>
      <c r="D771" s="16" t="s">
        <v>42</v>
      </c>
      <c r="E771" s="16">
        <v>2</v>
      </c>
      <c r="F771" s="16">
        <v>12</v>
      </c>
      <c r="G771" s="17" t="s">
        <v>17</v>
      </c>
      <c r="H771" s="18" t="s">
        <v>10</v>
      </c>
      <c r="I771" s="19"/>
    </row>
    <row r="772" spans="3:9" ht="18" thickTop="1" thickBot="1" x14ac:dyDescent="0.35">
      <c r="C772" s="20">
        <v>46303.430833333332</v>
      </c>
      <c r="D772" s="16" t="s">
        <v>31</v>
      </c>
      <c r="E772" s="16">
        <v>3</v>
      </c>
      <c r="F772" s="16">
        <v>1</v>
      </c>
      <c r="G772" s="17" t="s">
        <v>14</v>
      </c>
      <c r="H772" s="18" t="s">
        <v>13</v>
      </c>
      <c r="I772" s="19" t="s">
        <v>1</v>
      </c>
    </row>
    <row r="773" spans="3:9" ht="18" thickTop="1" thickBot="1" x14ac:dyDescent="0.35">
      <c r="C773" s="20">
        <v>46303.430833333332</v>
      </c>
      <c r="D773" s="16" t="s">
        <v>32</v>
      </c>
      <c r="E773" s="16">
        <v>3</v>
      </c>
      <c r="F773" s="16">
        <v>2</v>
      </c>
      <c r="G773" s="17" t="s">
        <v>2</v>
      </c>
      <c r="H773" s="18" t="s">
        <v>27</v>
      </c>
      <c r="I773" s="19" t="s">
        <v>6</v>
      </c>
    </row>
    <row r="774" spans="3:9" ht="18" thickTop="1" thickBot="1" x14ac:dyDescent="0.35">
      <c r="C774" s="20">
        <v>46303.430833333332</v>
      </c>
      <c r="D774" s="16" t="s">
        <v>33</v>
      </c>
      <c r="E774" s="16">
        <v>3</v>
      </c>
      <c r="F774" s="16">
        <v>3</v>
      </c>
      <c r="G774" s="17" t="s">
        <v>5</v>
      </c>
      <c r="H774" s="18" t="s">
        <v>9</v>
      </c>
      <c r="I774" s="19"/>
    </row>
    <row r="775" spans="3:9" ht="18" thickTop="1" thickBot="1" x14ac:dyDescent="0.35">
      <c r="C775" s="20">
        <v>46303.430833333332</v>
      </c>
      <c r="D775" s="16" t="s">
        <v>34</v>
      </c>
      <c r="E775" s="16">
        <v>3</v>
      </c>
      <c r="F775" s="16">
        <v>4</v>
      </c>
      <c r="G775" s="17" t="s">
        <v>21</v>
      </c>
      <c r="H775" s="18" t="s">
        <v>10</v>
      </c>
      <c r="I775" s="19"/>
    </row>
    <row r="776" spans="3:9" ht="18" thickTop="1" thickBot="1" x14ac:dyDescent="0.35">
      <c r="C776" s="20">
        <v>46303.430833333332</v>
      </c>
      <c r="D776" s="16" t="s">
        <v>35</v>
      </c>
      <c r="E776" s="16">
        <v>3</v>
      </c>
      <c r="F776" s="16">
        <v>5</v>
      </c>
      <c r="G776" s="17" t="s">
        <v>15</v>
      </c>
      <c r="H776" s="18" t="s">
        <v>18</v>
      </c>
      <c r="I776" s="19"/>
    </row>
    <row r="777" spans="3:9" ht="18" thickTop="1" thickBot="1" x14ac:dyDescent="0.35">
      <c r="C777" s="20">
        <v>46303.430833333332</v>
      </c>
      <c r="D777" s="16" t="s">
        <v>36</v>
      </c>
      <c r="E777" s="16">
        <v>3</v>
      </c>
      <c r="F777" s="16">
        <v>6</v>
      </c>
      <c r="G777" s="17" t="s">
        <v>16</v>
      </c>
      <c r="H777" s="18" t="s">
        <v>26</v>
      </c>
      <c r="I777" s="19"/>
    </row>
    <row r="778" spans="3:9" ht="18" thickTop="1" thickBot="1" x14ac:dyDescent="0.35">
      <c r="C778" s="20">
        <v>46303.430833333332</v>
      </c>
      <c r="D778" s="16" t="s">
        <v>37</v>
      </c>
      <c r="E778" s="16">
        <v>3</v>
      </c>
      <c r="F778" s="16">
        <v>7</v>
      </c>
      <c r="G778" s="17" t="s">
        <v>17</v>
      </c>
      <c r="H778" s="18" t="s">
        <v>20</v>
      </c>
      <c r="I778" s="19"/>
    </row>
    <row r="779" spans="3:9" ht="18" thickTop="1" thickBot="1" x14ac:dyDescent="0.35">
      <c r="C779" s="20">
        <v>46303.430833333332</v>
      </c>
      <c r="D779" s="16" t="s">
        <v>38</v>
      </c>
      <c r="E779" s="16">
        <v>3</v>
      </c>
      <c r="F779" s="16">
        <v>8</v>
      </c>
      <c r="G779" s="17" t="s">
        <v>3</v>
      </c>
      <c r="H779" s="18" t="s">
        <v>8</v>
      </c>
      <c r="I779" s="19"/>
    </row>
    <row r="780" spans="3:9" ht="18" thickTop="1" thickBot="1" x14ac:dyDescent="0.35">
      <c r="C780" s="20">
        <v>46303.430833333332</v>
      </c>
      <c r="D780" s="16" t="s">
        <v>39</v>
      </c>
      <c r="E780" s="16">
        <v>3</v>
      </c>
      <c r="F780" s="16">
        <v>9</v>
      </c>
      <c r="G780" s="17" t="s">
        <v>25</v>
      </c>
      <c r="H780" s="18" t="s">
        <v>24</v>
      </c>
      <c r="I780" s="19"/>
    </row>
    <row r="781" spans="3:9" ht="18" thickTop="1" thickBot="1" x14ac:dyDescent="0.35">
      <c r="C781" s="20">
        <v>46303.430833333332</v>
      </c>
      <c r="D781" s="16" t="s">
        <v>40</v>
      </c>
      <c r="E781" s="16">
        <v>3</v>
      </c>
      <c r="F781" s="16">
        <v>10</v>
      </c>
      <c r="G781" s="17" t="s">
        <v>11</v>
      </c>
      <c r="H781" s="18" t="s">
        <v>4</v>
      </c>
      <c r="I781" s="19"/>
    </row>
    <row r="782" spans="3:9" ht="18" thickTop="1" thickBot="1" x14ac:dyDescent="0.35">
      <c r="C782" s="20">
        <v>46303.430833333332</v>
      </c>
      <c r="D782" s="16" t="s">
        <v>41</v>
      </c>
      <c r="E782" s="16">
        <v>3</v>
      </c>
      <c r="F782" s="16">
        <v>11</v>
      </c>
      <c r="G782" s="17" t="s">
        <v>19</v>
      </c>
      <c r="H782" s="18" t="s">
        <v>7</v>
      </c>
      <c r="I782" s="19"/>
    </row>
    <row r="783" spans="3:9" ht="18" thickTop="1" thickBot="1" x14ac:dyDescent="0.35">
      <c r="C783" s="20">
        <v>46303.430833333332</v>
      </c>
      <c r="D783" s="16" t="s">
        <v>42</v>
      </c>
      <c r="E783" s="16">
        <v>3</v>
      </c>
      <c r="F783" s="16">
        <v>12</v>
      </c>
      <c r="G783" s="17" t="s">
        <v>22</v>
      </c>
      <c r="H783" s="18" t="s">
        <v>23</v>
      </c>
      <c r="I783" s="19"/>
    </row>
    <row r="784" spans="3:9" ht="18" thickTop="1" thickBot="1" x14ac:dyDescent="0.35">
      <c r="C784" s="20">
        <v>46303.430833333332</v>
      </c>
      <c r="D784" s="16" t="s">
        <v>31</v>
      </c>
      <c r="E784" s="16">
        <v>4</v>
      </c>
      <c r="F784" s="16">
        <v>1</v>
      </c>
      <c r="G784" s="17" t="s">
        <v>18</v>
      </c>
      <c r="H784" s="18" t="s">
        <v>16</v>
      </c>
      <c r="I784" s="19" t="s">
        <v>4</v>
      </c>
    </row>
    <row r="785" spans="3:9" ht="18" thickTop="1" thickBot="1" x14ac:dyDescent="0.35">
      <c r="C785" s="20">
        <v>46303.430833333332</v>
      </c>
      <c r="D785" s="16" t="s">
        <v>32</v>
      </c>
      <c r="E785" s="16">
        <v>4</v>
      </c>
      <c r="F785" s="16">
        <v>2</v>
      </c>
      <c r="G785" s="17" t="s">
        <v>25</v>
      </c>
      <c r="H785" s="18" t="s">
        <v>5</v>
      </c>
      <c r="I785" s="19" t="s">
        <v>23</v>
      </c>
    </row>
    <row r="786" spans="3:9" ht="18" thickTop="1" thickBot="1" x14ac:dyDescent="0.35">
      <c r="C786" s="20">
        <v>46303.430833333332</v>
      </c>
      <c r="D786" s="16" t="s">
        <v>33</v>
      </c>
      <c r="E786" s="16">
        <v>4</v>
      </c>
      <c r="F786" s="16">
        <v>3</v>
      </c>
      <c r="G786" s="17" t="s">
        <v>6</v>
      </c>
      <c r="H786" s="18" t="s">
        <v>26</v>
      </c>
      <c r="I786" s="19"/>
    </row>
    <row r="787" spans="3:9" ht="18" thickTop="1" thickBot="1" x14ac:dyDescent="0.35">
      <c r="C787" s="20">
        <v>46303.430833333332</v>
      </c>
      <c r="D787" s="16" t="s">
        <v>34</v>
      </c>
      <c r="E787" s="16">
        <v>4</v>
      </c>
      <c r="F787" s="16">
        <v>4</v>
      </c>
      <c r="G787" s="17" t="s">
        <v>11</v>
      </c>
      <c r="H787" s="18" t="s">
        <v>3</v>
      </c>
      <c r="I787" s="19"/>
    </row>
    <row r="788" spans="3:9" ht="18" thickTop="1" thickBot="1" x14ac:dyDescent="0.35">
      <c r="C788" s="20">
        <v>46303.430833333332</v>
      </c>
      <c r="D788" s="16" t="s">
        <v>35</v>
      </c>
      <c r="E788" s="16">
        <v>4</v>
      </c>
      <c r="F788" s="16">
        <v>5</v>
      </c>
      <c r="G788" s="17" t="s">
        <v>24</v>
      </c>
      <c r="H788" s="18" t="s">
        <v>22</v>
      </c>
      <c r="I788" s="19"/>
    </row>
    <row r="789" spans="3:9" ht="18" thickTop="1" thickBot="1" x14ac:dyDescent="0.35">
      <c r="C789" s="20">
        <v>46303.430833333332</v>
      </c>
      <c r="D789" s="16" t="s">
        <v>36</v>
      </c>
      <c r="E789" s="16">
        <v>4</v>
      </c>
      <c r="F789" s="16">
        <v>6</v>
      </c>
      <c r="G789" s="17" t="s">
        <v>10</v>
      </c>
      <c r="H789" s="18" t="s">
        <v>19</v>
      </c>
      <c r="I789" s="19"/>
    </row>
    <row r="790" spans="3:9" ht="18" thickTop="1" thickBot="1" x14ac:dyDescent="0.35">
      <c r="C790" s="20">
        <v>46303.430833333332</v>
      </c>
      <c r="D790" s="16" t="s">
        <v>37</v>
      </c>
      <c r="E790" s="16">
        <v>4</v>
      </c>
      <c r="F790" s="16">
        <v>7</v>
      </c>
      <c r="G790" s="17" t="s">
        <v>27</v>
      </c>
      <c r="H790" s="18" t="s">
        <v>17</v>
      </c>
      <c r="I790" s="19"/>
    </row>
    <row r="791" spans="3:9" ht="18" thickTop="1" thickBot="1" x14ac:dyDescent="0.35">
      <c r="C791" s="20">
        <v>46303.430833333332</v>
      </c>
      <c r="D791" s="16" t="s">
        <v>38</v>
      </c>
      <c r="E791" s="16">
        <v>4</v>
      </c>
      <c r="F791" s="16">
        <v>8</v>
      </c>
      <c r="G791" s="17" t="s">
        <v>15</v>
      </c>
      <c r="H791" s="18" t="s">
        <v>8</v>
      </c>
      <c r="I791" s="19"/>
    </row>
    <row r="792" spans="3:9" ht="18" thickTop="1" thickBot="1" x14ac:dyDescent="0.35">
      <c r="C792" s="20">
        <v>46303.430833333332</v>
      </c>
      <c r="D792" s="16" t="s">
        <v>39</v>
      </c>
      <c r="E792" s="16">
        <v>4</v>
      </c>
      <c r="F792" s="16">
        <v>9</v>
      </c>
      <c r="G792" s="17" t="s">
        <v>2</v>
      </c>
      <c r="H792" s="18" t="s">
        <v>7</v>
      </c>
      <c r="I792" s="19"/>
    </row>
    <row r="793" spans="3:9" ht="18" thickTop="1" thickBot="1" x14ac:dyDescent="0.35">
      <c r="C793" s="20">
        <v>46303.430833333332</v>
      </c>
      <c r="D793" s="16" t="s">
        <v>40</v>
      </c>
      <c r="E793" s="16">
        <v>4</v>
      </c>
      <c r="F793" s="16">
        <v>10</v>
      </c>
      <c r="G793" s="17" t="s">
        <v>13</v>
      </c>
      <c r="H793" s="18" t="s">
        <v>1</v>
      </c>
      <c r="I793" s="19"/>
    </row>
    <row r="794" spans="3:9" ht="18" thickTop="1" thickBot="1" x14ac:dyDescent="0.35">
      <c r="C794" s="20">
        <v>46303.430833333332</v>
      </c>
      <c r="D794" s="16" t="s">
        <v>41</v>
      </c>
      <c r="E794" s="16">
        <v>4</v>
      </c>
      <c r="F794" s="16">
        <v>11</v>
      </c>
      <c r="G794" s="17" t="s">
        <v>20</v>
      </c>
      <c r="H794" s="18" t="s">
        <v>14</v>
      </c>
      <c r="I794" s="19"/>
    </row>
    <row r="795" spans="3:9" ht="18" thickTop="1" thickBot="1" x14ac:dyDescent="0.35">
      <c r="C795" s="20">
        <v>46303.430833333332</v>
      </c>
      <c r="D795" s="16" t="s">
        <v>42</v>
      </c>
      <c r="E795" s="16">
        <v>4</v>
      </c>
      <c r="F795" s="16">
        <v>12</v>
      </c>
      <c r="G795" s="17" t="s">
        <v>21</v>
      </c>
      <c r="H795" s="18" t="s">
        <v>9</v>
      </c>
      <c r="I795" s="19"/>
    </row>
    <row r="796" spans="3:9" ht="18" thickTop="1" thickBot="1" x14ac:dyDescent="0.35">
      <c r="C796" s="20">
        <v>46303.430833333332</v>
      </c>
      <c r="D796" s="16" t="s">
        <v>31</v>
      </c>
      <c r="E796" s="16">
        <v>5</v>
      </c>
      <c r="F796" s="16">
        <v>1</v>
      </c>
      <c r="G796" s="17" t="s">
        <v>21</v>
      </c>
      <c r="H796" s="18" t="s">
        <v>15</v>
      </c>
      <c r="I796" s="19" t="s">
        <v>19</v>
      </c>
    </row>
    <row r="797" spans="3:9" ht="18" thickTop="1" thickBot="1" x14ac:dyDescent="0.35">
      <c r="C797" s="20">
        <v>46303.430833333332</v>
      </c>
      <c r="D797" s="16" t="s">
        <v>32</v>
      </c>
      <c r="E797" s="16">
        <v>5</v>
      </c>
      <c r="F797" s="16">
        <v>2</v>
      </c>
      <c r="G797" s="17" t="s">
        <v>24</v>
      </c>
      <c r="H797" s="18" t="s">
        <v>20</v>
      </c>
      <c r="I797" s="19" t="s">
        <v>17</v>
      </c>
    </row>
    <row r="798" spans="3:9" ht="18" thickTop="1" thickBot="1" x14ac:dyDescent="0.35">
      <c r="C798" s="20">
        <v>46303.430833333332</v>
      </c>
      <c r="D798" s="16" t="s">
        <v>33</v>
      </c>
      <c r="E798" s="16">
        <v>5</v>
      </c>
      <c r="F798" s="16">
        <v>3</v>
      </c>
      <c r="G798" s="17" t="s">
        <v>3</v>
      </c>
      <c r="H798" s="18" t="s">
        <v>9</v>
      </c>
      <c r="I798" s="19"/>
    </row>
    <row r="799" spans="3:9" ht="18" thickTop="1" thickBot="1" x14ac:dyDescent="0.35">
      <c r="C799" s="20">
        <v>46303.430833333332</v>
      </c>
      <c r="D799" s="16" t="s">
        <v>34</v>
      </c>
      <c r="E799" s="16">
        <v>5</v>
      </c>
      <c r="F799" s="16">
        <v>4</v>
      </c>
      <c r="G799" s="17" t="s">
        <v>23</v>
      </c>
      <c r="H799" s="18" t="s">
        <v>11</v>
      </c>
      <c r="I799" s="19"/>
    </row>
    <row r="800" spans="3:9" ht="18" thickTop="1" thickBot="1" x14ac:dyDescent="0.35">
      <c r="C800" s="20">
        <v>46303.430833333332</v>
      </c>
      <c r="D800" s="16" t="s">
        <v>35</v>
      </c>
      <c r="E800" s="16">
        <v>5</v>
      </c>
      <c r="F800" s="16">
        <v>5</v>
      </c>
      <c r="G800" s="17" t="s">
        <v>10</v>
      </c>
      <c r="H800" s="18" t="s">
        <v>1</v>
      </c>
      <c r="I800" s="19"/>
    </row>
    <row r="801" spans="3:9" ht="18" thickTop="1" thickBot="1" x14ac:dyDescent="0.35">
      <c r="C801" s="20">
        <v>46303.430833333332</v>
      </c>
      <c r="D801" s="16" t="s">
        <v>36</v>
      </c>
      <c r="E801" s="16">
        <v>5</v>
      </c>
      <c r="F801" s="16">
        <v>6</v>
      </c>
      <c r="G801" s="17" t="s">
        <v>6</v>
      </c>
      <c r="H801" s="18" t="s">
        <v>4</v>
      </c>
      <c r="I801" s="19"/>
    </row>
    <row r="802" spans="3:9" ht="18" thickTop="1" thickBot="1" x14ac:dyDescent="0.35">
      <c r="C802" s="20">
        <v>46303.430833333332</v>
      </c>
      <c r="D802" s="16" t="s">
        <v>37</v>
      </c>
      <c r="E802" s="16">
        <v>5</v>
      </c>
      <c r="F802" s="16">
        <v>7</v>
      </c>
      <c r="G802" s="17" t="s">
        <v>18</v>
      </c>
      <c r="H802" s="18" t="s">
        <v>14</v>
      </c>
      <c r="I802" s="19"/>
    </row>
    <row r="803" spans="3:9" ht="18" thickTop="1" thickBot="1" x14ac:dyDescent="0.35">
      <c r="C803" s="20">
        <v>46303.430833333332</v>
      </c>
      <c r="D803" s="16" t="s">
        <v>38</v>
      </c>
      <c r="E803" s="16">
        <v>5</v>
      </c>
      <c r="F803" s="16">
        <v>8</v>
      </c>
      <c r="G803" s="17" t="s">
        <v>16</v>
      </c>
      <c r="H803" s="18" t="s">
        <v>25</v>
      </c>
      <c r="I803" s="19"/>
    </row>
    <row r="804" spans="3:9" ht="18" thickTop="1" thickBot="1" x14ac:dyDescent="0.35">
      <c r="C804" s="20">
        <v>46303.430833333332</v>
      </c>
      <c r="D804" s="16" t="s">
        <v>39</v>
      </c>
      <c r="E804" s="16">
        <v>5</v>
      </c>
      <c r="F804" s="16">
        <v>9</v>
      </c>
      <c r="G804" s="17" t="s">
        <v>26</v>
      </c>
      <c r="H804" s="18" t="s">
        <v>8</v>
      </c>
      <c r="I804" s="19"/>
    </row>
    <row r="805" spans="3:9" ht="18" thickTop="1" thickBot="1" x14ac:dyDescent="0.35">
      <c r="C805" s="20">
        <v>46303.430833333332</v>
      </c>
      <c r="D805" s="16" t="s">
        <v>40</v>
      </c>
      <c r="E805" s="16">
        <v>5</v>
      </c>
      <c r="F805" s="16">
        <v>10</v>
      </c>
      <c r="G805" s="17" t="s">
        <v>2</v>
      </c>
      <c r="H805" s="18" t="s">
        <v>5</v>
      </c>
      <c r="I805" s="19"/>
    </row>
    <row r="806" spans="3:9" ht="18" thickTop="1" thickBot="1" x14ac:dyDescent="0.35">
      <c r="C806" s="20">
        <v>46303.430833333332</v>
      </c>
      <c r="D806" s="16" t="s">
        <v>41</v>
      </c>
      <c r="E806" s="16">
        <v>5</v>
      </c>
      <c r="F806" s="16">
        <v>11</v>
      </c>
      <c r="G806" s="17" t="s">
        <v>13</v>
      </c>
      <c r="H806" s="18" t="s">
        <v>22</v>
      </c>
      <c r="I806" s="19"/>
    </row>
    <row r="807" spans="3:9" ht="18" thickTop="1" thickBot="1" x14ac:dyDescent="0.35">
      <c r="C807" s="21">
        <v>46303.430833333332</v>
      </c>
      <c r="D807" s="23" t="s">
        <v>42</v>
      </c>
      <c r="E807" s="23">
        <v>5</v>
      </c>
      <c r="F807" s="23">
        <v>12</v>
      </c>
      <c r="G807" s="24" t="s">
        <v>27</v>
      </c>
      <c r="H807" s="25" t="s">
        <v>7</v>
      </c>
      <c r="I807" s="26"/>
    </row>
    <row r="808" spans="3:9" ht="18" thickTop="1" thickBot="1" x14ac:dyDescent="0.35">
      <c r="C808" s="20">
        <v>46303.430995370371</v>
      </c>
      <c r="D808" s="16" t="s">
        <v>31</v>
      </c>
      <c r="E808" s="16">
        <v>1</v>
      </c>
      <c r="F808" s="16">
        <v>1</v>
      </c>
      <c r="G808" s="17" t="s">
        <v>10</v>
      </c>
      <c r="H808" s="18" t="s">
        <v>4</v>
      </c>
      <c r="I808" s="19" t="s">
        <v>21</v>
      </c>
    </row>
    <row r="809" spans="3:9" ht="18" thickTop="1" thickBot="1" x14ac:dyDescent="0.35">
      <c r="C809" s="20">
        <v>46303.430995370371</v>
      </c>
      <c r="D809" s="16" t="s">
        <v>32</v>
      </c>
      <c r="E809" s="16">
        <v>1</v>
      </c>
      <c r="F809" s="16">
        <v>2</v>
      </c>
      <c r="G809" s="17" t="s">
        <v>18</v>
      </c>
      <c r="H809" s="18" t="s">
        <v>9</v>
      </c>
      <c r="I809" s="19" t="s">
        <v>19</v>
      </c>
    </row>
    <row r="810" spans="3:9" ht="18" thickTop="1" thickBot="1" x14ac:dyDescent="0.35">
      <c r="C810" s="20">
        <v>46303.430995370371</v>
      </c>
      <c r="D810" s="16" t="s">
        <v>33</v>
      </c>
      <c r="E810" s="16">
        <v>1</v>
      </c>
      <c r="F810" s="16">
        <v>3</v>
      </c>
      <c r="G810" s="17" t="s">
        <v>11</v>
      </c>
      <c r="H810" s="18" t="s">
        <v>20</v>
      </c>
      <c r="I810" s="19" t="s">
        <v>22</v>
      </c>
    </row>
    <row r="811" spans="3:9" ht="18" thickTop="1" thickBot="1" x14ac:dyDescent="0.35">
      <c r="C811" s="20">
        <v>46303.430995370371</v>
      </c>
      <c r="D811" s="16" t="s">
        <v>34</v>
      </c>
      <c r="E811" s="16">
        <v>1</v>
      </c>
      <c r="F811" s="16">
        <v>4</v>
      </c>
      <c r="G811" s="17" t="s">
        <v>15</v>
      </c>
      <c r="H811" s="18" t="s">
        <v>2</v>
      </c>
      <c r="I811" s="19"/>
    </row>
    <row r="812" spans="3:9" ht="18" thickTop="1" thickBot="1" x14ac:dyDescent="0.35">
      <c r="C812" s="20">
        <v>46303.430995370371</v>
      </c>
      <c r="D812" s="16" t="s">
        <v>35</v>
      </c>
      <c r="E812" s="16">
        <v>1</v>
      </c>
      <c r="F812" s="16">
        <v>5</v>
      </c>
      <c r="G812" s="17" t="s">
        <v>7</v>
      </c>
      <c r="H812" s="18" t="s">
        <v>14</v>
      </c>
      <c r="I812" s="19"/>
    </row>
    <row r="813" spans="3:9" ht="18" thickTop="1" thickBot="1" x14ac:dyDescent="0.35">
      <c r="C813" s="20">
        <v>46303.430995370371</v>
      </c>
      <c r="D813" s="16" t="s">
        <v>36</v>
      </c>
      <c r="E813" s="16">
        <v>1</v>
      </c>
      <c r="F813" s="16">
        <v>6</v>
      </c>
      <c r="G813" s="17" t="s">
        <v>23</v>
      </c>
      <c r="H813" s="18" t="s">
        <v>5</v>
      </c>
      <c r="I813" s="19"/>
    </row>
    <row r="814" spans="3:9" ht="18" thickTop="1" thickBot="1" x14ac:dyDescent="0.35">
      <c r="C814" s="20">
        <v>46303.430995370371</v>
      </c>
      <c r="D814" s="16" t="s">
        <v>37</v>
      </c>
      <c r="E814" s="16">
        <v>1</v>
      </c>
      <c r="F814" s="16">
        <v>7</v>
      </c>
      <c r="G814" s="17" t="s">
        <v>27</v>
      </c>
      <c r="H814" s="18" t="s">
        <v>1</v>
      </c>
      <c r="I814" s="19"/>
    </row>
    <row r="815" spans="3:9" ht="18" thickTop="1" thickBot="1" x14ac:dyDescent="0.35">
      <c r="C815" s="20">
        <v>46303.430995370371</v>
      </c>
      <c r="D815" s="16" t="s">
        <v>38</v>
      </c>
      <c r="E815" s="16">
        <v>1</v>
      </c>
      <c r="F815" s="16">
        <v>8</v>
      </c>
      <c r="G815" s="17" t="s">
        <v>3</v>
      </c>
      <c r="H815" s="18" t="s">
        <v>6</v>
      </c>
      <c r="I815" s="19"/>
    </row>
    <row r="816" spans="3:9" ht="18" thickTop="1" thickBot="1" x14ac:dyDescent="0.35">
      <c r="C816" s="20">
        <v>46303.430995370371</v>
      </c>
      <c r="D816" s="16" t="s">
        <v>31</v>
      </c>
      <c r="E816" s="16">
        <v>2</v>
      </c>
      <c r="F816" s="16">
        <v>1</v>
      </c>
      <c r="G816" s="17" t="s">
        <v>3</v>
      </c>
      <c r="H816" s="18" t="s">
        <v>14</v>
      </c>
      <c r="I816" s="19" t="s">
        <v>11</v>
      </c>
    </row>
    <row r="817" spans="3:9" ht="18" thickTop="1" thickBot="1" x14ac:dyDescent="0.35">
      <c r="C817" s="20">
        <v>46303.430995370371</v>
      </c>
      <c r="D817" s="16" t="s">
        <v>32</v>
      </c>
      <c r="E817" s="16">
        <v>2</v>
      </c>
      <c r="F817" s="16">
        <v>2</v>
      </c>
      <c r="G817" s="17" t="s">
        <v>20</v>
      </c>
      <c r="H817" s="18" t="s">
        <v>27</v>
      </c>
      <c r="I817" s="19" t="s">
        <v>19</v>
      </c>
    </row>
    <row r="818" spans="3:9" ht="18" thickTop="1" thickBot="1" x14ac:dyDescent="0.35">
      <c r="C818" s="20">
        <v>46303.430995370371</v>
      </c>
      <c r="D818" s="16" t="s">
        <v>33</v>
      </c>
      <c r="E818" s="16">
        <v>2</v>
      </c>
      <c r="F818" s="16">
        <v>3</v>
      </c>
      <c r="G818" s="17" t="s">
        <v>5</v>
      </c>
      <c r="H818" s="18" t="s">
        <v>15</v>
      </c>
      <c r="I818" s="19" t="s">
        <v>1</v>
      </c>
    </row>
    <row r="819" spans="3:9" ht="18" thickTop="1" thickBot="1" x14ac:dyDescent="0.35">
      <c r="C819" s="20">
        <v>46303.430995370371</v>
      </c>
      <c r="D819" s="16" t="s">
        <v>34</v>
      </c>
      <c r="E819" s="16">
        <v>2</v>
      </c>
      <c r="F819" s="16">
        <v>4</v>
      </c>
      <c r="G819" s="17" t="s">
        <v>21</v>
      </c>
      <c r="H819" s="18" t="s">
        <v>2</v>
      </c>
      <c r="I819" s="19"/>
    </row>
    <row r="820" spans="3:9" ht="18" thickTop="1" thickBot="1" x14ac:dyDescent="0.35">
      <c r="C820" s="20">
        <v>46303.430995370371</v>
      </c>
      <c r="D820" s="16" t="s">
        <v>35</v>
      </c>
      <c r="E820" s="16">
        <v>2</v>
      </c>
      <c r="F820" s="16">
        <v>5</v>
      </c>
      <c r="G820" s="17" t="s">
        <v>22</v>
      </c>
      <c r="H820" s="18" t="s">
        <v>18</v>
      </c>
      <c r="I820" s="19"/>
    </row>
    <row r="821" spans="3:9" ht="18" thickTop="1" thickBot="1" x14ac:dyDescent="0.35">
      <c r="C821" s="20">
        <v>46303.430995370371</v>
      </c>
      <c r="D821" s="16" t="s">
        <v>36</v>
      </c>
      <c r="E821" s="16">
        <v>2</v>
      </c>
      <c r="F821" s="16">
        <v>6</v>
      </c>
      <c r="G821" s="17" t="s">
        <v>23</v>
      </c>
      <c r="H821" s="18" t="s">
        <v>10</v>
      </c>
      <c r="I821" s="19"/>
    </row>
    <row r="822" spans="3:9" ht="18" thickTop="1" thickBot="1" x14ac:dyDescent="0.35">
      <c r="C822" s="20">
        <v>46303.430995370371</v>
      </c>
      <c r="D822" s="16" t="s">
        <v>37</v>
      </c>
      <c r="E822" s="16">
        <v>2</v>
      </c>
      <c r="F822" s="16">
        <v>7</v>
      </c>
      <c r="G822" s="17" t="s">
        <v>4</v>
      </c>
      <c r="H822" s="18" t="s">
        <v>7</v>
      </c>
      <c r="I822" s="19"/>
    </row>
    <row r="823" spans="3:9" ht="18" thickTop="1" thickBot="1" x14ac:dyDescent="0.35">
      <c r="C823" s="20">
        <v>46303.430995370371</v>
      </c>
      <c r="D823" s="16" t="s">
        <v>38</v>
      </c>
      <c r="E823" s="16">
        <v>2</v>
      </c>
      <c r="F823" s="16">
        <v>8</v>
      </c>
      <c r="G823" s="17" t="s">
        <v>9</v>
      </c>
      <c r="H823" s="18" t="s">
        <v>6</v>
      </c>
      <c r="I823" s="19"/>
    </row>
    <row r="824" spans="3:9" ht="18" thickTop="1" thickBot="1" x14ac:dyDescent="0.35">
      <c r="C824" s="20">
        <v>46303.430995370371</v>
      </c>
      <c r="D824" s="16" t="s">
        <v>31</v>
      </c>
      <c r="E824" s="16">
        <v>3</v>
      </c>
      <c r="F824" s="16">
        <v>1</v>
      </c>
      <c r="G824" s="17" t="s">
        <v>14</v>
      </c>
      <c r="H824" s="18" t="s">
        <v>2</v>
      </c>
      <c r="I824" s="19" t="s">
        <v>22</v>
      </c>
    </row>
    <row r="825" spans="3:9" ht="18" thickTop="1" thickBot="1" x14ac:dyDescent="0.35">
      <c r="C825" s="20">
        <v>46303.430995370371</v>
      </c>
      <c r="D825" s="16" t="s">
        <v>32</v>
      </c>
      <c r="E825" s="16">
        <v>3</v>
      </c>
      <c r="F825" s="16">
        <v>2</v>
      </c>
      <c r="G825" s="17" t="s">
        <v>21</v>
      </c>
      <c r="H825" s="18" t="s">
        <v>7</v>
      </c>
      <c r="I825" s="19" t="s">
        <v>4</v>
      </c>
    </row>
    <row r="826" spans="3:9" ht="18" thickTop="1" thickBot="1" x14ac:dyDescent="0.35">
      <c r="C826" s="20">
        <v>46303.430995370371</v>
      </c>
      <c r="D826" s="16" t="s">
        <v>33</v>
      </c>
      <c r="E826" s="16">
        <v>3</v>
      </c>
      <c r="F826" s="16">
        <v>3</v>
      </c>
      <c r="G826" s="17" t="s">
        <v>3</v>
      </c>
      <c r="H826" s="18" t="s">
        <v>23</v>
      </c>
      <c r="I826" s="19" t="s">
        <v>20</v>
      </c>
    </row>
    <row r="827" spans="3:9" ht="18" thickTop="1" thickBot="1" x14ac:dyDescent="0.35">
      <c r="C827" s="20">
        <v>46303.430995370371</v>
      </c>
      <c r="D827" s="16" t="s">
        <v>34</v>
      </c>
      <c r="E827" s="16">
        <v>3</v>
      </c>
      <c r="F827" s="16">
        <v>4</v>
      </c>
      <c r="G827" s="17" t="s">
        <v>11</v>
      </c>
      <c r="H827" s="18" t="s">
        <v>15</v>
      </c>
      <c r="I827" s="19"/>
    </row>
    <row r="828" spans="3:9" ht="18" thickTop="1" thickBot="1" x14ac:dyDescent="0.35">
      <c r="C828" s="20">
        <v>46303.430995370371</v>
      </c>
      <c r="D828" s="16" t="s">
        <v>35</v>
      </c>
      <c r="E828" s="16">
        <v>3</v>
      </c>
      <c r="F828" s="16">
        <v>5</v>
      </c>
      <c r="G828" s="17" t="s">
        <v>19</v>
      </c>
      <c r="H828" s="18" t="s">
        <v>27</v>
      </c>
      <c r="I828" s="19"/>
    </row>
    <row r="829" spans="3:9" ht="18" thickTop="1" thickBot="1" x14ac:dyDescent="0.35">
      <c r="C829" s="20">
        <v>46303.430995370371</v>
      </c>
      <c r="D829" s="16" t="s">
        <v>36</v>
      </c>
      <c r="E829" s="16">
        <v>3</v>
      </c>
      <c r="F829" s="16">
        <v>6</v>
      </c>
      <c r="G829" s="17" t="s">
        <v>18</v>
      </c>
      <c r="H829" s="18" t="s">
        <v>5</v>
      </c>
      <c r="I829" s="19"/>
    </row>
    <row r="830" spans="3:9" ht="18" thickTop="1" thickBot="1" x14ac:dyDescent="0.35">
      <c r="C830" s="20">
        <v>46303.430995370371</v>
      </c>
      <c r="D830" s="16" t="s">
        <v>37</v>
      </c>
      <c r="E830" s="16">
        <v>3</v>
      </c>
      <c r="F830" s="16">
        <v>7</v>
      </c>
      <c r="G830" s="17" t="s">
        <v>6</v>
      </c>
      <c r="H830" s="18" t="s">
        <v>1</v>
      </c>
      <c r="I830" s="19"/>
    </row>
    <row r="831" spans="3:9" ht="18" thickTop="1" thickBot="1" x14ac:dyDescent="0.35">
      <c r="C831" s="20">
        <v>46303.430995370371</v>
      </c>
      <c r="D831" s="16" t="s">
        <v>38</v>
      </c>
      <c r="E831" s="16">
        <v>3</v>
      </c>
      <c r="F831" s="16">
        <v>8</v>
      </c>
      <c r="G831" s="17" t="s">
        <v>9</v>
      </c>
      <c r="H831" s="18" t="s">
        <v>10</v>
      </c>
      <c r="I831" s="19"/>
    </row>
    <row r="832" spans="3:9" ht="18" thickTop="1" thickBot="1" x14ac:dyDescent="0.35">
      <c r="C832" s="20">
        <v>46303.430995370371</v>
      </c>
      <c r="D832" s="16" t="s">
        <v>31</v>
      </c>
      <c r="E832" s="16">
        <v>4</v>
      </c>
      <c r="F832" s="16">
        <v>1</v>
      </c>
      <c r="G832" s="17" t="s">
        <v>18</v>
      </c>
      <c r="H832" s="18" t="s">
        <v>23</v>
      </c>
      <c r="I832" s="19" t="s">
        <v>6</v>
      </c>
    </row>
    <row r="833" spans="3:9" ht="18" thickTop="1" thickBot="1" x14ac:dyDescent="0.35">
      <c r="C833" s="20">
        <v>46303.430995370371</v>
      </c>
      <c r="D833" s="16" t="s">
        <v>32</v>
      </c>
      <c r="E833" s="16">
        <v>4</v>
      </c>
      <c r="F833" s="16">
        <v>2</v>
      </c>
      <c r="G833" s="17" t="s">
        <v>9</v>
      </c>
      <c r="H833" s="18" t="s">
        <v>7</v>
      </c>
      <c r="I833" s="19" t="s">
        <v>1</v>
      </c>
    </row>
    <row r="834" spans="3:9" ht="18" thickTop="1" thickBot="1" x14ac:dyDescent="0.35">
      <c r="C834" s="20">
        <v>46303.430995370371</v>
      </c>
      <c r="D834" s="16" t="s">
        <v>33</v>
      </c>
      <c r="E834" s="16">
        <v>4</v>
      </c>
      <c r="F834" s="16">
        <v>3</v>
      </c>
      <c r="G834" s="17" t="s">
        <v>2</v>
      </c>
      <c r="H834" s="18" t="s">
        <v>20</v>
      </c>
      <c r="I834" s="19" t="s">
        <v>27</v>
      </c>
    </row>
    <row r="835" spans="3:9" ht="18" thickTop="1" thickBot="1" x14ac:dyDescent="0.35">
      <c r="C835" s="20">
        <v>46303.430995370371</v>
      </c>
      <c r="D835" s="16" t="s">
        <v>34</v>
      </c>
      <c r="E835" s="16">
        <v>4</v>
      </c>
      <c r="F835" s="16">
        <v>4</v>
      </c>
      <c r="G835" s="17" t="s">
        <v>11</v>
      </c>
      <c r="H835" s="18" t="s">
        <v>10</v>
      </c>
      <c r="I835" s="19"/>
    </row>
    <row r="836" spans="3:9" ht="18" thickTop="1" thickBot="1" x14ac:dyDescent="0.35">
      <c r="C836" s="20">
        <v>46303.430995370371</v>
      </c>
      <c r="D836" s="16" t="s">
        <v>35</v>
      </c>
      <c r="E836" s="16">
        <v>4</v>
      </c>
      <c r="F836" s="16">
        <v>5</v>
      </c>
      <c r="G836" s="17" t="s">
        <v>3</v>
      </c>
      <c r="H836" s="18" t="s">
        <v>15</v>
      </c>
      <c r="I836" s="19"/>
    </row>
    <row r="837" spans="3:9" ht="18" thickTop="1" thickBot="1" x14ac:dyDescent="0.35">
      <c r="C837" s="20">
        <v>46303.430995370371</v>
      </c>
      <c r="D837" s="16" t="s">
        <v>36</v>
      </c>
      <c r="E837" s="16">
        <v>4</v>
      </c>
      <c r="F837" s="16">
        <v>6</v>
      </c>
      <c r="G837" s="17" t="s">
        <v>14</v>
      </c>
      <c r="H837" s="18" t="s">
        <v>21</v>
      </c>
      <c r="I837" s="19"/>
    </row>
    <row r="838" spans="3:9" ht="18" thickTop="1" thickBot="1" x14ac:dyDescent="0.35">
      <c r="C838" s="20">
        <v>46303.430995370371</v>
      </c>
      <c r="D838" s="16" t="s">
        <v>37</v>
      </c>
      <c r="E838" s="16">
        <v>4</v>
      </c>
      <c r="F838" s="16">
        <v>7</v>
      </c>
      <c r="G838" s="17" t="s">
        <v>22</v>
      </c>
      <c r="H838" s="18" t="s">
        <v>5</v>
      </c>
      <c r="I838" s="19"/>
    </row>
    <row r="839" spans="3:9" ht="18" thickTop="1" thickBot="1" x14ac:dyDescent="0.35">
      <c r="C839" s="21">
        <v>46303.430995370371</v>
      </c>
      <c r="D839" s="23" t="s">
        <v>38</v>
      </c>
      <c r="E839" s="23">
        <v>4</v>
      </c>
      <c r="F839" s="23">
        <v>8</v>
      </c>
      <c r="G839" s="24" t="s">
        <v>4</v>
      </c>
      <c r="H839" s="25" t="s">
        <v>19</v>
      </c>
      <c r="I839" s="26"/>
    </row>
    <row r="840" spans="3:9" ht="18" thickTop="1" thickBot="1" x14ac:dyDescent="0.35">
      <c r="C840" s="20">
        <v>46303.431307870371</v>
      </c>
      <c r="D840" s="16" t="s">
        <v>31</v>
      </c>
      <c r="E840" s="16">
        <v>1</v>
      </c>
      <c r="F840" s="16">
        <v>1</v>
      </c>
      <c r="G840" s="17" t="s">
        <v>26</v>
      </c>
      <c r="H840" s="18" t="s">
        <v>21</v>
      </c>
      <c r="I840" s="19" t="s">
        <v>2</v>
      </c>
    </row>
    <row r="841" spans="3:9" ht="18" thickTop="1" thickBot="1" x14ac:dyDescent="0.35">
      <c r="C841" s="20">
        <v>46303.431307870371</v>
      </c>
      <c r="D841" s="16" t="s">
        <v>32</v>
      </c>
      <c r="E841" s="16">
        <v>1</v>
      </c>
      <c r="F841" s="16">
        <v>2</v>
      </c>
      <c r="G841" s="17" t="s">
        <v>3</v>
      </c>
      <c r="H841" s="18" t="s">
        <v>24</v>
      </c>
      <c r="I841" s="19" t="s">
        <v>4</v>
      </c>
    </row>
    <row r="842" spans="3:9" ht="18" thickTop="1" thickBot="1" x14ac:dyDescent="0.35">
      <c r="C842" s="20">
        <v>46303.431307870371</v>
      </c>
      <c r="D842" s="16" t="s">
        <v>33</v>
      </c>
      <c r="E842" s="16">
        <v>1</v>
      </c>
      <c r="F842" s="16">
        <v>3</v>
      </c>
      <c r="G842" s="17" t="s">
        <v>15</v>
      </c>
      <c r="H842" s="18" t="s">
        <v>8</v>
      </c>
      <c r="I842" s="19" t="s">
        <v>16</v>
      </c>
    </row>
    <row r="843" spans="3:9" ht="18" thickTop="1" thickBot="1" x14ac:dyDescent="0.35">
      <c r="C843" s="20">
        <v>46303.431307870371</v>
      </c>
      <c r="D843" s="16" t="s">
        <v>34</v>
      </c>
      <c r="E843" s="16">
        <v>1</v>
      </c>
      <c r="F843" s="16">
        <v>4</v>
      </c>
      <c r="G843" s="17" t="s">
        <v>25</v>
      </c>
      <c r="H843" s="18" t="s">
        <v>22</v>
      </c>
      <c r="I843" s="19"/>
    </row>
    <row r="844" spans="3:9" ht="18" thickTop="1" thickBot="1" x14ac:dyDescent="0.35">
      <c r="C844" s="20">
        <v>46303.431307870371</v>
      </c>
      <c r="D844" s="16" t="s">
        <v>35</v>
      </c>
      <c r="E844" s="16">
        <v>1</v>
      </c>
      <c r="F844" s="16">
        <v>5</v>
      </c>
      <c r="G844" s="17" t="s">
        <v>11</v>
      </c>
      <c r="H844" s="18" t="s">
        <v>6</v>
      </c>
      <c r="I844" s="19"/>
    </row>
    <row r="845" spans="3:9" ht="18" thickTop="1" thickBot="1" x14ac:dyDescent="0.35">
      <c r="C845" s="20">
        <v>46303.431307870371</v>
      </c>
      <c r="D845" s="16" t="s">
        <v>36</v>
      </c>
      <c r="E845" s="16">
        <v>1</v>
      </c>
      <c r="F845" s="16">
        <v>6</v>
      </c>
      <c r="G845" s="17" t="s">
        <v>9</v>
      </c>
      <c r="H845" s="18" t="s">
        <v>13</v>
      </c>
      <c r="I845" s="19"/>
    </row>
    <row r="846" spans="3:9" ht="18" thickTop="1" thickBot="1" x14ac:dyDescent="0.35">
      <c r="C846" s="20">
        <v>46303.431307870371</v>
      </c>
      <c r="D846" s="16" t="s">
        <v>37</v>
      </c>
      <c r="E846" s="16">
        <v>1</v>
      </c>
      <c r="F846" s="16">
        <v>7</v>
      </c>
      <c r="G846" s="17" t="s">
        <v>10</v>
      </c>
      <c r="H846" s="18" t="s">
        <v>14</v>
      </c>
      <c r="I846" s="19"/>
    </row>
    <row r="847" spans="3:9" ht="18" thickTop="1" thickBot="1" x14ac:dyDescent="0.35">
      <c r="C847" s="20">
        <v>46303.431307870371</v>
      </c>
      <c r="D847" s="16" t="s">
        <v>38</v>
      </c>
      <c r="E847" s="16">
        <v>1</v>
      </c>
      <c r="F847" s="16">
        <v>8</v>
      </c>
      <c r="G847" s="17" t="s">
        <v>17</v>
      </c>
      <c r="H847" s="18" t="s">
        <v>7</v>
      </c>
      <c r="I847" s="19"/>
    </row>
    <row r="848" spans="3:9" ht="18" thickTop="1" thickBot="1" x14ac:dyDescent="0.35">
      <c r="C848" s="20">
        <v>46303.431307870371</v>
      </c>
      <c r="D848" s="16" t="s">
        <v>39</v>
      </c>
      <c r="E848" s="16">
        <v>1</v>
      </c>
      <c r="F848" s="16">
        <v>9</v>
      </c>
      <c r="G848" s="17" t="s">
        <v>19</v>
      </c>
      <c r="H848" s="18" t="s">
        <v>23</v>
      </c>
      <c r="I848" s="19"/>
    </row>
    <row r="849" spans="3:9" ht="18" thickTop="1" thickBot="1" x14ac:dyDescent="0.35">
      <c r="C849" s="20">
        <v>46303.431307870371</v>
      </c>
      <c r="D849" s="16" t="s">
        <v>40</v>
      </c>
      <c r="E849" s="16">
        <v>1</v>
      </c>
      <c r="F849" s="16">
        <v>10</v>
      </c>
      <c r="G849" s="17" t="s">
        <v>18</v>
      </c>
      <c r="H849" s="18" t="s">
        <v>1</v>
      </c>
      <c r="I849" s="19"/>
    </row>
    <row r="850" spans="3:9" ht="18" thickTop="1" thickBot="1" x14ac:dyDescent="0.35">
      <c r="C850" s="20">
        <v>46303.431307870371</v>
      </c>
      <c r="D850" s="16" t="s">
        <v>41</v>
      </c>
      <c r="E850" s="16">
        <v>1</v>
      </c>
      <c r="F850" s="16">
        <v>11</v>
      </c>
      <c r="G850" s="17" t="s">
        <v>27</v>
      </c>
      <c r="H850" s="18" t="s">
        <v>5</v>
      </c>
      <c r="I850" s="19"/>
    </row>
    <row r="851" spans="3:9" ht="18" thickTop="1" thickBot="1" x14ac:dyDescent="0.35">
      <c r="C851" s="20">
        <v>46303.431307870371</v>
      </c>
      <c r="D851" s="16" t="s">
        <v>42</v>
      </c>
      <c r="E851" s="16">
        <v>1</v>
      </c>
      <c r="F851" s="16">
        <v>12</v>
      </c>
      <c r="G851" s="17" t="s">
        <v>12</v>
      </c>
      <c r="H851" s="18" t="s">
        <v>20</v>
      </c>
      <c r="I851" s="19"/>
    </row>
    <row r="852" spans="3:9" ht="18" thickTop="1" thickBot="1" x14ac:dyDescent="0.35">
      <c r="C852" s="20">
        <v>46303.431307870371</v>
      </c>
      <c r="D852" s="16" t="s">
        <v>31</v>
      </c>
      <c r="E852" s="16">
        <v>2</v>
      </c>
      <c r="F852" s="16">
        <v>1</v>
      </c>
      <c r="G852" s="17" t="s">
        <v>7</v>
      </c>
      <c r="H852" s="18" t="s">
        <v>25</v>
      </c>
      <c r="I852" s="19" t="s">
        <v>22</v>
      </c>
    </row>
    <row r="853" spans="3:9" ht="18" thickTop="1" thickBot="1" x14ac:dyDescent="0.35">
      <c r="C853" s="20">
        <v>46303.431307870371</v>
      </c>
      <c r="D853" s="16" t="s">
        <v>32</v>
      </c>
      <c r="E853" s="16">
        <v>2</v>
      </c>
      <c r="F853" s="16">
        <v>2</v>
      </c>
      <c r="G853" s="17" t="s">
        <v>8</v>
      </c>
      <c r="H853" s="18" t="s">
        <v>18</v>
      </c>
      <c r="I853" s="19" t="s">
        <v>9</v>
      </c>
    </row>
    <row r="854" spans="3:9" ht="18" thickTop="1" thickBot="1" x14ac:dyDescent="0.35">
      <c r="C854" s="20">
        <v>46303.431307870371</v>
      </c>
      <c r="D854" s="16" t="s">
        <v>33</v>
      </c>
      <c r="E854" s="16">
        <v>2</v>
      </c>
      <c r="F854" s="16">
        <v>3</v>
      </c>
      <c r="G854" s="17" t="s">
        <v>17</v>
      </c>
      <c r="H854" s="18" t="s">
        <v>6</v>
      </c>
      <c r="I854" s="19" t="s">
        <v>11</v>
      </c>
    </row>
    <row r="855" spans="3:9" ht="18" thickTop="1" thickBot="1" x14ac:dyDescent="0.35">
      <c r="C855" s="20">
        <v>46303.431307870371</v>
      </c>
      <c r="D855" s="16" t="s">
        <v>34</v>
      </c>
      <c r="E855" s="16">
        <v>2</v>
      </c>
      <c r="F855" s="16">
        <v>4</v>
      </c>
      <c r="G855" s="17" t="s">
        <v>1</v>
      </c>
      <c r="H855" s="18" t="s">
        <v>23</v>
      </c>
      <c r="I855" s="19"/>
    </row>
    <row r="856" spans="3:9" ht="18" thickTop="1" thickBot="1" x14ac:dyDescent="0.35">
      <c r="C856" s="20">
        <v>46303.431307870371</v>
      </c>
      <c r="D856" s="16" t="s">
        <v>35</v>
      </c>
      <c r="E856" s="16">
        <v>2</v>
      </c>
      <c r="F856" s="16">
        <v>5</v>
      </c>
      <c r="G856" s="17" t="s">
        <v>2</v>
      </c>
      <c r="H856" s="18" t="s">
        <v>4</v>
      </c>
      <c r="I856" s="19"/>
    </row>
    <row r="857" spans="3:9" ht="18" thickTop="1" thickBot="1" x14ac:dyDescent="0.35">
      <c r="C857" s="20">
        <v>46303.431307870371</v>
      </c>
      <c r="D857" s="16" t="s">
        <v>36</v>
      </c>
      <c r="E857" s="16">
        <v>2</v>
      </c>
      <c r="F857" s="16">
        <v>6</v>
      </c>
      <c r="G857" s="17" t="s">
        <v>27</v>
      </c>
      <c r="H857" s="18" t="s">
        <v>26</v>
      </c>
      <c r="I857" s="19"/>
    </row>
    <row r="858" spans="3:9" ht="18" thickTop="1" thickBot="1" x14ac:dyDescent="0.35">
      <c r="C858" s="20">
        <v>46303.431307870371</v>
      </c>
      <c r="D858" s="16" t="s">
        <v>37</v>
      </c>
      <c r="E858" s="16">
        <v>2</v>
      </c>
      <c r="F858" s="16">
        <v>7</v>
      </c>
      <c r="G858" s="17" t="s">
        <v>16</v>
      </c>
      <c r="H858" s="18" t="s">
        <v>21</v>
      </c>
      <c r="I858" s="19"/>
    </row>
    <row r="859" spans="3:9" ht="18" thickTop="1" thickBot="1" x14ac:dyDescent="0.35">
      <c r="C859" s="20">
        <v>46303.431307870371</v>
      </c>
      <c r="D859" s="16" t="s">
        <v>38</v>
      </c>
      <c r="E859" s="16">
        <v>2</v>
      </c>
      <c r="F859" s="16">
        <v>8</v>
      </c>
      <c r="G859" s="17" t="s">
        <v>10</v>
      </c>
      <c r="H859" s="18" t="s">
        <v>5</v>
      </c>
      <c r="I859" s="19"/>
    </row>
    <row r="860" spans="3:9" ht="18" thickTop="1" thickBot="1" x14ac:dyDescent="0.35">
      <c r="C860" s="20">
        <v>46303.431307870371</v>
      </c>
      <c r="D860" s="16" t="s">
        <v>39</v>
      </c>
      <c r="E860" s="16">
        <v>2</v>
      </c>
      <c r="F860" s="16">
        <v>9</v>
      </c>
      <c r="G860" s="17" t="s">
        <v>13</v>
      </c>
      <c r="H860" s="18" t="s">
        <v>24</v>
      </c>
      <c r="I860" s="19"/>
    </row>
    <row r="861" spans="3:9" ht="18" thickTop="1" thickBot="1" x14ac:dyDescent="0.35">
      <c r="C861" s="20">
        <v>46303.431307870371</v>
      </c>
      <c r="D861" s="16" t="s">
        <v>40</v>
      </c>
      <c r="E861" s="16">
        <v>2</v>
      </c>
      <c r="F861" s="16">
        <v>10</v>
      </c>
      <c r="G861" s="17" t="s">
        <v>20</v>
      </c>
      <c r="H861" s="18" t="s">
        <v>19</v>
      </c>
      <c r="I861" s="19"/>
    </row>
    <row r="862" spans="3:9" ht="18" thickTop="1" thickBot="1" x14ac:dyDescent="0.35">
      <c r="C862" s="20">
        <v>46303.431307870371</v>
      </c>
      <c r="D862" s="16" t="s">
        <v>41</v>
      </c>
      <c r="E862" s="16">
        <v>2</v>
      </c>
      <c r="F862" s="16">
        <v>11</v>
      </c>
      <c r="G862" s="17" t="s">
        <v>3</v>
      </c>
      <c r="H862" s="18" t="s">
        <v>15</v>
      </c>
      <c r="I862" s="19"/>
    </row>
    <row r="863" spans="3:9" ht="18" thickTop="1" thickBot="1" x14ac:dyDescent="0.35">
      <c r="C863" s="20">
        <v>46303.431307870371</v>
      </c>
      <c r="D863" s="16" t="s">
        <v>42</v>
      </c>
      <c r="E863" s="16">
        <v>2</v>
      </c>
      <c r="F863" s="16">
        <v>12</v>
      </c>
      <c r="G863" s="17" t="s">
        <v>14</v>
      </c>
      <c r="H863" s="18" t="s">
        <v>12</v>
      </c>
      <c r="I863" s="19"/>
    </row>
    <row r="864" spans="3:9" ht="18" thickTop="1" thickBot="1" x14ac:dyDescent="0.35">
      <c r="C864" s="20">
        <v>46303.431307870371</v>
      </c>
      <c r="D864" s="16" t="s">
        <v>31</v>
      </c>
      <c r="E864" s="16">
        <v>3</v>
      </c>
      <c r="F864" s="16">
        <v>1</v>
      </c>
      <c r="G864" s="17" t="s">
        <v>19</v>
      </c>
      <c r="H864" s="18" t="s">
        <v>5</v>
      </c>
      <c r="I864" s="19" t="s">
        <v>6</v>
      </c>
    </row>
    <row r="865" spans="3:9" ht="18" thickTop="1" thickBot="1" x14ac:dyDescent="0.35">
      <c r="C865" s="20">
        <v>46303.431307870371</v>
      </c>
      <c r="D865" s="16" t="s">
        <v>32</v>
      </c>
      <c r="E865" s="16">
        <v>3</v>
      </c>
      <c r="F865" s="16">
        <v>2</v>
      </c>
      <c r="G865" s="17" t="s">
        <v>17</v>
      </c>
      <c r="H865" s="18" t="s">
        <v>3</v>
      </c>
      <c r="I865" s="19" t="s">
        <v>18</v>
      </c>
    </row>
    <row r="866" spans="3:9" ht="18" thickTop="1" thickBot="1" x14ac:dyDescent="0.35">
      <c r="C866" s="20">
        <v>46303.431307870371</v>
      </c>
      <c r="D866" s="16" t="s">
        <v>33</v>
      </c>
      <c r="E866" s="16">
        <v>3</v>
      </c>
      <c r="F866" s="16">
        <v>3</v>
      </c>
      <c r="G866" s="17" t="s">
        <v>26</v>
      </c>
      <c r="H866" s="18" t="s">
        <v>24</v>
      </c>
      <c r="I866" s="19" t="s">
        <v>20</v>
      </c>
    </row>
    <row r="867" spans="3:9" ht="18" thickTop="1" thickBot="1" x14ac:dyDescent="0.35">
      <c r="C867" s="20">
        <v>46303.431307870371</v>
      </c>
      <c r="D867" s="16" t="s">
        <v>34</v>
      </c>
      <c r="E867" s="16">
        <v>3</v>
      </c>
      <c r="F867" s="16">
        <v>4</v>
      </c>
      <c r="G867" s="17" t="s">
        <v>13</v>
      </c>
      <c r="H867" s="18" t="s">
        <v>16</v>
      </c>
      <c r="I867" s="19"/>
    </row>
    <row r="868" spans="3:9" ht="18" thickTop="1" thickBot="1" x14ac:dyDescent="0.35">
      <c r="C868" s="20">
        <v>46303.431307870371</v>
      </c>
      <c r="D868" s="16" t="s">
        <v>35</v>
      </c>
      <c r="E868" s="16">
        <v>3</v>
      </c>
      <c r="F868" s="16">
        <v>5</v>
      </c>
      <c r="G868" s="17" t="s">
        <v>22</v>
      </c>
      <c r="H868" s="18" t="s">
        <v>1</v>
      </c>
      <c r="I868" s="19"/>
    </row>
    <row r="869" spans="3:9" ht="18" thickTop="1" thickBot="1" x14ac:dyDescent="0.35">
      <c r="C869" s="20">
        <v>46303.431307870371</v>
      </c>
      <c r="D869" s="16" t="s">
        <v>36</v>
      </c>
      <c r="E869" s="16">
        <v>3</v>
      </c>
      <c r="F869" s="16">
        <v>6</v>
      </c>
      <c r="G869" s="17" t="s">
        <v>12</v>
      </c>
      <c r="H869" s="18" t="s">
        <v>11</v>
      </c>
      <c r="I869" s="19"/>
    </row>
    <row r="870" spans="3:9" ht="18" thickTop="1" thickBot="1" x14ac:dyDescent="0.35">
      <c r="C870" s="20">
        <v>46303.431307870371</v>
      </c>
      <c r="D870" s="16" t="s">
        <v>37</v>
      </c>
      <c r="E870" s="16">
        <v>3</v>
      </c>
      <c r="F870" s="16">
        <v>7</v>
      </c>
      <c r="G870" s="17" t="s">
        <v>23</v>
      </c>
      <c r="H870" s="18" t="s">
        <v>4</v>
      </c>
      <c r="I870" s="19"/>
    </row>
    <row r="871" spans="3:9" ht="18" thickTop="1" thickBot="1" x14ac:dyDescent="0.35">
      <c r="C871" s="20">
        <v>46303.431307870371</v>
      </c>
      <c r="D871" s="16" t="s">
        <v>38</v>
      </c>
      <c r="E871" s="16">
        <v>3</v>
      </c>
      <c r="F871" s="16">
        <v>8</v>
      </c>
      <c r="G871" s="17" t="s">
        <v>21</v>
      </c>
      <c r="H871" s="18" t="s">
        <v>14</v>
      </c>
      <c r="I871" s="19"/>
    </row>
    <row r="872" spans="3:9" ht="18" thickTop="1" thickBot="1" x14ac:dyDescent="0.35">
      <c r="C872" s="20">
        <v>46303.431307870371</v>
      </c>
      <c r="D872" s="16" t="s">
        <v>39</v>
      </c>
      <c r="E872" s="16">
        <v>3</v>
      </c>
      <c r="F872" s="16">
        <v>9</v>
      </c>
      <c r="G872" s="17" t="s">
        <v>7</v>
      </c>
      <c r="H872" s="18" t="s">
        <v>10</v>
      </c>
      <c r="I872" s="19"/>
    </row>
    <row r="873" spans="3:9" ht="18" thickTop="1" thickBot="1" x14ac:dyDescent="0.35">
      <c r="C873" s="20">
        <v>46303.431307870371</v>
      </c>
      <c r="D873" s="16" t="s">
        <v>40</v>
      </c>
      <c r="E873" s="16">
        <v>3</v>
      </c>
      <c r="F873" s="16">
        <v>10</v>
      </c>
      <c r="G873" s="17" t="s">
        <v>15</v>
      </c>
      <c r="H873" s="18" t="s">
        <v>25</v>
      </c>
      <c r="I873" s="19"/>
    </row>
    <row r="874" spans="3:9" ht="18" thickTop="1" thickBot="1" x14ac:dyDescent="0.35">
      <c r="C874" s="20">
        <v>46303.431307870371</v>
      </c>
      <c r="D874" s="16" t="s">
        <v>41</v>
      </c>
      <c r="E874" s="16">
        <v>3</v>
      </c>
      <c r="F874" s="16">
        <v>11</v>
      </c>
      <c r="G874" s="17" t="s">
        <v>8</v>
      </c>
      <c r="H874" s="18" t="s">
        <v>2</v>
      </c>
      <c r="I874" s="19"/>
    </row>
    <row r="875" spans="3:9" ht="18" thickTop="1" thickBot="1" x14ac:dyDescent="0.35">
      <c r="C875" s="20">
        <v>46303.431307870371</v>
      </c>
      <c r="D875" s="16" t="s">
        <v>42</v>
      </c>
      <c r="E875" s="16">
        <v>3</v>
      </c>
      <c r="F875" s="16">
        <v>12</v>
      </c>
      <c r="G875" s="17" t="s">
        <v>27</v>
      </c>
      <c r="H875" s="18" t="s">
        <v>9</v>
      </c>
      <c r="I875" s="19"/>
    </row>
    <row r="876" spans="3:9" ht="18" thickTop="1" thickBot="1" x14ac:dyDescent="0.35">
      <c r="C876" s="20">
        <v>46303.431307870371</v>
      </c>
      <c r="D876" s="16" t="s">
        <v>31</v>
      </c>
      <c r="E876" s="16">
        <v>4</v>
      </c>
      <c r="F876" s="16">
        <v>1</v>
      </c>
      <c r="G876" s="17" t="s">
        <v>10</v>
      </c>
      <c r="H876" s="18" t="s">
        <v>13</v>
      </c>
      <c r="I876" s="19" t="s">
        <v>18</v>
      </c>
    </row>
    <row r="877" spans="3:9" ht="18" thickTop="1" thickBot="1" x14ac:dyDescent="0.35">
      <c r="C877" s="20">
        <v>46303.431307870371</v>
      </c>
      <c r="D877" s="16" t="s">
        <v>32</v>
      </c>
      <c r="E877" s="16">
        <v>4</v>
      </c>
      <c r="F877" s="16">
        <v>2</v>
      </c>
      <c r="G877" s="17" t="s">
        <v>23</v>
      </c>
      <c r="H877" s="18" t="s">
        <v>12</v>
      </c>
      <c r="I877" s="19" t="s">
        <v>27</v>
      </c>
    </row>
    <row r="878" spans="3:9" ht="18" thickTop="1" thickBot="1" x14ac:dyDescent="0.35">
      <c r="C878" s="20">
        <v>46303.431307870371</v>
      </c>
      <c r="D878" s="16" t="s">
        <v>33</v>
      </c>
      <c r="E878" s="16">
        <v>4</v>
      </c>
      <c r="F878" s="16">
        <v>3</v>
      </c>
      <c r="G878" s="17" t="s">
        <v>4</v>
      </c>
      <c r="H878" s="18" t="s">
        <v>15</v>
      </c>
      <c r="I878" s="19" t="s">
        <v>24</v>
      </c>
    </row>
    <row r="879" spans="3:9" ht="18" thickTop="1" thickBot="1" x14ac:dyDescent="0.35">
      <c r="C879" s="20">
        <v>46303.431307870371</v>
      </c>
      <c r="D879" s="16" t="s">
        <v>34</v>
      </c>
      <c r="E879" s="16">
        <v>4</v>
      </c>
      <c r="F879" s="16">
        <v>4</v>
      </c>
      <c r="G879" s="17" t="s">
        <v>9</v>
      </c>
      <c r="H879" s="18" t="s">
        <v>14</v>
      </c>
      <c r="I879" s="19"/>
    </row>
    <row r="880" spans="3:9" ht="18" thickTop="1" thickBot="1" x14ac:dyDescent="0.35">
      <c r="C880" s="20">
        <v>46303.431307870371</v>
      </c>
      <c r="D880" s="16" t="s">
        <v>35</v>
      </c>
      <c r="E880" s="16">
        <v>4</v>
      </c>
      <c r="F880" s="16">
        <v>5</v>
      </c>
      <c r="G880" s="17" t="s">
        <v>6</v>
      </c>
      <c r="H880" s="18" t="s">
        <v>20</v>
      </c>
      <c r="I880" s="19"/>
    </row>
    <row r="881" spans="3:9" ht="18" thickTop="1" thickBot="1" x14ac:dyDescent="0.35">
      <c r="C881" s="20">
        <v>46303.431307870371</v>
      </c>
      <c r="D881" s="16" t="s">
        <v>36</v>
      </c>
      <c r="E881" s="16">
        <v>4</v>
      </c>
      <c r="F881" s="16">
        <v>6</v>
      </c>
      <c r="G881" s="17" t="s">
        <v>3</v>
      </c>
      <c r="H881" s="18" t="s">
        <v>22</v>
      </c>
      <c r="I881" s="19"/>
    </row>
    <row r="882" spans="3:9" ht="18" thickTop="1" thickBot="1" x14ac:dyDescent="0.35">
      <c r="C882" s="20">
        <v>46303.431307870371</v>
      </c>
      <c r="D882" s="16" t="s">
        <v>37</v>
      </c>
      <c r="E882" s="16">
        <v>4</v>
      </c>
      <c r="F882" s="16">
        <v>7</v>
      </c>
      <c r="G882" s="17" t="s">
        <v>26</v>
      </c>
      <c r="H882" s="18" t="s">
        <v>11</v>
      </c>
      <c r="I882" s="19"/>
    </row>
    <row r="883" spans="3:9" ht="18" thickTop="1" thickBot="1" x14ac:dyDescent="0.35">
      <c r="C883" s="20">
        <v>46303.431307870371</v>
      </c>
      <c r="D883" s="16" t="s">
        <v>38</v>
      </c>
      <c r="E883" s="16">
        <v>4</v>
      </c>
      <c r="F883" s="16">
        <v>8</v>
      </c>
      <c r="G883" s="17" t="s">
        <v>21</v>
      </c>
      <c r="H883" s="18" t="s">
        <v>5</v>
      </c>
      <c r="I883" s="19"/>
    </row>
    <row r="884" spans="3:9" ht="18" thickTop="1" thickBot="1" x14ac:dyDescent="0.35">
      <c r="C884" s="20">
        <v>46303.431307870371</v>
      </c>
      <c r="D884" s="16" t="s">
        <v>39</v>
      </c>
      <c r="E884" s="16">
        <v>4</v>
      </c>
      <c r="F884" s="16">
        <v>9</v>
      </c>
      <c r="G884" s="17" t="s">
        <v>1</v>
      </c>
      <c r="H884" s="18" t="s">
        <v>8</v>
      </c>
      <c r="I884" s="19"/>
    </row>
    <row r="885" spans="3:9" ht="18" thickTop="1" thickBot="1" x14ac:dyDescent="0.35">
      <c r="C885" s="20">
        <v>46303.431307870371</v>
      </c>
      <c r="D885" s="16" t="s">
        <v>40</v>
      </c>
      <c r="E885" s="16">
        <v>4</v>
      </c>
      <c r="F885" s="16">
        <v>10</v>
      </c>
      <c r="G885" s="17" t="s">
        <v>17</v>
      </c>
      <c r="H885" s="18" t="s">
        <v>25</v>
      </c>
      <c r="I885" s="19"/>
    </row>
    <row r="886" spans="3:9" ht="18" thickTop="1" thickBot="1" x14ac:dyDescent="0.35">
      <c r="C886" s="20">
        <v>46303.431307870371</v>
      </c>
      <c r="D886" s="16" t="s">
        <v>41</v>
      </c>
      <c r="E886" s="16">
        <v>4</v>
      </c>
      <c r="F886" s="16">
        <v>11</v>
      </c>
      <c r="G886" s="17" t="s">
        <v>19</v>
      </c>
      <c r="H886" s="18" t="s">
        <v>2</v>
      </c>
      <c r="I886" s="19"/>
    </row>
    <row r="887" spans="3:9" ht="18" thickTop="1" thickBot="1" x14ac:dyDescent="0.35">
      <c r="C887" s="20">
        <v>46303.431307870371</v>
      </c>
      <c r="D887" s="16" t="s">
        <v>42</v>
      </c>
      <c r="E887" s="16">
        <v>4</v>
      </c>
      <c r="F887" s="16">
        <v>12</v>
      </c>
      <c r="G887" s="17" t="s">
        <v>7</v>
      </c>
      <c r="H887" s="18" t="s">
        <v>16</v>
      </c>
      <c r="I887" s="19"/>
    </row>
    <row r="888" spans="3:9" ht="18" thickTop="1" thickBot="1" x14ac:dyDescent="0.35">
      <c r="C888" s="20">
        <v>46303.431307870371</v>
      </c>
      <c r="D888" s="16" t="s">
        <v>31</v>
      </c>
      <c r="E888" s="16">
        <v>5</v>
      </c>
      <c r="F888" s="16">
        <v>1</v>
      </c>
      <c r="G888" s="17" t="s">
        <v>11</v>
      </c>
      <c r="H888" s="18" t="s">
        <v>1</v>
      </c>
      <c r="I888" s="19" t="s">
        <v>13</v>
      </c>
    </row>
    <row r="889" spans="3:9" ht="18" thickTop="1" thickBot="1" x14ac:dyDescent="0.35">
      <c r="C889" s="20">
        <v>46303.431307870371</v>
      </c>
      <c r="D889" s="16" t="s">
        <v>32</v>
      </c>
      <c r="E889" s="16">
        <v>5</v>
      </c>
      <c r="F889" s="16">
        <v>2</v>
      </c>
      <c r="G889" s="17" t="s">
        <v>3</v>
      </c>
      <c r="H889" s="18" t="s">
        <v>10</v>
      </c>
      <c r="I889" s="19" t="s">
        <v>19</v>
      </c>
    </row>
    <row r="890" spans="3:9" ht="18" thickTop="1" thickBot="1" x14ac:dyDescent="0.35">
      <c r="C890" s="20">
        <v>46303.431307870371</v>
      </c>
      <c r="D890" s="16" t="s">
        <v>33</v>
      </c>
      <c r="E890" s="16">
        <v>5</v>
      </c>
      <c r="F890" s="16">
        <v>3</v>
      </c>
      <c r="G890" s="17" t="s">
        <v>9</v>
      </c>
      <c r="H890" s="18" t="s">
        <v>25</v>
      </c>
      <c r="I890" s="19" t="s">
        <v>26</v>
      </c>
    </row>
    <row r="891" spans="3:9" ht="18" thickTop="1" thickBot="1" x14ac:dyDescent="0.35">
      <c r="C891" s="20">
        <v>46303.431307870371</v>
      </c>
      <c r="D891" s="16" t="s">
        <v>34</v>
      </c>
      <c r="E891" s="16">
        <v>5</v>
      </c>
      <c r="F891" s="16">
        <v>4</v>
      </c>
      <c r="G891" s="17" t="s">
        <v>15</v>
      </c>
      <c r="H891" s="18" t="s">
        <v>14</v>
      </c>
      <c r="I891" s="19"/>
    </row>
    <row r="892" spans="3:9" ht="18" thickTop="1" thickBot="1" x14ac:dyDescent="0.35">
      <c r="C892" s="20">
        <v>46303.431307870371</v>
      </c>
      <c r="D892" s="16" t="s">
        <v>35</v>
      </c>
      <c r="E892" s="16">
        <v>5</v>
      </c>
      <c r="F892" s="16">
        <v>5</v>
      </c>
      <c r="G892" s="17" t="s">
        <v>2</v>
      </c>
      <c r="H892" s="18" t="s">
        <v>23</v>
      </c>
      <c r="I892" s="19"/>
    </row>
    <row r="893" spans="3:9" ht="18" thickTop="1" thickBot="1" x14ac:dyDescent="0.35">
      <c r="C893" s="20">
        <v>46303.431307870371</v>
      </c>
      <c r="D893" s="16" t="s">
        <v>36</v>
      </c>
      <c r="E893" s="16">
        <v>5</v>
      </c>
      <c r="F893" s="16">
        <v>6</v>
      </c>
      <c r="G893" s="17" t="s">
        <v>22</v>
      </c>
      <c r="H893" s="18" t="s">
        <v>16</v>
      </c>
      <c r="I893" s="19"/>
    </row>
    <row r="894" spans="3:9" ht="18" thickTop="1" thickBot="1" x14ac:dyDescent="0.35">
      <c r="C894" s="20">
        <v>46303.431307870371</v>
      </c>
      <c r="D894" s="16" t="s">
        <v>37</v>
      </c>
      <c r="E894" s="16">
        <v>5</v>
      </c>
      <c r="F894" s="16">
        <v>7</v>
      </c>
      <c r="G894" s="17" t="s">
        <v>5</v>
      </c>
      <c r="H894" s="18" t="s">
        <v>8</v>
      </c>
      <c r="I894" s="19"/>
    </row>
    <row r="895" spans="3:9" ht="18" thickTop="1" thickBot="1" x14ac:dyDescent="0.35">
      <c r="C895" s="20">
        <v>46303.431307870371</v>
      </c>
      <c r="D895" s="16" t="s">
        <v>38</v>
      </c>
      <c r="E895" s="16">
        <v>5</v>
      </c>
      <c r="F895" s="16">
        <v>8</v>
      </c>
      <c r="G895" s="17" t="s">
        <v>6</v>
      </c>
      <c r="H895" s="18" t="s">
        <v>18</v>
      </c>
      <c r="I895" s="19"/>
    </row>
    <row r="896" spans="3:9" ht="18" thickTop="1" thickBot="1" x14ac:dyDescent="0.35">
      <c r="C896" s="20">
        <v>46303.431307870371</v>
      </c>
      <c r="D896" s="16" t="s">
        <v>39</v>
      </c>
      <c r="E896" s="16">
        <v>5</v>
      </c>
      <c r="F896" s="16">
        <v>9</v>
      </c>
      <c r="G896" s="17" t="s">
        <v>20</v>
      </c>
      <c r="H896" s="18" t="s">
        <v>27</v>
      </c>
      <c r="I896" s="19"/>
    </row>
    <row r="897" spans="3:9" ht="18" thickTop="1" thickBot="1" x14ac:dyDescent="0.35">
      <c r="C897" s="20">
        <v>46303.431307870371</v>
      </c>
      <c r="D897" s="16" t="s">
        <v>40</v>
      </c>
      <c r="E897" s="16">
        <v>5</v>
      </c>
      <c r="F897" s="16">
        <v>10</v>
      </c>
      <c r="G897" s="17" t="s">
        <v>12</v>
      </c>
      <c r="H897" s="18" t="s">
        <v>7</v>
      </c>
      <c r="I897" s="19"/>
    </row>
    <row r="898" spans="3:9" ht="18" thickTop="1" thickBot="1" x14ac:dyDescent="0.35">
      <c r="C898" s="20">
        <v>46303.431307870371</v>
      </c>
      <c r="D898" s="16" t="s">
        <v>41</v>
      </c>
      <c r="E898" s="16">
        <v>5</v>
      </c>
      <c r="F898" s="16">
        <v>11</v>
      </c>
      <c r="G898" s="17" t="s">
        <v>4</v>
      </c>
      <c r="H898" s="18" t="s">
        <v>17</v>
      </c>
      <c r="I898" s="19"/>
    </row>
    <row r="899" spans="3:9" ht="18" thickTop="1" thickBot="1" x14ac:dyDescent="0.35">
      <c r="C899" s="21">
        <v>46303.431307870371</v>
      </c>
      <c r="D899" s="23" t="s">
        <v>42</v>
      </c>
      <c r="E899" s="23">
        <v>5</v>
      </c>
      <c r="F899" s="23">
        <v>12</v>
      </c>
      <c r="G899" s="24" t="s">
        <v>24</v>
      </c>
      <c r="H899" s="25" t="s">
        <v>21</v>
      </c>
      <c r="I899" s="26"/>
    </row>
    <row r="900" spans="3:9" ht="18" thickTop="1" thickBot="1" x14ac:dyDescent="0.35">
      <c r="C900" s="20">
        <v>46303.431574074071</v>
      </c>
      <c r="D900" s="16" t="s">
        <v>31</v>
      </c>
      <c r="E900" s="16">
        <v>1</v>
      </c>
      <c r="F900" s="16">
        <v>1</v>
      </c>
      <c r="G900" s="17" t="s">
        <v>16</v>
      </c>
      <c r="H900" s="18" t="s">
        <v>21</v>
      </c>
      <c r="I900" s="19" t="s">
        <v>6</v>
      </c>
    </row>
    <row r="901" spans="3:9" ht="18" thickTop="1" thickBot="1" x14ac:dyDescent="0.35">
      <c r="C901" s="20">
        <v>46303.431574074071</v>
      </c>
      <c r="D901" s="16" t="s">
        <v>32</v>
      </c>
      <c r="E901" s="16">
        <v>1</v>
      </c>
      <c r="F901" s="16">
        <v>2</v>
      </c>
      <c r="G901" s="17" t="s">
        <v>8</v>
      </c>
      <c r="H901" s="18" t="s">
        <v>24</v>
      </c>
      <c r="I901" s="19" t="s">
        <v>23</v>
      </c>
    </row>
    <row r="902" spans="3:9" ht="18" thickTop="1" thickBot="1" x14ac:dyDescent="0.35">
      <c r="C902" s="20">
        <v>46303.431574074071</v>
      </c>
      <c r="D902" s="16" t="s">
        <v>33</v>
      </c>
      <c r="E902" s="16">
        <v>1</v>
      </c>
      <c r="F902" s="16">
        <v>3</v>
      </c>
      <c r="G902" s="17" t="s">
        <v>1</v>
      </c>
      <c r="H902" s="18" t="s">
        <v>17</v>
      </c>
      <c r="I902" s="19"/>
    </row>
    <row r="903" spans="3:9" ht="18" thickTop="1" thickBot="1" x14ac:dyDescent="0.35">
      <c r="C903" s="20">
        <v>46303.431574074071</v>
      </c>
      <c r="D903" s="16" t="s">
        <v>34</v>
      </c>
      <c r="E903" s="16">
        <v>1</v>
      </c>
      <c r="F903" s="16">
        <v>4</v>
      </c>
      <c r="G903" s="17" t="s">
        <v>3</v>
      </c>
      <c r="H903" s="18" t="s">
        <v>12</v>
      </c>
      <c r="I903" s="19"/>
    </row>
    <row r="904" spans="3:9" ht="18" thickTop="1" thickBot="1" x14ac:dyDescent="0.35">
      <c r="C904" s="20">
        <v>46303.431574074071</v>
      </c>
      <c r="D904" s="16" t="s">
        <v>35</v>
      </c>
      <c r="E904" s="16">
        <v>1</v>
      </c>
      <c r="F904" s="16">
        <v>5</v>
      </c>
      <c r="G904" s="17" t="s">
        <v>10</v>
      </c>
      <c r="H904" s="18" t="s">
        <v>18</v>
      </c>
      <c r="I904" s="19"/>
    </row>
    <row r="905" spans="3:9" ht="18" thickTop="1" thickBot="1" x14ac:dyDescent="0.35">
      <c r="C905" s="20">
        <v>46303.431574074071</v>
      </c>
      <c r="D905" s="16" t="s">
        <v>36</v>
      </c>
      <c r="E905" s="16">
        <v>1</v>
      </c>
      <c r="F905" s="16">
        <v>6</v>
      </c>
      <c r="G905" s="17" t="s">
        <v>14</v>
      </c>
      <c r="H905" s="18" t="s">
        <v>2</v>
      </c>
      <c r="I905" s="19"/>
    </row>
    <row r="906" spans="3:9" ht="18" thickTop="1" thickBot="1" x14ac:dyDescent="0.35">
      <c r="C906" s="20">
        <v>46303.431574074071</v>
      </c>
      <c r="D906" s="16" t="s">
        <v>37</v>
      </c>
      <c r="E906" s="16">
        <v>1</v>
      </c>
      <c r="F906" s="16">
        <v>7</v>
      </c>
      <c r="G906" s="17" t="s">
        <v>15</v>
      </c>
      <c r="H906" s="18" t="s">
        <v>9</v>
      </c>
      <c r="I906" s="19"/>
    </row>
    <row r="907" spans="3:9" ht="18" thickTop="1" thickBot="1" x14ac:dyDescent="0.35">
      <c r="C907" s="20">
        <v>46303.431574074071</v>
      </c>
      <c r="D907" s="16" t="s">
        <v>38</v>
      </c>
      <c r="E907" s="16">
        <v>1</v>
      </c>
      <c r="F907" s="16">
        <v>8</v>
      </c>
      <c r="G907" s="17" t="s">
        <v>11</v>
      </c>
      <c r="H907" s="18" t="s">
        <v>4</v>
      </c>
      <c r="I907" s="19"/>
    </row>
    <row r="908" spans="3:9" ht="18" thickTop="1" thickBot="1" x14ac:dyDescent="0.35">
      <c r="C908" s="20">
        <v>46303.431574074071</v>
      </c>
      <c r="D908" s="16" t="s">
        <v>39</v>
      </c>
      <c r="E908" s="16">
        <v>1</v>
      </c>
      <c r="F908" s="16">
        <v>9</v>
      </c>
      <c r="G908" s="17" t="s">
        <v>20</v>
      </c>
      <c r="H908" s="18" t="s">
        <v>5</v>
      </c>
      <c r="I908" s="19"/>
    </row>
    <row r="909" spans="3:9" ht="18" thickTop="1" thickBot="1" x14ac:dyDescent="0.35">
      <c r="C909" s="20">
        <v>46303.431574074071</v>
      </c>
      <c r="D909" s="16" t="s">
        <v>40</v>
      </c>
      <c r="E909" s="16">
        <v>1</v>
      </c>
      <c r="F909" s="16">
        <v>10</v>
      </c>
      <c r="G909" s="17" t="s">
        <v>19</v>
      </c>
      <c r="H909" s="18" t="s">
        <v>27</v>
      </c>
      <c r="I909" s="19"/>
    </row>
    <row r="910" spans="3:9" ht="18" thickTop="1" thickBot="1" x14ac:dyDescent="0.35">
      <c r="C910" s="20">
        <v>46303.431574074071</v>
      </c>
      <c r="D910" s="16" t="s">
        <v>31</v>
      </c>
      <c r="E910" s="16">
        <v>2</v>
      </c>
      <c r="F910" s="16">
        <v>1</v>
      </c>
      <c r="G910" s="17" t="s">
        <v>15</v>
      </c>
      <c r="H910" s="18" t="s">
        <v>17</v>
      </c>
      <c r="I910" s="19" t="s">
        <v>27</v>
      </c>
    </row>
    <row r="911" spans="3:9" ht="18" thickTop="1" thickBot="1" x14ac:dyDescent="0.35">
      <c r="C911" s="20">
        <v>46303.431574074071</v>
      </c>
      <c r="D911" s="16" t="s">
        <v>32</v>
      </c>
      <c r="E911" s="16">
        <v>2</v>
      </c>
      <c r="F911" s="16">
        <v>2</v>
      </c>
      <c r="G911" s="17" t="s">
        <v>4</v>
      </c>
      <c r="H911" s="18" t="s">
        <v>5</v>
      </c>
      <c r="I911" s="19" t="s">
        <v>14</v>
      </c>
    </row>
    <row r="912" spans="3:9" ht="18" thickTop="1" thickBot="1" x14ac:dyDescent="0.35">
      <c r="C912" s="20">
        <v>46303.431574074071</v>
      </c>
      <c r="D912" s="16" t="s">
        <v>33</v>
      </c>
      <c r="E912" s="16">
        <v>2</v>
      </c>
      <c r="F912" s="16">
        <v>3</v>
      </c>
      <c r="G912" s="17" t="s">
        <v>19</v>
      </c>
      <c r="H912" s="18" t="s">
        <v>12</v>
      </c>
      <c r="I912" s="19"/>
    </row>
    <row r="913" spans="3:9" ht="18" thickTop="1" thickBot="1" x14ac:dyDescent="0.35">
      <c r="C913" s="20">
        <v>46303.431574074071</v>
      </c>
      <c r="D913" s="16" t="s">
        <v>34</v>
      </c>
      <c r="E913" s="16">
        <v>2</v>
      </c>
      <c r="F913" s="16">
        <v>4</v>
      </c>
      <c r="G913" s="17" t="s">
        <v>21</v>
      </c>
      <c r="H913" s="18" t="s">
        <v>6</v>
      </c>
      <c r="I913" s="19"/>
    </row>
    <row r="914" spans="3:9" ht="18" thickTop="1" thickBot="1" x14ac:dyDescent="0.35">
      <c r="C914" s="20">
        <v>46303.431574074071</v>
      </c>
      <c r="D914" s="16" t="s">
        <v>35</v>
      </c>
      <c r="E914" s="16">
        <v>2</v>
      </c>
      <c r="F914" s="16">
        <v>5</v>
      </c>
      <c r="G914" s="17" t="s">
        <v>20</v>
      </c>
      <c r="H914" s="18" t="s">
        <v>24</v>
      </c>
      <c r="I914" s="19"/>
    </row>
    <row r="915" spans="3:9" ht="18" thickTop="1" thickBot="1" x14ac:dyDescent="0.35">
      <c r="C915" s="20">
        <v>46303.431574074071</v>
      </c>
      <c r="D915" s="16" t="s">
        <v>36</v>
      </c>
      <c r="E915" s="16">
        <v>2</v>
      </c>
      <c r="F915" s="16">
        <v>6</v>
      </c>
      <c r="G915" s="17" t="s">
        <v>16</v>
      </c>
      <c r="H915" s="18" t="s">
        <v>9</v>
      </c>
      <c r="I915" s="19"/>
    </row>
    <row r="916" spans="3:9" ht="18" thickTop="1" thickBot="1" x14ac:dyDescent="0.35">
      <c r="C916" s="20">
        <v>46303.431574074071</v>
      </c>
      <c r="D916" s="16" t="s">
        <v>37</v>
      </c>
      <c r="E916" s="16">
        <v>2</v>
      </c>
      <c r="F916" s="16">
        <v>7</v>
      </c>
      <c r="G916" s="17" t="s">
        <v>18</v>
      </c>
      <c r="H916" s="18" t="s">
        <v>11</v>
      </c>
      <c r="I916" s="19"/>
    </row>
    <row r="917" spans="3:9" ht="18" thickTop="1" thickBot="1" x14ac:dyDescent="0.35">
      <c r="C917" s="20">
        <v>46303.431574074071</v>
      </c>
      <c r="D917" s="16" t="s">
        <v>38</v>
      </c>
      <c r="E917" s="16">
        <v>2</v>
      </c>
      <c r="F917" s="16">
        <v>8</v>
      </c>
      <c r="G917" s="17" t="s">
        <v>10</v>
      </c>
      <c r="H917" s="18" t="s">
        <v>1</v>
      </c>
      <c r="I917" s="19"/>
    </row>
    <row r="918" spans="3:9" ht="18" thickTop="1" thickBot="1" x14ac:dyDescent="0.35">
      <c r="C918" s="20">
        <v>46303.431574074071</v>
      </c>
      <c r="D918" s="16" t="s">
        <v>39</v>
      </c>
      <c r="E918" s="16">
        <v>2</v>
      </c>
      <c r="F918" s="16">
        <v>9</v>
      </c>
      <c r="G918" s="17" t="s">
        <v>8</v>
      </c>
      <c r="H918" s="18" t="s">
        <v>3</v>
      </c>
      <c r="I918" s="19"/>
    </row>
    <row r="919" spans="3:9" ht="18" thickTop="1" thickBot="1" x14ac:dyDescent="0.35">
      <c r="C919" s="20">
        <v>46303.431574074071</v>
      </c>
      <c r="D919" s="16" t="s">
        <v>40</v>
      </c>
      <c r="E919" s="16">
        <v>2</v>
      </c>
      <c r="F919" s="16">
        <v>10</v>
      </c>
      <c r="G919" s="17" t="s">
        <v>2</v>
      </c>
      <c r="H919" s="18" t="s">
        <v>23</v>
      </c>
      <c r="I919" s="19"/>
    </row>
    <row r="920" spans="3:9" ht="18" thickTop="1" thickBot="1" x14ac:dyDescent="0.35">
      <c r="C920" s="20">
        <v>46303.431574074071</v>
      </c>
      <c r="D920" s="16" t="s">
        <v>31</v>
      </c>
      <c r="E920" s="16">
        <v>3</v>
      </c>
      <c r="F920" s="16">
        <v>1</v>
      </c>
      <c r="G920" s="17" t="s">
        <v>10</v>
      </c>
      <c r="H920" s="18" t="s">
        <v>2</v>
      </c>
      <c r="I920" s="19" t="s">
        <v>27</v>
      </c>
    </row>
    <row r="921" spans="3:9" ht="18" thickTop="1" thickBot="1" x14ac:dyDescent="0.35">
      <c r="C921" s="20">
        <v>46303.431574074071</v>
      </c>
      <c r="D921" s="16" t="s">
        <v>32</v>
      </c>
      <c r="E921" s="16">
        <v>3</v>
      </c>
      <c r="F921" s="16">
        <v>2</v>
      </c>
      <c r="G921" s="17" t="s">
        <v>11</v>
      </c>
      <c r="H921" s="18" t="s">
        <v>15</v>
      </c>
      <c r="I921" s="19" t="s">
        <v>5</v>
      </c>
    </row>
    <row r="922" spans="3:9" ht="18" thickTop="1" thickBot="1" x14ac:dyDescent="0.35">
      <c r="C922" s="20">
        <v>46303.431574074071</v>
      </c>
      <c r="D922" s="16" t="s">
        <v>33</v>
      </c>
      <c r="E922" s="16">
        <v>3</v>
      </c>
      <c r="F922" s="16">
        <v>3</v>
      </c>
      <c r="G922" s="17" t="s">
        <v>17</v>
      </c>
      <c r="H922" s="18" t="s">
        <v>19</v>
      </c>
      <c r="I922" s="19"/>
    </row>
    <row r="923" spans="3:9" ht="18" thickTop="1" thickBot="1" x14ac:dyDescent="0.35">
      <c r="C923" s="20">
        <v>46303.431574074071</v>
      </c>
      <c r="D923" s="16" t="s">
        <v>34</v>
      </c>
      <c r="E923" s="16">
        <v>3</v>
      </c>
      <c r="F923" s="16">
        <v>4</v>
      </c>
      <c r="G923" s="17" t="s">
        <v>9</v>
      </c>
      <c r="H923" s="18" t="s">
        <v>24</v>
      </c>
      <c r="I923" s="19"/>
    </row>
    <row r="924" spans="3:9" ht="18" thickTop="1" thickBot="1" x14ac:dyDescent="0.35">
      <c r="C924" s="20">
        <v>46303.431574074071</v>
      </c>
      <c r="D924" s="16" t="s">
        <v>35</v>
      </c>
      <c r="E924" s="16">
        <v>3</v>
      </c>
      <c r="F924" s="16">
        <v>5</v>
      </c>
      <c r="G924" s="17" t="s">
        <v>20</v>
      </c>
      <c r="H924" s="18" t="s">
        <v>16</v>
      </c>
      <c r="I924" s="19"/>
    </row>
    <row r="925" spans="3:9" ht="18" thickTop="1" thickBot="1" x14ac:dyDescent="0.35">
      <c r="C925" s="20">
        <v>46303.431574074071</v>
      </c>
      <c r="D925" s="16" t="s">
        <v>36</v>
      </c>
      <c r="E925" s="16">
        <v>3</v>
      </c>
      <c r="F925" s="16">
        <v>6</v>
      </c>
      <c r="G925" s="17" t="s">
        <v>6</v>
      </c>
      <c r="H925" s="18" t="s">
        <v>8</v>
      </c>
      <c r="I925" s="19"/>
    </row>
    <row r="926" spans="3:9" ht="18" thickTop="1" thickBot="1" x14ac:dyDescent="0.35">
      <c r="C926" s="20">
        <v>46303.431574074071</v>
      </c>
      <c r="D926" s="16" t="s">
        <v>37</v>
      </c>
      <c r="E926" s="16">
        <v>3</v>
      </c>
      <c r="F926" s="16">
        <v>7</v>
      </c>
      <c r="G926" s="17" t="s">
        <v>3</v>
      </c>
      <c r="H926" s="18" t="s">
        <v>14</v>
      </c>
      <c r="I926" s="19"/>
    </row>
    <row r="927" spans="3:9" ht="18" thickTop="1" thickBot="1" x14ac:dyDescent="0.35">
      <c r="C927" s="20">
        <v>46303.431574074071</v>
      </c>
      <c r="D927" s="16" t="s">
        <v>38</v>
      </c>
      <c r="E927" s="16">
        <v>3</v>
      </c>
      <c r="F927" s="16">
        <v>8</v>
      </c>
      <c r="G927" s="17" t="s">
        <v>4</v>
      </c>
      <c r="H927" s="18" t="s">
        <v>18</v>
      </c>
      <c r="I927" s="19"/>
    </row>
    <row r="928" spans="3:9" ht="18" thickTop="1" thickBot="1" x14ac:dyDescent="0.35">
      <c r="C928" s="20">
        <v>46303.431574074071</v>
      </c>
      <c r="D928" s="16" t="s">
        <v>39</v>
      </c>
      <c r="E928" s="16">
        <v>3</v>
      </c>
      <c r="F928" s="16">
        <v>9</v>
      </c>
      <c r="G928" s="17" t="s">
        <v>1</v>
      </c>
      <c r="H928" s="18" t="s">
        <v>12</v>
      </c>
      <c r="I928" s="19"/>
    </row>
    <row r="929" spans="3:9" ht="18" thickTop="1" thickBot="1" x14ac:dyDescent="0.35">
      <c r="C929" s="20">
        <v>46303.431574074071</v>
      </c>
      <c r="D929" s="16" t="s">
        <v>40</v>
      </c>
      <c r="E929" s="16">
        <v>3</v>
      </c>
      <c r="F929" s="16">
        <v>10</v>
      </c>
      <c r="G929" s="17" t="s">
        <v>21</v>
      </c>
      <c r="H929" s="18" t="s">
        <v>23</v>
      </c>
      <c r="I929" s="19"/>
    </row>
    <row r="930" spans="3:9" ht="18" thickTop="1" thickBot="1" x14ac:dyDescent="0.35">
      <c r="C930" s="20">
        <v>46303.431574074071</v>
      </c>
      <c r="D930" s="16" t="s">
        <v>31</v>
      </c>
      <c r="E930" s="16">
        <v>4</v>
      </c>
      <c r="F930" s="16">
        <v>1</v>
      </c>
      <c r="G930" s="17" t="s">
        <v>11</v>
      </c>
      <c r="H930" s="18" t="s">
        <v>2</v>
      </c>
      <c r="I930" s="19" t="s">
        <v>8</v>
      </c>
    </row>
    <row r="931" spans="3:9" ht="18" thickTop="1" thickBot="1" x14ac:dyDescent="0.35">
      <c r="C931" s="20">
        <v>46303.431574074071</v>
      </c>
      <c r="D931" s="16" t="s">
        <v>32</v>
      </c>
      <c r="E931" s="16">
        <v>4</v>
      </c>
      <c r="F931" s="16">
        <v>2</v>
      </c>
      <c r="G931" s="17" t="s">
        <v>4</v>
      </c>
      <c r="H931" s="18" t="s">
        <v>1</v>
      </c>
      <c r="I931" s="19" t="s">
        <v>16</v>
      </c>
    </row>
    <row r="932" spans="3:9" ht="18" thickTop="1" thickBot="1" x14ac:dyDescent="0.35">
      <c r="C932" s="20">
        <v>46303.431574074071</v>
      </c>
      <c r="D932" s="16" t="s">
        <v>33</v>
      </c>
      <c r="E932" s="16">
        <v>4</v>
      </c>
      <c r="F932" s="16">
        <v>3</v>
      </c>
      <c r="G932" s="17" t="s">
        <v>19</v>
      </c>
      <c r="H932" s="18" t="s">
        <v>14</v>
      </c>
      <c r="I932" s="19"/>
    </row>
    <row r="933" spans="3:9" ht="18" thickTop="1" thickBot="1" x14ac:dyDescent="0.35">
      <c r="C933" s="20">
        <v>46303.431574074071</v>
      </c>
      <c r="D933" s="16" t="s">
        <v>34</v>
      </c>
      <c r="E933" s="16">
        <v>4</v>
      </c>
      <c r="F933" s="16">
        <v>4</v>
      </c>
      <c r="G933" s="17" t="s">
        <v>17</v>
      </c>
      <c r="H933" s="18" t="s">
        <v>9</v>
      </c>
      <c r="I933" s="19"/>
    </row>
    <row r="934" spans="3:9" ht="18" thickTop="1" thickBot="1" x14ac:dyDescent="0.35">
      <c r="C934" s="20">
        <v>46303.431574074071</v>
      </c>
      <c r="D934" s="16" t="s">
        <v>35</v>
      </c>
      <c r="E934" s="16">
        <v>4</v>
      </c>
      <c r="F934" s="16">
        <v>5</v>
      </c>
      <c r="G934" s="17" t="s">
        <v>20</v>
      </c>
      <c r="H934" s="18" t="s">
        <v>10</v>
      </c>
      <c r="I934" s="19"/>
    </row>
    <row r="935" spans="3:9" ht="18" thickTop="1" thickBot="1" x14ac:dyDescent="0.35">
      <c r="C935" s="20">
        <v>46303.431574074071</v>
      </c>
      <c r="D935" s="16" t="s">
        <v>36</v>
      </c>
      <c r="E935" s="16">
        <v>4</v>
      </c>
      <c r="F935" s="16">
        <v>6</v>
      </c>
      <c r="G935" s="17" t="s">
        <v>15</v>
      </c>
      <c r="H935" s="18" t="s">
        <v>23</v>
      </c>
      <c r="I935" s="19"/>
    </row>
    <row r="936" spans="3:9" ht="18" thickTop="1" thickBot="1" x14ac:dyDescent="0.35">
      <c r="C936" s="20">
        <v>46303.431574074071</v>
      </c>
      <c r="D936" s="16" t="s">
        <v>37</v>
      </c>
      <c r="E936" s="16">
        <v>4</v>
      </c>
      <c r="F936" s="16">
        <v>7</v>
      </c>
      <c r="G936" s="17" t="s">
        <v>27</v>
      </c>
      <c r="H936" s="18" t="s">
        <v>18</v>
      </c>
      <c r="I936" s="19"/>
    </row>
    <row r="937" spans="3:9" ht="18" thickTop="1" thickBot="1" x14ac:dyDescent="0.35">
      <c r="C937" s="20">
        <v>46303.431574074071</v>
      </c>
      <c r="D937" s="16" t="s">
        <v>38</v>
      </c>
      <c r="E937" s="16">
        <v>4</v>
      </c>
      <c r="F937" s="16">
        <v>8</v>
      </c>
      <c r="G937" s="17" t="s">
        <v>5</v>
      </c>
      <c r="H937" s="18" t="s">
        <v>12</v>
      </c>
      <c r="I937" s="19"/>
    </row>
    <row r="938" spans="3:9" ht="18" thickTop="1" thickBot="1" x14ac:dyDescent="0.35">
      <c r="C938" s="20">
        <v>46303.431574074071</v>
      </c>
      <c r="D938" s="16" t="s">
        <v>39</v>
      </c>
      <c r="E938" s="16">
        <v>4</v>
      </c>
      <c r="F938" s="16">
        <v>9</v>
      </c>
      <c r="G938" s="17" t="s">
        <v>21</v>
      </c>
      <c r="H938" s="18" t="s">
        <v>3</v>
      </c>
      <c r="I938" s="19"/>
    </row>
    <row r="939" spans="3:9" ht="18" thickTop="1" thickBot="1" x14ac:dyDescent="0.35">
      <c r="C939" s="20">
        <v>46303.431574074071</v>
      </c>
      <c r="D939" s="16" t="s">
        <v>40</v>
      </c>
      <c r="E939" s="16">
        <v>4</v>
      </c>
      <c r="F939" s="16">
        <v>10</v>
      </c>
      <c r="G939" s="17" t="s">
        <v>6</v>
      </c>
      <c r="H939" s="18" t="s">
        <v>24</v>
      </c>
      <c r="I939" s="19"/>
    </row>
    <row r="940" spans="3:9" ht="18" thickTop="1" thickBot="1" x14ac:dyDescent="0.35">
      <c r="C940" s="20">
        <v>46303.431574074071</v>
      </c>
      <c r="D940" s="16" t="s">
        <v>31</v>
      </c>
      <c r="E940" s="16">
        <v>5</v>
      </c>
      <c r="F940" s="16">
        <v>1</v>
      </c>
      <c r="G940" s="17" t="s">
        <v>12</v>
      </c>
      <c r="H940" s="18" t="s">
        <v>21</v>
      </c>
      <c r="I940" s="19" t="s">
        <v>17</v>
      </c>
    </row>
    <row r="941" spans="3:9" ht="18" thickTop="1" thickBot="1" x14ac:dyDescent="0.35">
      <c r="C941" s="20">
        <v>46303.431574074071</v>
      </c>
      <c r="D941" s="16" t="s">
        <v>32</v>
      </c>
      <c r="E941" s="16">
        <v>5</v>
      </c>
      <c r="F941" s="16">
        <v>2</v>
      </c>
      <c r="G941" s="17" t="s">
        <v>8</v>
      </c>
      <c r="H941" s="18" t="s">
        <v>16</v>
      </c>
      <c r="I941" s="19" t="s">
        <v>14</v>
      </c>
    </row>
    <row r="942" spans="3:9" ht="18" thickTop="1" thickBot="1" x14ac:dyDescent="0.35">
      <c r="C942" s="20">
        <v>46303.431574074071</v>
      </c>
      <c r="D942" s="16" t="s">
        <v>33</v>
      </c>
      <c r="E942" s="16">
        <v>5</v>
      </c>
      <c r="F942" s="16">
        <v>3</v>
      </c>
      <c r="G942" s="17" t="s">
        <v>11</v>
      </c>
      <c r="H942" s="18" t="s">
        <v>27</v>
      </c>
      <c r="I942" s="19"/>
    </row>
    <row r="943" spans="3:9" ht="18" thickTop="1" thickBot="1" x14ac:dyDescent="0.35">
      <c r="C943" s="20">
        <v>46303.431574074071</v>
      </c>
      <c r="D943" s="16" t="s">
        <v>34</v>
      </c>
      <c r="E943" s="16">
        <v>5</v>
      </c>
      <c r="F943" s="16">
        <v>4</v>
      </c>
      <c r="G943" s="17" t="s">
        <v>1</v>
      </c>
      <c r="H943" s="18" t="s">
        <v>24</v>
      </c>
      <c r="I943" s="19"/>
    </row>
    <row r="944" spans="3:9" ht="18" thickTop="1" thickBot="1" x14ac:dyDescent="0.35">
      <c r="C944" s="20">
        <v>46303.431574074071</v>
      </c>
      <c r="D944" s="16" t="s">
        <v>35</v>
      </c>
      <c r="E944" s="16">
        <v>5</v>
      </c>
      <c r="F944" s="16">
        <v>5</v>
      </c>
      <c r="G944" s="17" t="s">
        <v>20</v>
      </c>
      <c r="H944" s="18" t="s">
        <v>18</v>
      </c>
      <c r="I944" s="19"/>
    </row>
    <row r="945" spans="3:9" ht="18" thickTop="1" thickBot="1" x14ac:dyDescent="0.35">
      <c r="C945" s="20">
        <v>46303.431574074071</v>
      </c>
      <c r="D945" s="16" t="s">
        <v>36</v>
      </c>
      <c r="E945" s="16">
        <v>5</v>
      </c>
      <c r="F945" s="16">
        <v>6</v>
      </c>
      <c r="G945" s="17" t="s">
        <v>6</v>
      </c>
      <c r="H945" s="18" t="s">
        <v>10</v>
      </c>
      <c r="I945" s="19"/>
    </row>
    <row r="946" spans="3:9" ht="18" thickTop="1" thickBot="1" x14ac:dyDescent="0.35">
      <c r="C946" s="20">
        <v>46303.431574074071</v>
      </c>
      <c r="D946" s="16" t="s">
        <v>37</v>
      </c>
      <c r="E946" s="16">
        <v>5</v>
      </c>
      <c r="F946" s="16">
        <v>7</v>
      </c>
      <c r="G946" s="17" t="s">
        <v>19</v>
      </c>
      <c r="H946" s="18" t="s">
        <v>15</v>
      </c>
      <c r="I946" s="19"/>
    </row>
    <row r="947" spans="3:9" ht="18" thickTop="1" thickBot="1" x14ac:dyDescent="0.35">
      <c r="C947" s="20">
        <v>46303.431574074071</v>
      </c>
      <c r="D947" s="16" t="s">
        <v>38</v>
      </c>
      <c r="E947" s="16">
        <v>5</v>
      </c>
      <c r="F947" s="16">
        <v>8</v>
      </c>
      <c r="G947" s="17" t="s">
        <v>3</v>
      </c>
      <c r="H947" s="18" t="s">
        <v>2</v>
      </c>
      <c r="I947" s="19"/>
    </row>
    <row r="948" spans="3:9" ht="18" thickTop="1" thickBot="1" x14ac:dyDescent="0.35">
      <c r="C948" s="20">
        <v>46303.431574074071</v>
      </c>
      <c r="D948" s="16" t="s">
        <v>39</v>
      </c>
      <c r="E948" s="16">
        <v>5</v>
      </c>
      <c r="F948" s="16">
        <v>9</v>
      </c>
      <c r="G948" s="17" t="s">
        <v>23</v>
      </c>
      <c r="H948" s="18" t="s">
        <v>5</v>
      </c>
      <c r="I948" s="19"/>
    </row>
    <row r="949" spans="3:9" ht="18" thickTop="1" thickBot="1" x14ac:dyDescent="0.35">
      <c r="C949" s="21">
        <v>46303.431574074071</v>
      </c>
      <c r="D949" s="23" t="s">
        <v>40</v>
      </c>
      <c r="E949" s="23">
        <v>5</v>
      </c>
      <c r="F949" s="23">
        <v>10</v>
      </c>
      <c r="G949" s="24" t="s">
        <v>4</v>
      </c>
      <c r="H949" s="25" t="s">
        <v>9</v>
      </c>
      <c r="I949" s="26"/>
    </row>
    <row r="950" spans="3:9" ht="18" thickTop="1" thickBot="1" x14ac:dyDescent="0.35">
      <c r="C950" s="20">
        <v>46303.431747685187</v>
      </c>
      <c r="D950" s="16" t="s">
        <v>31</v>
      </c>
      <c r="E950" s="16">
        <v>1</v>
      </c>
      <c r="F950" s="16">
        <v>1</v>
      </c>
      <c r="G950" s="17" t="s">
        <v>20</v>
      </c>
      <c r="H950" s="18" t="s">
        <v>4</v>
      </c>
      <c r="I950" s="19" t="s">
        <v>1</v>
      </c>
    </row>
    <row r="951" spans="3:9" ht="18" thickTop="1" thickBot="1" x14ac:dyDescent="0.35">
      <c r="C951" s="20">
        <v>46303.431747685187</v>
      </c>
      <c r="D951" s="16" t="s">
        <v>32</v>
      </c>
      <c r="E951" s="16">
        <v>1</v>
      </c>
      <c r="F951" s="16">
        <v>2</v>
      </c>
      <c r="G951" s="17" t="s">
        <v>2</v>
      </c>
      <c r="H951" s="18" t="s">
        <v>23</v>
      </c>
      <c r="I951" s="19"/>
    </row>
    <row r="952" spans="3:9" ht="18" thickTop="1" thickBot="1" x14ac:dyDescent="0.35">
      <c r="C952" s="20">
        <v>46303.431747685187</v>
      </c>
      <c r="D952" s="16" t="s">
        <v>33</v>
      </c>
      <c r="E952" s="16">
        <v>1</v>
      </c>
      <c r="F952" s="16">
        <v>3</v>
      </c>
      <c r="G952" s="17" t="s">
        <v>17</v>
      </c>
      <c r="H952" s="18" t="s">
        <v>16</v>
      </c>
      <c r="I952" s="19"/>
    </row>
    <row r="953" spans="3:9" ht="18" thickTop="1" thickBot="1" x14ac:dyDescent="0.35">
      <c r="C953" s="20">
        <v>46303.431747685187</v>
      </c>
      <c r="D953" s="16" t="s">
        <v>34</v>
      </c>
      <c r="E953" s="16">
        <v>1</v>
      </c>
      <c r="F953" s="16">
        <v>4</v>
      </c>
      <c r="G953" s="17" t="s">
        <v>19</v>
      </c>
      <c r="H953" s="18" t="s">
        <v>9</v>
      </c>
      <c r="I953" s="19"/>
    </row>
    <row r="954" spans="3:9" ht="18" thickTop="1" thickBot="1" x14ac:dyDescent="0.35">
      <c r="C954" s="20">
        <v>46303.431747685187</v>
      </c>
      <c r="D954" s="16" t="s">
        <v>35</v>
      </c>
      <c r="E954" s="16">
        <v>1</v>
      </c>
      <c r="F954" s="16">
        <v>5</v>
      </c>
      <c r="G954" s="17" t="s">
        <v>14</v>
      </c>
      <c r="H954" s="18" t="s">
        <v>11</v>
      </c>
      <c r="I954" s="19"/>
    </row>
    <row r="955" spans="3:9" ht="18" thickTop="1" thickBot="1" x14ac:dyDescent="0.35">
      <c r="C955" s="20">
        <v>46303.431747685187</v>
      </c>
      <c r="D955" s="16" t="s">
        <v>36</v>
      </c>
      <c r="E955" s="16">
        <v>1</v>
      </c>
      <c r="F955" s="16">
        <v>6</v>
      </c>
      <c r="G955" s="17" t="s">
        <v>24</v>
      </c>
      <c r="H955" s="18" t="s">
        <v>18</v>
      </c>
      <c r="I955" s="19"/>
    </row>
    <row r="956" spans="3:9" ht="18" thickTop="1" thickBot="1" x14ac:dyDescent="0.35">
      <c r="C956" s="20">
        <v>46303.431747685187</v>
      </c>
      <c r="D956" s="16" t="s">
        <v>37</v>
      </c>
      <c r="E956" s="16">
        <v>1</v>
      </c>
      <c r="F956" s="16">
        <v>7</v>
      </c>
      <c r="G956" s="17" t="s">
        <v>5</v>
      </c>
      <c r="H956" s="18" t="s">
        <v>13</v>
      </c>
      <c r="I956" s="19"/>
    </row>
    <row r="957" spans="3:9" ht="18" thickTop="1" thickBot="1" x14ac:dyDescent="0.35">
      <c r="C957" s="20">
        <v>46303.431747685187</v>
      </c>
      <c r="D957" s="16" t="s">
        <v>38</v>
      </c>
      <c r="E957" s="16">
        <v>1</v>
      </c>
      <c r="F957" s="16">
        <v>8</v>
      </c>
      <c r="G957" s="17" t="s">
        <v>3</v>
      </c>
      <c r="H957" s="18" t="s">
        <v>7</v>
      </c>
      <c r="I957" s="19"/>
    </row>
    <row r="958" spans="3:9" ht="18" thickTop="1" thickBot="1" x14ac:dyDescent="0.35">
      <c r="C958" s="20">
        <v>46303.431747685187</v>
      </c>
      <c r="D958" s="16" t="s">
        <v>39</v>
      </c>
      <c r="E958" s="16">
        <v>1</v>
      </c>
      <c r="F958" s="16">
        <v>9</v>
      </c>
      <c r="G958" s="17" t="s">
        <v>26</v>
      </c>
      <c r="H958" s="18" t="s">
        <v>12</v>
      </c>
      <c r="I958" s="19"/>
    </row>
    <row r="959" spans="3:9" ht="18" thickTop="1" thickBot="1" x14ac:dyDescent="0.35">
      <c r="C959" s="20">
        <v>46303.431747685187</v>
      </c>
      <c r="D959" s="16" t="s">
        <v>40</v>
      </c>
      <c r="E959" s="16">
        <v>1</v>
      </c>
      <c r="F959" s="16">
        <v>10</v>
      </c>
      <c r="G959" s="17" t="s">
        <v>15</v>
      </c>
      <c r="H959" s="18" t="s">
        <v>8</v>
      </c>
      <c r="I959" s="19"/>
    </row>
    <row r="960" spans="3:9" ht="18" thickTop="1" thickBot="1" x14ac:dyDescent="0.35">
      <c r="C960" s="20">
        <v>46303.431747685187</v>
      </c>
      <c r="D960" s="16" t="s">
        <v>41</v>
      </c>
      <c r="E960" s="16">
        <v>1</v>
      </c>
      <c r="F960" s="16">
        <v>11</v>
      </c>
      <c r="G960" s="17" t="s">
        <v>10</v>
      </c>
      <c r="H960" s="18" t="s">
        <v>25</v>
      </c>
      <c r="I960" s="19"/>
    </row>
    <row r="961" spans="3:9" ht="18" thickTop="1" thickBot="1" x14ac:dyDescent="0.35">
      <c r="C961" s="20">
        <v>46303.431747685187</v>
      </c>
      <c r="D961" s="16" t="s">
        <v>42</v>
      </c>
      <c r="E961" s="16">
        <v>1</v>
      </c>
      <c r="F961" s="16">
        <v>12</v>
      </c>
      <c r="G961" s="17" t="s">
        <v>6</v>
      </c>
      <c r="H961" s="18" t="s">
        <v>27</v>
      </c>
      <c r="I961" s="19"/>
    </row>
    <row r="962" spans="3:9" ht="18" thickTop="1" thickBot="1" x14ac:dyDescent="0.35">
      <c r="C962" s="20">
        <v>46303.431747685187</v>
      </c>
      <c r="D962" s="16" t="s">
        <v>31</v>
      </c>
      <c r="E962" s="16">
        <v>2</v>
      </c>
      <c r="F962" s="16">
        <v>1</v>
      </c>
      <c r="G962" s="17" t="s">
        <v>1</v>
      </c>
      <c r="H962" s="18" t="s">
        <v>25</v>
      </c>
      <c r="I962" s="19" t="s">
        <v>5</v>
      </c>
    </row>
    <row r="963" spans="3:9" ht="18" thickTop="1" thickBot="1" x14ac:dyDescent="0.35">
      <c r="C963" s="20">
        <v>46303.431747685187</v>
      </c>
      <c r="D963" s="16" t="s">
        <v>32</v>
      </c>
      <c r="E963" s="16">
        <v>2</v>
      </c>
      <c r="F963" s="16">
        <v>2</v>
      </c>
      <c r="G963" s="17" t="s">
        <v>16</v>
      </c>
      <c r="H963" s="18" t="s">
        <v>18</v>
      </c>
      <c r="I963" s="19"/>
    </row>
    <row r="964" spans="3:9" ht="18" thickTop="1" thickBot="1" x14ac:dyDescent="0.35">
      <c r="C964" s="20">
        <v>46303.431747685187</v>
      </c>
      <c r="D964" s="16" t="s">
        <v>33</v>
      </c>
      <c r="E964" s="16">
        <v>2</v>
      </c>
      <c r="F964" s="16">
        <v>3</v>
      </c>
      <c r="G964" s="17" t="s">
        <v>2</v>
      </c>
      <c r="H964" s="18" t="s">
        <v>7</v>
      </c>
      <c r="I964" s="19"/>
    </row>
    <row r="965" spans="3:9" ht="18" thickTop="1" thickBot="1" x14ac:dyDescent="0.35">
      <c r="C965" s="20">
        <v>46303.431747685187</v>
      </c>
      <c r="D965" s="16" t="s">
        <v>34</v>
      </c>
      <c r="E965" s="16">
        <v>2</v>
      </c>
      <c r="F965" s="16">
        <v>4</v>
      </c>
      <c r="G965" s="17" t="s">
        <v>17</v>
      </c>
      <c r="H965" s="18" t="s">
        <v>12</v>
      </c>
      <c r="I965" s="19"/>
    </row>
    <row r="966" spans="3:9" ht="18" thickTop="1" thickBot="1" x14ac:dyDescent="0.35">
      <c r="C966" s="20">
        <v>46303.431747685187</v>
      </c>
      <c r="D966" s="16" t="s">
        <v>35</v>
      </c>
      <c r="E966" s="16">
        <v>2</v>
      </c>
      <c r="F966" s="16">
        <v>5</v>
      </c>
      <c r="G966" s="17" t="s">
        <v>9</v>
      </c>
      <c r="H966" s="18" t="s">
        <v>26</v>
      </c>
      <c r="I966" s="19"/>
    </row>
    <row r="967" spans="3:9" ht="18" thickTop="1" thickBot="1" x14ac:dyDescent="0.35">
      <c r="C967" s="20">
        <v>46303.431747685187</v>
      </c>
      <c r="D967" s="16" t="s">
        <v>36</v>
      </c>
      <c r="E967" s="16">
        <v>2</v>
      </c>
      <c r="F967" s="16">
        <v>6</v>
      </c>
      <c r="G967" s="17" t="s">
        <v>20</v>
      </c>
      <c r="H967" s="18" t="s">
        <v>13</v>
      </c>
      <c r="I967" s="19"/>
    </row>
    <row r="968" spans="3:9" ht="18" thickTop="1" thickBot="1" x14ac:dyDescent="0.35">
      <c r="C968" s="20">
        <v>46303.431747685187</v>
      </c>
      <c r="D968" s="16" t="s">
        <v>37</v>
      </c>
      <c r="E968" s="16">
        <v>2</v>
      </c>
      <c r="F968" s="16">
        <v>7</v>
      </c>
      <c r="G968" s="17" t="s">
        <v>11</v>
      </c>
      <c r="H968" s="18" t="s">
        <v>6</v>
      </c>
      <c r="I968" s="19"/>
    </row>
    <row r="969" spans="3:9" ht="18" thickTop="1" thickBot="1" x14ac:dyDescent="0.35">
      <c r="C969" s="20">
        <v>46303.431747685187</v>
      </c>
      <c r="D969" s="16" t="s">
        <v>38</v>
      </c>
      <c r="E969" s="16">
        <v>2</v>
      </c>
      <c r="F969" s="16">
        <v>8</v>
      </c>
      <c r="G969" s="17" t="s">
        <v>24</v>
      </c>
      <c r="H969" s="18" t="s">
        <v>15</v>
      </c>
      <c r="I969" s="19"/>
    </row>
    <row r="970" spans="3:9" ht="18" thickTop="1" thickBot="1" x14ac:dyDescent="0.35">
      <c r="C970" s="20">
        <v>46303.431747685187</v>
      </c>
      <c r="D970" s="16" t="s">
        <v>39</v>
      </c>
      <c r="E970" s="16">
        <v>2</v>
      </c>
      <c r="F970" s="16">
        <v>9</v>
      </c>
      <c r="G970" s="17" t="s">
        <v>23</v>
      </c>
      <c r="H970" s="18" t="s">
        <v>14</v>
      </c>
      <c r="I970" s="19"/>
    </row>
    <row r="971" spans="3:9" ht="18" thickTop="1" thickBot="1" x14ac:dyDescent="0.35">
      <c r="C971" s="20">
        <v>46303.431747685187</v>
      </c>
      <c r="D971" s="16" t="s">
        <v>40</v>
      </c>
      <c r="E971" s="16">
        <v>2</v>
      </c>
      <c r="F971" s="16">
        <v>10</v>
      </c>
      <c r="G971" s="17" t="s">
        <v>8</v>
      </c>
      <c r="H971" s="18" t="s">
        <v>27</v>
      </c>
      <c r="I971" s="19"/>
    </row>
    <row r="972" spans="3:9" ht="18" thickTop="1" thickBot="1" x14ac:dyDescent="0.35">
      <c r="C972" s="20">
        <v>46303.431747685187</v>
      </c>
      <c r="D972" s="16" t="s">
        <v>41</v>
      </c>
      <c r="E972" s="16">
        <v>2</v>
      </c>
      <c r="F972" s="16">
        <v>11</v>
      </c>
      <c r="G972" s="17" t="s">
        <v>3</v>
      </c>
      <c r="H972" s="18" t="s">
        <v>10</v>
      </c>
      <c r="I972" s="19"/>
    </row>
    <row r="973" spans="3:9" ht="18" thickTop="1" thickBot="1" x14ac:dyDescent="0.35">
      <c r="C973" s="20">
        <v>46303.431747685187</v>
      </c>
      <c r="D973" s="16" t="s">
        <v>42</v>
      </c>
      <c r="E973" s="16">
        <v>2</v>
      </c>
      <c r="F973" s="16">
        <v>12</v>
      </c>
      <c r="G973" s="17" t="s">
        <v>4</v>
      </c>
      <c r="H973" s="18" t="s">
        <v>19</v>
      </c>
      <c r="I973" s="19"/>
    </row>
    <row r="974" spans="3:9" ht="18" thickTop="1" thickBot="1" x14ac:dyDescent="0.35">
      <c r="C974" s="20">
        <v>46303.431747685187</v>
      </c>
      <c r="D974" s="16" t="s">
        <v>31</v>
      </c>
      <c r="E974" s="16">
        <v>3</v>
      </c>
      <c r="F974" s="16">
        <v>1</v>
      </c>
      <c r="G974" s="17" t="s">
        <v>26</v>
      </c>
      <c r="H974" s="18" t="s">
        <v>14</v>
      </c>
      <c r="I974" s="19" t="s">
        <v>15</v>
      </c>
    </row>
    <row r="975" spans="3:9" ht="18" thickTop="1" thickBot="1" x14ac:dyDescent="0.35">
      <c r="C975" s="20">
        <v>46303.431747685187</v>
      </c>
      <c r="D975" s="16" t="s">
        <v>32</v>
      </c>
      <c r="E975" s="16">
        <v>3</v>
      </c>
      <c r="F975" s="16">
        <v>2</v>
      </c>
      <c r="G975" s="17" t="s">
        <v>18</v>
      </c>
      <c r="H975" s="18" t="s">
        <v>7</v>
      </c>
      <c r="I975" s="19"/>
    </row>
    <row r="976" spans="3:9" ht="18" thickTop="1" thickBot="1" x14ac:dyDescent="0.35">
      <c r="C976" s="20">
        <v>46303.431747685187</v>
      </c>
      <c r="D976" s="16" t="s">
        <v>33</v>
      </c>
      <c r="E976" s="16">
        <v>3</v>
      </c>
      <c r="F976" s="16">
        <v>3</v>
      </c>
      <c r="G976" s="17" t="s">
        <v>5</v>
      </c>
      <c r="H976" s="18" t="s">
        <v>2</v>
      </c>
      <c r="I976" s="19"/>
    </row>
    <row r="977" spans="3:9" ht="18" thickTop="1" thickBot="1" x14ac:dyDescent="0.35">
      <c r="C977" s="20">
        <v>46303.431747685187</v>
      </c>
      <c r="D977" s="16" t="s">
        <v>34</v>
      </c>
      <c r="E977" s="16">
        <v>3</v>
      </c>
      <c r="F977" s="16">
        <v>4</v>
      </c>
      <c r="G977" s="17" t="s">
        <v>9</v>
      </c>
      <c r="H977" s="18" t="s">
        <v>23</v>
      </c>
      <c r="I977" s="19"/>
    </row>
    <row r="978" spans="3:9" ht="18" thickTop="1" thickBot="1" x14ac:dyDescent="0.35">
      <c r="C978" s="20">
        <v>46303.431747685187</v>
      </c>
      <c r="D978" s="16" t="s">
        <v>35</v>
      </c>
      <c r="E978" s="16">
        <v>3</v>
      </c>
      <c r="F978" s="16">
        <v>5</v>
      </c>
      <c r="G978" s="17" t="s">
        <v>12</v>
      </c>
      <c r="H978" s="18" t="s">
        <v>8</v>
      </c>
      <c r="I978" s="19"/>
    </row>
    <row r="979" spans="3:9" ht="18" thickTop="1" thickBot="1" x14ac:dyDescent="0.35">
      <c r="C979" s="20">
        <v>46303.431747685187</v>
      </c>
      <c r="D979" s="16" t="s">
        <v>36</v>
      </c>
      <c r="E979" s="16">
        <v>3</v>
      </c>
      <c r="F979" s="16">
        <v>6</v>
      </c>
      <c r="G979" s="17" t="s">
        <v>13</v>
      </c>
      <c r="H979" s="18" t="s">
        <v>17</v>
      </c>
      <c r="I979" s="19"/>
    </row>
    <row r="980" spans="3:9" ht="18" thickTop="1" thickBot="1" x14ac:dyDescent="0.35">
      <c r="C980" s="20">
        <v>46303.431747685187</v>
      </c>
      <c r="D980" s="16" t="s">
        <v>37</v>
      </c>
      <c r="E980" s="16">
        <v>3</v>
      </c>
      <c r="F980" s="16">
        <v>7</v>
      </c>
      <c r="G980" s="17" t="s">
        <v>16</v>
      </c>
      <c r="H980" s="18" t="s">
        <v>10</v>
      </c>
      <c r="I980" s="19"/>
    </row>
    <row r="981" spans="3:9" ht="18" thickTop="1" thickBot="1" x14ac:dyDescent="0.35">
      <c r="C981" s="20">
        <v>46303.431747685187</v>
      </c>
      <c r="D981" s="16" t="s">
        <v>38</v>
      </c>
      <c r="E981" s="16">
        <v>3</v>
      </c>
      <c r="F981" s="16">
        <v>8</v>
      </c>
      <c r="G981" s="17" t="s">
        <v>11</v>
      </c>
      <c r="H981" s="18" t="s">
        <v>25</v>
      </c>
      <c r="I981" s="19"/>
    </row>
    <row r="982" spans="3:9" ht="18" thickTop="1" thickBot="1" x14ac:dyDescent="0.35">
      <c r="C982" s="20">
        <v>46303.431747685187</v>
      </c>
      <c r="D982" s="16" t="s">
        <v>39</v>
      </c>
      <c r="E982" s="16">
        <v>3</v>
      </c>
      <c r="F982" s="16">
        <v>9</v>
      </c>
      <c r="G982" s="17" t="s">
        <v>4</v>
      </c>
      <c r="H982" s="18" t="s">
        <v>6</v>
      </c>
      <c r="I982" s="19"/>
    </row>
    <row r="983" spans="3:9" ht="18" thickTop="1" thickBot="1" x14ac:dyDescent="0.35">
      <c r="C983" s="20">
        <v>46303.431747685187</v>
      </c>
      <c r="D983" s="16" t="s">
        <v>40</v>
      </c>
      <c r="E983" s="16">
        <v>3</v>
      </c>
      <c r="F983" s="16">
        <v>10</v>
      </c>
      <c r="G983" s="17" t="s">
        <v>19</v>
      </c>
      <c r="H983" s="18" t="s">
        <v>1</v>
      </c>
      <c r="I983" s="19"/>
    </row>
    <row r="984" spans="3:9" ht="18" thickTop="1" thickBot="1" x14ac:dyDescent="0.35">
      <c r="C984" s="20">
        <v>46303.431747685187</v>
      </c>
      <c r="D984" s="16" t="s">
        <v>41</v>
      </c>
      <c r="E984" s="16">
        <v>3</v>
      </c>
      <c r="F984" s="16">
        <v>11</v>
      </c>
      <c r="G984" s="17" t="s">
        <v>24</v>
      </c>
      <c r="H984" s="18" t="s">
        <v>27</v>
      </c>
      <c r="I984" s="19"/>
    </row>
    <row r="985" spans="3:9" ht="18" thickTop="1" thickBot="1" x14ac:dyDescent="0.35">
      <c r="C985" s="20">
        <v>46303.431747685187</v>
      </c>
      <c r="D985" s="16" t="s">
        <v>42</v>
      </c>
      <c r="E985" s="16">
        <v>3</v>
      </c>
      <c r="F985" s="16">
        <v>12</v>
      </c>
      <c r="G985" s="17" t="s">
        <v>20</v>
      </c>
      <c r="H985" s="18" t="s">
        <v>3</v>
      </c>
      <c r="I985" s="19"/>
    </row>
    <row r="986" spans="3:9" ht="18" thickTop="1" thickBot="1" x14ac:dyDescent="0.35">
      <c r="C986" s="20">
        <v>46303.431747685187</v>
      </c>
      <c r="D986" s="16" t="s">
        <v>31</v>
      </c>
      <c r="E986" s="16">
        <v>4</v>
      </c>
      <c r="F986" s="16">
        <v>1</v>
      </c>
      <c r="G986" s="17" t="s">
        <v>6</v>
      </c>
      <c r="H986" s="18" t="s">
        <v>23</v>
      </c>
      <c r="I986" s="19" t="s">
        <v>2</v>
      </c>
    </row>
    <row r="987" spans="3:9" ht="18" thickTop="1" thickBot="1" x14ac:dyDescent="0.35">
      <c r="C987" s="20">
        <v>46303.431747685187</v>
      </c>
      <c r="D987" s="16" t="s">
        <v>32</v>
      </c>
      <c r="E987" s="16">
        <v>4</v>
      </c>
      <c r="F987" s="16">
        <v>2</v>
      </c>
      <c r="G987" s="17" t="s">
        <v>25</v>
      </c>
      <c r="H987" s="18" t="s">
        <v>18</v>
      </c>
      <c r="I987" s="19"/>
    </row>
    <row r="988" spans="3:9" ht="18" thickTop="1" thickBot="1" x14ac:dyDescent="0.35">
      <c r="C988" s="20">
        <v>46303.431747685187</v>
      </c>
      <c r="D988" s="16" t="s">
        <v>33</v>
      </c>
      <c r="E988" s="16">
        <v>4</v>
      </c>
      <c r="F988" s="16">
        <v>3</v>
      </c>
      <c r="G988" s="17" t="s">
        <v>12</v>
      </c>
      <c r="H988" s="18" t="s">
        <v>4</v>
      </c>
      <c r="I988" s="19"/>
    </row>
    <row r="989" spans="3:9" ht="18" thickTop="1" thickBot="1" x14ac:dyDescent="0.35">
      <c r="C989" s="20">
        <v>46303.431747685187</v>
      </c>
      <c r="D989" s="16" t="s">
        <v>34</v>
      </c>
      <c r="E989" s="16">
        <v>4</v>
      </c>
      <c r="F989" s="16">
        <v>4</v>
      </c>
      <c r="G989" s="17" t="s">
        <v>3</v>
      </c>
      <c r="H989" s="18" t="s">
        <v>27</v>
      </c>
      <c r="I989" s="19"/>
    </row>
    <row r="990" spans="3:9" ht="18" thickTop="1" thickBot="1" x14ac:dyDescent="0.35">
      <c r="C990" s="20">
        <v>46303.431747685187</v>
      </c>
      <c r="D990" s="16" t="s">
        <v>35</v>
      </c>
      <c r="E990" s="16">
        <v>4</v>
      </c>
      <c r="F990" s="16">
        <v>5</v>
      </c>
      <c r="G990" s="17" t="s">
        <v>14</v>
      </c>
      <c r="H990" s="18" t="s">
        <v>5</v>
      </c>
      <c r="I990" s="19"/>
    </row>
    <row r="991" spans="3:9" ht="18" thickTop="1" thickBot="1" x14ac:dyDescent="0.35">
      <c r="C991" s="20">
        <v>46303.431747685187</v>
      </c>
      <c r="D991" s="16" t="s">
        <v>36</v>
      </c>
      <c r="E991" s="16">
        <v>4</v>
      </c>
      <c r="F991" s="16">
        <v>6</v>
      </c>
      <c r="G991" s="17" t="s">
        <v>15</v>
      </c>
      <c r="H991" s="18" t="s">
        <v>13</v>
      </c>
      <c r="I991" s="19"/>
    </row>
    <row r="992" spans="3:9" ht="18" thickTop="1" thickBot="1" x14ac:dyDescent="0.35">
      <c r="C992" s="20">
        <v>46303.431747685187</v>
      </c>
      <c r="D992" s="16" t="s">
        <v>37</v>
      </c>
      <c r="E992" s="16">
        <v>4</v>
      </c>
      <c r="F992" s="16">
        <v>7</v>
      </c>
      <c r="G992" s="17" t="s">
        <v>9</v>
      </c>
      <c r="H992" s="18" t="s">
        <v>20</v>
      </c>
      <c r="I992" s="19"/>
    </row>
    <row r="993" spans="3:9" ht="18" thickTop="1" thickBot="1" x14ac:dyDescent="0.35">
      <c r="C993" s="20">
        <v>46303.431747685187</v>
      </c>
      <c r="D993" s="16" t="s">
        <v>38</v>
      </c>
      <c r="E993" s="16">
        <v>4</v>
      </c>
      <c r="F993" s="16">
        <v>8</v>
      </c>
      <c r="G993" s="17" t="s">
        <v>1</v>
      </c>
      <c r="H993" s="18" t="s">
        <v>26</v>
      </c>
      <c r="I993" s="19"/>
    </row>
    <row r="994" spans="3:9" ht="18" thickTop="1" thickBot="1" x14ac:dyDescent="0.35">
      <c r="C994" s="20">
        <v>46303.431747685187</v>
      </c>
      <c r="D994" s="16" t="s">
        <v>39</v>
      </c>
      <c r="E994" s="16">
        <v>4</v>
      </c>
      <c r="F994" s="16">
        <v>9</v>
      </c>
      <c r="G994" s="17" t="s">
        <v>8</v>
      </c>
      <c r="H994" s="18" t="s">
        <v>7</v>
      </c>
      <c r="I994" s="19"/>
    </row>
    <row r="995" spans="3:9" ht="18" thickTop="1" thickBot="1" x14ac:dyDescent="0.35">
      <c r="C995" s="20">
        <v>46303.431747685187</v>
      </c>
      <c r="D995" s="16" t="s">
        <v>40</v>
      </c>
      <c r="E995" s="16">
        <v>4</v>
      </c>
      <c r="F995" s="16">
        <v>10</v>
      </c>
      <c r="G995" s="17" t="s">
        <v>19</v>
      </c>
      <c r="H995" s="18" t="s">
        <v>10</v>
      </c>
      <c r="I995" s="19"/>
    </row>
    <row r="996" spans="3:9" ht="18" thickTop="1" thickBot="1" x14ac:dyDescent="0.35">
      <c r="C996" s="20">
        <v>46303.431747685187</v>
      </c>
      <c r="D996" s="16" t="s">
        <v>41</v>
      </c>
      <c r="E996" s="16">
        <v>4</v>
      </c>
      <c r="F996" s="16">
        <v>11</v>
      </c>
      <c r="G996" s="17" t="s">
        <v>24</v>
      </c>
      <c r="H996" s="18" t="s">
        <v>17</v>
      </c>
      <c r="I996" s="19"/>
    </row>
    <row r="997" spans="3:9" ht="18" thickTop="1" thickBot="1" x14ac:dyDescent="0.35">
      <c r="C997" s="21">
        <v>46303.431747685187</v>
      </c>
      <c r="D997" s="23" t="s">
        <v>42</v>
      </c>
      <c r="E997" s="23">
        <v>4</v>
      </c>
      <c r="F997" s="23">
        <v>12</v>
      </c>
      <c r="G997" s="24" t="s">
        <v>11</v>
      </c>
      <c r="H997" s="25" t="s">
        <v>16</v>
      </c>
      <c r="I997" s="26"/>
    </row>
    <row r="998" spans="3:9" ht="18" thickTop="1" thickBot="1" x14ac:dyDescent="0.35">
      <c r="C998" s="20">
        <v>46303.431851851848</v>
      </c>
      <c r="D998" s="16" t="s">
        <v>31</v>
      </c>
      <c r="E998" s="16">
        <v>1</v>
      </c>
      <c r="F998" s="16">
        <v>1</v>
      </c>
      <c r="G998" s="17" t="s">
        <v>9</v>
      </c>
      <c r="H998" s="18" t="s">
        <v>12</v>
      </c>
      <c r="I998" s="19" t="s">
        <v>11</v>
      </c>
    </row>
    <row r="999" spans="3:9" ht="18" thickTop="1" thickBot="1" x14ac:dyDescent="0.35">
      <c r="C999" s="20">
        <v>46303.431851851848</v>
      </c>
      <c r="D999" s="16" t="s">
        <v>32</v>
      </c>
      <c r="E999" s="16">
        <v>1</v>
      </c>
      <c r="F999" s="16">
        <v>2</v>
      </c>
      <c r="G999" s="17" t="s">
        <v>6</v>
      </c>
      <c r="H999" s="18" t="s">
        <v>18</v>
      </c>
      <c r="I999" s="19" t="s">
        <v>5</v>
      </c>
    </row>
    <row r="1000" spans="3:9" ht="18" thickTop="1" thickBot="1" x14ac:dyDescent="0.35">
      <c r="C1000" s="20">
        <v>46303.431851851848</v>
      </c>
      <c r="D1000" s="16" t="s">
        <v>33</v>
      </c>
      <c r="E1000" s="16">
        <v>1</v>
      </c>
      <c r="F1000" s="16">
        <v>3</v>
      </c>
      <c r="G1000" s="17" t="s">
        <v>7</v>
      </c>
      <c r="H1000" s="18" t="s">
        <v>27</v>
      </c>
      <c r="I1000" s="19"/>
    </row>
    <row r="1001" spans="3:9" ht="18" thickTop="1" thickBot="1" x14ac:dyDescent="0.35">
      <c r="C1001" s="20">
        <v>46303.431851851848</v>
      </c>
      <c r="D1001" s="16" t="s">
        <v>34</v>
      </c>
      <c r="E1001" s="16">
        <v>1</v>
      </c>
      <c r="F1001" s="16">
        <v>4</v>
      </c>
      <c r="G1001" s="17" t="s">
        <v>2</v>
      </c>
      <c r="H1001" s="18" t="s">
        <v>20</v>
      </c>
      <c r="I1001" s="19"/>
    </row>
    <row r="1002" spans="3:9" ht="18" thickTop="1" thickBot="1" x14ac:dyDescent="0.35">
      <c r="C1002" s="20">
        <v>46303.431851851848</v>
      </c>
      <c r="D1002" s="16" t="s">
        <v>35</v>
      </c>
      <c r="E1002" s="16">
        <v>1</v>
      </c>
      <c r="F1002" s="16">
        <v>5</v>
      </c>
      <c r="G1002" s="17" t="s">
        <v>4</v>
      </c>
      <c r="H1002" s="18" t="s">
        <v>3</v>
      </c>
      <c r="I1002" s="19"/>
    </row>
    <row r="1003" spans="3:9" ht="18" thickTop="1" thickBot="1" x14ac:dyDescent="0.35">
      <c r="C1003" s="20">
        <v>46303.431851851848</v>
      </c>
      <c r="D1003" s="16" t="s">
        <v>36</v>
      </c>
      <c r="E1003" s="16">
        <v>1</v>
      </c>
      <c r="F1003" s="16">
        <v>6</v>
      </c>
      <c r="G1003" s="17" t="s">
        <v>24</v>
      </c>
      <c r="H1003" s="18" t="s">
        <v>19</v>
      </c>
      <c r="I1003" s="19"/>
    </row>
    <row r="1004" spans="3:9" ht="18" thickTop="1" thickBot="1" x14ac:dyDescent="0.35">
      <c r="C1004" s="20">
        <v>46303.431851851848</v>
      </c>
      <c r="D1004" s="16" t="s">
        <v>37</v>
      </c>
      <c r="E1004" s="16">
        <v>1</v>
      </c>
      <c r="F1004" s="16">
        <v>7</v>
      </c>
      <c r="G1004" s="17" t="s">
        <v>8</v>
      </c>
      <c r="H1004" s="18" t="s">
        <v>22</v>
      </c>
      <c r="I1004" s="19"/>
    </row>
    <row r="1005" spans="3:9" ht="18" thickTop="1" thickBot="1" x14ac:dyDescent="0.35">
      <c r="C1005" s="20">
        <v>46303.431851851848</v>
      </c>
      <c r="D1005" s="16" t="s">
        <v>38</v>
      </c>
      <c r="E1005" s="16">
        <v>1</v>
      </c>
      <c r="F1005" s="16">
        <v>8</v>
      </c>
      <c r="G1005" s="17" t="s">
        <v>15</v>
      </c>
      <c r="H1005" s="18" t="s">
        <v>23</v>
      </c>
      <c r="I1005" s="19"/>
    </row>
    <row r="1006" spans="3:9" ht="18" thickTop="1" thickBot="1" x14ac:dyDescent="0.35">
      <c r="C1006" s="20">
        <v>46303.431851851848</v>
      </c>
      <c r="D1006" s="16" t="s">
        <v>31</v>
      </c>
      <c r="E1006" s="16">
        <v>2</v>
      </c>
      <c r="F1006" s="16">
        <v>1</v>
      </c>
      <c r="G1006" s="17" t="s">
        <v>7</v>
      </c>
      <c r="H1006" s="18" t="s">
        <v>20</v>
      </c>
      <c r="I1006" s="19" t="s">
        <v>6</v>
      </c>
    </row>
    <row r="1007" spans="3:9" ht="18" thickTop="1" thickBot="1" x14ac:dyDescent="0.35">
      <c r="C1007" s="20">
        <v>46303.431851851848</v>
      </c>
      <c r="D1007" s="16" t="s">
        <v>32</v>
      </c>
      <c r="E1007" s="16">
        <v>2</v>
      </c>
      <c r="F1007" s="16">
        <v>2</v>
      </c>
      <c r="G1007" s="17" t="s">
        <v>4</v>
      </c>
      <c r="H1007" s="18" t="s">
        <v>8</v>
      </c>
      <c r="I1007" s="19" t="s">
        <v>24</v>
      </c>
    </row>
    <row r="1008" spans="3:9" ht="18" thickTop="1" thickBot="1" x14ac:dyDescent="0.35">
      <c r="C1008" s="20">
        <v>46303.431851851848</v>
      </c>
      <c r="D1008" s="16" t="s">
        <v>33</v>
      </c>
      <c r="E1008" s="16">
        <v>2</v>
      </c>
      <c r="F1008" s="16">
        <v>3</v>
      </c>
      <c r="G1008" s="17" t="s">
        <v>2</v>
      </c>
      <c r="H1008" s="18" t="s">
        <v>9</v>
      </c>
      <c r="I1008" s="19"/>
    </row>
    <row r="1009" spans="3:9" ht="18" thickTop="1" thickBot="1" x14ac:dyDescent="0.35">
      <c r="C1009" s="20">
        <v>46303.431851851848</v>
      </c>
      <c r="D1009" s="16" t="s">
        <v>34</v>
      </c>
      <c r="E1009" s="16">
        <v>2</v>
      </c>
      <c r="F1009" s="16">
        <v>4</v>
      </c>
      <c r="G1009" s="17" t="s">
        <v>18</v>
      </c>
      <c r="H1009" s="18" t="s">
        <v>5</v>
      </c>
      <c r="I1009" s="19"/>
    </row>
    <row r="1010" spans="3:9" ht="18" thickTop="1" thickBot="1" x14ac:dyDescent="0.35">
      <c r="C1010" s="20">
        <v>46303.431851851848</v>
      </c>
      <c r="D1010" s="16" t="s">
        <v>35</v>
      </c>
      <c r="E1010" s="16">
        <v>2</v>
      </c>
      <c r="F1010" s="16">
        <v>5</v>
      </c>
      <c r="G1010" s="17" t="s">
        <v>11</v>
      </c>
      <c r="H1010" s="18" t="s">
        <v>23</v>
      </c>
      <c r="I1010" s="19"/>
    </row>
    <row r="1011" spans="3:9" ht="18" thickTop="1" thickBot="1" x14ac:dyDescent="0.35">
      <c r="C1011" s="20">
        <v>46303.431851851848</v>
      </c>
      <c r="D1011" s="16" t="s">
        <v>36</v>
      </c>
      <c r="E1011" s="16">
        <v>2</v>
      </c>
      <c r="F1011" s="16">
        <v>6</v>
      </c>
      <c r="G1011" s="17" t="s">
        <v>27</v>
      </c>
      <c r="H1011" s="18" t="s">
        <v>15</v>
      </c>
      <c r="I1011" s="19"/>
    </row>
    <row r="1012" spans="3:9" ht="18" thickTop="1" thickBot="1" x14ac:dyDescent="0.35">
      <c r="C1012" s="20">
        <v>46303.431851851848</v>
      </c>
      <c r="D1012" s="16" t="s">
        <v>37</v>
      </c>
      <c r="E1012" s="16">
        <v>2</v>
      </c>
      <c r="F1012" s="16">
        <v>7</v>
      </c>
      <c r="G1012" s="17" t="s">
        <v>3</v>
      </c>
      <c r="H1012" s="18" t="s">
        <v>12</v>
      </c>
      <c r="I1012" s="19"/>
    </row>
    <row r="1013" spans="3:9" ht="18" thickTop="1" thickBot="1" x14ac:dyDescent="0.35">
      <c r="C1013" s="20">
        <v>46303.431851851848</v>
      </c>
      <c r="D1013" s="16" t="s">
        <v>38</v>
      </c>
      <c r="E1013" s="16">
        <v>2</v>
      </c>
      <c r="F1013" s="16">
        <v>8</v>
      </c>
      <c r="G1013" s="17" t="s">
        <v>22</v>
      </c>
      <c r="H1013" s="18" t="s">
        <v>19</v>
      </c>
      <c r="I1013" s="19"/>
    </row>
    <row r="1014" spans="3:9" ht="18" thickTop="1" thickBot="1" x14ac:dyDescent="0.35">
      <c r="C1014" s="20">
        <v>46303.431851851848</v>
      </c>
      <c r="D1014" s="16" t="s">
        <v>31</v>
      </c>
      <c r="E1014" s="16">
        <v>3</v>
      </c>
      <c r="F1014" s="16">
        <v>1</v>
      </c>
      <c r="G1014" s="17" t="s">
        <v>22</v>
      </c>
      <c r="H1014" s="18" t="s">
        <v>27</v>
      </c>
      <c r="I1014" s="19" t="s">
        <v>4</v>
      </c>
    </row>
    <row r="1015" spans="3:9" ht="18" thickTop="1" thickBot="1" x14ac:dyDescent="0.35">
      <c r="C1015" s="20">
        <v>46303.431851851848</v>
      </c>
      <c r="D1015" s="16" t="s">
        <v>32</v>
      </c>
      <c r="E1015" s="16">
        <v>3</v>
      </c>
      <c r="F1015" s="16">
        <v>2</v>
      </c>
      <c r="G1015" s="17" t="s">
        <v>18</v>
      </c>
      <c r="H1015" s="18" t="s">
        <v>9</v>
      </c>
      <c r="I1015" s="19" t="s">
        <v>12</v>
      </c>
    </row>
    <row r="1016" spans="3:9" ht="18" thickTop="1" thickBot="1" x14ac:dyDescent="0.35">
      <c r="C1016" s="20">
        <v>46303.431851851848</v>
      </c>
      <c r="D1016" s="16" t="s">
        <v>33</v>
      </c>
      <c r="E1016" s="16">
        <v>3</v>
      </c>
      <c r="F1016" s="16">
        <v>3</v>
      </c>
      <c r="G1016" s="17" t="s">
        <v>2</v>
      </c>
      <c r="H1016" s="18" t="s">
        <v>8</v>
      </c>
      <c r="I1016" s="19"/>
    </row>
    <row r="1017" spans="3:9" ht="18" thickTop="1" thickBot="1" x14ac:dyDescent="0.35">
      <c r="C1017" s="20">
        <v>46303.431851851848</v>
      </c>
      <c r="D1017" s="16" t="s">
        <v>34</v>
      </c>
      <c r="E1017" s="16">
        <v>3</v>
      </c>
      <c r="F1017" s="16">
        <v>4</v>
      </c>
      <c r="G1017" s="17" t="s">
        <v>19</v>
      </c>
      <c r="H1017" s="18" t="s">
        <v>11</v>
      </c>
      <c r="I1017" s="19"/>
    </row>
    <row r="1018" spans="3:9" ht="18" thickTop="1" thickBot="1" x14ac:dyDescent="0.35">
      <c r="C1018" s="20">
        <v>46303.431851851848</v>
      </c>
      <c r="D1018" s="16" t="s">
        <v>35</v>
      </c>
      <c r="E1018" s="16">
        <v>3</v>
      </c>
      <c r="F1018" s="16">
        <v>5</v>
      </c>
      <c r="G1018" s="17" t="s">
        <v>6</v>
      </c>
      <c r="H1018" s="18" t="s">
        <v>3</v>
      </c>
      <c r="I1018" s="19"/>
    </row>
    <row r="1019" spans="3:9" ht="18" thickTop="1" thickBot="1" x14ac:dyDescent="0.35">
      <c r="C1019" s="20">
        <v>46303.431851851848</v>
      </c>
      <c r="D1019" s="16" t="s">
        <v>36</v>
      </c>
      <c r="E1019" s="16">
        <v>3</v>
      </c>
      <c r="F1019" s="16">
        <v>6</v>
      </c>
      <c r="G1019" s="17" t="s">
        <v>24</v>
      </c>
      <c r="H1019" s="18" t="s">
        <v>15</v>
      </c>
      <c r="I1019" s="19"/>
    </row>
    <row r="1020" spans="3:9" ht="18" thickTop="1" thickBot="1" x14ac:dyDescent="0.35">
      <c r="C1020" s="20">
        <v>46303.431851851848</v>
      </c>
      <c r="D1020" s="16" t="s">
        <v>37</v>
      </c>
      <c r="E1020" s="16">
        <v>3</v>
      </c>
      <c r="F1020" s="16">
        <v>7</v>
      </c>
      <c r="G1020" s="17" t="s">
        <v>7</v>
      </c>
      <c r="H1020" s="18" t="s">
        <v>5</v>
      </c>
      <c r="I1020" s="19"/>
    </row>
    <row r="1021" spans="3:9" ht="18" thickTop="1" thickBot="1" x14ac:dyDescent="0.35">
      <c r="C1021" s="21">
        <v>46303.431851851848</v>
      </c>
      <c r="D1021" s="23" t="s">
        <v>38</v>
      </c>
      <c r="E1021" s="23">
        <v>3</v>
      </c>
      <c r="F1021" s="23">
        <v>8</v>
      </c>
      <c r="G1021" s="24" t="s">
        <v>23</v>
      </c>
      <c r="H1021" s="25" t="s">
        <v>20</v>
      </c>
      <c r="I1021" s="26"/>
    </row>
    <row r="1022" spans="3:9" ht="18" thickTop="1" thickBot="1" x14ac:dyDescent="0.35">
      <c r="C1022" s="20">
        <v>46303.431921296295</v>
      </c>
      <c r="D1022" s="16" t="s">
        <v>31</v>
      </c>
      <c r="E1022" s="16">
        <v>1</v>
      </c>
      <c r="F1022" s="16">
        <v>1</v>
      </c>
      <c r="G1022" s="17" t="s">
        <v>2</v>
      </c>
      <c r="H1022" s="18" t="s">
        <v>13</v>
      </c>
      <c r="I1022" s="19" t="s">
        <v>17</v>
      </c>
    </row>
    <row r="1023" spans="3:9" ht="18" thickTop="1" thickBot="1" x14ac:dyDescent="0.35">
      <c r="C1023" s="20">
        <v>46303.431921296295</v>
      </c>
      <c r="D1023" s="16" t="s">
        <v>32</v>
      </c>
      <c r="E1023" s="16">
        <v>1</v>
      </c>
      <c r="F1023" s="16">
        <v>2</v>
      </c>
      <c r="G1023" s="17" t="s">
        <v>12</v>
      </c>
      <c r="H1023" s="18" t="s">
        <v>24</v>
      </c>
      <c r="I1023" s="19"/>
    </row>
    <row r="1024" spans="3:9" ht="18" thickTop="1" thickBot="1" x14ac:dyDescent="0.35">
      <c r="C1024" s="20">
        <v>46303.431921296295</v>
      </c>
      <c r="D1024" s="16" t="s">
        <v>33</v>
      </c>
      <c r="E1024" s="16">
        <v>1</v>
      </c>
      <c r="F1024" s="16">
        <v>3</v>
      </c>
      <c r="G1024" s="17" t="s">
        <v>18</v>
      </c>
      <c r="H1024" s="18" t="s">
        <v>6</v>
      </c>
      <c r="I1024" s="19"/>
    </row>
    <row r="1025" spans="3:9" ht="18" thickTop="1" thickBot="1" x14ac:dyDescent="0.35">
      <c r="C1025" s="20">
        <v>46303.431921296295</v>
      </c>
      <c r="D1025" s="16" t="s">
        <v>34</v>
      </c>
      <c r="E1025" s="16">
        <v>1</v>
      </c>
      <c r="F1025" s="16">
        <v>4</v>
      </c>
      <c r="G1025" s="17" t="s">
        <v>21</v>
      </c>
      <c r="H1025" s="18" t="s">
        <v>9</v>
      </c>
      <c r="I1025" s="19"/>
    </row>
    <row r="1026" spans="3:9" ht="18" thickTop="1" thickBot="1" x14ac:dyDescent="0.35">
      <c r="C1026" s="20">
        <v>46303.431921296295</v>
      </c>
      <c r="D1026" s="16" t="s">
        <v>35</v>
      </c>
      <c r="E1026" s="16">
        <v>1</v>
      </c>
      <c r="F1026" s="16">
        <v>5</v>
      </c>
      <c r="G1026" s="17" t="s">
        <v>16</v>
      </c>
      <c r="H1026" s="18" t="s">
        <v>1</v>
      </c>
      <c r="I1026" s="19"/>
    </row>
    <row r="1027" spans="3:9" ht="18" thickTop="1" thickBot="1" x14ac:dyDescent="0.35">
      <c r="C1027" s="20">
        <v>46303.431921296295</v>
      </c>
      <c r="D1027" s="16" t="s">
        <v>36</v>
      </c>
      <c r="E1027" s="16">
        <v>1</v>
      </c>
      <c r="F1027" s="16">
        <v>6</v>
      </c>
      <c r="G1027" s="17" t="s">
        <v>7</v>
      </c>
      <c r="H1027" s="18" t="s">
        <v>19</v>
      </c>
      <c r="I1027" s="19"/>
    </row>
    <row r="1028" spans="3:9" ht="18" thickTop="1" thickBot="1" x14ac:dyDescent="0.35">
      <c r="C1028" s="20">
        <v>46303.431921296295</v>
      </c>
      <c r="D1028" s="16" t="s">
        <v>31</v>
      </c>
      <c r="E1028" s="16">
        <v>2</v>
      </c>
      <c r="F1028" s="16">
        <v>1</v>
      </c>
      <c r="G1028" s="17" t="s">
        <v>19</v>
      </c>
      <c r="H1028" s="18" t="s">
        <v>21</v>
      </c>
      <c r="I1028" s="19" t="s">
        <v>12</v>
      </c>
    </row>
    <row r="1029" spans="3:9" ht="18" thickTop="1" thickBot="1" x14ac:dyDescent="0.35">
      <c r="C1029" s="20">
        <v>46303.431921296295</v>
      </c>
      <c r="D1029" s="16" t="s">
        <v>32</v>
      </c>
      <c r="E1029" s="16">
        <v>2</v>
      </c>
      <c r="F1029" s="16">
        <v>2</v>
      </c>
      <c r="G1029" s="17" t="s">
        <v>7</v>
      </c>
      <c r="H1029" s="18" t="s">
        <v>24</v>
      </c>
      <c r="I1029" s="19"/>
    </row>
    <row r="1030" spans="3:9" ht="18" thickTop="1" thickBot="1" x14ac:dyDescent="0.35">
      <c r="C1030" s="20">
        <v>46303.431921296295</v>
      </c>
      <c r="D1030" s="16" t="s">
        <v>33</v>
      </c>
      <c r="E1030" s="16">
        <v>2</v>
      </c>
      <c r="F1030" s="16">
        <v>3</v>
      </c>
      <c r="G1030" s="17" t="s">
        <v>16</v>
      </c>
      <c r="H1030" s="18" t="s">
        <v>2</v>
      </c>
      <c r="I1030" s="19"/>
    </row>
    <row r="1031" spans="3:9" ht="18" thickTop="1" thickBot="1" x14ac:dyDescent="0.35">
      <c r="C1031" s="20">
        <v>46303.431921296295</v>
      </c>
      <c r="D1031" s="16" t="s">
        <v>34</v>
      </c>
      <c r="E1031" s="16">
        <v>2</v>
      </c>
      <c r="F1031" s="16">
        <v>4</v>
      </c>
      <c r="G1031" s="17" t="s">
        <v>1</v>
      </c>
      <c r="H1031" s="18" t="s">
        <v>9</v>
      </c>
      <c r="I1031" s="19"/>
    </row>
    <row r="1032" spans="3:9" ht="18" thickTop="1" thickBot="1" x14ac:dyDescent="0.35">
      <c r="C1032" s="20">
        <v>46303.431921296295</v>
      </c>
      <c r="D1032" s="16" t="s">
        <v>35</v>
      </c>
      <c r="E1032" s="16">
        <v>2</v>
      </c>
      <c r="F1032" s="16">
        <v>5</v>
      </c>
      <c r="G1032" s="17" t="s">
        <v>13</v>
      </c>
      <c r="H1032" s="18" t="s">
        <v>18</v>
      </c>
      <c r="I1032" s="19"/>
    </row>
    <row r="1033" spans="3:9" ht="18" thickTop="1" thickBot="1" x14ac:dyDescent="0.35">
      <c r="C1033" s="20">
        <v>46303.431921296295</v>
      </c>
      <c r="D1033" s="16" t="s">
        <v>36</v>
      </c>
      <c r="E1033" s="16">
        <v>2</v>
      </c>
      <c r="F1033" s="16">
        <v>6</v>
      </c>
      <c r="G1033" s="17" t="s">
        <v>6</v>
      </c>
      <c r="H1033" s="18" t="s">
        <v>17</v>
      </c>
      <c r="I1033" s="19"/>
    </row>
    <row r="1034" spans="3:9" ht="18" thickTop="1" thickBot="1" x14ac:dyDescent="0.35">
      <c r="C1034" s="20">
        <v>46303.431921296295</v>
      </c>
      <c r="D1034" s="16" t="s">
        <v>31</v>
      </c>
      <c r="E1034" s="16">
        <v>3</v>
      </c>
      <c r="F1034" s="16">
        <v>1</v>
      </c>
      <c r="G1034" s="17" t="s">
        <v>24</v>
      </c>
      <c r="H1034" s="18" t="s">
        <v>16</v>
      </c>
      <c r="I1034" s="19" t="s">
        <v>9</v>
      </c>
    </row>
    <row r="1035" spans="3:9" ht="18" thickTop="1" thickBot="1" x14ac:dyDescent="0.35">
      <c r="C1035" s="20">
        <v>46303.431921296295</v>
      </c>
      <c r="D1035" s="16" t="s">
        <v>32</v>
      </c>
      <c r="E1035" s="16">
        <v>3</v>
      </c>
      <c r="F1035" s="16">
        <v>2</v>
      </c>
      <c r="G1035" s="17" t="s">
        <v>13</v>
      </c>
      <c r="H1035" s="18" t="s">
        <v>12</v>
      </c>
      <c r="I1035" s="19"/>
    </row>
    <row r="1036" spans="3:9" ht="18" thickTop="1" thickBot="1" x14ac:dyDescent="0.35">
      <c r="C1036" s="20">
        <v>46303.431921296295</v>
      </c>
      <c r="D1036" s="16" t="s">
        <v>33</v>
      </c>
      <c r="E1036" s="16">
        <v>3</v>
      </c>
      <c r="F1036" s="16">
        <v>3</v>
      </c>
      <c r="G1036" s="17" t="s">
        <v>17</v>
      </c>
      <c r="H1036" s="18" t="s">
        <v>19</v>
      </c>
      <c r="I1036" s="19"/>
    </row>
    <row r="1037" spans="3:9" ht="18" thickTop="1" thickBot="1" x14ac:dyDescent="0.35">
      <c r="C1037" s="20">
        <v>46303.431921296295</v>
      </c>
      <c r="D1037" s="16" t="s">
        <v>34</v>
      </c>
      <c r="E1037" s="16">
        <v>3</v>
      </c>
      <c r="F1037" s="16">
        <v>4</v>
      </c>
      <c r="G1037" s="17" t="s">
        <v>2</v>
      </c>
      <c r="H1037" s="18" t="s">
        <v>18</v>
      </c>
      <c r="I1037" s="19"/>
    </row>
    <row r="1038" spans="3:9" ht="18" thickTop="1" thickBot="1" x14ac:dyDescent="0.35">
      <c r="C1038" s="20">
        <v>46303.431921296295</v>
      </c>
      <c r="D1038" s="16" t="s">
        <v>35</v>
      </c>
      <c r="E1038" s="16">
        <v>3</v>
      </c>
      <c r="F1038" s="16">
        <v>5</v>
      </c>
      <c r="G1038" s="17" t="s">
        <v>6</v>
      </c>
      <c r="H1038" s="18" t="s">
        <v>21</v>
      </c>
      <c r="I1038" s="19"/>
    </row>
    <row r="1039" spans="3:9" ht="18" thickTop="1" thickBot="1" x14ac:dyDescent="0.35">
      <c r="C1039" s="21">
        <v>46303.431921296295</v>
      </c>
      <c r="D1039" s="23" t="s">
        <v>36</v>
      </c>
      <c r="E1039" s="23">
        <v>3</v>
      </c>
      <c r="F1039" s="23">
        <v>6</v>
      </c>
      <c r="G1039" s="24" t="s">
        <v>1</v>
      </c>
      <c r="H1039" s="25" t="s">
        <v>7</v>
      </c>
      <c r="I1039" s="26"/>
    </row>
    <row r="1040" spans="3:9" ht="18" thickTop="1" thickBot="1" x14ac:dyDescent="0.35">
      <c r="C1040" s="20">
        <v>46303.432314814818</v>
      </c>
      <c r="D1040" s="16" t="s">
        <v>31</v>
      </c>
      <c r="E1040" s="16">
        <v>1</v>
      </c>
      <c r="F1040" s="16">
        <v>1</v>
      </c>
      <c r="G1040" s="17" t="s">
        <v>5</v>
      </c>
      <c r="H1040" s="18" t="s">
        <v>16</v>
      </c>
      <c r="I1040" s="19" t="s">
        <v>3</v>
      </c>
    </row>
    <row r="1041" spans="3:9" ht="18" thickTop="1" thickBot="1" x14ac:dyDescent="0.35">
      <c r="C1041" s="20">
        <v>46303.432314814818</v>
      </c>
      <c r="D1041" s="16" t="s">
        <v>32</v>
      </c>
      <c r="E1041" s="16">
        <v>1</v>
      </c>
      <c r="F1041" s="16">
        <v>2</v>
      </c>
      <c r="G1041" s="17" t="s">
        <v>8</v>
      </c>
      <c r="H1041" s="18" t="s">
        <v>7</v>
      </c>
      <c r="I1041" s="19" t="s">
        <v>23</v>
      </c>
    </row>
    <row r="1042" spans="3:9" ht="18" thickTop="1" thickBot="1" x14ac:dyDescent="0.35">
      <c r="C1042" s="20">
        <v>46303.432314814818</v>
      </c>
      <c r="D1042" s="16" t="s">
        <v>33</v>
      </c>
      <c r="E1042" s="16">
        <v>1</v>
      </c>
      <c r="F1042" s="16">
        <v>3</v>
      </c>
      <c r="G1042" s="17" t="s">
        <v>11</v>
      </c>
      <c r="H1042" s="18" t="s">
        <v>14</v>
      </c>
      <c r="I1042" s="19" t="s">
        <v>10</v>
      </c>
    </row>
    <row r="1043" spans="3:9" ht="18" thickTop="1" thickBot="1" x14ac:dyDescent="0.35">
      <c r="C1043" s="20">
        <v>46303.432314814818</v>
      </c>
      <c r="D1043" s="16" t="s">
        <v>34</v>
      </c>
      <c r="E1043" s="16">
        <v>1</v>
      </c>
      <c r="F1043" s="16">
        <v>4</v>
      </c>
      <c r="G1043" s="17" t="s">
        <v>1</v>
      </c>
      <c r="H1043" s="18" t="s">
        <v>24</v>
      </c>
      <c r="I1043" s="19"/>
    </row>
    <row r="1044" spans="3:9" ht="18" thickTop="1" thickBot="1" x14ac:dyDescent="0.35">
      <c r="C1044" s="20">
        <v>46303.432314814818</v>
      </c>
      <c r="D1044" s="16" t="s">
        <v>35</v>
      </c>
      <c r="E1044" s="16">
        <v>1</v>
      </c>
      <c r="F1044" s="16">
        <v>5</v>
      </c>
      <c r="G1044" s="17" t="s">
        <v>4</v>
      </c>
      <c r="H1044" s="18" t="s">
        <v>17</v>
      </c>
      <c r="I1044" s="19"/>
    </row>
    <row r="1045" spans="3:9" ht="18" thickTop="1" thickBot="1" x14ac:dyDescent="0.35">
      <c r="C1045" s="20">
        <v>46303.432314814818</v>
      </c>
      <c r="D1045" s="16" t="s">
        <v>36</v>
      </c>
      <c r="E1045" s="16">
        <v>1</v>
      </c>
      <c r="F1045" s="16">
        <v>6</v>
      </c>
      <c r="G1045" s="17" t="s">
        <v>12</v>
      </c>
      <c r="H1045" s="18" t="s">
        <v>25</v>
      </c>
      <c r="I1045" s="19"/>
    </row>
    <row r="1046" spans="3:9" ht="18" thickTop="1" thickBot="1" x14ac:dyDescent="0.35">
      <c r="C1046" s="20">
        <v>46303.432314814818</v>
      </c>
      <c r="D1046" s="16" t="s">
        <v>37</v>
      </c>
      <c r="E1046" s="16">
        <v>1</v>
      </c>
      <c r="F1046" s="16">
        <v>7</v>
      </c>
      <c r="G1046" s="17" t="s">
        <v>21</v>
      </c>
      <c r="H1046" s="18" t="s">
        <v>20</v>
      </c>
      <c r="I1046" s="19"/>
    </row>
    <row r="1047" spans="3:9" ht="18" thickTop="1" thickBot="1" x14ac:dyDescent="0.35">
      <c r="C1047" s="20">
        <v>46303.432314814818</v>
      </c>
      <c r="D1047" s="16" t="s">
        <v>38</v>
      </c>
      <c r="E1047" s="16">
        <v>1</v>
      </c>
      <c r="F1047" s="16">
        <v>8</v>
      </c>
      <c r="G1047" s="17" t="s">
        <v>15</v>
      </c>
      <c r="H1047" s="18" t="s">
        <v>2</v>
      </c>
      <c r="I1047" s="19"/>
    </row>
    <row r="1048" spans="3:9" ht="18" thickTop="1" thickBot="1" x14ac:dyDescent="0.35">
      <c r="C1048" s="20">
        <v>46303.432314814818</v>
      </c>
      <c r="D1048" s="16" t="s">
        <v>39</v>
      </c>
      <c r="E1048" s="16">
        <v>1</v>
      </c>
      <c r="F1048" s="16">
        <v>9</v>
      </c>
      <c r="G1048" s="17" t="s">
        <v>9</v>
      </c>
      <c r="H1048" s="18" t="s">
        <v>19</v>
      </c>
      <c r="I1048" s="19"/>
    </row>
    <row r="1049" spans="3:9" ht="18" thickTop="1" thickBot="1" x14ac:dyDescent="0.35">
      <c r="C1049" s="20">
        <v>46303.432314814818</v>
      </c>
      <c r="D1049" s="16" t="s">
        <v>40</v>
      </c>
      <c r="E1049" s="16">
        <v>1</v>
      </c>
      <c r="F1049" s="16">
        <v>10</v>
      </c>
      <c r="G1049" s="17" t="s">
        <v>22</v>
      </c>
      <c r="H1049" s="18" t="s">
        <v>18</v>
      </c>
      <c r="I1049" s="19"/>
    </row>
    <row r="1050" spans="3:9" ht="18" thickTop="1" thickBot="1" x14ac:dyDescent="0.35">
      <c r="C1050" s="20">
        <v>46303.432314814818</v>
      </c>
      <c r="D1050" s="16" t="s">
        <v>41</v>
      </c>
      <c r="E1050" s="16">
        <v>1</v>
      </c>
      <c r="F1050" s="16">
        <v>11</v>
      </c>
      <c r="G1050" s="17" t="s">
        <v>26</v>
      </c>
      <c r="H1050" s="18" t="s">
        <v>6</v>
      </c>
      <c r="I1050" s="19"/>
    </row>
    <row r="1051" spans="3:9" ht="18" thickTop="1" thickBot="1" x14ac:dyDescent="0.35">
      <c r="C1051" s="20">
        <v>46303.432314814818</v>
      </c>
      <c r="D1051" s="16" t="s">
        <v>42</v>
      </c>
      <c r="E1051" s="16">
        <v>1</v>
      </c>
      <c r="F1051" s="16">
        <v>12</v>
      </c>
      <c r="G1051" s="17" t="s">
        <v>27</v>
      </c>
      <c r="H1051" s="18" t="s">
        <v>13</v>
      </c>
      <c r="I1051" s="19"/>
    </row>
    <row r="1052" spans="3:9" ht="18" thickTop="1" thickBot="1" x14ac:dyDescent="0.35">
      <c r="C1052" s="20">
        <v>46303.432314814818</v>
      </c>
      <c r="D1052" s="16" t="s">
        <v>31</v>
      </c>
      <c r="E1052" s="16">
        <v>2</v>
      </c>
      <c r="F1052" s="16">
        <v>1</v>
      </c>
      <c r="G1052" s="17" t="s">
        <v>11</v>
      </c>
      <c r="H1052" s="18" t="s">
        <v>7</v>
      </c>
      <c r="I1052" s="19" t="s">
        <v>9</v>
      </c>
    </row>
    <row r="1053" spans="3:9" ht="18" thickTop="1" thickBot="1" x14ac:dyDescent="0.35">
      <c r="C1053" s="20">
        <v>46303.432314814818</v>
      </c>
      <c r="D1053" s="16" t="s">
        <v>32</v>
      </c>
      <c r="E1053" s="16">
        <v>2</v>
      </c>
      <c r="F1053" s="16">
        <v>2</v>
      </c>
      <c r="G1053" s="17" t="s">
        <v>24</v>
      </c>
      <c r="H1053" s="18" t="s">
        <v>10</v>
      </c>
      <c r="I1053" s="19" t="s">
        <v>2</v>
      </c>
    </row>
    <row r="1054" spans="3:9" ht="18" thickTop="1" thickBot="1" x14ac:dyDescent="0.35">
      <c r="C1054" s="20">
        <v>46303.432314814818</v>
      </c>
      <c r="D1054" s="16" t="s">
        <v>33</v>
      </c>
      <c r="E1054" s="16">
        <v>2</v>
      </c>
      <c r="F1054" s="16">
        <v>3</v>
      </c>
      <c r="G1054" s="17" t="s">
        <v>17</v>
      </c>
      <c r="H1054" s="18" t="s">
        <v>22</v>
      </c>
      <c r="I1054" s="19" t="s">
        <v>5</v>
      </c>
    </row>
    <row r="1055" spans="3:9" ht="18" thickTop="1" thickBot="1" x14ac:dyDescent="0.35">
      <c r="C1055" s="20">
        <v>46303.432314814818</v>
      </c>
      <c r="D1055" s="16" t="s">
        <v>34</v>
      </c>
      <c r="E1055" s="16">
        <v>2</v>
      </c>
      <c r="F1055" s="16">
        <v>4</v>
      </c>
      <c r="G1055" s="17" t="s">
        <v>12</v>
      </c>
      <c r="H1055" s="18" t="s">
        <v>16</v>
      </c>
      <c r="I1055" s="19"/>
    </row>
    <row r="1056" spans="3:9" ht="18" thickTop="1" thickBot="1" x14ac:dyDescent="0.35">
      <c r="C1056" s="20">
        <v>46303.432314814818</v>
      </c>
      <c r="D1056" s="16" t="s">
        <v>35</v>
      </c>
      <c r="E1056" s="16">
        <v>2</v>
      </c>
      <c r="F1056" s="16">
        <v>5</v>
      </c>
      <c r="G1056" s="17" t="s">
        <v>4</v>
      </c>
      <c r="H1056" s="18" t="s">
        <v>13</v>
      </c>
      <c r="I1056" s="19"/>
    </row>
    <row r="1057" spans="3:9" ht="18" thickTop="1" thickBot="1" x14ac:dyDescent="0.35">
      <c r="C1057" s="20">
        <v>46303.432314814818</v>
      </c>
      <c r="D1057" s="16" t="s">
        <v>36</v>
      </c>
      <c r="E1057" s="16">
        <v>2</v>
      </c>
      <c r="F1057" s="16">
        <v>6</v>
      </c>
      <c r="G1057" s="17" t="s">
        <v>3</v>
      </c>
      <c r="H1057" s="18" t="s">
        <v>23</v>
      </c>
      <c r="I1057" s="19"/>
    </row>
    <row r="1058" spans="3:9" ht="18" thickTop="1" thickBot="1" x14ac:dyDescent="0.35">
      <c r="C1058" s="20">
        <v>46303.432314814818</v>
      </c>
      <c r="D1058" s="16" t="s">
        <v>37</v>
      </c>
      <c r="E1058" s="16">
        <v>2</v>
      </c>
      <c r="F1058" s="16">
        <v>7</v>
      </c>
      <c r="G1058" s="17" t="s">
        <v>18</v>
      </c>
      <c r="H1058" s="18" t="s">
        <v>26</v>
      </c>
      <c r="I1058" s="19"/>
    </row>
    <row r="1059" spans="3:9" ht="18" thickTop="1" thickBot="1" x14ac:dyDescent="0.35">
      <c r="C1059" s="20">
        <v>46303.432314814818</v>
      </c>
      <c r="D1059" s="16" t="s">
        <v>38</v>
      </c>
      <c r="E1059" s="16">
        <v>2</v>
      </c>
      <c r="F1059" s="16">
        <v>8</v>
      </c>
      <c r="G1059" s="17" t="s">
        <v>19</v>
      </c>
      <c r="H1059" s="18" t="s">
        <v>20</v>
      </c>
      <c r="I1059" s="19"/>
    </row>
    <row r="1060" spans="3:9" ht="18" thickTop="1" thickBot="1" x14ac:dyDescent="0.35">
      <c r="C1060" s="20">
        <v>46303.432314814818</v>
      </c>
      <c r="D1060" s="16" t="s">
        <v>39</v>
      </c>
      <c r="E1060" s="16">
        <v>2</v>
      </c>
      <c r="F1060" s="16">
        <v>9</v>
      </c>
      <c r="G1060" s="17" t="s">
        <v>14</v>
      </c>
      <c r="H1060" s="18" t="s">
        <v>21</v>
      </c>
      <c r="I1060" s="19"/>
    </row>
    <row r="1061" spans="3:9" ht="18" thickTop="1" thickBot="1" x14ac:dyDescent="0.35">
      <c r="C1061" s="20">
        <v>46303.432314814818</v>
      </c>
      <c r="D1061" s="16" t="s">
        <v>40</v>
      </c>
      <c r="E1061" s="16">
        <v>2</v>
      </c>
      <c r="F1061" s="16">
        <v>10</v>
      </c>
      <c r="G1061" s="17" t="s">
        <v>6</v>
      </c>
      <c r="H1061" s="18" t="s">
        <v>27</v>
      </c>
      <c r="I1061" s="19"/>
    </row>
    <row r="1062" spans="3:9" ht="18" thickTop="1" thickBot="1" x14ac:dyDescent="0.35">
      <c r="C1062" s="20">
        <v>46303.432314814818</v>
      </c>
      <c r="D1062" s="16" t="s">
        <v>41</v>
      </c>
      <c r="E1062" s="16">
        <v>2</v>
      </c>
      <c r="F1062" s="16">
        <v>11</v>
      </c>
      <c r="G1062" s="17" t="s">
        <v>25</v>
      </c>
      <c r="H1062" s="18" t="s">
        <v>8</v>
      </c>
      <c r="I1062" s="19"/>
    </row>
    <row r="1063" spans="3:9" ht="18" thickTop="1" thickBot="1" x14ac:dyDescent="0.35">
      <c r="C1063" s="20">
        <v>46303.432314814818</v>
      </c>
      <c r="D1063" s="16" t="s">
        <v>42</v>
      </c>
      <c r="E1063" s="16">
        <v>2</v>
      </c>
      <c r="F1063" s="16">
        <v>12</v>
      </c>
      <c r="G1063" s="17" t="s">
        <v>15</v>
      </c>
      <c r="H1063" s="18" t="s">
        <v>1</v>
      </c>
      <c r="I1063" s="19"/>
    </row>
    <row r="1064" spans="3:9" ht="18" thickTop="1" thickBot="1" x14ac:dyDescent="0.35">
      <c r="C1064" s="20">
        <v>46303.432314814818</v>
      </c>
      <c r="D1064" s="16" t="s">
        <v>31</v>
      </c>
      <c r="E1064" s="16">
        <v>3</v>
      </c>
      <c r="F1064" s="16">
        <v>1</v>
      </c>
      <c r="G1064" s="17" t="s">
        <v>20</v>
      </c>
      <c r="H1064" s="18" t="s">
        <v>1</v>
      </c>
      <c r="I1064" s="19" t="s">
        <v>12</v>
      </c>
    </row>
    <row r="1065" spans="3:9" ht="18" thickTop="1" thickBot="1" x14ac:dyDescent="0.35">
      <c r="C1065" s="20">
        <v>46303.432314814818</v>
      </c>
      <c r="D1065" s="16" t="s">
        <v>32</v>
      </c>
      <c r="E1065" s="16">
        <v>3</v>
      </c>
      <c r="F1065" s="16">
        <v>2</v>
      </c>
      <c r="G1065" s="17" t="s">
        <v>26</v>
      </c>
      <c r="H1065" s="18" t="s">
        <v>25</v>
      </c>
      <c r="I1065" s="19" t="s">
        <v>17</v>
      </c>
    </row>
    <row r="1066" spans="3:9" ht="18" thickTop="1" thickBot="1" x14ac:dyDescent="0.35">
      <c r="C1066" s="20">
        <v>46303.432314814818</v>
      </c>
      <c r="D1066" s="16" t="s">
        <v>33</v>
      </c>
      <c r="E1066" s="16">
        <v>3</v>
      </c>
      <c r="F1066" s="16">
        <v>3</v>
      </c>
      <c r="G1066" s="17" t="s">
        <v>18</v>
      </c>
      <c r="H1066" s="18" t="s">
        <v>3</v>
      </c>
      <c r="I1066" s="19" t="s">
        <v>19</v>
      </c>
    </row>
    <row r="1067" spans="3:9" ht="18" thickTop="1" thickBot="1" x14ac:dyDescent="0.35">
      <c r="C1067" s="20">
        <v>46303.432314814818</v>
      </c>
      <c r="D1067" s="16" t="s">
        <v>34</v>
      </c>
      <c r="E1067" s="16">
        <v>3</v>
      </c>
      <c r="F1067" s="16">
        <v>4</v>
      </c>
      <c r="G1067" s="17" t="s">
        <v>6</v>
      </c>
      <c r="H1067" s="18" t="s">
        <v>8</v>
      </c>
      <c r="I1067" s="19"/>
    </row>
    <row r="1068" spans="3:9" ht="18" thickTop="1" thickBot="1" x14ac:dyDescent="0.35">
      <c r="C1068" s="20">
        <v>46303.432314814818</v>
      </c>
      <c r="D1068" s="16" t="s">
        <v>35</v>
      </c>
      <c r="E1068" s="16">
        <v>3</v>
      </c>
      <c r="F1068" s="16">
        <v>5</v>
      </c>
      <c r="G1068" s="17" t="s">
        <v>4</v>
      </c>
      <c r="H1068" s="18" t="s">
        <v>7</v>
      </c>
      <c r="I1068" s="19"/>
    </row>
    <row r="1069" spans="3:9" ht="18" thickTop="1" thickBot="1" x14ac:dyDescent="0.35">
      <c r="C1069" s="20">
        <v>46303.432314814818</v>
      </c>
      <c r="D1069" s="16" t="s">
        <v>36</v>
      </c>
      <c r="E1069" s="16">
        <v>3</v>
      </c>
      <c r="F1069" s="16">
        <v>6</v>
      </c>
      <c r="G1069" s="17" t="s">
        <v>11</v>
      </c>
      <c r="H1069" s="18" t="s">
        <v>15</v>
      </c>
      <c r="I1069" s="19"/>
    </row>
    <row r="1070" spans="3:9" ht="18" thickTop="1" thickBot="1" x14ac:dyDescent="0.35">
      <c r="C1070" s="20">
        <v>46303.432314814818</v>
      </c>
      <c r="D1070" s="16" t="s">
        <v>37</v>
      </c>
      <c r="E1070" s="16">
        <v>3</v>
      </c>
      <c r="F1070" s="16">
        <v>7</v>
      </c>
      <c r="G1070" s="17" t="s">
        <v>9</v>
      </c>
      <c r="H1070" s="18" t="s">
        <v>27</v>
      </c>
      <c r="I1070" s="19"/>
    </row>
    <row r="1071" spans="3:9" ht="18" thickTop="1" thickBot="1" x14ac:dyDescent="0.35">
      <c r="C1071" s="20">
        <v>46303.432314814818</v>
      </c>
      <c r="D1071" s="16" t="s">
        <v>38</v>
      </c>
      <c r="E1071" s="16">
        <v>3</v>
      </c>
      <c r="F1071" s="16">
        <v>8</v>
      </c>
      <c r="G1071" s="17" t="s">
        <v>16</v>
      </c>
      <c r="H1071" s="18" t="s">
        <v>14</v>
      </c>
      <c r="I1071" s="19"/>
    </row>
    <row r="1072" spans="3:9" ht="18" thickTop="1" thickBot="1" x14ac:dyDescent="0.35">
      <c r="C1072" s="20">
        <v>46303.432314814818</v>
      </c>
      <c r="D1072" s="16" t="s">
        <v>39</v>
      </c>
      <c r="E1072" s="16">
        <v>3</v>
      </c>
      <c r="F1072" s="16">
        <v>9</v>
      </c>
      <c r="G1072" s="17" t="s">
        <v>13</v>
      </c>
      <c r="H1072" s="18" t="s">
        <v>2</v>
      </c>
      <c r="I1072" s="19"/>
    </row>
    <row r="1073" spans="3:9" ht="18" thickTop="1" thickBot="1" x14ac:dyDescent="0.35">
      <c r="C1073" s="20">
        <v>46303.432314814818</v>
      </c>
      <c r="D1073" s="16" t="s">
        <v>40</v>
      </c>
      <c r="E1073" s="16">
        <v>3</v>
      </c>
      <c r="F1073" s="16">
        <v>10</v>
      </c>
      <c r="G1073" s="17" t="s">
        <v>22</v>
      </c>
      <c r="H1073" s="18" t="s">
        <v>10</v>
      </c>
      <c r="I1073" s="19"/>
    </row>
    <row r="1074" spans="3:9" ht="18" thickTop="1" thickBot="1" x14ac:dyDescent="0.35">
      <c r="C1074" s="20">
        <v>46303.432314814818</v>
      </c>
      <c r="D1074" s="16" t="s">
        <v>41</v>
      </c>
      <c r="E1074" s="16">
        <v>3</v>
      </c>
      <c r="F1074" s="16">
        <v>11</v>
      </c>
      <c r="G1074" s="17" t="s">
        <v>5</v>
      </c>
      <c r="H1074" s="18" t="s">
        <v>21</v>
      </c>
      <c r="I1074" s="19"/>
    </row>
    <row r="1075" spans="3:9" ht="18" thickTop="1" thickBot="1" x14ac:dyDescent="0.35">
      <c r="C1075" s="20">
        <v>46303.432314814818</v>
      </c>
      <c r="D1075" s="16" t="s">
        <v>42</v>
      </c>
      <c r="E1075" s="16">
        <v>3</v>
      </c>
      <c r="F1075" s="16">
        <v>12</v>
      </c>
      <c r="G1075" s="17" t="s">
        <v>23</v>
      </c>
      <c r="H1075" s="18" t="s">
        <v>24</v>
      </c>
      <c r="I1075" s="19"/>
    </row>
    <row r="1076" spans="3:9" ht="18" thickTop="1" thickBot="1" x14ac:dyDescent="0.35">
      <c r="C1076" s="20">
        <v>46303.432314814818</v>
      </c>
      <c r="D1076" s="16" t="s">
        <v>31</v>
      </c>
      <c r="E1076" s="16">
        <v>4</v>
      </c>
      <c r="F1076" s="16">
        <v>1</v>
      </c>
      <c r="G1076" s="17" t="s">
        <v>23</v>
      </c>
      <c r="H1076" s="18" t="s">
        <v>12</v>
      </c>
      <c r="I1076" s="19" t="s">
        <v>18</v>
      </c>
    </row>
    <row r="1077" spans="3:9" ht="18" thickTop="1" thickBot="1" x14ac:dyDescent="0.35">
      <c r="C1077" s="20">
        <v>46303.432314814818</v>
      </c>
      <c r="D1077" s="16" t="s">
        <v>32</v>
      </c>
      <c r="E1077" s="16">
        <v>4</v>
      </c>
      <c r="F1077" s="16">
        <v>2</v>
      </c>
      <c r="G1077" s="17" t="s">
        <v>15</v>
      </c>
      <c r="H1077" s="18" t="s">
        <v>13</v>
      </c>
      <c r="I1077" s="19" t="s">
        <v>7</v>
      </c>
    </row>
    <row r="1078" spans="3:9" ht="18" thickTop="1" thickBot="1" x14ac:dyDescent="0.35">
      <c r="C1078" s="20">
        <v>46303.432314814818</v>
      </c>
      <c r="D1078" s="16" t="s">
        <v>33</v>
      </c>
      <c r="E1078" s="16">
        <v>4</v>
      </c>
      <c r="F1078" s="16">
        <v>3</v>
      </c>
      <c r="G1078" s="17" t="s">
        <v>2</v>
      </c>
      <c r="H1078" s="18" t="s">
        <v>9</v>
      </c>
      <c r="I1078" s="19" t="s">
        <v>21</v>
      </c>
    </row>
    <row r="1079" spans="3:9" ht="18" thickTop="1" thickBot="1" x14ac:dyDescent="0.35">
      <c r="C1079" s="20">
        <v>46303.432314814818</v>
      </c>
      <c r="D1079" s="16" t="s">
        <v>34</v>
      </c>
      <c r="E1079" s="16">
        <v>4</v>
      </c>
      <c r="F1079" s="16">
        <v>4</v>
      </c>
      <c r="G1079" s="17" t="s">
        <v>19</v>
      </c>
      <c r="H1079" s="18" t="s">
        <v>16</v>
      </c>
      <c r="I1079" s="19"/>
    </row>
    <row r="1080" spans="3:9" ht="18" thickTop="1" thickBot="1" x14ac:dyDescent="0.35">
      <c r="C1080" s="20">
        <v>46303.432314814818</v>
      </c>
      <c r="D1080" s="16" t="s">
        <v>35</v>
      </c>
      <c r="E1080" s="16">
        <v>4</v>
      </c>
      <c r="F1080" s="16">
        <v>5</v>
      </c>
      <c r="G1080" s="17" t="s">
        <v>14</v>
      </c>
      <c r="H1080" s="18" t="s">
        <v>1</v>
      </c>
      <c r="I1080" s="19"/>
    </row>
    <row r="1081" spans="3:9" ht="18" thickTop="1" thickBot="1" x14ac:dyDescent="0.35">
      <c r="C1081" s="20">
        <v>46303.432314814818</v>
      </c>
      <c r="D1081" s="16" t="s">
        <v>36</v>
      </c>
      <c r="E1081" s="16">
        <v>4</v>
      </c>
      <c r="F1081" s="16">
        <v>6</v>
      </c>
      <c r="G1081" s="17" t="s">
        <v>20</v>
      </c>
      <c r="H1081" s="18" t="s">
        <v>25</v>
      </c>
      <c r="I1081" s="19"/>
    </row>
    <row r="1082" spans="3:9" ht="18" thickTop="1" thickBot="1" x14ac:dyDescent="0.35">
      <c r="C1082" s="20">
        <v>46303.432314814818</v>
      </c>
      <c r="D1082" s="16" t="s">
        <v>37</v>
      </c>
      <c r="E1082" s="16">
        <v>4</v>
      </c>
      <c r="F1082" s="16">
        <v>7</v>
      </c>
      <c r="G1082" s="17" t="s">
        <v>3</v>
      </c>
      <c r="H1082" s="18" t="s">
        <v>11</v>
      </c>
      <c r="I1082" s="19"/>
    </row>
    <row r="1083" spans="3:9" ht="18" thickTop="1" thickBot="1" x14ac:dyDescent="0.35">
      <c r="C1083" s="20">
        <v>46303.432314814818</v>
      </c>
      <c r="D1083" s="16" t="s">
        <v>38</v>
      </c>
      <c r="E1083" s="16">
        <v>4</v>
      </c>
      <c r="F1083" s="16">
        <v>8</v>
      </c>
      <c r="G1083" s="17" t="s">
        <v>5</v>
      </c>
      <c r="H1083" s="18" t="s">
        <v>24</v>
      </c>
      <c r="I1083" s="19"/>
    </row>
    <row r="1084" spans="3:9" ht="18" thickTop="1" thickBot="1" x14ac:dyDescent="0.35">
      <c r="C1084" s="20">
        <v>46303.432314814818</v>
      </c>
      <c r="D1084" s="16" t="s">
        <v>39</v>
      </c>
      <c r="E1084" s="16">
        <v>4</v>
      </c>
      <c r="F1084" s="16">
        <v>9</v>
      </c>
      <c r="G1084" s="17" t="s">
        <v>27</v>
      </c>
      <c r="H1084" s="18" t="s">
        <v>4</v>
      </c>
      <c r="I1084" s="19"/>
    </row>
    <row r="1085" spans="3:9" ht="18" thickTop="1" thickBot="1" x14ac:dyDescent="0.35">
      <c r="C1085" s="20">
        <v>46303.432314814818</v>
      </c>
      <c r="D1085" s="16" t="s">
        <v>40</v>
      </c>
      <c r="E1085" s="16">
        <v>4</v>
      </c>
      <c r="F1085" s="16">
        <v>10</v>
      </c>
      <c r="G1085" s="17" t="s">
        <v>26</v>
      </c>
      <c r="H1085" s="18" t="s">
        <v>8</v>
      </c>
      <c r="I1085" s="19"/>
    </row>
    <row r="1086" spans="3:9" ht="18" thickTop="1" thickBot="1" x14ac:dyDescent="0.35">
      <c r="C1086" s="20">
        <v>46303.432314814818</v>
      </c>
      <c r="D1086" s="16" t="s">
        <v>41</v>
      </c>
      <c r="E1086" s="16">
        <v>4</v>
      </c>
      <c r="F1086" s="16">
        <v>11</v>
      </c>
      <c r="G1086" s="17" t="s">
        <v>17</v>
      </c>
      <c r="H1086" s="18" t="s">
        <v>10</v>
      </c>
      <c r="I1086" s="19"/>
    </row>
    <row r="1087" spans="3:9" ht="17.25" thickTop="1" x14ac:dyDescent="0.3">
      <c r="C1087" s="21">
        <v>46303.432314814818</v>
      </c>
      <c r="D1087" s="23" t="s">
        <v>42</v>
      </c>
      <c r="E1087" s="23">
        <v>4</v>
      </c>
      <c r="F1087" s="23">
        <v>12</v>
      </c>
      <c r="G1087" s="24" t="s">
        <v>22</v>
      </c>
      <c r="H1087" s="25" t="s">
        <v>6</v>
      </c>
      <c r="I1087" s="26"/>
    </row>
  </sheetData>
  <phoneticPr fontId="3" type="noConversion"/>
  <conditionalFormatting sqref="C4:I1087">
    <cfRule type="expression" dxfId="1" priority="1" stopIfTrue="1">
      <formula>$E4=OFFSET($E4,1,)</formula>
    </cfRule>
    <cfRule type="expression" dxfId="0" priority="3">
      <formula>$C4=OFFSET($C4,1,)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4E1D2-5EA0-471A-B9E7-FFDA636C9F4E}">
  <sheetPr codeName="Blad2"/>
  <dimension ref="B2:AG29"/>
  <sheetViews>
    <sheetView workbookViewId="0">
      <selection activeCell="B2" sqref="B2"/>
    </sheetView>
  </sheetViews>
  <sheetFormatPr defaultRowHeight="16.5" x14ac:dyDescent="0.3"/>
  <cols>
    <col min="1" max="1" width="9" style="2"/>
    <col min="2" max="2" width="8" style="2" bestFit="1" customWidth="1"/>
    <col min="3" max="3" width="3.875" style="2" bestFit="1" customWidth="1"/>
    <col min="4" max="4" width="2.875" style="2" bestFit="1" customWidth="1"/>
    <col min="5" max="5" width="9" style="2"/>
    <col min="6" max="6" width="9.625" style="2" bestFit="1" customWidth="1"/>
    <col min="7" max="33" width="3.125" style="2" bestFit="1" customWidth="1"/>
    <col min="34" max="34" width="10.875" style="2" bestFit="1" customWidth="1"/>
    <col min="35" max="35" width="7.125" style="2" bestFit="1" customWidth="1"/>
    <col min="36" max="67" width="3.125" style="2" bestFit="1" customWidth="1"/>
    <col min="68" max="16384" width="9" style="2"/>
  </cols>
  <sheetData>
    <row r="2" spans="2:33" s="14" customFormat="1" ht="58.5" x14ac:dyDescent="0.3">
      <c r="F2" s="46" t="s">
        <v>29</v>
      </c>
      <c r="G2" s="46" t="s">
        <v>1</v>
      </c>
      <c r="H2" s="46" t="s">
        <v>2</v>
      </c>
      <c r="I2" s="46" t="s">
        <v>3</v>
      </c>
      <c r="J2" s="46" t="s">
        <v>4</v>
      </c>
      <c r="K2" s="46" t="s">
        <v>5</v>
      </c>
      <c r="L2" s="46" t="s">
        <v>6</v>
      </c>
      <c r="M2" s="46" t="s">
        <v>7</v>
      </c>
      <c r="N2" s="46" t="s">
        <v>8</v>
      </c>
      <c r="O2" s="46" t="s">
        <v>9</v>
      </c>
      <c r="P2" s="46" t="s">
        <v>10</v>
      </c>
      <c r="Q2" s="46" t="s">
        <v>11</v>
      </c>
      <c r="R2" s="46" t="s">
        <v>12</v>
      </c>
      <c r="S2" s="46" t="s">
        <v>13</v>
      </c>
      <c r="T2" s="46" t="s">
        <v>14</v>
      </c>
      <c r="U2" s="46" t="s">
        <v>15</v>
      </c>
      <c r="V2" s="46" t="s">
        <v>16</v>
      </c>
      <c r="W2" s="46" t="s">
        <v>17</v>
      </c>
      <c r="X2" s="46" t="s">
        <v>18</v>
      </c>
      <c r="Y2" s="46" t="s">
        <v>19</v>
      </c>
      <c r="Z2" s="46" t="s">
        <v>20</v>
      </c>
      <c r="AA2" s="46" t="s">
        <v>21</v>
      </c>
      <c r="AB2" s="46" t="s">
        <v>22</v>
      </c>
      <c r="AC2" s="46" t="s">
        <v>23</v>
      </c>
      <c r="AD2" s="46" t="s">
        <v>24</v>
      </c>
      <c r="AE2" s="46" t="s">
        <v>25</v>
      </c>
      <c r="AF2" s="46" t="s">
        <v>26</v>
      </c>
      <c r="AG2" s="46" t="s">
        <v>27</v>
      </c>
    </row>
    <row r="3" spans="2:33" x14ac:dyDescent="0.3">
      <c r="F3" s="47" t="s">
        <v>1</v>
      </c>
      <c r="G3" s="48"/>
      <c r="H3" s="48">
        <v>1</v>
      </c>
      <c r="I3" s="48"/>
      <c r="J3" s="48">
        <v>1</v>
      </c>
      <c r="K3" s="48"/>
      <c r="L3" s="48"/>
      <c r="M3" s="48">
        <v>1</v>
      </c>
      <c r="N3" s="48"/>
      <c r="O3" s="48"/>
      <c r="P3" s="48">
        <v>1</v>
      </c>
      <c r="Q3" s="48"/>
      <c r="R3" s="48">
        <v>1</v>
      </c>
      <c r="S3" s="48">
        <v>1</v>
      </c>
      <c r="T3" s="48"/>
      <c r="U3" s="48">
        <v>1</v>
      </c>
      <c r="V3" s="48">
        <v>1</v>
      </c>
      <c r="W3" s="48"/>
      <c r="X3" s="48">
        <v>1</v>
      </c>
      <c r="Y3" s="48"/>
      <c r="Z3" s="48"/>
      <c r="AA3" s="48"/>
      <c r="AB3" s="48"/>
      <c r="AC3" s="48"/>
      <c r="AD3" s="48"/>
      <c r="AE3" s="48">
        <v>1</v>
      </c>
      <c r="AF3" s="48">
        <v>1</v>
      </c>
      <c r="AG3" s="48">
        <v>1</v>
      </c>
    </row>
    <row r="4" spans="2:33" x14ac:dyDescent="0.3">
      <c r="B4" s="2" t="s">
        <v>242</v>
      </c>
      <c r="C4" s="2">
        <f>ROWS(X_TBL_CoEq)*COLUMNS(X_TBL_CoEq)</f>
        <v>729</v>
      </c>
      <c r="D4" s="2">
        <f>POWER(C4,0.5)</f>
        <v>27</v>
      </c>
      <c r="F4" s="41" t="s">
        <v>2</v>
      </c>
      <c r="G4" s="44"/>
      <c r="H4" s="44"/>
      <c r="I4" s="44"/>
      <c r="J4" s="44"/>
      <c r="K4" s="44"/>
      <c r="L4" s="44"/>
      <c r="M4" s="44"/>
      <c r="N4" s="44">
        <v>1</v>
      </c>
      <c r="O4" s="44">
        <v>1</v>
      </c>
      <c r="P4" s="44">
        <v>1</v>
      </c>
      <c r="Q4" s="44"/>
      <c r="R4" s="44"/>
      <c r="S4" s="44">
        <v>1</v>
      </c>
      <c r="T4" s="44"/>
      <c r="U4" s="44"/>
      <c r="V4" s="44">
        <v>1</v>
      </c>
      <c r="W4" s="44"/>
      <c r="X4" s="44"/>
      <c r="Y4" s="44">
        <v>1</v>
      </c>
      <c r="Z4" s="44">
        <v>1</v>
      </c>
      <c r="AA4" s="44">
        <v>1</v>
      </c>
      <c r="AB4" s="44">
        <v>1</v>
      </c>
      <c r="AC4" s="44">
        <v>1</v>
      </c>
      <c r="AD4" s="44"/>
      <c r="AE4" s="44"/>
      <c r="AF4" s="44"/>
      <c r="AG4" s="44">
        <v>1</v>
      </c>
    </row>
    <row r="5" spans="2:33" ht="17.25" thickBot="1" x14ac:dyDescent="0.35">
      <c r="B5" s="2" t="s">
        <v>243</v>
      </c>
      <c r="C5" s="2">
        <f>+D4*(D4+1)/2</f>
        <v>378</v>
      </c>
      <c r="F5" s="41" t="s">
        <v>3</v>
      </c>
      <c r="G5" s="44"/>
      <c r="H5" s="44"/>
      <c r="I5" s="44"/>
      <c r="J5" s="44"/>
      <c r="K5" s="44">
        <v>1</v>
      </c>
      <c r="L5" s="44"/>
      <c r="M5" s="44">
        <v>1</v>
      </c>
      <c r="N5" s="44"/>
      <c r="O5" s="44">
        <v>1</v>
      </c>
      <c r="P5" s="44"/>
      <c r="Q5" s="44">
        <v>1</v>
      </c>
      <c r="R5" s="44">
        <v>1</v>
      </c>
      <c r="S5" s="44">
        <v>1</v>
      </c>
      <c r="T5" s="44">
        <v>1</v>
      </c>
      <c r="U5" s="44"/>
      <c r="V5" s="44">
        <v>1</v>
      </c>
      <c r="W5" s="44">
        <v>1</v>
      </c>
      <c r="X5" s="44">
        <v>1</v>
      </c>
      <c r="Y5" s="44">
        <v>1</v>
      </c>
      <c r="Z5" s="44"/>
      <c r="AA5" s="44"/>
      <c r="AB5" s="44"/>
      <c r="AC5" s="44"/>
      <c r="AD5" s="44">
        <v>1</v>
      </c>
      <c r="AE5" s="44"/>
      <c r="AF5" s="44"/>
      <c r="AG5" s="44"/>
    </row>
    <row r="6" spans="2:33" ht="17.25" thickTop="1" x14ac:dyDescent="0.3">
      <c r="B6" s="28">
        <v>0</v>
      </c>
      <c r="C6" s="29">
        <f>+C4-C5-SUM(C7:C9)</f>
        <v>186</v>
      </c>
      <c r="F6" s="41" t="s">
        <v>4</v>
      </c>
      <c r="G6" s="44"/>
      <c r="H6" s="44"/>
      <c r="I6" s="44"/>
      <c r="J6" s="44"/>
      <c r="K6" s="44"/>
      <c r="L6" s="44">
        <v>1</v>
      </c>
      <c r="M6" s="44">
        <v>1</v>
      </c>
      <c r="N6" s="44"/>
      <c r="O6" s="44"/>
      <c r="P6" s="44"/>
      <c r="Q6" s="44">
        <v>1</v>
      </c>
      <c r="R6" s="44"/>
      <c r="S6" s="44"/>
      <c r="T6" s="44">
        <v>1</v>
      </c>
      <c r="U6" s="44"/>
      <c r="V6" s="44">
        <v>1</v>
      </c>
      <c r="W6" s="44">
        <v>1</v>
      </c>
      <c r="X6" s="44">
        <v>1</v>
      </c>
      <c r="Y6" s="44">
        <v>1</v>
      </c>
      <c r="Z6" s="44">
        <v>1</v>
      </c>
      <c r="AA6" s="44">
        <v>1</v>
      </c>
      <c r="AB6" s="44"/>
      <c r="AC6" s="44"/>
      <c r="AD6" s="44">
        <v>1</v>
      </c>
      <c r="AE6" s="44"/>
      <c r="AF6" s="44"/>
      <c r="AG6" s="44">
        <v>1</v>
      </c>
    </row>
    <row r="7" spans="2:33" x14ac:dyDescent="0.3">
      <c r="B7" s="30">
        <v>1</v>
      </c>
      <c r="C7" s="31">
        <f>COUNTIF(X_TBL_CoEq,B7)</f>
        <v>165</v>
      </c>
      <c r="F7" s="41" t="s">
        <v>5</v>
      </c>
      <c r="G7" s="44"/>
      <c r="H7" s="44"/>
      <c r="I7" s="44"/>
      <c r="J7" s="44"/>
      <c r="K7" s="44"/>
      <c r="L7" s="44">
        <v>1</v>
      </c>
      <c r="M7" s="44">
        <v>1</v>
      </c>
      <c r="N7" s="44">
        <v>1</v>
      </c>
      <c r="O7" s="44"/>
      <c r="P7" s="44">
        <v>1</v>
      </c>
      <c r="Q7" s="44"/>
      <c r="R7" s="44">
        <v>1</v>
      </c>
      <c r="S7" s="44"/>
      <c r="T7" s="44">
        <v>1</v>
      </c>
      <c r="U7" s="44">
        <v>1</v>
      </c>
      <c r="V7" s="44">
        <v>1</v>
      </c>
      <c r="W7" s="44"/>
      <c r="X7" s="44">
        <v>1</v>
      </c>
      <c r="Y7" s="44"/>
      <c r="Z7" s="44"/>
      <c r="AA7" s="44"/>
      <c r="AB7" s="44">
        <v>1</v>
      </c>
      <c r="AC7" s="44">
        <v>1</v>
      </c>
      <c r="AD7" s="44">
        <v>1</v>
      </c>
      <c r="AE7" s="44">
        <v>1</v>
      </c>
      <c r="AF7" s="44">
        <v>1</v>
      </c>
      <c r="AG7" s="44">
        <v>1</v>
      </c>
    </row>
    <row r="8" spans="2:33" x14ac:dyDescent="0.3">
      <c r="B8" s="30">
        <v>2</v>
      </c>
      <c r="C8" s="31">
        <f>COUNTIF(X_TBL_CoEq,B8)</f>
        <v>0</v>
      </c>
      <c r="F8" s="41" t="s">
        <v>6</v>
      </c>
      <c r="G8" s="44"/>
      <c r="H8" s="44"/>
      <c r="I8" s="44"/>
      <c r="J8" s="44"/>
      <c r="K8" s="44"/>
      <c r="L8" s="44"/>
      <c r="M8" s="44"/>
      <c r="N8" s="44">
        <v>1</v>
      </c>
      <c r="O8" s="44"/>
      <c r="P8" s="44">
        <v>1</v>
      </c>
      <c r="Q8" s="44">
        <v>1</v>
      </c>
      <c r="R8" s="44"/>
      <c r="S8" s="44"/>
      <c r="T8" s="44">
        <v>1</v>
      </c>
      <c r="U8" s="44"/>
      <c r="V8" s="44"/>
      <c r="W8" s="44">
        <v>1</v>
      </c>
      <c r="X8" s="44"/>
      <c r="Y8" s="44"/>
      <c r="Z8" s="44">
        <v>1</v>
      </c>
      <c r="AA8" s="44">
        <v>1</v>
      </c>
      <c r="AB8" s="44">
        <v>1</v>
      </c>
      <c r="AC8" s="44"/>
      <c r="AD8" s="44">
        <v>1</v>
      </c>
      <c r="AE8" s="44"/>
      <c r="AF8" s="44"/>
      <c r="AG8" s="44">
        <v>1</v>
      </c>
    </row>
    <row r="9" spans="2:33" ht="17.25" thickBot="1" x14ac:dyDescent="0.35">
      <c r="B9" s="32">
        <v>3</v>
      </c>
      <c r="C9" s="33">
        <f>COUNTIF(X_TBL_CoEq,B9)</f>
        <v>0</v>
      </c>
      <c r="F9" s="41" t="s">
        <v>7</v>
      </c>
      <c r="G9" s="44"/>
      <c r="H9" s="44"/>
      <c r="I9" s="44"/>
      <c r="J9" s="44"/>
      <c r="K9" s="44"/>
      <c r="L9" s="44"/>
      <c r="M9" s="44"/>
      <c r="N9" s="44"/>
      <c r="O9" s="44">
        <v>1</v>
      </c>
      <c r="P9" s="44"/>
      <c r="Q9" s="44">
        <v>1</v>
      </c>
      <c r="R9" s="44"/>
      <c r="S9" s="44">
        <v>1</v>
      </c>
      <c r="T9" s="44"/>
      <c r="U9" s="44"/>
      <c r="V9" s="44"/>
      <c r="W9" s="44">
        <v>1</v>
      </c>
      <c r="X9" s="44"/>
      <c r="Y9" s="44">
        <v>1</v>
      </c>
      <c r="Z9" s="44"/>
      <c r="AA9" s="44"/>
      <c r="AB9" s="44">
        <v>1</v>
      </c>
      <c r="AC9" s="44">
        <v>1</v>
      </c>
      <c r="AD9" s="44"/>
      <c r="AE9" s="44"/>
      <c r="AF9" s="44"/>
      <c r="AG9" s="44">
        <v>1</v>
      </c>
    </row>
    <row r="10" spans="2:33" ht="17.25" thickTop="1" x14ac:dyDescent="0.3">
      <c r="F10" s="41" t="s">
        <v>8</v>
      </c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>
        <v>1</v>
      </c>
      <c r="R10" s="44"/>
      <c r="S10" s="44"/>
      <c r="T10" s="44">
        <v>1</v>
      </c>
      <c r="U10" s="44">
        <v>1</v>
      </c>
      <c r="V10" s="44">
        <v>1</v>
      </c>
      <c r="W10" s="44"/>
      <c r="X10" s="44"/>
      <c r="Y10" s="44"/>
      <c r="Z10" s="44"/>
      <c r="AA10" s="44"/>
      <c r="AB10" s="44">
        <v>1</v>
      </c>
      <c r="AC10" s="44"/>
      <c r="AD10" s="44">
        <v>1</v>
      </c>
      <c r="AE10" s="44"/>
      <c r="AF10" s="44"/>
      <c r="AG10" s="44"/>
    </row>
    <row r="11" spans="2:33" x14ac:dyDescent="0.3">
      <c r="F11" s="41" t="s">
        <v>9</v>
      </c>
      <c r="G11" s="44"/>
      <c r="H11" s="44"/>
      <c r="I11" s="44"/>
      <c r="J11" s="44"/>
      <c r="K11" s="44"/>
      <c r="L11" s="44"/>
      <c r="M11" s="44"/>
      <c r="N11" s="44"/>
      <c r="O11" s="44"/>
      <c r="P11" s="44">
        <v>1</v>
      </c>
      <c r="Q11" s="44"/>
      <c r="R11" s="44">
        <v>1</v>
      </c>
      <c r="S11" s="44">
        <v>1</v>
      </c>
      <c r="T11" s="44"/>
      <c r="U11" s="44">
        <v>1</v>
      </c>
      <c r="V11" s="44">
        <v>1</v>
      </c>
      <c r="W11" s="44">
        <v>1</v>
      </c>
      <c r="X11" s="44">
        <v>1</v>
      </c>
      <c r="Y11" s="44">
        <v>1</v>
      </c>
      <c r="Z11" s="44"/>
      <c r="AA11" s="44">
        <v>1</v>
      </c>
      <c r="AB11" s="44"/>
      <c r="AC11" s="44">
        <v>1</v>
      </c>
      <c r="AD11" s="44">
        <v>1</v>
      </c>
      <c r="AE11" s="44">
        <v>1</v>
      </c>
      <c r="AF11" s="44"/>
      <c r="AG11" s="44">
        <v>1</v>
      </c>
    </row>
    <row r="12" spans="2:33" x14ac:dyDescent="0.3">
      <c r="F12" s="41" t="s">
        <v>10</v>
      </c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>
        <v>1</v>
      </c>
      <c r="S12" s="44">
        <v>1</v>
      </c>
      <c r="T12" s="44">
        <v>1</v>
      </c>
      <c r="U12" s="44"/>
      <c r="V12" s="44">
        <v>1</v>
      </c>
      <c r="W12" s="44"/>
      <c r="X12" s="44">
        <v>1</v>
      </c>
      <c r="Y12" s="44"/>
      <c r="Z12" s="44"/>
      <c r="AA12" s="44"/>
      <c r="AB12" s="44">
        <v>1</v>
      </c>
      <c r="AC12" s="44"/>
      <c r="AD12" s="44">
        <v>1</v>
      </c>
      <c r="AE12" s="44"/>
      <c r="AF12" s="44">
        <v>1</v>
      </c>
      <c r="AG12" s="44">
        <v>1</v>
      </c>
    </row>
    <row r="13" spans="2:33" x14ac:dyDescent="0.3">
      <c r="F13" s="41" t="s">
        <v>11</v>
      </c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>
        <v>1</v>
      </c>
      <c r="S13" s="44"/>
      <c r="T13" s="44">
        <v>1</v>
      </c>
      <c r="U13" s="44"/>
      <c r="V13" s="44"/>
      <c r="W13" s="44"/>
      <c r="X13" s="44"/>
      <c r="Y13" s="44"/>
      <c r="Z13" s="44">
        <v>1</v>
      </c>
      <c r="AA13" s="44"/>
      <c r="AB13" s="44">
        <v>1</v>
      </c>
      <c r="AC13" s="44">
        <v>1</v>
      </c>
      <c r="AD13" s="44"/>
      <c r="AE13" s="44"/>
      <c r="AF13" s="44"/>
      <c r="AG13" s="44">
        <v>1</v>
      </c>
    </row>
    <row r="14" spans="2:33" x14ac:dyDescent="0.3">
      <c r="F14" s="41" t="s">
        <v>12</v>
      </c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>
        <v>1</v>
      </c>
      <c r="T14" s="44"/>
      <c r="U14" s="44"/>
      <c r="V14" s="44">
        <v>1</v>
      </c>
      <c r="W14" s="44"/>
      <c r="X14" s="44">
        <v>1</v>
      </c>
      <c r="Y14" s="44">
        <v>1</v>
      </c>
      <c r="Z14" s="44"/>
      <c r="AA14" s="44">
        <v>1</v>
      </c>
      <c r="AB14" s="44"/>
      <c r="AC14" s="44"/>
      <c r="AD14" s="44"/>
      <c r="AE14" s="44">
        <v>1</v>
      </c>
      <c r="AF14" s="44"/>
      <c r="AG14" s="44">
        <v>1</v>
      </c>
    </row>
    <row r="15" spans="2:33" x14ac:dyDescent="0.3">
      <c r="F15" s="41" t="s">
        <v>13</v>
      </c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>
        <v>1</v>
      </c>
      <c r="Y15" s="44">
        <v>1</v>
      </c>
      <c r="Z15" s="44">
        <v>1</v>
      </c>
      <c r="AA15" s="44"/>
      <c r="AB15" s="44"/>
      <c r="AC15" s="44">
        <v>1</v>
      </c>
      <c r="AD15" s="44"/>
      <c r="AE15" s="44">
        <v>1</v>
      </c>
      <c r="AF15" s="44"/>
      <c r="AG15" s="44"/>
    </row>
    <row r="16" spans="2:33" x14ac:dyDescent="0.3">
      <c r="F16" s="41" t="s">
        <v>14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>
        <v>1</v>
      </c>
      <c r="V16" s="44">
        <v>1</v>
      </c>
      <c r="W16" s="44">
        <v>1</v>
      </c>
      <c r="X16" s="44"/>
      <c r="Y16" s="44"/>
      <c r="Z16" s="44">
        <v>1</v>
      </c>
      <c r="AA16" s="44"/>
      <c r="AB16" s="44"/>
      <c r="AC16" s="44"/>
      <c r="AD16" s="44">
        <v>1</v>
      </c>
      <c r="AE16" s="44"/>
      <c r="AF16" s="44"/>
      <c r="AG16" s="44"/>
    </row>
    <row r="17" spans="6:33" x14ac:dyDescent="0.3">
      <c r="F17" s="41" t="s">
        <v>15</v>
      </c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>
        <v>1</v>
      </c>
      <c r="Y17" s="44">
        <v>1</v>
      </c>
      <c r="Z17" s="44"/>
      <c r="AA17" s="44">
        <v>1</v>
      </c>
      <c r="AB17" s="44"/>
      <c r="AC17" s="44"/>
      <c r="AD17" s="44">
        <v>1</v>
      </c>
      <c r="AE17" s="44"/>
      <c r="AF17" s="44"/>
      <c r="AG17" s="44"/>
    </row>
    <row r="18" spans="6:33" x14ac:dyDescent="0.3">
      <c r="F18" s="41" t="s">
        <v>16</v>
      </c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>
        <v>1</v>
      </c>
      <c r="AD18" s="44"/>
      <c r="AE18" s="44">
        <v>1</v>
      </c>
      <c r="AF18" s="44"/>
      <c r="AG18" s="44"/>
    </row>
    <row r="19" spans="6:33" x14ac:dyDescent="0.3">
      <c r="F19" s="41" t="s">
        <v>17</v>
      </c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>
        <v>1</v>
      </c>
      <c r="Y19" s="44">
        <v>1</v>
      </c>
      <c r="Z19" s="44">
        <v>1</v>
      </c>
      <c r="AA19" s="44">
        <v>1</v>
      </c>
      <c r="AB19" s="44"/>
      <c r="AC19" s="44"/>
      <c r="AD19" s="44">
        <v>1</v>
      </c>
      <c r="AE19" s="44">
        <v>1</v>
      </c>
      <c r="AF19" s="44"/>
      <c r="AG19" s="44">
        <v>1</v>
      </c>
    </row>
    <row r="20" spans="6:33" x14ac:dyDescent="0.3">
      <c r="F20" s="41" t="s">
        <v>18</v>
      </c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>
        <v>1</v>
      </c>
      <c r="AA20" s="44"/>
      <c r="AB20" s="44"/>
      <c r="AC20" s="44">
        <v>1</v>
      </c>
      <c r="AD20" s="44">
        <v>1</v>
      </c>
      <c r="AE20" s="44"/>
      <c r="AF20" s="44"/>
      <c r="AG20" s="44"/>
    </row>
    <row r="21" spans="6:33" x14ac:dyDescent="0.3">
      <c r="F21" s="41" t="s">
        <v>19</v>
      </c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>
        <v>1</v>
      </c>
      <c r="AA21" s="44"/>
      <c r="AB21" s="44"/>
      <c r="AC21" s="44"/>
      <c r="AD21" s="44"/>
      <c r="AE21" s="44">
        <v>1</v>
      </c>
      <c r="AF21" s="44"/>
      <c r="AG21" s="44">
        <v>1</v>
      </c>
    </row>
    <row r="22" spans="6:33" x14ac:dyDescent="0.3">
      <c r="F22" s="41" t="s">
        <v>20</v>
      </c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>
        <v>1</v>
      </c>
      <c r="AC22" s="44">
        <v>1</v>
      </c>
      <c r="AD22" s="44">
        <v>1</v>
      </c>
      <c r="AE22" s="44">
        <v>1</v>
      </c>
      <c r="AF22" s="44"/>
      <c r="AG22" s="44">
        <v>1</v>
      </c>
    </row>
    <row r="23" spans="6:33" x14ac:dyDescent="0.3">
      <c r="F23" s="41" t="s">
        <v>21</v>
      </c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>
        <v>1</v>
      </c>
      <c r="AC23" s="44">
        <v>1</v>
      </c>
      <c r="AD23" s="44"/>
      <c r="AE23" s="44"/>
      <c r="AF23" s="44"/>
      <c r="AG23" s="44"/>
    </row>
    <row r="24" spans="6:33" x14ac:dyDescent="0.3">
      <c r="F24" s="41" t="s">
        <v>22</v>
      </c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>
        <v>1</v>
      </c>
      <c r="AE24" s="44">
        <v>1</v>
      </c>
      <c r="AF24" s="44">
        <v>1</v>
      </c>
      <c r="AG24" s="44"/>
    </row>
    <row r="25" spans="6:33" x14ac:dyDescent="0.3">
      <c r="F25" s="41" t="s">
        <v>23</v>
      </c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>
        <v>1</v>
      </c>
      <c r="AE25" s="44">
        <v>1</v>
      </c>
      <c r="AF25" s="44"/>
      <c r="AG25" s="44"/>
    </row>
    <row r="26" spans="6:33" x14ac:dyDescent="0.3">
      <c r="F26" s="41" t="s">
        <v>24</v>
      </c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>
        <v>1</v>
      </c>
    </row>
    <row r="27" spans="6:33" x14ac:dyDescent="0.3">
      <c r="F27" s="41" t="s">
        <v>25</v>
      </c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>
        <v>1</v>
      </c>
      <c r="AG27" s="44"/>
    </row>
    <row r="28" spans="6:33" x14ac:dyDescent="0.3">
      <c r="F28" s="41" t="s">
        <v>26</v>
      </c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>
        <v>1</v>
      </c>
    </row>
    <row r="29" spans="6:33" x14ac:dyDescent="0.3">
      <c r="F29" s="41" t="s">
        <v>27</v>
      </c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</row>
  </sheetData>
  <sortState xmlns:xlrd2="http://schemas.microsoft.com/office/spreadsheetml/2017/richdata2" columnSort="1" ref="F2:AG29">
    <sortCondition ref="F2"/>
  </sortState>
  <phoneticPr fontId="3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2B1CF-D231-4680-954E-69079D831E05}">
  <sheetPr codeName="Blad4"/>
  <dimension ref="B1:AG29"/>
  <sheetViews>
    <sheetView workbookViewId="0">
      <selection activeCell="B3" sqref="B3:D17"/>
    </sheetView>
  </sheetViews>
  <sheetFormatPr defaultRowHeight="16.5" x14ac:dyDescent="0.3"/>
  <cols>
    <col min="1" max="1" width="3" style="2" customWidth="1"/>
    <col min="2" max="2" width="8" style="2" bestFit="1" customWidth="1"/>
    <col min="3" max="3" width="3.875" style="2" bestFit="1" customWidth="1"/>
    <col min="4" max="4" width="2.875" style="2" bestFit="1" customWidth="1"/>
    <col min="5" max="5" width="9" style="2"/>
    <col min="6" max="6" width="9.625" style="2" bestFit="1" customWidth="1"/>
    <col min="7" max="65" width="3.125" style="2" bestFit="1" customWidth="1"/>
    <col min="66" max="16384" width="9" style="2"/>
  </cols>
  <sheetData>
    <row r="1" spans="2:33" x14ac:dyDescent="0.3">
      <c r="F1" s="15">
        <f ca="1">IF(I1=1,0,MAX(OFFSET(Adversaires!$F$3:$F$29,,1,,I1-1)))</f>
        <v>5</v>
      </c>
      <c r="I1" s="2">
        <f>COUNTA(2:2)</f>
        <v>28</v>
      </c>
    </row>
    <row r="2" spans="2:33" ht="58.5" x14ac:dyDescent="0.3">
      <c r="F2" s="46" t="s">
        <v>29</v>
      </c>
      <c r="G2" s="46" t="s">
        <v>1</v>
      </c>
      <c r="H2" s="46" t="s">
        <v>2</v>
      </c>
      <c r="I2" s="46" t="s">
        <v>3</v>
      </c>
      <c r="J2" s="46" t="s">
        <v>4</v>
      </c>
      <c r="K2" s="46" t="s">
        <v>5</v>
      </c>
      <c r="L2" s="46" t="s">
        <v>6</v>
      </c>
      <c r="M2" s="46" t="s">
        <v>7</v>
      </c>
      <c r="N2" s="46" t="s">
        <v>8</v>
      </c>
      <c r="O2" s="46" t="s">
        <v>9</v>
      </c>
      <c r="P2" s="46" t="s">
        <v>10</v>
      </c>
      <c r="Q2" s="46" t="s">
        <v>11</v>
      </c>
      <c r="R2" s="46" t="s">
        <v>12</v>
      </c>
      <c r="S2" s="46" t="s">
        <v>13</v>
      </c>
      <c r="T2" s="46" t="s">
        <v>14</v>
      </c>
      <c r="U2" s="46" t="s">
        <v>15</v>
      </c>
      <c r="V2" s="46" t="s">
        <v>16</v>
      </c>
      <c r="W2" s="46" t="s">
        <v>17</v>
      </c>
      <c r="X2" s="46" t="s">
        <v>18</v>
      </c>
      <c r="Y2" s="46" t="s">
        <v>19</v>
      </c>
      <c r="Z2" s="46" t="s">
        <v>20</v>
      </c>
      <c r="AA2" s="46" t="s">
        <v>21</v>
      </c>
      <c r="AB2" s="46" t="s">
        <v>22</v>
      </c>
      <c r="AC2" s="46" t="s">
        <v>23</v>
      </c>
      <c r="AD2" s="46" t="s">
        <v>24</v>
      </c>
      <c r="AE2" s="46" t="s">
        <v>25</v>
      </c>
      <c r="AF2" s="46" t="s">
        <v>26</v>
      </c>
      <c r="AG2" s="46" t="s">
        <v>27</v>
      </c>
    </row>
    <row r="3" spans="2:33" x14ac:dyDescent="0.3">
      <c r="B3" s="2" t="s">
        <v>242</v>
      </c>
      <c r="C3" s="2">
        <f>ROWS(X_TBL_Adv)*COLUMNS(X_TBL_Adv)</f>
        <v>729</v>
      </c>
      <c r="D3" s="2">
        <f>POWER(C3,0.5)</f>
        <v>27</v>
      </c>
      <c r="F3" s="40" t="s">
        <v>1</v>
      </c>
      <c r="G3" s="45"/>
      <c r="H3" s="45">
        <v>3</v>
      </c>
      <c r="I3" s="45">
        <v>3</v>
      </c>
      <c r="J3" s="45">
        <v>4</v>
      </c>
      <c r="K3" s="45">
        <v>4</v>
      </c>
      <c r="L3" s="45">
        <v>3</v>
      </c>
      <c r="M3" s="45">
        <v>3</v>
      </c>
      <c r="N3" s="45">
        <v>3</v>
      </c>
      <c r="O3" s="45">
        <v>4</v>
      </c>
      <c r="P3" s="45">
        <v>4</v>
      </c>
      <c r="Q3" s="45">
        <v>3</v>
      </c>
      <c r="R3" s="45">
        <v>3</v>
      </c>
      <c r="S3" s="45">
        <v>3</v>
      </c>
      <c r="T3" s="45">
        <v>3</v>
      </c>
      <c r="U3" s="45">
        <v>3</v>
      </c>
      <c r="V3" s="45">
        <v>4</v>
      </c>
      <c r="W3" s="45">
        <v>3</v>
      </c>
      <c r="X3" s="45">
        <v>3</v>
      </c>
      <c r="Y3" s="45">
        <v>3</v>
      </c>
      <c r="Z3" s="45">
        <v>4</v>
      </c>
      <c r="AA3" s="45">
        <v>3</v>
      </c>
      <c r="AB3" s="45">
        <v>3</v>
      </c>
      <c r="AC3" s="45">
        <v>3</v>
      </c>
      <c r="AD3" s="45">
        <v>4</v>
      </c>
      <c r="AE3" s="45">
        <v>3</v>
      </c>
      <c r="AF3" s="45">
        <v>3</v>
      </c>
      <c r="AG3" s="45">
        <v>3</v>
      </c>
    </row>
    <row r="4" spans="2:33" ht="17.25" thickBot="1" x14ac:dyDescent="0.35">
      <c r="B4" s="2" t="s">
        <v>243</v>
      </c>
      <c r="C4" s="2">
        <f>+D3*(D3+1)/2</f>
        <v>378</v>
      </c>
      <c r="F4" s="40" t="s">
        <v>2</v>
      </c>
      <c r="G4" s="42"/>
      <c r="H4" s="43"/>
      <c r="I4" s="43">
        <v>4</v>
      </c>
      <c r="J4" s="43">
        <v>3</v>
      </c>
      <c r="K4" s="43">
        <v>4</v>
      </c>
      <c r="L4" s="43">
        <v>4</v>
      </c>
      <c r="M4" s="43">
        <v>4</v>
      </c>
      <c r="N4" s="43">
        <v>4</v>
      </c>
      <c r="O4" s="43">
        <v>4</v>
      </c>
      <c r="P4" s="43">
        <v>4</v>
      </c>
      <c r="Q4" s="43">
        <v>3</v>
      </c>
      <c r="R4" s="43">
        <v>4</v>
      </c>
      <c r="S4" s="43">
        <v>4</v>
      </c>
      <c r="T4" s="43">
        <v>4</v>
      </c>
      <c r="U4" s="43">
        <v>4</v>
      </c>
      <c r="V4" s="43">
        <v>4</v>
      </c>
      <c r="W4" s="43">
        <v>4</v>
      </c>
      <c r="X4" s="43">
        <v>5</v>
      </c>
      <c r="Y4" s="43">
        <v>3</v>
      </c>
      <c r="Z4" s="43">
        <v>4</v>
      </c>
      <c r="AA4" s="43">
        <v>4</v>
      </c>
      <c r="AB4" s="43">
        <v>3</v>
      </c>
      <c r="AC4" s="43">
        <v>4</v>
      </c>
      <c r="AD4" s="43">
        <v>4</v>
      </c>
      <c r="AE4" s="43">
        <v>3</v>
      </c>
      <c r="AF4" s="43">
        <v>4</v>
      </c>
      <c r="AG4" s="43">
        <v>4</v>
      </c>
    </row>
    <row r="5" spans="2:33" ht="17.25" thickTop="1" x14ac:dyDescent="0.3">
      <c r="B5" s="28">
        <v>0</v>
      </c>
      <c r="C5" s="29">
        <f>+C3-C4-SUM(C6:C17)</f>
        <v>0</v>
      </c>
      <c r="F5" s="40" t="s">
        <v>3</v>
      </c>
      <c r="G5" s="42"/>
      <c r="H5" s="42"/>
      <c r="I5" s="43"/>
      <c r="J5" s="43">
        <v>4</v>
      </c>
      <c r="K5" s="43">
        <v>4</v>
      </c>
      <c r="L5" s="43">
        <v>4</v>
      </c>
      <c r="M5" s="43">
        <v>4</v>
      </c>
      <c r="N5" s="43">
        <v>3</v>
      </c>
      <c r="O5" s="43">
        <v>5</v>
      </c>
      <c r="P5" s="43">
        <v>4</v>
      </c>
      <c r="Q5" s="43">
        <v>4</v>
      </c>
      <c r="R5" s="43">
        <v>3</v>
      </c>
      <c r="S5" s="43">
        <v>3</v>
      </c>
      <c r="T5" s="43">
        <v>4</v>
      </c>
      <c r="U5" s="43">
        <v>3</v>
      </c>
      <c r="V5" s="43">
        <v>3</v>
      </c>
      <c r="W5" s="43">
        <v>3</v>
      </c>
      <c r="X5" s="43">
        <v>4</v>
      </c>
      <c r="Y5" s="43">
        <v>3</v>
      </c>
      <c r="Z5" s="43">
        <v>4</v>
      </c>
      <c r="AA5" s="43">
        <v>3</v>
      </c>
      <c r="AB5" s="43">
        <v>3</v>
      </c>
      <c r="AC5" s="43">
        <v>4</v>
      </c>
      <c r="AD5" s="43">
        <v>5</v>
      </c>
      <c r="AE5" s="43">
        <v>3</v>
      </c>
      <c r="AF5" s="43">
        <v>3</v>
      </c>
      <c r="AG5" s="43">
        <v>4</v>
      </c>
    </row>
    <row r="6" spans="2:33" x14ac:dyDescent="0.3">
      <c r="B6" s="30">
        <v>1</v>
      </c>
      <c r="C6" s="31">
        <f t="shared" ref="C6:C17" si="0">COUNTIF(X_TBL_Adv,B6)</f>
        <v>0</v>
      </c>
      <c r="F6" s="40" t="s">
        <v>4</v>
      </c>
      <c r="G6" s="42"/>
      <c r="H6" s="42"/>
      <c r="I6" s="42"/>
      <c r="J6" s="43"/>
      <c r="K6" s="43">
        <v>4</v>
      </c>
      <c r="L6" s="43">
        <v>4</v>
      </c>
      <c r="M6" s="43">
        <v>4</v>
      </c>
      <c r="N6" s="43">
        <v>4</v>
      </c>
      <c r="O6" s="43">
        <v>4</v>
      </c>
      <c r="P6" s="43">
        <v>4</v>
      </c>
      <c r="Q6" s="43">
        <v>3</v>
      </c>
      <c r="R6" s="43">
        <v>4</v>
      </c>
      <c r="S6" s="43">
        <v>4</v>
      </c>
      <c r="T6" s="43">
        <v>3</v>
      </c>
      <c r="U6" s="43">
        <v>3</v>
      </c>
      <c r="V6" s="43">
        <v>3</v>
      </c>
      <c r="W6" s="43">
        <v>4</v>
      </c>
      <c r="X6" s="43">
        <v>4</v>
      </c>
      <c r="Y6" s="43">
        <v>4</v>
      </c>
      <c r="Z6" s="43">
        <v>4</v>
      </c>
      <c r="AA6" s="43">
        <v>3</v>
      </c>
      <c r="AB6" s="43">
        <v>3</v>
      </c>
      <c r="AC6" s="43">
        <v>3</v>
      </c>
      <c r="AD6" s="43">
        <v>4</v>
      </c>
      <c r="AE6" s="43">
        <v>3</v>
      </c>
      <c r="AF6" s="43">
        <v>3</v>
      </c>
      <c r="AG6" s="43">
        <v>4</v>
      </c>
    </row>
    <row r="7" spans="2:33" x14ac:dyDescent="0.3">
      <c r="B7" s="30">
        <v>2</v>
      </c>
      <c r="C7" s="31">
        <f t="shared" si="0"/>
        <v>2</v>
      </c>
      <c r="F7" s="40" t="s">
        <v>5</v>
      </c>
      <c r="G7" s="42"/>
      <c r="H7" s="42"/>
      <c r="I7" s="42"/>
      <c r="J7" s="42"/>
      <c r="K7" s="43"/>
      <c r="L7" s="43">
        <v>4</v>
      </c>
      <c r="M7" s="43">
        <v>4</v>
      </c>
      <c r="N7" s="43">
        <v>3</v>
      </c>
      <c r="O7" s="43">
        <v>4</v>
      </c>
      <c r="P7" s="43">
        <v>4</v>
      </c>
      <c r="Q7" s="43">
        <v>3</v>
      </c>
      <c r="R7" s="43">
        <v>3</v>
      </c>
      <c r="S7" s="43">
        <v>4</v>
      </c>
      <c r="T7" s="43">
        <v>4</v>
      </c>
      <c r="U7" s="43">
        <v>3</v>
      </c>
      <c r="V7" s="43">
        <v>4</v>
      </c>
      <c r="W7" s="43">
        <v>4</v>
      </c>
      <c r="X7" s="43">
        <v>4</v>
      </c>
      <c r="Y7" s="43">
        <v>4</v>
      </c>
      <c r="Z7" s="43">
        <v>4</v>
      </c>
      <c r="AA7" s="43">
        <v>4</v>
      </c>
      <c r="AB7" s="43">
        <v>3</v>
      </c>
      <c r="AC7" s="43">
        <v>4</v>
      </c>
      <c r="AD7" s="43">
        <v>4</v>
      </c>
      <c r="AE7" s="43">
        <v>3</v>
      </c>
      <c r="AF7" s="43">
        <v>3</v>
      </c>
      <c r="AG7" s="43">
        <v>4</v>
      </c>
    </row>
    <row r="8" spans="2:33" x14ac:dyDescent="0.3">
      <c r="B8" s="30">
        <v>3</v>
      </c>
      <c r="C8" s="31">
        <f t="shared" si="0"/>
        <v>162</v>
      </c>
      <c r="F8" s="40" t="s">
        <v>6</v>
      </c>
      <c r="G8" s="42"/>
      <c r="H8" s="42"/>
      <c r="I8" s="42"/>
      <c r="J8" s="42"/>
      <c r="K8" s="42"/>
      <c r="L8" s="43"/>
      <c r="M8" s="43">
        <v>4</v>
      </c>
      <c r="N8" s="43">
        <v>4</v>
      </c>
      <c r="O8" s="43">
        <v>4</v>
      </c>
      <c r="P8" s="43">
        <v>4</v>
      </c>
      <c r="Q8" s="43">
        <v>4</v>
      </c>
      <c r="R8" s="43">
        <v>3</v>
      </c>
      <c r="S8" s="43">
        <v>4</v>
      </c>
      <c r="T8" s="43">
        <v>5</v>
      </c>
      <c r="U8" s="43">
        <v>3</v>
      </c>
      <c r="V8" s="43">
        <v>4</v>
      </c>
      <c r="W8" s="43">
        <v>4</v>
      </c>
      <c r="X8" s="43">
        <v>4</v>
      </c>
      <c r="Y8" s="43">
        <v>3</v>
      </c>
      <c r="Z8" s="43">
        <v>3</v>
      </c>
      <c r="AA8" s="43">
        <v>4</v>
      </c>
      <c r="AB8" s="43">
        <v>3</v>
      </c>
      <c r="AC8" s="43">
        <v>4</v>
      </c>
      <c r="AD8" s="43">
        <v>4</v>
      </c>
      <c r="AE8" s="43">
        <v>3</v>
      </c>
      <c r="AF8" s="43">
        <v>4</v>
      </c>
      <c r="AG8" s="43">
        <v>4</v>
      </c>
    </row>
    <row r="9" spans="2:33" x14ac:dyDescent="0.3">
      <c r="B9" s="30">
        <v>4</v>
      </c>
      <c r="C9" s="31">
        <f t="shared" si="0"/>
        <v>176</v>
      </c>
      <c r="F9" s="40" t="s">
        <v>7</v>
      </c>
      <c r="G9" s="42"/>
      <c r="H9" s="42"/>
      <c r="I9" s="42"/>
      <c r="J9" s="42"/>
      <c r="K9" s="42"/>
      <c r="L9" s="42"/>
      <c r="M9" s="43"/>
      <c r="N9" s="43">
        <v>4</v>
      </c>
      <c r="O9" s="43">
        <v>4</v>
      </c>
      <c r="P9" s="43">
        <v>3</v>
      </c>
      <c r="Q9" s="43">
        <v>4</v>
      </c>
      <c r="R9" s="43">
        <v>4</v>
      </c>
      <c r="S9" s="43">
        <v>3</v>
      </c>
      <c r="T9" s="43">
        <v>3</v>
      </c>
      <c r="U9" s="43">
        <v>4</v>
      </c>
      <c r="V9" s="43">
        <v>4</v>
      </c>
      <c r="W9" s="43">
        <v>4</v>
      </c>
      <c r="X9" s="43">
        <v>4</v>
      </c>
      <c r="Y9" s="43">
        <v>4</v>
      </c>
      <c r="Z9" s="43">
        <v>4</v>
      </c>
      <c r="AA9" s="43">
        <v>3</v>
      </c>
      <c r="AB9" s="43">
        <v>3</v>
      </c>
      <c r="AC9" s="43">
        <v>3</v>
      </c>
      <c r="AD9" s="43">
        <v>4</v>
      </c>
      <c r="AE9" s="43">
        <v>3</v>
      </c>
      <c r="AF9" s="43">
        <v>3</v>
      </c>
      <c r="AG9" s="43">
        <v>4</v>
      </c>
    </row>
    <row r="10" spans="2:33" x14ac:dyDescent="0.3">
      <c r="B10" s="30">
        <v>5</v>
      </c>
      <c r="C10" s="31">
        <f t="shared" si="0"/>
        <v>11</v>
      </c>
      <c r="F10" s="40" t="s">
        <v>8</v>
      </c>
      <c r="G10" s="42"/>
      <c r="H10" s="42"/>
      <c r="I10" s="42"/>
      <c r="J10" s="42"/>
      <c r="K10" s="42"/>
      <c r="L10" s="42"/>
      <c r="M10" s="42"/>
      <c r="N10" s="43"/>
      <c r="O10" s="43">
        <v>4</v>
      </c>
      <c r="P10" s="43">
        <v>3</v>
      </c>
      <c r="Q10" s="43">
        <v>3</v>
      </c>
      <c r="R10" s="43">
        <v>4</v>
      </c>
      <c r="S10" s="43">
        <v>3</v>
      </c>
      <c r="T10" s="43">
        <v>3</v>
      </c>
      <c r="U10" s="43">
        <v>4</v>
      </c>
      <c r="V10" s="43">
        <v>3</v>
      </c>
      <c r="W10" s="43">
        <v>3</v>
      </c>
      <c r="X10" s="43">
        <v>4</v>
      </c>
      <c r="Y10" s="43">
        <v>3</v>
      </c>
      <c r="Z10" s="43">
        <v>4</v>
      </c>
      <c r="AA10" s="43">
        <v>3</v>
      </c>
      <c r="AB10" s="43">
        <v>3</v>
      </c>
      <c r="AC10" s="43">
        <v>4</v>
      </c>
      <c r="AD10" s="43">
        <v>4</v>
      </c>
      <c r="AE10" s="43">
        <v>3</v>
      </c>
      <c r="AF10" s="43">
        <v>4</v>
      </c>
      <c r="AG10" s="43">
        <v>4</v>
      </c>
    </row>
    <row r="11" spans="2:33" x14ac:dyDescent="0.3">
      <c r="B11" s="30">
        <v>6</v>
      </c>
      <c r="C11" s="31">
        <f t="shared" si="0"/>
        <v>0</v>
      </c>
      <c r="F11" s="40" t="s">
        <v>9</v>
      </c>
      <c r="G11" s="42"/>
      <c r="H11" s="42"/>
      <c r="I11" s="42"/>
      <c r="J11" s="42"/>
      <c r="K11" s="42"/>
      <c r="L11" s="42"/>
      <c r="M11" s="42"/>
      <c r="N11" s="42"/>
      <c r="O11" s="43"/>
      <c r="P11" s="43">
        <v>4</v>
      </c>
      <c r="Q11" s="43">
        <v>5</v>
      </c>
      <c r="R11" s="43">
        <v>5</v>
      </c>
      <c r="S11" s="43">
        <v>4</v>
      </c>
      <c r="T11" s="43">
        <v>4</v>
      </c>
      <c r="U11" s="43">
        <v>4</v>
      </c>
      <c r="V11" s="43">
        <v>4</v>
      </c>
      <c r="W11" s="43">
        <v>4</v>
      </c>
      <c r="X11" s="43">
        <v>5</v>
      </c>
      <c r="Y11" s="43">
        <v>5</v>
      </c>
      <c r="Z11" s="43">
        <v>4</v>
      </c>
      <c r="AA11" s="43">
        <v>4</v>
      </c>
      <c r="AB11" s="43">
        <v>3</v>
      </c>
      <c r="AC11" s="43">
        <v>4</v>
      </c>
      <c r="AD11" s="43">
        <v>5</v>
      </c>
      <c r="AE11" s="43">
        <v>4</v>
      </c>
      <c r="AF11" s="43">
        <v>4</v>
      </c>
      <c r="AG11" s="43">
        <v>5</v>
      </c>
    </row>
    <row r="12" spans="2:33" x14ac:dyDescent="0.3">
      <c r="B12" s="30">
        <v>7</v>
      </c>
      <c r="C12" s="31">
        <f t="shared" si="0"/>
        <v>0</v>
      </c>
      <c r="F12" s="40" t="s">
        <v>10</v>
      </c>
      <c r="G12" s="42"/>
      <c r="H12" s="42"/>
      <c r="I12" s="42"/>
      <c r="J12" s="42"/>
      <c r="K12" s="42"/>
      <c r="L12" s="42"/>
      <c r="M12" s="42"/>
      <c r="N12" s="42"/>
      <c r="O12" s="42"/>
      <c r="P12" s="43"/>
      <c r="Q12" s="43">
        <v>4</v>
      </c>
      <c r="R12" s="43">
        <v>3</v>
      </c>
      <c r="S12" s="43">
        <v>4</v>
      </c>
      <c r="T12" s="43">
        <v>4</v>
      </c>
      <c r="U12" s="43">
        <v>3</v>
      </c>
      <c r="V12" s="43">
        <v>4</v>
      </c>
      <c r="W12" s="43">
        <v>4</v>
      </c>
      <c r="X12" s="43">
        <v>4</v>
      </c>
      <c r="Y12" s="43">
        <v>4</v>
      </c>
      <c r="Z12" s="43">
        <v>4</v>
      </c>
      <c r="AA12" s="43">
        <v>3</v>
      </c>
      <c r="AB12" s="43">
        <v>4</v>
      </c>
      <c r="AC12" s="43">
        <v>4</v>
      </c>
      <c r="AD12" s="43">
        <v>4</v>
      </c>
      <c r="AE12" s="43">
        <v>3</v>
      </c>
      <c r="AF12" s="43">
        <v>4</v>
      </c>
      <c r="AG12" s="43">
        <v>4</v>
      </c>
    </row>
    <row r="13" spans="2:33" x14ac:dyDescent="0.3">
      <c r="B13" s="30">
        <v>8</v>
      </c>
      <c r="C13" s="31">
        <f t="shared" si="0"/>
        <v>0</v>
      </c>
      <c r="F13" s="40" t="s">
        <v>11</v>
      </c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3"/>
      <c r="R13" s="43">
        <v>3</v>
      </c>
      <c r="S13" s="43">
        <v>3</v>
      </c>
      <c r="T13" s="43">
        <v>3</v>
      </c>
      <c r="U13" s="43">
        <v>4</v>
      </c>
      <c r="V13" s="43">
        <v>3</v>
      </c>
      <c r="W13" s="43">
        <v>3</v>
      </c>
      <c r="X13" s="43">
        <v>3</v>
      </c>
      <c r="Y13" s="43">
        <v>3</v>
      </c>
      <c r="Z13" s="43">
        <v>3</v>
      </c>
      <c r="AA13" s="43">
        <v>3</v>
      </c>
      <c r="AB13" s="43">
        <v>3</v>
      </c>
      <c r="AC13" s="43">
        <v>4</v>
      </c>
      <c r="AD13" s="43">
        <v>3</v>
      </c>
      <c r="AE13" s="43">
        <v>3</v>
      </c>
      <c r="AF13" s="43">
        <v>3</v>
      </c>
      <c r="AG13" s="43">
        <v>5</v>
      </c>
    </row>
    <row r="14" spans="2:33" x14ac:dyDescent="0.3">
      <c r="B14" s="30">
        <v>9</v>
      </c>
      <c r="C14" s="31">
        <f t="shared" si="0"/>
        <v>0</v>
      </c>
      <c r="F14" s="40" t="s">
        <v>12</v>
      </c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3"/>
      <c r="S14" s="43">
        <v>4</v>
      </c>
      <c r="T14" s="43">
        <v>3</v>
      </c>
      <c r="U14" s="43">
        <v>3</v>
      </c>
      <c r="V14" s="43">
        <v>4</v>
      </c>
      <c r="W14" s="43">
        <v>4</v>
      </c>
      <c r="X14" s="43">
        <v>4</v>
      </c>
      <c r="Y14" s="43">
        <v>4</v>
      </c>
      <c r="Z14" s="43">
        <v>4</v>
      </c>
      <c r="AA14" s="43">
        <v>3</v>
      </c>
      <c r="AB14" s="43">
        <v>3</v>
      </c>
      <c r="AC14" s="43">
        <v>4</v>
      </c>
      <c r="AD14" s="43">
        <v>4</v>
      </c>
      <c r="AE14" s="43">
        <v>3</v>
      </c>
      <c r="AF14" s="43">
        <v>3</v>
      </c>
      <c r="AG14" s="43">
        <v>3</v>
      </c>
    </row>
    <row r="15" spans="2:33" x14ac:dyDescent="0.3">
      <c r="B15" s="30">
        <v>10</v>
      </c>
      <c r="C15" s="31">
        <f t="shared" si="0"/>
        <v>0</v>
      </c>
      <c r="F15" s="40" t="s">
        <v>13</v>
      </c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3"/>
      <c r="T15" s="43">
        <v>3</v>
      </c>
      <c r="U15" s="43">
        <v>4</v>
      </c>
      <c r="V15" s="43">
        <v>4</v>
      </c>
      <c r="W15" s="43">
        <v>4</v>
      </c>
      <c r="X15" s="43">
        <v>4</v>
      </c>
      <c r="Y15" s="43">
        <v>3</v>
      </c>
      <c r="Z15" s="43">
        <v>4</v>
      </c>
      <c r="AA15" s="43">
        <v>3</v>
      </c>
      <c r="AB15" s="43">
        <v>3</v>
      </c>
      <c r="AC15" s="43">
        <v>3</v>
      </c>
      <c r="AD15" s="43">
        <v>4</v>
      </c>
      <c r="AE15" s="43">
        <v>3</v>
      </c>
      <c r="AF15" s="43">
        <v>3</v>
      </c>
      <c r="AG15" s="43">
        <v>4</v>
      </c>
    </row>
    <row r="16" spans="2:33" x14ac:dyDescent="0.3">
      <c r="B16" s="30">
        <v>11</v>
      </c>
      <c r="C16" s="31">
        <f t="shared" si="0"/>
        <v>0</v>
      </c>
      <c r="F16" s="40" t="s">
        <v>14</v>
      </c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3"/>
      <c r="U16" s="43">
        <v>3</v>
      </c>
      <c r="V16" s="43">
        <v>4</v>
      </c>
      <c r="W16" s="43">
        <v>3</v>
      </c>
      <c r="X16" s="43">
        <v>3</v>
      </c>
      <c r="Y16" s="43">
        <v>3</v>
      </c>
      <c r="Z16" s="43">
        <v>3</v>
      </c>
      <c r="AA16" s="43">
        <v>3</v>
      </c>
      <c r="AB16" s="43">
        <v>3</v>
      </c>
      <c r="AC16" s="43">
        <v>3</v>
      </c>
      <c r="AD16" s="43">
        <v>4</v>
      </c>
      <c r="AE16" s="43">
        <v>3</v>
      </c>
      <c r="AF16" s="43">
        <v>3</v>
      </c>
      <c r="AG16" s="43">
        <v>3</v>
      </c>
    </row>
    <row r="17" spans="2:33" ht="17.25" thickBot="1" x14ac:dyDescent="0.35">
      <c r="B17" s="32">
        <v>12</v>
      </c>
      <c r="C17" s="33">
        <f t="shared" si="0"/>
        <v>0</v>
      </c>
      <c r="F17" s="40" t="s">
        <v>15</v>
      </c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3"/>
      <c r="V17" s="43">
        <v>3</v>
      </c>
      <c r="W17" s="43">
        <v>3</v>
      </c>
      <c r="X17" s="43">
        <v>3</v>
      </c>
      <c r="Y17" s="43">
        <v>3</v>
      </c>
      <c r="Z17" s="43">
        <v>3</v>
      </c>
      <c r="AA17" s="43">
        <v>3</v>
      </c>
      <c r="AB17" s="43">
        <v>3</v>
      </c>
      <c r="AC17" s="43">
        <v>4</v>
      </c>
      <c r="AD17" s="43">
        <v>4</v>
      </c>
      <c r="AE17" s="43">
        <v>3</v>
      </c>
      <c r="AF17" s="43">
        <v>3</v>
      </c>
      <c r="AG17" s="43">
        <v>4</v>
      </c>
    </row>
    <row r="18" spans="2:33" ht="17.25" thickTop="1" x14ac:dyDescent="0.3">
      <c r="F18" s="40" t="s">
        <v>16</v>
      </c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W18" s="43">
        <v>4</v>
      </c>
      <c r="X18" s="43">
        <v>4</v>
      </c>
      <c r="Y18" s="43">
        <v>4</v>
      </c>
      <c r="Z18" s="43">
        <v>4</v>
      </c>
      <c r="AA18" s="43">
        <v>4</v>
      </c>
      <c r="AB18" s="43">
        <v>3</v>
      </c>
      <c r="AC18" s="43">
        <v>3</v>
      </c>
      <c r="AD18" s="43">
        <v>4</v>
      </c>
      <c r="AE18" s="43">
        <v>3</v>
      </c>
      <c r="AF18" s="43">
        <v>3</v>
      </c>
      <c r="AG18" s="43">
        <v>3</v>
      </c>
    </row>
    <row r="19" spans="2:33" x14ac:dyDescent="0.3">
      <c r="F19" s="40" t="s">
        <v>17</v>
      </c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3"/>
      <c r="X19" s="43">
        <v>4</v>
      </c>
      <c r="Y19" s="43">
        <v>4</v>
      </c>
      <c r="Z19" s="43">
        <v>3</v>
      </c>
      <c r="AA19" s="43">
        <v>3</v>
      </c>
      <c r="AB19" s="43">
        <v>3</v>
      </c>
      <c r="AC19" s="43">
        <v>3</v>
      </c>
      <c r="AD19" s="43">
        <v>4</v>
      </c>
      <c r="AE19" s="43">
        <v>3</v>
      </c>
      <c r="AF19" s="43">
        <v>4</v>
      </c>
      <c r="AG19" s="43">
        <v>3</v>
      </c>
    </row>
    <row r="20" spans="2:33" x14ac:dyDescent="0.3">
      <c r="F20" s="40" t="s">
        <v>18</v>
      </c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3"/>
      <c r="V20" s="43"/>
      <c r="W20" s="43"/>
      <c r="X20" s="43"/>
      <c r="Y20" s="43">
        <v>4</v>
      </c>
      <c r="Z20" s="43">
        <v>4</v>
      </c>
      <c r="AA20" s="43">
        <v>3</v>
      </c>
      <c r="AB20" s="43">
        <v>4</v>
      </c>
      <c r="AC20" s="43">
        <v>4</v>
      </c>
      <c r="AD20" s="43">
        <v>4</v>
      </c>
      <c r="AE20" s="43">
        <v>3</v>
      </c>
      <c r="AF20" s="43">
        <v>4</v>
      </c>
      <c r="AG20" s="43">
        <v>4</v>
      </c>
    </row>
    <row r="21" spans="2:33" x14ac:dyDescent="0.3">
      <c r="F21" s="40" t="s">
        <v>19</v>
      </c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3"/>
      <c r="V21" s="43"/>
      <c r="W21" s="43"/>
      <c r="X21" s="43"/>
      <c r="Y21" s="43"/>
      <c r="Z21" s="43">
        <v>4</v>
      </c>
      <c r="AA21" s="43">
        <v>3</v>
      </c>
      <c r="AB21" s="43">
        <v>3</v>
      </c>
      <c r="AC21" s="43">
        <v>3</v>
      </c>
      <c r="AD21" s="43">
        <v>4</v>
      </c>
      <c r="AE21" s="43">
        <v>3</v>
      </c>
      <c r="AF21" s="43">
        <v>3</v>
      </c>
      <c r="AG21" s="43">
        <v>4</v>
      </c>
    </row>
    <row r="22" spans="2:33" x14ac:dyDescent="0.3">
      <c r="F22" s="40" t="s">
        <v>20</v>
      </c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3"/>
      <c r="V22" s="43"/>
      <c r="W22" s="43"/>
      <c r="X22" s="43"/>
      <c r="Y22" s="43"/>
      <c r="Z22" s="43"/>
      <c r="AA22" s="43">
        <v>4</v>
      </c>
      <c r="AB22" s="43">
        <v>3</v>
      </c>
      <c r="AC22" s="43">
        <v>4</v>
      </c>
      <c r="AD22" s="43">
        <v>3</v>
      </c>
      <c r="AE22" s="43">
        <v>3</v>
      </c>
      <c r="AF22" s="43">
        <v>3</v>
      </c>
      <c r="AG22" s="43">
        <v>4</v>
      </c>
    </row>
    <row r="23" spans="2:33" x14ac:dyDescent="0.3">
      <c r="F23" s="40" t="s">
        <v>21</v>
      </c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3"/>
      <c r="V23" s="43"/>
      <c r="W23" s="43"/>
      <c r="X23" s="43"/>
      <c r="Y23" s="43"/>
      <c r="Z23" s="43"/>
      <c r="AA23" s="43"/>
      <c r="AB23" s="43">
        <v>2</v>
      </c>
      <c r="AC23" s="43">
        <v>3</v>
      </c>
      <c r="AD23" s="43">
        <v>3</v>
      </c>
      <c r="AE23" s="43">
        <v>2</v>
      </c>
      <c r="AF23" s="43">
        <v>3</v>
      </c>
      <c r="AG23" s="43">
        <v>3</v>
      </c>
    </row>
    <row r="24" spans="2:33" x14ac:dyDescent="0.3">
      <c r="F24" s="40" t="s">
        <v>22</v>
      </c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3"/>
      <c r="V24" s="43"/>
      <c r="W24" s="43"/>
      <c r="X24" s="43"/>
      <c r="Y24" s="43"/>
      <c r="Z24" s="43"/>
      <c r="AA24" s="43"/>
      <c r="AB24" s="43"/>
      <c r="AC24" s="43">
        <v>3</v>
      </c>
      <c r="AD24" s="43">
        <v>3</v>
      </c>
      <c r="AE24" s="43">
        <v>3</v>
      </c>
      <c r="AF24" s="43">
        <v>3</v>
      </c>
      <c r="AG24" s="43">
        <v>4</v>
      </c>
    </row>
    <row r="25" spans="2:33" x14ac:dyDescent="0.3">
      <c r="F25" s="40" t="s">
        <v>23</v>
      </c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3"/>
      <c r="V25" s="43"/>
      <c r="W25" s="43"/>
      <c r="X25" s="43"/>
      <c r="Y25" s="43"/>
      <c r="Z25" s="43"/>
      <c r="AA25" s="43"/>
      <c r="AB25" s="43"/>
      <c r="AC25" s="43"/>
      <c r="AD25" s="43">
        <v>4</v>
      </c>
      <c r="AE25" s="43">
        <v>3</v>
      </c>
      <c r="AF25" s="43">
        <v>3</v>
      </c>
      <c r="AG25" s="43">
        <v>4</v>
      </c>
    </row>
    <row r="26" spans="2:33" x14ac:dyDescent="0.3">
      <c r="F26" s="40" t="s">
        <v>24</v>
      </c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>
        <v>3</v>
      </c>
      <c r="AF26" s="43">
        <v>4</v>
      </c>
      <c r="AG26" s="43">
        <v>4</v>
      </c>
    </row>
    <row r="27" spans="2:33" x14ac:dyDescent="0.3">
      <c r="F27" s="40" t="s">
        <v>25</v>
      </c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>
        <v>3</v>
      </c>
      <c r="AG27" s="43">
        <v>3</v>
      </c>
    </row>
    <row r="28" spans="2:33" x14ac:dyDescent="0.3">
      <c r="F28" s="40" t="s">
        <v>26</v>
      </c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>
        <v>4</v>
      </c>
    </row>
    <row r="29" spans="2:33" x14ac:dyDescent="0.3">
      <c r="F29" s="40" t="s">
        <v>27</v>
      </c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</row>
  </sheetData>
  <sortState xmlns:xlrd2="http://schemas.microsoft.com/office/spreadsheetml/2017/richdata2" columnSort="1" ref="F2:AG29">
    <sortCondition ref="F2"/>
  </sortState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9</vt:i4>
      </vt:variant>
    </vt:vector>
  </HeadingPairs>
  <TitlesOfParts>
    <vt:vector size="14" baseType="lpstr">
      <vt:lpstr>Inscriptions</vt:lpstr>
      <vt:lpstr>Jour</vt:lpstr>
      <vt:lpstr>Histoire</vt:lpstr>
      <vt:lpstr>CoEquipiers</vt:lpstr>
      <vt:lpstr>Adversaires</vt:lpstr>
      <vt:lpstr>AJouter_</vt:lpstr>
      <vt:lpstr>Doublettes</vt:lpstr>
      <vt:lpstr>Matchs</vt:lpstr>
      <vt:lpstr>Nombre_Joueurs</vt:lpstr>
      <vt:lpstr>Nombre_Terrains</vt:lpstr>
      <vt:lpstr>Penalites</vt:lpstr>
      <vt:lpstr>Triplettes</vt:lpstr>
      <vt:lpstr>X_TBL_Adv</vt:lpstr>
      <vt:lpstr>X_TBL_CoEq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2026-10-07T06:37:10Z</dcterms:created>
  <dcterms:modified xsi:type="dcterms:W3CDTF">2026-10-08T08:38:57Z</dcterms:modified>
</cp:coreProperties>
</file>