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Eigenaar\Downloads\"/>
    </mc:Choice>
  </mc:AlternateContent>
  <xr:revisionPtr revIDLastSave="0" documentId="13_ncr:1_{19958A3E-18D0-4B79-81E4-145A325FF67D}" xr6:coauthVersionLast="47" xr6:coauthVersionMax="47" xr10:uidLastSave="{00000000-0000-0000-0000-000000000000}"/>
  <bookViews>
    <workbookView xWindow="-120" yWindow="-120" windowWidth="29040" windowHeight="15990" activeTab="2" xr2:uid="{00000000-000D-0000-FFFF-FFFF00000000}"/>
  </bookViews>
  <sheets>
    <sheet name="Export Summary" sheetId="1" r:id="rId1"/>
    <sheet name="188 - Tableau 1" sheetId="2" r:id="rId2"/>
    <sheet name="Calcul Hebdo - FORMULES POUR EX" sheetId="3" r:id="rId3"/>
    <sheet name="Calcul mensuel - FORMULES POUR "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3" l="1"/>
  <c r="N5" i="3" s="1" a="1"/>
  <c r="N5" i="3" s="1"/>
  <c r="H2" i="3"/>
  <c r="M6" i="3"/>
  <c r="N6" i="3" s="1" a="1"/>
  <c r="N6" i="3" s="1"/>
  <c r="M7" i="3"/>
  <c r="N7" i="3" s="1" a="1"/>
  <c r="N7" i="3" s="1"/>
  <c r="M8" i="3"/>
  <c r="N8" i="3" s="1" a="1"/>
  <c r="N8" i="3" s="1"/>
  <c r="M9" i="3"/>
  <c r="N9" i="3" s="1" a="1"/>
  <c r="N9" i="3" s="1"/>
  <c r="M10" i="3"/>
  <c r="N10" i="3" s="1" a="1"/>
  <c r="N10" i="3" s="1"/>
  <c r="M11" i="3"/>
  <c r="N11" i="3" s="1" a="1"/>
  <c r="N11" i="3" s="1"/>
  <c r="M12" i="3"/>
  <c r="N12" i="3" s="1" a="1"/>
  <c r="N12" i="3" s="1"/>
  <c r="M13" i="3"/>
  <c r="N13" i="3" s="1" a="1"/>
  <c r="N13" i="3" s="1"/>
  <c r="M14" i="3"/>
  <c r="N14" i="3" s="1" a="1"/>
  <c r="N14" i="3" s="1"/>
  <c r="M15" i="3"/>
  <c r="N15" i="3" s="1" a="1"/>
  <c r="N15" i="3" s="1"/>
  <c r="M16" i="3"/>
  <c r="N16" i="3" s="1" a="1"/>
  <c r="N16" i="3" s="1"/>
  <c r="M17" i="3"/>
  <c r="N17" i="3" s="1" a="1"/>
  <c r="N17" i="3" s="1"/>
  <c r="M4" i="3"/>
  <c r="N4" i="3" s="1" a="1"/>
  <c r="N4" i="3" s="1"/>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Q17" i="2" a="1"/>
  <c r="Q17" i="2" s="1"/>
  <c r="P17" i="2" a="1"/>
  <c r="P17" i="2" s="1"/>
  <c r="O17" i="2" a="1"/>
  <c r="O17" i="2"/>
  <c r="N17" i="2" a="1"/>
  <c r="N17" i="2" s="1"/>
  <c r="M17" i="2" a="1"/>
  <c r="M17" i="2" s="1"/>
  <c r="L17" i="2" a="1"/>
  <c r="L17" i="2" s="1"/>
  <c r="K17" i="2" a="1"/>
  <c r="K17" i="2" s="1"/>
  <c r="R17" i="2" s="1" a="1"/>
  <c r="R17" i="2" s="1"/>
  <c r="I17" i="2" a="1"/>
  <c r="I17" i="2" s="1"/>
  <c r="H17" i="2" a="1"/>
  <c r="H17" i="2" s="1"/>
  <c r="G17" i="2" a="1"/>
  <c r="G17" i="2" s="1"/>
  <c r="F17" i="2" a="1"/>
  <c r="F17" i="2" s="1"/>
  <c r="E17" i="2" a="1"/>
  <c r="E17" i="2" s="1"/>
  <c r="D17" i="2" a="1"/>
  <c r="D17" i="2" s="1"/>
  <c r="C17" i="2" a="1"/>
  <c r="C17" i="2" s="1"/>
  <c r="J17" i="2" s="1" a="1"/>
  <c r="J17" i="2" s="1"/>
  <c r="Q15" i="2" a="1"/>
  <c r="Q15" i="2" s="1"/>
  <c r="P15" i="2" a="1"/>
  <c r="P15" i="2" s="1"/>
  <c r="O15" i="2" a="1"/>
  <c r="O15" i="2" s="1"/>
  <c r="N15" i="2" a="1"/>
  <c r="N15" i="2"/>
  <c r="M15" i="2" a="1"/>
  <c r="M15" i="2"/>
  <c r="L15" i="2" a="1"/>
  <c r="L15" i="2"/>
  <c r="K15" i="2" a="1"/>
  <c r="K15" i="2"/>
  <c r="I15" i="2" a="1"/>
  <c r="I15" i="2"/>
  <c r="H15" i="2" a="1"/>
  <c r="H15" i="2"/>
  <c r="G15" i="2" a="1"/>
  <c r="G15" i="2"/>
  <c r="F15" i="2" a="1"/>
  <c r="F15" i="2"/>
  <c r="E15" i="2" a="1"/>
  <c r="E15" i="2"/>
  <c r="D15" i="2" a="1"/>
  <c r="D15" i="2"/>
  <c r="C15" i="2" a="1"/>
  <c r="C15" i="2"/>
  <c r="R12" i="2" a="1"/>
  <c r="R12" i="2"/>
  <c r="J12" i="2" a="1"/>
  <c r="J12" i="2"/>
  <c r="Q11" i="2" a="1"/>
  <c r="Q11" i="2"/>
  <c r="P11" i="2" a="1"/>
  <c r="P11" i="2"/>
  <c r="O11" i="2" a="1"/>
  <c r="O11" i="2"/>
  <c r="N11" i="2" a="1"/>
  <c r="N11" i="2"/>
  <c r="M11" i="2" a="1"/>
  <c r="M11" i="2"/>
  <c r="L11" i="2" a="1"/>
  <c r="L11" i="2"/>
  <c r="K11" i="2" a="1"/>
  <c r="K11" i="2"/>
  <c r="I11" i="2" a="1"/>
  <c r="I11" i="2"/>
  <c r="H11" i="2" a="1"/>
  <c r="H11" i="2"/>
  <c r="G11" i="2" a="1"/>
  <c r="G11" i="2"/>
  <c r="F11" i="2" a="1"/>
  <c r="F11" i="2"/>
  <c r="E11" i="2" a="1"/>
  <c r="E11" i="2"/>
  <c r="D11" i="2" a="1"/>
  <c r="D11" i="2"/>
  <c r="C11" i="2" a="1"/>
  <c r="C11" i="2" s="1"/>
  <c r="R8" i="2" a="1"/>
  <c r="R8" i="2" s="1"/>
  <c r="J8" i="2" a="1"/>
  <c r="J8" i="2" s="1"/>
  <c r="Q7" i="2" a="1"/>
  <c r="Q7" i="2" s="1"/>
  <c r="P7" i="2" a="1"/>
  <c r="P7" i="2" s="1"/>
  <c r="O7" i="2" a="1"/>
  <c r="O7" i="2" s="1"/>
  <c r="N7" i="2" a="1"/>
  <c r="N7" i="2" s="1"/>
  <c r="M7" i="2" a="1"/>
  <c r="M7" i="2" s="1"/>
  <c r="L7" i="2" a="1"/>
  <c r="L7" i="2" s="1"/>
  <c r="K7" i="2" a="1"/>
  <c r="K7" i="2" s="1"/>
  <c r="I7" i="2" a="1"/>
  <c r="I7" i="2"/>
  <c r="H7" i="2" a="1"/>
  <c r="H7" i="2"/>
  <c r="G7" i="2" a="1"/>
  <c r="G7" i="2"/>
  <c r="F7" i="2" a="1"/>
  <c r="F7" i="2"/>
  <c r="E7" i="2" a="1"/>
  <c r="E7" i="2"/>
  <c r="D7" i="2" a="1"/>
  <c r="D7" i="2"/>
  <c r="C7" i="2" a="1"/>
  <c r="C7" i="2"/>
  <c r="R4" i="2" a="1"/>
  <c r="R4" i="2"/>
  <c r="J4" i="2" a="1"/>
  <c r="J4" i="2"/>
  <c r="C3" i="2" a="1"/>
  <c r="C3" i="2"/>
  <c r="D1" i="2" a="1"/>
  <c r="D1" i="2"/>
  <c r="I52" i="3" l="1"/>
  <c r="J52" i="3"/>
  <c r="I53" i="3"/>
  <c r="J53" i="3"/>
  <c r="I54" i="3"/>
  <c r="J54" i="3"/>
  <c r="I55" i="3"/>
  <c r="J55" i="3"/>
  <c r="I27" i="3"/>
  <c r="J27" i="3"/>
  <c r="I28" i="3"/>
  <c r="J28" i="3"/>
  <c r="I29" i="3"/>
  <c r="J29" i="3"/>
  <c r="I30" i="3"/>
  <c r="J30" i="3"/>
  <c r="I31" i="3"/>
  <c r="J31" i="3"/>
  <c r="I32" i="3"/>
  <c r="J32" i="3"/>
  <c r="I33" i="3"/>
  <c r="J33" i="3"/>
  <c r="I34" i="3"/>
  <c r="J34" i="3" s="1"/>
  <c r="I35" i="3"/>
  <c r="J35" i="3" s="1"/>
  <c r="I36" i="3"/>
  <c r="J36" i="3" s="1"/>
  <c r="I37" i="3"/>
  <c r="J37" i="3" s="1"/>
  <c r="I38" i="3"/>
  <c r="J38" i="3"/>
  <c r="I39" i="3"/>
  <c r="J39" i="3" s="1"/>
  <c r="I40" i="3"/>
  <c r="J40" i="3"/>
  <c r="I41" i="3"/>
  <c r="J41" i="3"/>
  <c r="I42" i="3"/>
  <c r="J42" i="3" s="1"/>
  <c r="I43" i="3"/>
  <c r="J43" i="3"/>
  <c r="I44" i="3"/>
  <c r="J44" i="3"/>
  <c r="I45" i="3"/>
  <c r="J45" i="3" s="1"/>
  <c r="I46" i="3"/>
  <c r="J46" i="3"/>
  <c r="I47" i="3"/>
  <c r="J47" i="3" s="1"/>
  <c r="I48" i="3"/>
  <c r="J48" i="3"/>
  <c r="I49" i="3"/>
  <c r="J49" i="3"/>
  <c r="I50" i="3"/>
  <c r="J50" i="3"/>
  <c r="I51" i="3"/>
  <c r="J51" i="3"/>
  <c r="C4" i="3" a="1"/>
  <c r="C4" i="3" s="1"/>
  <c r="B4" i="3"/>
  <c r="B5" i="3"/>
  <c r="D3" i="2" a="1"/>
  <c r="D3" i="2" s="1"/>
  <c r="E1" i="2" a="1"/>
  <c r="E1" i="2" s="1"/>
  <c r="I4" i="3" l="1"/>
  <c r="J4" i="3" s="1"/>
  <c r="C5" i="3" a="1"/>
  <c r="C5" i="3" s="1"/>
  <c r="F1" i="2" a="1"/>
  <c r="F1" i="2" s="1"/>
  <c r="E3" i="2" a="1"/>
  <c r="E3" i="2" s="1"/>
  <c r="I5" i="3" l="1"/>
  <c r="J5" i="3" s="1"/>
  <c r="G1" i="2" a="1"/>
  <c r="G1" i="2" s="1"/>
  <c r="F3" i="2" a="1"/>
  <c r="F3" i="2" s="1"/>
  <c r="C6" i="3" l="1" a="1"/>
  <c r="C6" i="3" s="1"/>
  <c r="B6" i="3"/>
  <c r="H1" i="2" a="1"/>
  <c r="H1" i="2" s="1"/>
  <c r="G3" i="2" a="1"/>
  <c r="G3" i="2" s="1"/>
  <c r="I6" i="3" l="1"/>
  <c r="J6" i="3" s="1"/>
  <c r="I1" i="2" a="1"/>
  <c r="I1" i="2" s="1"/>
  <c r="H3" i="2" a="1"/>
  <c r="H3" i="2" s="1"/>
  <c r="B7" i="3" l="1"/>
  <c r="C7" i="3" a="1"/>
  <c r="C7" i="3" s="1"/>
  <c r="B8" i="3"/>
  <c r="K1" i="2" a="1"/>
  <c r="K1" i="2" s="1"/>
  <c r="I3" i="2" a="1"/>
  <c r="I3" i="2" s="1"/>
  <c r="I7" i="3" l="1"/>
  <c r="J7" i="3" s="1"/>
  <c r="I8" i="3"/>
  <c r="J8" i="3" s="1"/>
  <c r="C8" i="3" a="1"/>
  <c r="C8" i="3" s="1"/>
  <c r="L1" i="2" a="1"/>
  <c r="L1" i="2" s="1"/>
  <c r="K3" i="2" a="1"/>
  <c r="K3" i="2" s="1"/>
  <c r="B9" i="3" l="1"/>
  <c r="M1" i="2" a="1"/>
  <c r="M1" i="2" s="1"/>
  <c r="L3" i="2" a="1"/>
  <c r="L3" i="2" s="1"/>
  <c r="I9" i="3" l="1"/>
  <c r="J9" i="3" s="1"/>
  <c r="C9" i="3" a="1"/>
  <c r="C9" i="3" s="1"/>
  <c r="N1" i="2" a="1"/>
  <c r="N1" i="2" s="1"/>
  <c r="M3" i="2" a="1"/>
  <c r="M3" i="2" s="1"/>
  <c r="B10" i="3" l="1"/>
  <c r="O1" i="2" a="1"/>
  <c r="O1" i="2" s="1"/>
  <c r="N3" i="2" a="1"/>
  <c r="N3" i="2" s="1"/>
  <c r="I10" i="3" l="1"/>
  <c r="J10" i="3" s="1"/>
  <c r="C10" i="3" a="1"/>
  <c r="C10" i="3" s="1"/>
  <c r="P1" i="2" a="1"/>
  <c r="P1" i="2" s="1"/>
  <c r="O3" i="2" a="1"/>
  <c r="O3" i="2" s="1"/>
  <c r="B11" i="3" l="1"/>
  <c r="Q1" i="2" a="1"/>
  <c r="Q1" i="2" s="1"/>
  <c r="Q3" i="2" s="1" a="1"/>
  <c r="Q3" i="2" s="1"/>
  <c r="P3" i="2" a="1"/>
  <c r="P3" i="2" s="1"/>
  <c r="I11" i="3" l="1"/>
  <c r="J11" i="3" s="1"/>
  <c r="C11" i="3" a="1"/>
  <c r="C11" i="3" s="1"/>
  <c r="B12" i="3" l="1"/>
  <c r="I12" i="3" l="1"/>
  <c r="J12" i="3" s="1"/>
  <c r="C12" i="3" a="1"/>
  <c r="C12" i="3" s="1"/>
  <c r="B13" i="3" l="1"/>
  <c r="I13" i="3" l="1"/>
  <c r="J13" i="3" s="1"/>
  <c r="C13" i="3" a="1"/>
  <c r="C13" i="3" s="1"/>
  <c r="B14" i="3" l="1"/>
  <c r="I14" i="3" l="1"/>
  <c r="J14" i="3" s="1"/>
  <c r="C14" i="3" a="1"/>
  <c r="C14" i="3" s="1"/>
  <c r="B15" i="3" l="1"/>
  <c r="I15" i="3" l="1"/>
  <c r="J15" i="3" s="1"/>
  <c r="C15" i="3" a="1"/>
  <c r="C15" i="3" s="1"/>
  <c r="B16" i="3" l="1"/>
  <c r="I16" i="3" l="1"/>
  <c r="J16" i="3" s="1"/>
  <c r="C16" i="3" a="1"/>
  <c r="C16" i="3" s="1"/>
  <c r="B17" i="3" l="1"/>
  <c r="C17" i="3" l="1" a="1"/>
  <c r="C17" i="3" s="1"/>
  <c r="B18" i="3" l="1"/>
  <c r="I17" i="3"/>
  <c r="J17" i="3" s="1"/>
  <c r="I18" i="3" l="1"/>
  <c r="J18" i="3" s="1"/>
  <c r="B19" i="3" l="1"/>
  <c r="I19" i="3" l="1"/>
  <c r="J19" i="3" s="1"/>
  <c r="B20" i="3" l="1"/>
  <c r="B21" i="3" l="1"/>
  <c r="I20" i="3"/>
  <c r="J20" i="3" s="1"/>
  <c r="I21" i="3" l="1"/>
  <c r="J21" i="3" s="1"/>
  <c r="B22" i="3"/>
  <c r="I22" i="3" l="1"/>
  <c r="J22" i="3" s="1"/>
  <c r="B23" i="3"/>
  <c r="B24" i="3" l="1"/>
  <c r="I23" i="3"/>
  <c r="J23" i="3" s="1"/>
  <c r="B25" i="3" l="1"/>
  <c r="I24" i="3"/>
  <c r="J24" i="3" s="1"/>
  <c r="B26" i="3" l="1"/>
  <c r="I25" i="3"/>
  <c r="J25" i="3" s="1"/>
  <c r="I26" i="3" l="1"/>
  <c r="J26" i="3" s="1"/>
  <c r="N3" i="3"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<sst xmlns="http://schemas.openxmlformats.org/spreadsheetml/2006/main" count="61" uniqueCount="49">
  <si>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</si>
  <si>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</si>
  <si>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</si>
  <si>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</si>
  <si>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188</t>
  </si>
  <si>
    <t>Tableau 1</t>
  </si>
  <si>
    <t>188 - Tableau 1</t>
  </si>
  <si>
    <t>Date</t>
  </si>
  <si>
    <t>Sunday</t>
  </si>
  <si>
    <t>Monday</t>
  </si>
  <si>
    <t>Tuesday</t>
  </si>
  <si>
    <t>Wednesday</t>
  </si>
  <si>
    <t>Thrusday</t>
  </si>
  <si>
    <t>Friday</t>
  </si>
  <si>
    <t>Saturday</t>
  </si>
  <si>
    <t>Comments staff</t>
  </si>
  <si>
    <t>Month</t>
  </si>
  <si>
    <t>HOURS WEEK 1</t>
  </si>
  <si>
    <t>HOURS
WEEK 2</t>
  </si>
  <si>
    <t>A</t>
  </si>
  <si>
    <t>B</t>
  </si>
  <si>
    <t>C</t>
  </si>
  <si>
    <t>TOTAL STAFF HOURS</t>
  </si>
  <si>
    <t>Calcul Hebdo</t>
  </si>
  <si>
    <t>FORMULES POUR EXCEL ET NON POUR NUMBERS</t>
  </si>
  <si>
    <t>Calcul Hebdo - FORMULES POUR EX</t>
  </si>
  <si>
    <t>!er jour semaine</t>
  </si>
  <si>
    <t>Dernier jour semaine</t>
  </si>
  <si>
    <t>Debut mois</t>
  </si>
  <si>
    <t>Heures allouées</t>
  </si>
  <si>
    <t>Heures programmées</t>
  </si>
  <si>
    <t>Calcul mensuel</t>
  </si>
  <si>
    <t xml:space="preserve">Calcul mensuel - FORMULES POUR </t>
  </si>
  <si>
    <t>Mois</t>
  </si>
  <si>
    <t>Résultats à trouver pour heures allouées</t>
  </si>
  <si>
    <t>Résultats à trouver pour heures programmées</t>
  </si>
  <si>
    <t>March</t>
  </si>
  <si>
    <t>April</t>
  </si>
  <si>
    <t>May</t>
  </si>
  <si>
    <t>June</t>
  </si>
  <si>
    <t>CALCUL ENTRE ONGLETS POUR SOMME DE CHAQUE MOIS</t>
  </si>
  <si>
    <t>Si dans la feuille « calcul » début mois (C) = 3 et fin mois (F) = 3 se trouvent sur la même ligne faire somme dans ce tableau de la colonne (onglet calcul) des heures allouées (D) et si début mois (C) = 3 et fin mois (F) = 4 alors somme de la cellule G6 + plage C7:C10 et ainsi de suite</t>
  </si>
  <si>
    <t>Heures allouées2</t>
  </si>
  <si>
    <t>Heures programmées3</t>
  </si>
  <si>
    <t>jours</t>
  </si>
  <si>
    <t>mois</t>
  </si>
  <si>
    <t>pourc ce mois</t>
  </si>
  <si>
    <t>premier</t>
  </si>
  <si>
    <t>an&amp;mois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</si>
</sst>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 #,##0.00_ ;_ * \-#,##0.00_ ;_ * &quot;-&quot;??_ ;_ @_ "/>
    <numFmt numFmtId="164" formatCode="yyyy&quot;-&quot;mm&quot;-&quot;dd"/>
    <numFmt numFmtId="165" formatCode="h:mm&quot; &quot;AM/PM"/>
    <numFmt numFmtId="166" formatCode="[h]:mm"/>
    <numFmt numFmtId="172" formatCode="_ * #,##0_ ;_ * \-#,##0_ ;_ * &quot;-&quot;??_ ;_ @_ "/>
    <numFmt numFmtId="173" formatCode="ddd\ dd/mm/yy"/>
  </numFmts>
  <fonts count="14">
    <font>
      <sz val="10"/>
      <color indexed="8"/>
      <name val="Helvetica Neue"/>
    </font>
    <font>
      <sz val="12"/>
      <color indexed="8"/>
      <name val="Helvetica Neue"/>
    </font>
    <font>
      <sz val="14"/>
      <color indexed="8"/>
      <name val="Helvetica Neue"/>
    </font>
    <font>
      <u/>
      <sz val="12"/>
      <color indexed="11"/>
      <name val="Helvetica Neue"/>
    </font>
    <font>
      <sz val="11"/>
      <color indexed="8"/>
      <name val="Calibri"/>
    </font>
    <font>
      <b/>
      <i/>
      <sz val="11"/>
      <color indexed="12"/>
      <name val="Calibri"/>
    </font>
    <font>
      <b/>
      <sz val="11"/>
      <color indexed="8"/>
      <name val="Calibri"/>
    </font>
    <font>
      <b/>
      <sz val="11"/>
      <color indexed="20"/>
      <name val="Calibri"/>
    </font>
    <font>
      <b/>
      <sz val="11"/>
      <color indexed="12"/>
      <name val="Calibri"/>
    </font>
    <font>
      <i/>
      <sz val="11"/>
      <color indexed="8"/>
      <name val="Calibri"/>
    </font>
    <font>
      <b/>
      <sz val="12"/>
      <color indexed="29"/>
      <name val="Helvetica Neue"/>
    </font>
    <font>
      <b/>
      <sz val="10"/>
      <color indexed="8"/>
      <name val="Helvetica Neue"/>
    </font>
    <font>
      <sz val="10"/>
      <color indexed="8"/>
      <name val="Helvetica Neue"/>
    </font>
    <font>
      <b/>
      <sz val="10"/>
      <color rgb="FFFF0000"/>
      <name val="Helvetica Neue"/>
    </font>
  </fonts>
  <fills count="18">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27"/>
        <bgColor auto="1"/>
      </patternFill>
    </fill>
    <fill>
      <patternFill patternType="solid">
        <fgColor indexed="28"/>
        <bgColor auto="1"/>
      </patternFill>
    </fill>
    <fill>
      <patternFill patternType="solid">
        <fgColor indexed="30"/>
        <bgColor auto="1"/>
      </patternFill>
    </fill>
    <fill>
      <patternFill patternType="solid">
        <fgColor indexed="33"/>
        <bgColor auto="1"/>
      </patternFill>
    </fill>
    <fill>
      <patternFill patternType="solid">
        <fgColor indexed="34"/>
        <bgColor auto="1"/>
      </patternFill>
    </fill>
    <fill>
      <patternFill patternType="solid">
        <fgColor indexed="35"/>
        <bgColor auto="1"/>
      </patternFill>
    </fill>
    <fill>
      <patternFill patternType="solid">
        <fgColor indexed="36"/>
        <bgColor auto="1"/>
      </patternFill>
    </fill>
    <fill>
      <patternFill patternType="solid">
        <fgColor indexed="37"/>
        <bgColor auto="1"/>
      </patternFill>
    </fill>
    <fill>
      <patternFill patternType="solid">
        <fgColor indexed="38"/>
        <bgColor auto="1"/>
      </patternFill>
    </fill>
    <fill>
      <patternFill patternType="solid">
        <fgColor indexed="30"/>
        <bgColor indexed="64"/>
      </patternFill>
    </fill>
  </fills>
  <borders count="55">
    <border>
      <left/>
      <right/>
      <top/>
      <bottom/>
      <diagonal/>
    </border>
    <border>
      <left style="thin">
        <color indexed="14"/>
      </left>
      <right style="medium">
        <color indexed="8"/>
      </right>
      <top style="thin">
        <color indexed="14"/>
      </top>
      <bottom/>
      <diagonal/>
    </border>
    <border>
      <left style="medium">
        <color indexed="8"/>
      </left>
      <right style="medium">
        <color indexed="8"/>
      </right>
      <top style="medium">
        <color indexed="8"/>
      </top>
      <bottom/>
      <diagonal/>
    </border>
    <border>
      <left style="medium">
        <color indexed="8"/>
      </left>
      <right style="medium">
        <color indexed="8"/>
      </right>
      <top style="thin">
        <color indexed="14"/>
      </top>
      <bottom/>
      <diagonal/>
    </border>
    <border>
      <left style="medium">
        <color indexed="8"/>
      </left>
      <right style="thin">
        <color indexed="14"/>
      </right>
      <top style="thin">
        <color indexed="14"/>
      </top>
      <bottom/>
      <diagonal/>
    </border>
    <border>
      <left style="thin">
        <color indexed="14"/>
      </left>
      <right style="medium">
        <color indexed="8"/>
      </right>
      <top/>
      <bottom style="medium">
        <color indexed="8"/>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medium">
        <color indexed="8"/>
      </left>
      <right style="thin">
        <color indexed="14"/>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thin">
        <color indexed="8"/>
      </bottom>
      <diagonal/>
    </border>
    <border>
      <left style="medium">
        <color indexed="8"/>
      </left>
      <right style="thin">
        <color indexed="8"/>
      </right>
      <top style="medium">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thin">
        <color indexed="8"/>
      </top>
      <bottom style="thin">
        <color indexed="8"/>
      </bottom>
      <diagonal/>
    </border>
    <border>
      <left style="medium">
        <color indexed="8"/>
      </left>
      <right style="thin">
        <color indexed="8"/>
      </right>
      <top/>
      <bottom/>
      <diagonal/>
    </border>
    <border>
      <left style="thin">
        <color indexed="8"/>
      </left>
      <right style="thin">
        <color indexed="8"/>
      </right>
      <top style="thin">
        <color indexed="8"/>
      </top>
      <bottom style="medium">
        <color indexed="8"/>
      </bottom>
      <diagonal/>
    </border>
    <border>
      <left style="thin">
        <color indexed="8"/>
      </left>
      <right style="thin">
        <color indexed="8"/>
      </right>
      <top/>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14"/>
      </left>
      <right/>
      <top style="medium">
        <color indexed="8"/>
      </top>
      <bottom style="medium">
        <color indexed="8"/>
      </bottom>
      <diagonal/>
    </border>
    <border>
      <left/>
      <right/>
      <top style="medium">
        <color indexed="8"/>
      </top>
      <bottom style="medium">
        <color indexed="8"/>
      </bottom>
      <diagonal/>
    </border>
    <border>
      <left/>
      <right style="thin">
        <color indexed="14"/>
      </right>
      <top style="medium">
        <color indexed="8"/>
      </top>
      <bottom style="medium">
        <color indexed="8"/>
      </bottom>
      <diagonal/>
    </border>
    <border>
      <left style="thin">
        <color indexed="14"/>
      </left>
      <right/>
      <top style="medium">
        <color indexed="8"/>
      </top>
      <bottom style="thin">
        <color indexed="14"/>
      </bottom>
      <diagonal/>
    </border>
    <border>
      <left/>
      <right/>
      <top style="medium">
        <color indexed="8"/>
      </top>
      <bottom style="thin">
        <color indexed="8"/>
      </bottom>
      <diagonal/>
    </border>
    <border>
      <left style="thin">
        <color indexed="31"/>
      </left>
      <right style="thin">
        <color indexed="31"/>
      </right>
      <top style="thin">
        <color indexed="31"/>
      </top>
      <bottom style="thin">
        <color indexed="32"/>
      </bottom>
      <diagonal/>
    </border>
    <border>
      <left style="thin">
        <color indexed="31"/>
      </left>
      <right style="thin">
        <color indexed="32"/>
      </right>
      <top style="thin">
        <color indexed="32"/>
      </top>
      <bottom style="thin">
        <color indexed="31"/>
      </bottom>
      <diagonal/>
    </border>
    <border>
      <left style="thin">
        <color indexed="32"/>
      </left>
      <right style="thin">
        <color indexed="31"/>
      </right>
      <top style="thin">
        <color indexed="32"/>
      </top>
      <bottom style="thin">
        <color indexed="31"/>
      </bottom>
      <diagonal/>
    </border>
    <border>
      <left style="thin">
        <color indexed="31"/>
      </left>
      <right style="thin">
        <color indexed="31"/>
      </right>
      <top style="thin">
        <color indexed="32"/>
      </top>
      <bottom style="thin">
        <color indexed="31"/>
      </bottom>
      <diagonal/>
    </border>
    <border>
      <left style="thin">
        <color indexed="31"/>
      </left>
      <right style="thin">
        <color indexed="32"/>
      </right>
      <top style="thin">
        <color indexed="31"/>
      </top>
      <bottom style="thin">
        <color indexed="31"/>
      </bottom>
      <diagonal/>
    </border>
    <border>
      <left style="thin">
        <color indexed="32"/>
      </left>
      <right style="thin">
        <color indexed="31"/>
      </right>
      <top style="thin">
        <color indexed="31"/>
      </top>
      <bottom style="thin">
        <color indexed="31"/>
      </bottom>
      <diagonal/>
    </border>
    <border>
      <left style="thin">
        <color indexed="31"/>
      </left>
      <right style="thin">
        <color indexed="31"/>
      </right>
      <top style="thin">
        <color indexed="31"/>
      </top>
      <bottom style="thin">
        <color indexed="31"/>
      </bottom>
      <diagonal/>
    </border>
    <border>
      <left style="thin">
        <color indexed="32"/>
      </left>
      <right style="thin">
        <color indexed="31"/>
      </right>
      <top style="thin">
        <color indexed="31"/>
      </top>
      <bottom style="thin">
        <color indexed="32"/>
      </bottom>
      <diagonal/>
    </border>
    <border>
      <left style="thin">
        <color indexed="31"/>
      </left>
      <right style="thin">
        <color indexed="32"/>
      </right>
      <top style="thin">
        <color indexed="31"/>
      </top>
      <bottom style="thin">
        <color indexed="32"/>
      </bottom>
      <diagonal/>
    </border>
    <border>
      <left style="thin">
        <color indexed="31"/>
      </left>
      <right/>
      <top style="thin">
        <color indexed="31"/>
      </top>
      <bottom style="thin">
        <color indexed="32"/>
      </bottom>
      <diagonal/>
    </border>
    <border>
      <left style="thin">
        <color indexed="31"/>
      </left>
      <right/>
      <top style="thin">
        <color indexed="32"/>
      </top>
      <bottom style="thin">
        <color indexed="31"/>
      </bottom>
      <diagonal/>
    </border>
    <border>
      <left style="thin">
        <color indexed="31"/>
      </left>
      <right/>
      <top style="thin">
        <color indexed="31"/>
      </top>
      <bottom style="thin">
        <color indexed="31"/>
      </bottom>
      <diagonal/>
    </border>
    <border>
      <left/>
      <right style="thin">
        <color indexed="31"/>
      </right>
      <top/>
      <bottom style="thin">
        <color indexed="32"/>
      </bottom>
      <diagonal/>
    </border>
    <border>
      <left style="thin">
        <color indexed="31"/>
      </left>
      <right style="thin">
        <color indexed="31"/>
      </right>
      <top/>
      <bottom style="thin">
        <color indexed="32"/>
      </bottom>
      <diagonal/>
    </border>
    <border>
      <left style="thin">
        <color indexed="31"/>
      </left>
      <right/>
      <top/>
      <bottom style="thin">
        <color indexed="32"/>
      </bottom>
      <diagonal/>
    </border>
    <border>
      <left style="thin">
        <color indexed="31"/>
      </left>
      <right style="thin">
        <color indexed="31"/>
      </right>
      <top/>
      <bottom style="thin">
        <color indexed="31"/>
      </bottom>
      <diagonal/>
    </border>
    <border>
      <left style="thin">
        <color indexed="31"/>
      </left>
      <right style="thin">
        <color indexed="31"/>
      </right>
      <top style="thin">
        <color indexed="3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pplyNumberFormat="0" applyFill="0" applyBorder="0" applyProtection="0">
      <alignment vertical="top" wrapText="1"/>
    </xf>
    <xf numFmtId="43" fontId="12" fillId="0" borderId="0" applyFont="0" applyFill="0" applyBorder="0" applyAlignment="0" applyProtection="0"/>
  </cellStyleXfs>
  <cellXfs count="148">
    <xf numFmtId="0" fontId="0" fillId="0" borderId="0" xfId="0">
      <alignment vertical="top" wrapText="1"/>
    </xf>
    <xf numFmtId="0" fontId="2" fillId="0" borderId="0" xfId="0" applyFont="1" applyAlignment="1">
      <alignment horizontal="left" vertical="top" wrapText="1"/>
    </xf>
    <xf numFmtId="0" fontId="1" fillId="2" borderId="0" xfId="0" applyFont="1" applyFill="1" applyAlignment="1">
      <alignment horizontal="left" vertical="top" wrapText="1"/>
    </xf>
    <xf numFmtId="0" fontId="1" fillId="3" borderId="0" xfId="0" applyFont="1" applyFill="1" applyAlignment="1">
      <alignment horizontal="left" vertical="top" wrapText="1"/>
    </xf>
    <xf numFmtId="0" fontId="3" fillId="3" borderId="0" xfId="0" applyFont="1" applyFill="1" applyAlignment="1">
      <alignment horizontal="left" vertical="top" wrapText="1"/>
    </xf>
    <xf numFmtId="0" fontId="4" fillId="0" borderId="0" xfId="0" applyNumberFormat="1" applyFont="1" applyAlignment="1"/>
    <xf numFmtId="20" fontId="5" fillId="4" borderId="1" xfId="0" applyNumberFormat="1" applyFont="1" applyFill="1" applyBorder="1" applyAlignment="1">
      <alignment horizontal="center" vertical="center"/>
    </xf>
    <xf numFmtId="164" fontId="6" fillId="5" borderId="2" xfId="0" applyNumberFormat="1"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20" fontId="5" fillId="4" borderId="5" xfId="0" applyNumberFormat="1" applyFont="1" applyFill="1" applyBorder="1" applyAlignment="1">
      <alignment horizontal="center" vertical="center"/>
    </xf>
    <xf numFmtId="49" fontId="4" fillId="5" borderId="6" xfId="0" applyNumberFormat="1"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49" fontId="6" fillId="5" borderId="9" xfId="0" applyNumberFormat="1" applyFont="1" applyFill="1" applyBorder="1" applyAlignment="1">
      <alignment horizontal="center" vertical="center" wrapText="1"/>
    </xf>
    <xf numFmtId="49" fontId="6" fillId="5" borderId="7" xfId="0" applyNumberFormat="1" applyFont="1" applyFill="1" applyBorder="1" applyAlignment="1">
      <alignment horizontal="center" vertical="center"/>
    </xf>
    <xf numFmtId="1" fontId="4" fillId="6" borderId="10" xfId="0" applyNumberFormat="1" applyFont="1" applyFill="1" applyBorder="1" applyAlignment="1">
      <alignment horizontal="center" vertical="center"/>
    </xf>
    <xf numFmtId="1" fontId="4" fillId="7" borderId="10" xfId="0" applyNumberFormat="1" applyFont="1" applyFill="1" applyBorder="1" applyAlignment="1">
      <alignment horizontal="center" vertical="center"/>
    </xf>
    <xf numFmtId="49" fontId="6" fillId="4" borderId="9" xfId="0" applyNumberFormat="1" applyFont="1" applyFill="1" applyBorder="1" applyAlignment="1">
      <alignment horizontal="center" vertical="center" wrapText="1"/>
    </xf>
    <xf numFmtId="165" fontId="4" fillId="4" borderId="12" xfId="0" applyNumberFormat="1" applyFont="1" applyFill="1" applyBorder="1" applyAlignment="1">
      <alignment horizontal="center" vertical="center"/>
    </xf>
    <xf numFmtId="0" fontId="4" fillId="4" borderId="12" xfId="0" applyNumberFormat="1" applyFont="1" applyFill="1" applyBorder="1" applyAlignment="1">
      <alignment horizontal="center" vertical="center"/>
    </xf>
    <xf numFmtId="2" fontId="4" fillId="4" borderId="12" xfId="0" applyNumberFormat="1" applyFont="1" applyFill="1" applyBorder="1" applyAlignment="1">
      <alignment horizontal="center" vertical="center"/>
    </xf>
    <xf numFmtId="2" fontId="4" fillId="4" borderId="14" xfId="0" applyNumberFormat="1" applyFont="1" applyFill="1" applyBorder="1" applyAlignment="1">
      <alignment horizontal="center" vertical="center"/>
    </xf>
    <xf numFmtId="165" fontId="4" fillId="4" borderId="16" xfId="0" applyNumberFormat="1" applyFont="1" applyFill="1" applyBorder="1" applyAlignment="1">
      <alignment horizontal="center" vertical="center"/>
    </xf>
    <xf numFmtId="0" fontId="4" fillId="4" borderId="16" xfId="0" applyNumberFormat="1" applyFont="1" applyFill="1" applyBorder="1" applyAlignment="1">
      <alignment horizontal="center" vertical="center"/>
    </xf>
    <xf numFmtId="2" fontId="4" fillId="4" borderId="16" xfId="0" applyNumberFormat="1" applyFont="1" applyFill="1" applyBorder="1" applyAlignment="1">
      <alignment horizontal="center" vertical="center"/>
    </xf>
    <xf numFmtId="2" fontId="4" fillId="4" borderId="18" xfId="0" applyNumberFormat="1" applyFont="1" applyFill="1" applyBorder="1" applyAlignment="1">
      <alignment horizontal="center" vertical="center"/>
    </xf>
    <xf numFmtId="2" fontId="8" fillId="4" borderId="19" xfId="0" applyNumberFormat="1" applyFont="1" applyFill="1" applyBorder="1" applyAlignment="1">
      <alignment horizontal="center" vertical="center"/>
    </xf>
    <xf numFmtId="2" fontId="8" fillId="4" borderId="20" xfId="0" applyNumberFormat="1" applyFont="1" applyFill="1" applyBorder="1" applyAlignment="1">
      <alignment horizontal="center" vertical="center"/>
    </xf>
    <xf numFmtId="2" fontId="8" fillId="4" borderId="21" xfId="0" applyNumberFormat="1" applyFont="1" applyFill="1" applyBorder="1" applyAlignment="1">
      <alignment horizontal="center" vertical="center"/>
    </xf>
    <xf numFmtId="2" fontId="8" fillId="4" borderId="9" xfId="0" applyNumberFormat="1" applyFont="1" applyFill="1" applyBorder="1" applyAlignment="1">
      <alignment horizontal="center" vertical="center"/>
    </xf>
    <xf numFmtId="0" fontId="8" fillId="4" borderId="22"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4" fillId="4" borderId="14"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8" fillId="4" borderId="19" xfId="0" applyNumberFormat="1" applyFont="1" applyFill="1" applyBorder="1" applyAlignment="1">
      <alignment horizontal="center" vertical="center"/>
    </xf>
    <xf numFmtId="1" fontId="8" fillId="4" borderId="21" xfId="0" applyNumberFormat="1" applyFont="1" applyFill="1" applyBorder="1" applyAlignment="1">
      <alignment horizontal="center" vertical="center"/>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2" fontId="9" fillId="4" borderId="25" xfId="0" applyNumberFormat="1" applyFont="1" applyFill="1" applyBorder="1" applyAlignment="1">
      <alignment horizontal="center" vertical="center"/>
    </xf>
    <xf numFmtId="0" fontId="6" fillId="4" borderId="26" xfId="0" applyFont="1" applyFill="1" applyBorder="1" applyAlignment="1">
      <alignment horizontal="center" vertical="center"/>
    </xf>
    <xf numFmtId="2" fontId="8" fillId="4" borderId="26" xfId="0" applyNumberFormat="1" applyFont="1" applyFill="1" applyBorder="1" applyAlignment="1">
      <alignment horizontal="center" vertical="center"/>
    </xf>
    <xf numFmtId="2" fontId="8" fillId="4" borderId="27" xfId="0" applyNumberFormat="1" applyFont="1" applyFill="1" applyBorder="1" applyAlignment="1">
      <alignment horizontal="center" vertical="center"/>
    </xf>
    <xf numFmtId="0" fontId="8" fillId="8" borderId="9" xfId="0" applyFont="1" applyFill="1" applyBorder="1" applyAlignment="1">
      <alignment horizontal="center" vertical="center" wrapText="1"/>
    </xf>
    <xf numFmtId="49" fontId="8" fillId="8" borderId="9" xfId="0" applyNumberFormat="1" applyFont="1" applyFill="1" applyBorder="1" applyAlignment="1">
      <alignment horizontal="center" vertical="center" wrapText="1"/>
    </xf>
    <xf numFmtId="2" fontId="6" fillId="8" borderId="9" xfId="0" applyNumberFormat="1" applyFont="1" applyFill="1" applyBorder="1" applyAlignment="1">
      <alignment horizontal="center" vertical="center"/>
    </xf>
    <xf numFmtId="2" fontId="6" fillId="9" borderId="9" xfId="0" applyNumberFormat="1" applyFont="1" applyFill="1" applyBorder="1" applyAlignment="1">
      <alignment horizontal="center" vertical="center"/>
    </xf>
    <xf numFmtId="20" fontId="9" fillId="0" borderId="28" xfId="0" applyNumberFormat="1" applyFont="1" applyBorder="1" applyAlignment="1"/>
    <xf numFmtId="0" fontId="4" fillId="4" borderId="26" xfId="0" applyFont="1" applyFill="1" applyBorder="1" applyAlignment="1">
      <alignment horizontal="center" vertical="center" wrapText="1"/>
    </xf>
    <xf numFmtId="2" fontId="8" fillId="4" borderId="29" xfId="0" applyNumberFormat="1" applyFont="1" applyFill="1" applyBorder="1" applyAlignment="1">
      <alignment horizontal="center" vertical="center"/>
    </xf>
    <xf numFmtId="166" fontId="7" fillId="4" borderId="26" xfId="0" applyNumberFormat="1" applyFont="1" applyFill="1" applyBorder="1" applyAlignment="1">
      <alignment horizontal="center" vertical="center"/>
    </xf>
    <xf numFmtId="0" fontId="8" fillId="4" borderId="29" xfId="0" applyNumberFormat="1" applyFont="1" applyFill="1" applyBorder="1" applyAlignment="1">
      <alignment horizontal="center" vertical="center"/>
    </xf>
    <xf numFmtId="166" fontId="8" fillId="4" borderId="27" xfId="0" applyNumberFormat="1" applyFont="1" applyFill="1" applyBorder="1" applyAlignment="1">
      <alignment horizontal="center" vertical="center"/>
    </xf>
    <xf numFmtId="0" fontId="0" fillId="0" borderId="0" xfId="0" applyNumberFormat="1">
      <alignment vertical="top" wrapText="1"/>
    </xf>
    <xf numFmtId="0" fontId="10" fillId="0" borderId="0" xfId="0" applyFont="1" applyAlignment="1">
      <alignment horizontal="center" vertical="center"/>
    </xf>
    <xf numFmtId="49" fontId="11" fillId="10" borderId="30" xfId="0" applyNumberFormat="1" applyFont="1" applyFill="1" applyBorder="1">
      <alignment vertical="top" wrapText="1"/>
    </xf>
    <xf numFmtId="49" fontId="11" fillId="10" borderId="30" xfId="0" applyNumberFormat="1" applyFont="1" applyFill="1" applyBorder="1" applyAlignment="1">
      <alignment horizontal="center" vertical="top" wrapText="1"/>
    </xf>
    <xf numFmtId="0" fontId="0" fillId="0" borderId="33" xfId="0" applyNumberFormat="1" applyBorder="1" applyAlignment="1">
      <alignment horizontal="center" vertical="top" wrapText="1"/>
    </xf>
    <xf numFmtId="0" fontId="0" fillId="12" borderId="33" xfId="0" applyNumberFormat="1" applyFill="1" applyBorder="1" applyAlignment="1">
      <alignment horizontal="center" vertical="top" wrapText="1"/>
    </xf>
    <xf numFmtId="0" fontId="0" fillId="0" borderId="36" xfId="0" applyNumberFormat="1" applyBorder="1" applyAlignment="1">
      <alignment horizontal="center" vertical="top" wrapText="1"/>
    </xf>
    <xf numFmtId="0" fontId="0" fillId="12" borderId="36" xfId="0" applyNumberFormat="1" applyFill="1" applyBorder="1" applyAlignment="1">
      <alignment horizontal="center" vertical="top" wrapText="1"/>
    </xf>
    <xf numFmtId="0" fontId="0" fillId="6" borderId="36" xfId="0" applyNumberFormat="1" applyFill="1" applyBorder="1" applyAlignment="1">
      <alignment horizontal="center" vertical="top" wrapText="1"/>
    </xf>
    <xf numFmtId="0" fontId="0" fillId="7" borderId="36" xfId="0" applyNumberFormat="1" applyFill="1" applyBorder="1" applyAlignment="1">
      <alignment horizontal="center" vertical="top" wrapText="1"/>
    </xf>
    <xf numFmtId="0" fontId="0" fillId="13" borderId="36" xfId="0" applyNumberFormat="1" applyFill="1" applyBorder="1" applyAlignment="1">
      <alignment horizontal="center" vertical="top" wrapText="1"/>
    </xf>
    <xf numFmtId="0" fontId="0" fillId="0" borderId="36" xfId="0" applyBorder="1" applyAlignment="1">
      <alignment horizontal="center" vertical="top" wrapText="1"/>
    </xf>
    <xf numFmtId="0" fontId="0" fillId="14" borderId="36" xfId="0" applyFill="1" applyBorder="1" applyAlignment="1">
      <alignment horizontal="center" vertical="top" wrapText="1"/>
    </xf>
    <xf numFmtId="0" fontId="0" fillId="15" borderId="36" xfId="0" applyNumberFormat="1" applyFill="1" applyBorder="1" applyAlignment="1">
      <alignment horizontal="center" vertical="top" wrapText="1"/>
    </xf>
    <xf numFmtId="0" fontId="0" fillId="16" borderId="36" xfId="0" applyNumberFormat="1" applyFill="1" applyBorder="1" applyAlignment="1">
      <alignment horizontal="center" vertical="top" wrapText="1"/>
    </xf>
    <xf numFmtId="0" fontId="0" fillId="14" borderId="36" xfId="0" applyNumberFormat="1" applyFill="1" applyBorder="1" applyAlignment="1">
      <alignment horizontal="center" vertical="top" wrapText="1"/>
    </xf>
    <xf numFmtId="0" fontId="11" fillId="11" borderId="34" xfId="0" applyFont="1" applyFill="1" applyBorder="1">
      <alignment vertical="top" wrapText="1"/>
    </xf>
    <xf numFmtId="0" fontId="0" fillId="0" borderId="35" xfId="0" applyBorder="1">
      <alignment vertical="top" wrapText="1"/>
    </xf>
    <xf numFmtId="0" fontId="0" fillId="0" borderId="37" xfId="0" applyBorder="1">
      <alignment vertical="top" wrapText="1"/>
    </xf>
    <xf numFmtId="0" fontId="0" fillId="0" borderId="30" xfId="0" applyBorder="1" applyAlignment="1">
      <alignment horizontal="center" vertical="top" wrapText="1"/>
    </xf>
    <xf numFmtId="49" fontId="0" fillId="0" borderId="32" xfId="0" applyNumberFormat="1" applyBorder="1">
      <alignment vertical="top" wrapText="1"/>
    </xf>
    <xf numFmtId="0" fontId="0" fillId="0" borderId="33" xfId="0" applyBorder="1">
      <alignment vertical="top" wrapText="1"/>
    </xf>
    <xf numFmtId="0" fontId="0" fillId="0" borderId="32" xfId="0" applyBorder="1">
      <alignment vertical="top" wrapText="1"/>
    </xf>
    <xf numFmtId="0" fontId="11" fillId="10" borderId="30" xfId="0" applyFont="1" applyFill="1" applyBorder="1">
      <alignment vertical="top" wrapText="1"/>
    </xf>
    <xf numFmtId="49" fontId="11" fillId="11" borderId="31" xfId="0" applyNumberFormat="1" applyFont="1" applyFill="1" applyBorder="1">
      <alignment vertical="top" wrapText="1"/>
    </xf>
    <xf numFmtId="0" fontId="0" fillId="0" borderId="33" xfId="0" applyNumberFormat="1" applyBorder="1">
      <alignment vertical="top" wrapText="1"/>
    </xf>
    <xf numFmtId="49" fontId="11" fillId="11" borderId="34" xfId="0" applyNumberFormat="1" applyFont="1" applyFill="1" applyBorder="1">
      <alignment vertical="top" wrapText="1"/>
    </xf>
    <xf numFmtId="0" fontId="0" fillId="0" borderId="36" xfId="0" applyBorder="1">
      <alignment vertical="top" wrapText="1"/>
    </xf>
    <xf numFmtId="0" fontId="1" fillId="0" borderId="0" xfId="0" applyFont="1" applyAlignment="1">
      <alignment horizontal="left" vertical="top" wrapText="1"/>
    </xf>
    <xf numFmtId="0" fontId="0" fillId="0" borderId="0" xfId="0">
      <alignment vertical="top" wrapText="1"/>
    </xf>
    <xf numFmtId="49" fontId="6" fillId="4" borderId="11" xfId="0" applyNumberFormat="1" applyFont="1" applyFill="1" applyBorder="1" applyAlignment="1">
      <alignment horizontal="center" vertical="center"/>
    </xf>
    <xf numFmtId="0" fontId="6" fillId="4" borderId="1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2" fontId="7" fillId="4" borderId="11" xfId="0" applyNumberFormat="1" applyFont="1" applyFill="1" applyBorder="1" applyAlignment="1">
      <alignment horizontal="center" vertical="center"/>
    </xf>
    <xf numFmtId="2" fontId="7" fillId="4" borderId="15" xfId="0" applyNumberFormat="1" applyFont="1" applyFill="1" applyBorder="1" applyAlignment="1">
      <alignment horizontal="center" vertical="center"/>
    </xf>
    <xf numFmtId="2" fontId="7" fillId="4" borderId="6" xfId="0" applyNumberFormat="1" applyFont="1" applyFill="1" applyBorder="1" applyAlignment="1">
      <alignment horizontal="center" vertical="center"/>
    </xf>
    <xf numFmtId="2" fontId="7" fillId="4" borderId="7" xfId="0" applyNumberFormat="1" applyFont="1" applyFill="1" applyBorder="1" applyAlignment="1">
      <alignment horizontal="center" vertical="center"/>
    </xf>
    <xf numFmtId="2" fontId="7" fillId="4" borderId="2" xfId="0" applyNumberFormat="1"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2" fontId="7" fillId="4" borderId="13" xfId="0" applyNumberFormat="1" applyFont="1" applyFill="1" applyBorder="1" applyAlignment="1">
      <alignment horizontal="center" vertical="center"/>
    </xf>
    <xf numFmtId="2" fontId="7" fillId="4" borderId="17" xfId="0" applyNumberFormat="1" applyFont="1" applyFill="1" applyBorder="1" applyAlignment="1">
      <alignment horizontal="center" vertical="center"/>
    </xf>
    <xf numFmtId="49" fontId="6" fillId="5" borderId="2" xfId="0" applyNumberFormat="1" applyFont="1" applyFill="1" applyBorder="1" applyAlignment="1">
      <alignment horizontal="center" vertical="center"/>
    </xf>
    <xf numFmtId="164" fontId="6" fillId="5" borderId="6" xfId="0" applyNumberFormat="1" applyFont="1" applyFill="1" applyBorder="1" applyAlignment="1">
      <alignment horizontal="center" vertical="center"/>
    </xf>
    <xf numFmtId="20" fontId="4" fillId="5" borderId="2" xfId="0" applyNumberFormat="1" applyFont="1" applyFill="1" applyBorder="1" applyAlignment="1">
      <alignment horizontal="center" vertical="center" wrapText="1"/>
    </xf>
    <xf numFmtId="20" fontId="4" fillId="5" borderId="6" xfId="0" applyNumberFormat="1" applyFont="1" applyFill="1" applyBorder="1" applyAlignment="1">
      <alignment horizontal="center" vertical="center" wrapText="1"/>
    </xf>
    <xf numFmtId="20" fontId="4" fillId="5" borderId="7" xfId="0" applyNumberFormat="1" applyFont="1" applyFill="1" applyBorder="1" applyAlignment="1">
      <alignment horizontal="center" vertical="center" wrapText="1"/>
    </xf>
    <xf numFmtId="0" fontId="10" fillId="0" borderId="0" xfId="0" applyFont="1" applyAlignment="1">
      <alignment horizontal="center" vertical="center"/>
    </xf>
    <xf numFmtId="49" fontId="0" fillId="0" borderId="33" xfId="0" applyNumberFormat="1" applyBorder="1" applyAlignment="1">
      <alignment horizontal="left" vertical="top" wrapText="1"/>
    </xf>
    <xf numFmtId="0" fontId="0" fillId="0" borderId="33" xfId="0" applyBorder="1">
      <alignment vertical="top" wrapText="1"/>
    </xf>
    <xf numFmtId="0" fontId="0" fillId="0" borderId="31" xfId="0" applyBorder="1">
      <alignment vertical="top" wrapText="1"/>
    </xf>
    <xf numFmtId="49" fontId="0" fillId="0" borderId="30" xfId="0" applyNumberFormat="1" applyBorder="1" applyAlignment="1">
      <alignment horizontal="left" vertical="top" wrapText="1"/>
    </xf>
    <xf numFmtId="0" fontId="0" fillId="0" borderId="30" xfId="0" applyBorder="1">
      <alignment vertical="top" wrapText="1"/>
    </xf>
    <xf numFmtId="0" fontId="0" fillId="0" borderId="38" xfId="0" applyBorder="1">
      <alignment vertical="top" wrapText="1"/>
    </xf>
    <xf numFmtId="49" fontId="0" fillId="0" borderId="32" xfId="0" applyNumberFormat="1" applyBorder="1">
      <alignment vertical="top" wrapText="1"/>
    </xf>
    <xf numFmtId="0" fontId="0" fillId="0" borderId="37" xfId="0" applyBorder="1">
      <alignment vertical="top" wrapText="1"/>
    </xf>
    <xf numFmtId="0" fontId="0" fillId="0" borderId="33" xfId="0" applyBorder="1" applyAlignment="1">
      <alignment horizontal="left" vertical="top" wrapText="1"/>
    </xf>
    <xf numFmtId="49" fontId="0" fillId="0" borderId="36" xfId="0" applyNumberFormat="1" applyBorder="1" applyAlignment="1">
      <alignment horizontal="left" vertical="top" wrapText="1"/>
    </xf>
    <xf numFmtId="0" fontId="0" fillId="0" borderId="36" xfId="0" applyBorder="1">
      <alignment vertical="top" wrapText="1"/>
    </xf>
    <xf numFmtId="49" fontId="11" fillId="10" borderId="43" xfId="0" applyNumberFormat="1" applyFont="1" applyFill="1" applyBorder="1">
      <alignment vertical="top" wrapText="1"/>
    </xf>
    <xf numFmtId="49" fontId="11" fillId="10" borderId="43" xfId="0" applyNumberFormat="1" applyFont="1" applyFill="1" applyBorder="1" applyAlignment="1">
      <alignment horizontal="center" vertical="top" wrapText="1"/>
    </xf>
    <xf numFmtId="49" fontId="11" fillId="10" borderId="44" xfId="0" applyNumberFormat="1" applyFont="1" applyFill="1" applyBorder="1" applyAlignment="1">
      <alignment horizontal="center" vertical="top" wrapText="1"/>
    </xf>
    <xf numFmtId="49" fontId="11" fillId="17" borderId="43" xfId="0" applyNumberFormat="1" applyFont="1" applyFill="1" applyBorder="1" applyAlignment="1">
      <alignment horizontal="center" vertical="top" wrapText="1"/>
    </xf>
    <xf numFmtId="172" fontId="0" fillId="0" borderId="45" xfId="1" applyNumberFormat="1" applyFont="1" applyBorder="1" applyAlignment="1">
      <alignment horizontal="center" vertical="top" wrapText="1"/>
    </xf>
    <xf numFmtId="172" fontId="0" fillId="0" borderId="36" xfId="1" applyNumberFormat="1" applyFont="1" applyBorder="1" applyAlignment="1">
      <alignment horizontal="center" vertical="top" wrapText="1"/>
    </xf>
    <xf numFmtId="172" fontId="0" fillId="0" borderId="46" xfId="1" applyNumberFormat="1" applyFont="1" applyBorder="1" applyAlignment="1">
      <alignment horizontal="center" vertical="top" wrapText="1"/>
    </xf>
    <xf numFmtId="173" fontId="0" fillId="0" borderId="32" xfId="0" applyNumberFormat="1" applyBorder="1">
      <alignment vertical="top" wrapText="1"/>
    </xf>
    <xf numFmtId="173" fontId="0" fillId="0" borderId="35" xfId="0" applyNumberFormat="1" applyBorder="1">
      <alignment vertical="top" wrapText="1"/>
    </xf>
    <xf numFmtId="173" fontId="0" fillId="0" borderId="37" xfId="0" applyNumberFormat="1" applyBorder="1">
      <alignment vertical="top" wrapText="1"/>
    </xf>
    <xf numFmtId="173" fontId="11" fillId="10" borderId="42" xfId="0" applyNumberFormat="1" applyFont="1" applyFill="1" applyBorder="1">
      <alignment vertical="top" wrapText="1"/>
    </xf>
    <xf numFmtId="173" fontId="0" fillId="0" borderId="0" xfId="0" applyNumberFormat="1">
      <alignment vertical="top" wrapText="1"/>
    </xf>
    <xf numFmtId="1" fontId="0" fillId="0" borderId="0" xfId="0" applyNumberFormat="1">
      <alignment vertical="top" wrapText="1"/>
    </xf>
    <xf numFmtId="9" fontId="0" fillId="0" borderId="0" xfId="0" applyNumberFormat="1" applyAlignment="1">
      <alignment horizontal="center" vertical="top" wrapText="1"/>
    </xf>
    <xf numFmtId="2" fontId="0" fillId="0" borderId="40" xfId="0" applyNumberFormat="1" applyBorder="1" applyAlignment="1">
      <alignment horizontal="center" vertical="top" wrapText="1"/>
    </xf>
    <xf numFmtId="2" fontId="0" fillId="0" borderId="41" xfId="0" applyNumberFormat="1" applyBorder="1" applyAlignment="1">
      <alignment horizontal="center" vertical="top" wrapText="1"/>
    </xf>
    <xf numFmtId="2" fontId="0" fillId="14" borderId="41" xfId="0" applyNumberFormat="1" applyFill="1" applyBorder="1" applyAlignment="1">
      <alignment horizontal="center" vertical="top" wrapText="1"/>
    </xf>
    <xf numFmtId="2" fontId="0" fillId="0" borderId="39" xfId="0" applyNumberFormat="1" applyBorder="1" applyAlignment="1">
      <alignment horizontal="center" vertical="top" wrapText="1"/>
    </xf>
    <xf numFmtId="2" fontId="0" fillId="0" borderId="36" xfId="0" applyNumberFormat="1" applyBorder="1" applyAlignment="1">
      <alignment horizontal="center" vertical="top" wrapText="1"/>
    </xf>
    <xf numFmtId="2" fontId="10" fillId="0" borderId="0" xfId="0" applyNumberFormat="1" applyFont="1" applyAlignment="1">
      <alignment horizontal="center" vertical="center"/>
    </xf>
    <xf numFmtId="4" fontId="0" fillId="0" borderId="0" xfId="0" applyNumberFormat="1">
      <alignment vertical="top" wrapText="1"/>
    </xf>
    <xf numFmtId="0" fontId="13" fillId="0" borderId="47" xfId="0" applyNumberFormat="1" applyFont="1" applyBorder="1">
      <alignment vertical="top" wrapText="1"/>
    </xf>
    <xf numFmtId="1" fontId="13" fillId="0" borderId="48" xfId="0" applyNumberFormat="1" applyFont="1" applyBorder="1">
      <alignment vertical="top" wrapText="1"/>
    </xf>
    <xf numFmtId="4" fontId="13" fillId="0" borderId="49" xfId="0" applyNumberFormat="1" applyFont="1" applyBorder="1">
      <alignment vertical="top" wrapText="1"/>
    </xf>
    <xf numFmtId="173" fontId="13" fillId="0" borderId="50" xfId="0" applyNumberFormat="1" applyFont="1" applyBorder="1">
      <alignment vertical="top" wrapText="1"/>
    </xf>
    <xf numFmtId="1" fontId="13" fillId="0" borderId="0" xfId="0" applyNumberFormat="1" applyFont="1" applyBorder="1">
      <alignment vertical="top" wrapText="1"/>
    </xf>
    <xf numFmtId="4" fontId="13" fillId="0" borderId="51" xfId="0" applyNumberFormat="1" applyFont="1" applyBorder="1">
      <alignment vertical="top" wrapText="1"/>
    </xf>
    <xf numFmtId="173" fontId="13" fillId="0" borderId="52" xfId="0" applyNumberFormat="1" applyFont="1" applyBorder="1">
      <alignment vertical="top" wrapText="1"/>
    </xf>
    <xf numFmtId="1" fontId="13" fillId="0" borderId="53" xfId="0" applyNumberFormat="1" applyFont="1" applyBorder="1">
      <alignment vertical="top" wrapText="1"/>
    </xf>
    <xf numFmtId="4" fontId="13" fillId="0" borderId="54" xfId="0" applyNumberFormat="1" applyFont="1" applyBorder="1">
      <alignment vertical="top" wrapText="1"/>
    </xf>
  </cellXfs>
  <cellStyles count="2">
    <cellStyle name="Komma" xfId="1" builtinId="3"/>
    <cellStyle name="Standaard" xfId="0" builtinId="0"/>
  </cellStyles>
  <dxfs count="14">
    <dxf>
      <numFmt numFmtId="2" formatCode="0.00"/>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border>
    </dxf>
    <dxf>
      <numFmt numFmtId="13" formatCode="0%"/>
      <alignment horizontal="center" vertical="top" textRotation="0" wrapText="1" indent="0" justifyLastLine="0" shrinkToFit="0" readingOrder="0"/>
    </dxf>
    <dxf>
      <numFmt numFmtId="0" formatCode="General"/>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vertical/>
        <horizontal/>
      </border>
    </dxf>
    <dxf>
      <font>
        <b/>
        <i val="0"/>
        <strike val="0"/>
        <condense val="0"/>
        <extend val="0"/>
        <outline val="0"/>
        <shadow val="0"/>
        <u val="none"/>
        <vertAlign val="baseline"/>
        <sz val="10"/>
        <color indexed="8"/>
        <name val="Helvetica Neue"/>
        <scheme val="none"/>
      </font>
      <numFmt numFmtId="173" formatCode="ddd\ dd/mm/yy"/>
      <fill>
        <patternFill patternType="solid">
          <fgColor indexed="64"/>
          <bgColor indexed="33"/>
        </patternFill>
      </fill>
      <border diagonalUp="0" diagonalDown="0">
        <left/>
        <right style="thin">
          <color indexed="32"/>
        </right>
        <top style="thin">
          <color indexed="31"/>
        </top>
        <bottom style="thin">
          <color indexed="31"/>
        </bottom>
      </border>
    </dxf>
    <dxf>
      <numFmt numFmtId="173" formatCode="ddd\ dd/mm/yy"/>
      <border diagonalUp="0" diagonalDown="0">
        <left style="thin">
          <color indexed="32"/>
        </left>
        <right style="thin">
          <color indexed="31"/>
        </right>
        <top style="thin">
          <color indexed="31"/>
        </top>
        <bottom style="thin">
          <color indexed="31"/>
        </bottom>
        <vertical/>
        <horizontal/>
      </border>
    </dxf>
    <dxf>
      <numFmt numFmtId="172" formatCode="_ * #,##0_ ;_ * \-#,##0_ ;_ * &quot;-&quot;??_ ;_ @_ "/>
      <alignment horizontal="center" vertical="top" textRotation="0" wrapText="1" indent="0" justifyLastLine="0" shrinkToFit="0" readingOrder="0"/>
      <border diagonalUp="0" diagonalDown="0" outline="0">
        <left style="thin">
          <color indexed="31"/>
        </left>
        <right style="thin">
          <color indexed="31"/>
        </right>
        <top style="thin">
          <color indexed="31"/>
        </top>
        <bottom style="thin">
          <color indexed="31"/>
        </bottom>
      </border>
    </dxf>
    <dxf>
      <font>
        <b/>
        <i val="0"/>
        <strike val="0"/>
        <condense val="0"/>
        <extend val="0"/>
        <outline val="0"/>
        <shadow val="0"/>
        <u val="none"/>
        <vertAlign val="baseline"/>
        <sz val="10"/>
        <color indexed="8"/>
        <name val="Helvetica Neue"/>
        <scheme val="none"/>
      </font>
      <numFmt numFmtId="30" formatCode="@"/>
      <fill>
        <patternFill patternType="solid">
          <fgColor indexed="64"/>
          <bgColor indexed="30"/>
        </patternFill>
      </fill>
      <alignment horizontal="center" vertical="top" textRotation="0" wrapText="1" indent="0" justifyLastLine="0" shrinkToFit="0" readingOrder="0"/>
      <border diagonalUp="0" diagonalDown="0" outline="0">
        <left style="thin">
          <color indexed="31"/>
        </left>
        <right style="thin">
          <color indexed="31"/>
        </right>
        <top/>
        <bottom/>
      </border>
    </dxf>
    <dxf>
      <alignment horizontal="center" vertical="top" textRotation="0" wrapText="1" indent="0" justifyLastLine="0" shrinkToFit="0" readingOrder="0"/>
    </dxf>
    <dxf>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vertical/>
        <horizontal/>
      </border>
    </dxf>
    <dxf>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vertical/>
        <horizontal/>
      </border>
    </dxf>
    <dxf>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vertical/>
        <horizontal/>
      </border>
    </dxf>
    <dxf>
      <alignment horizontal="center" vertical="top" textRotation="0" wrapText="1" indent="0" justifyLastLine="0" shrinkToFit="0" readingOrder="0"/>
      <border diagonalUp="0" diagonalDown="0">
        <left style="thin">
          <color indexed="31"/>
        </left>
        <right style="thin">
          <color indexed="31"/>
        </right>
        <top style="thin">
          <color indexed="31"/>
        </top>
        <bottom style="thin">
          <color indexed="31"/>
        </bottom>
        <vertical/>
        <horizontal/>
      </border>
    </dxf>
    <dxf>
      <border outline="0">
        <bottom style="thin">
          <color indexed="32"/>
        </bottom>
      </border>
    </dxf>
    <dxf>
      <border outline="0">
        <left style="thin">
          <color indexed="31"/>
        </left>
        <right style="thin">
          <color indexed="31"/>
        </right>
        <top style="thin">
          <color indexed="31"/>
        </top>
      </border>
    </dxf>
  </dxfs>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0000"/>
      <rgbColor rgb="FFFFFFFF"/>
      <rgbColor rgb="FFAAAAAA"/>
      <rgbColor rgb="FFFFFF99"/>
      <rgbColor rgb="FFFF94CA"/>
      <rgbColor rgb="FF72FCE9"/>
      <rgbColor rgb="00000000"/>
      <rgbColor rgb="FFF2F2F2"/>
      <rgbColor rgb="FF00B050"/>
      <rgbColor rgb="FF00B0F0"/>
      <rgbColor rgb="FF44546A"/>
      <rgbColor rgb="FFFF99FF"/>
      <rgbColor rgb="FFC6EFCE"/>
      <rgbColor rgb="FF1EAE51"/>
      <rgbColor rgb="FFC65911"/>
      <rgbColor rgb="FF99FF99"/>
      <rgbColor rgb="FFFFF056"/>
      <rgbColor rgb="FFFF2600"/>
      <rgbColor rgb="FFBDC0BF"/>
      <rgbColor rgb="FFA5A5A5"/>
      <rgbColor rgb="FF3F3F3F"/>
      <rgbColor rgb="FFDBDBDB"/>
      <rgbColor rgb="FFFF42A1"/>
      <rgbColor rgb="FF00AB8E"/>
      <rgbColor rgb="FFFFD931"/>
      <rgbColor rgb="FF56C1FE"/>
      <rgbColor rgb="FF00A1FE"/>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F3E045-7B45-4906-96F3-FEECBDC5E567}" name="Tabel1" displayName="Tabel1" ref="A3:J55" totalsRowShown="0" headerRowDxfId="6" dataDxfId="7" headerRowBorderDxfId="12" tableBorderDxfId="13">
  <tableColumns count="10">
    <tableColumn id="1" xr3:uid="{78ED09A0-7C52-4308-A0AF-D05BAF8F21A0}" name="!er jour semaine" dataDxfId="3"/>
    <tableColumn id="2" xr3:uid="{C9BF3529-965F-4212-83AA-BAB41CDB0250}" name="Dernier jour semaine" dataDxfId="4">
      <calculatedColumnFormula>+Tabel1[[#This Row],[!er jour semaine]]+6</calculatedColumnFormula>
    </tableColumn>
    <tableColumn id="3" xr3:uid="{6FA919A0-93A2-4B9D-94E6-42DF0697ACB3}" name="Debut mois" dataDxfId="11"/>
    <tableColumn id="4" xr3:uid="{CD5E37E5-EAF7-4BAC-B351-D2512454484B}" name="Heures allouées" dataDxfId="10"/>
    <tableColumn id="5" xr3:uid="{AC262579-0449-4B74-AC51-46CCCBC508C1}" name="Heures programmées" dataDxfId="9"/>
    <tableColumn id="6" xr3:uid="{8D5FA8B6-5DD4-4128-AE00-8973ED31E459}" name="mois" dataDxfId="2">
      <calculatedColumnFormula>MOD(YEAR(Tabel1[[#This Row],[!er jour semaine]]),100)*100+MONTH(Tabel1[[#This Row],[!er jour semaine]])</calculatedColumnFormula>
    </tableColumn>
    <tableColumn id="7" xr3:uid="{0F6CCAD4-E610-4604-9575-868A7D75AA3B}" name="Heures allouées2" dataDxfId="8"/>
    <tableColumn id="8" xr3:uid="{700DD64A-D092-484B-8B45-609BF4CBCDB4}" name="Heures programmées3" dataDxfId="0"/>
    <tableColumn id="9" xr3:uid="{6C33A7DE-BDE9-4479-BC20-C030D44709AB}" name="jours" dataDxfId="5" dataCellStyle="Komma">
      <calculatedColumnFormula>+Tabel1[[#This Row],[Dernier jour semaine]]-Tabel1[[#This Row],[!er jour semaine]]+1</calculatedColumnFormula>
    </tableColumn>
    <tableColumn id="10" xr3:uid="{F4782847-3018-439B-A04F-0F6B66236763}" name="pourc ce mois" dataDxfId="1">
      <calculatedColumnFormula>(MAX(0,MIN(Tabel1[[#This Row],[Dernier jour semaine]],EOMONTH(Tabel1[[#This Row],[!er jour semaine]],0))-Tabel1[[#This Row],[!er jour semaine]])+1)/Tabel1[[#This Row],[jours]]</calculatedColumnFormula>
    </tableColumn>
  </tableColumns>
  <tableStyleInfo showFirstColumn="0" showLastColumn="0" showRowStripes="1" showColumnStripes="0"/>
</table>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14"/>
  <sheetViews>
    <sheetView showGridLines="0" workbookViewId="0"/>
  </sheetViews>
  <sheetFormatPr defaultColWidth="10" defaultRowHeight="12.95" customHeight="1"/>
  <cols>
    <col min="1" max="1" width="2" customWidth="1"/>
    <col min="2" max="4" width="33.5703125" customWidth="1"/>
  </cols>
  <sheetData>
    <row r="3" spans="2:4" ht="50.1" customHeight="1">
      <c r="B3" s="83" t="s">
        <v>0</v>
      </c>
      <c r="C3" s="84"/>
      <c r="D3" s="84"/>
    </row>
    <row r="7" spans="2:4" ht="18">
      <c r="B7" s="1" t="s">
        <v>1</v>
      </c>
      <c r="C7" s="1" t="s">
        <v>2</v>
      </c>
      <c r="D7" s="1" t="s">
        <v>3</v>
      </c>
    </row>
    <row r="9" spans="2:4" ht="15">
      <c r="B9" s="2" t="s">
        <v>4</v>
      </c>
      <c r="C9" s="2"/>
      <c r="D9" s="2"/>
    </row>
    <row r="10" spans="2:4" ht="15">
      <c r="B10" s="3"/>
      <c r="C10" s="3" t="s">
        <v>5</v>
      </c>
      <c r="D10" s="4" t="s">
        <v>6</v>
      </c>
    </row>
    <row r="11" spans="2:4" ht="15">
      <c r="B11" s="2" t="s">
        <v>23</v>
      </c>
      <c r="C11" s="2"/>
      <c r="D11" s="2"/>
    </row>
    <row r="12" spans="2:4" ht="30">
      <c r="B12" s="3"/>
      <c r="C12" s="3" t="s">
        <v>24</v>
      </c>
      <c r="D12" s="4" t="s">
        <v>25</v>
      </c>
    </row>
    <row r="13" spans="2:4" ht="15">
      <c r="B13" s="2" t="s">
        <v>31</v>
      </c>
      <c r="C13" s="2"/>
      <c r="D13" s="2"/>
    </row>
    <row r="14" spans="2:4" ht="30">
      <c r="B14" s="3"/>
      <c r="C14" s="3" t="s">
        <v>24</v>
      </c>
      <c r="D14" s="4" t="s">
        <v>32</v>
      </c>
    </row>
  </sheetData>
  <mergeCells count="1">
    <mergeCell ref="B3:D3"/>
  </mergeCells>
  <hyperlinks>
    <hyperlink ref="D10" location="'188 - Tableau 1'!R1C1" display="188 - Tableau 1" xr:uid="{00000000-0004-0000-0000-000000000000}"/>
    <hyperlink ref="D12" location="'Calcul Hebdo - FORMULES POUR EX'!R2C1" display="Calcul Hebdo - FORMULES POUR EX" xr:uid="{00000000-0004-0000-0000-000001000000}"/>
    <hyperlink ref="D14" location="'Calcul mensuel - FORMULES POUR '!R2C1" display="Calcul mensuel - FORMULES POUR "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18"/>
  <sheetViews>
    <sheetView showGridLines="0" workbookViewId="0"/>
  </sheetViews>
  <sheetFormatPr defaultColWidth="10.85546875" defaultRowHeight="14.45" customHeight="1"/>
  <cols>
    <col min="1" max="19" width="10.85546875" style="5" customWidth="1"/>
    <col min="20" max="16384" width="10.85546875" style="5"/>
  </cols>
  <sheetData>
    <row r="1" spans="1:18" ht="25.15" customHeight="1">
      <c r="A1" s="6">
        <v>1.208333333333333</v>
      </c>
      <c r="B1" s="101" t="s">
        <v>7</v>
      </c>
      <c r="C1" s="7">
        <v>46110</v>
      </c>
      <c r="D1" s="7" cm="1">
        <f t="array" ref="D1">C1+1</f>
        <v>46111</v>
      </c>
      <c r="E1" s="7" cm="1">
        <f t="array" ref="E1">D1+1</f>
        <v>46112</v>
      </c>
      <c r="F1" s="7" cm="1">
        <f t="array" ref="F1">E1+1</f>
        <v>46113</v>
      </c>
      <c r="G1" s="7" cm="1">
        <f t="array" ref="G1">F1+1</f>
        <v>46114</v>
      </c>
      <c r="H1" s="7" cm="1">
        <f t="array" ref="H1">G1+1</f>
        <v>46115</v>
      </c>
      <c r="I1" s="7" cm="1">
        <f t="array" ref="I1">H1+1</f>
        <v>46116</v>
      </c>
      <c r="J1" s="8"/>
      <c r="K1" s="7" cm="1">
        <f t="array" ref="K1">I1+1</f>
        <v>46117</v>
      </c>
      <c r="L1" s="7" cm="1">
        <f t="array" ref="L1">K1+1</f>
        <v>46118</v>
      </c>
      <c r="M1" s="7" cm="1">
        <f t="array" ref="M1">L1+1</f>
        <v>46119</v>
      </c>
      <c r="N1" s="7" cm="1">
        <f t="array" ref="N1">M1+1</f>
        <v>46120</v>
      </c>
      <c r="O1" s="7" cm="1">
        <f t="array" ref="O1">N1+1</f>
        <v>46121</v>
      </c>
      <c r="P1" s="7" cm="1">
        <f t="array" ref="P1">O1+1</f>
        <v>46122</v>
      </c>
      <c r="Q1" s="7" cm="1">
        <f t="array" ref="Q1">P1+1</f>
        <v>46123</v>
      </c>
      <c r="R1" s="9"/>
    </row>
    <row r="2" spans="1:18" ht="25.15" customHeight="1">
      <c r="A2" s="10">
        <v>46150.020833333336</v>
      </c>
      <c r="B2" s="102"/>
      <c r="C2" s="11" t="s">
        <v>8</v>
      </c>
      <c r="D2" s="11" t="s">
        <v>9</v>
      </c>
      <c r="E2" s="11" t="s">
        <v>10</v>
      </c>
      <c r="F2" s="11" t="s">
        <v>11</v>
      </c>
      <c r="G2" s="11" t="s">
        <v>12</v>
      </c>
      <c r="H2" s="11" t="s">
        <v>13</v>
      </c>
      <c r="I2" s="11" t="s">
        <v>14</v>
      </c>
      <c r="J2" s="12"/>
      <c r="K2" s="11" t="s">
        <v>8</v>
      </c>
      <c r="L2" s="11" t="s">
        <v>9</v>
      </c>
      <c r="M2" s="11" t="s">
        <v>10</v>
      </c>
      <c r="N2" s="11" t="s">
        <v>11</v>
      </c>
      <c r="O2" s="11" t="s">
        <v>12</v>
      </c>
      <c r="P2" s="11" t="s">
        <v>13</v>
      </c>
      <c r="Q2" s="11" t="s">
        <v>14</v>
      </c>
      <c r="R2" s="13"/>
    </row>
    <row r="3" spans="1:18" ht="30" customHeight="1">
      <c r="A3" s="14" t="s">
        <v>15</v>
      </c>
      <c r="B3" s="15" t="s">
        <v>16</v>
      </c>
      <c r="C3" s="16" cm="1">
        <f t="array" ref="C3">MONTH(C1)</f>
        <v>3</v>
      </c>
      <c r="D3" s="16" cm="1">
        <f t="array" ref="D3">MONTH(D1)</f>
        <v>3</v>
      </c>
      <c r="E3" s="16" cm="1">
        <f t="array" ref="E3">MONTH(E1)</f>
        <v>3</v>
      </c>
      <c r="F3" s="17" cm="1">
        <f t="array" ref="F3">MONTH(F1)</f>
        <v>4</v>
      </c>
      <c r="G3" s="17" cm="1">
        <f t="array" ref="G3">MONTH(G1)</f>
        <v>4</v>
      </c>
      <c r="H3" s="17" cm="1">
        <f t="array" ref="H3">MONTH(H1)</f>
        <v>4</v>
      </c>
      <c r="I3" s="17" cm="1">
        <f t="array" ref="I3">MONTH(I1)</f>
        <v>4</v>
      </c>
      <c r="J3" s="18" t="s">
        <v>17</v>
      </c>
      <c r="K3" s="17" cm="1">
        <f t="array" ref="K3">MONTH(K1)</f>
        <v>4</v>
      </c>
      <c r="L3" s="17" cm="1">
        <f t="array" ref="L3">MONTH(L1)</f>
        <v>4</v>
      </c>
      <c r="M3" s="17" cm="1">
        <f t="array" ref="M3">MONTH(M1)</f>
        <v>4</v>
      </c>
      <c r="N3" s="17" cm="1">
        <f t="array" ref="N3">MONTH(N1)</f>
        <v>4</v>
      </c>
      <c r="O3" s="17" cm="1">
        <f t="array" ref="O3">MONTH(O1)</f>
        <v>4</v>
      </c>
      <c r="P3" s="17" cm="1">
        <f t="array" ref="P3">MONTH(P1)</f>
        <v>4</v>
      </c>
      <c r="Q3" s="17" cm="1">
        <f t="array" ref="Q3">MONTH(Q1)</f>
        <v>4</v>
      </c>
      <c r="R3" s="18" t="s">
        <v>18</v>
      </c>
    </row>
    <row r="4" spans="1:18" ht="25.15" customHeight="1">
      <c r="A4" s="103"/>
      <c r="B4" s="85" t="s">
        <v>19</v>
      </c>
      <c r="C4" s="19">
        <v>1.447916666666667</v>
      </c>
      <c r="D4" s="20"/>
      <c r="E4" s="20"/>
      <c r="F4" s="19">
        <v>1.583333333333333</v>
      </c>
      <c r="G4" s="19">
        <v>1.489583333333333</v>
      </c>
      <c r="H4" s="19">
        <v>1.447916666666667</v>
      </c>
      <c r="I4" s="19">
        <v>1.447916666666667</v>
      </c>
      <c r="J4" s="99" cm="1">
        <f t="array" ref="J4">SUM(C6:I6)</f>
        <v>29.5</v>
      </c>
      <c r="K4" s="21"/>
      <c r="L4" s="19">
        <v>1.447916666666667</v>
      </c>
      <c r="M4" s="19">
        <v>1.59375</v>
      </c>
      <c r="N4" s="19">
        <v>1.489583333333333</v>
      </c>
      <c r="O4" s="19">
        <v>1.489583333333333</v>
      </c>
      <c r="P4" s="19">
        <v>1.489583333333333</v>
      </c>
      <c r="Q4" s="22"/>
      <c r="R4" s="96" cm="1">
        <f t="array" ref="R4">SUM(K6:Q6)</f>
        <v>23.75</v>
      </c>
    </row>
    <row r="5" spans="1:18" ht="25.15" customHeight="1">
      <c r="A5" s="104"/>
      <c r="B5" s="86"/>
      <c r="C5" s="23">
        <v>1.760416666666667</v>
      </c>
      <c r="D5" s="24"/>
      <c r="E5" s="24"/>
      <c r="F5" s="23">
        <v>1.770833333333333</v>
      </c>
      <c r="G5" s="23">
        <v>1.65625</v>
      </c>
      <c r="H5" s="23">
        <v>1.760416666666667</v>
      </c>
      <c r="I5" s="23">
        <v>1.760416666666667</v>
      </c>
      <c r="J5" s="100"/>
      <c r="K5" s="25"/>
      <c r="L5" s="23">
        <v>1.760416666666667</v>
      </c>
      <c r="M5" s="23">
        <v>1.791666666666667</v>
      </c>
      <c r="N5" s="23">
        <v>1.65625</v>
      </c>
      <c r="O5" s="23">
        <v>1.65625</v>
      </c>
      <c r="P5" s="23">
        <v>1.65625</v>
      </c>
      <c r="Q5" s="26"/>
      <c r="R5" s="94"/>
    </row>
    <row r="6" spans="1:18" ht="25.15" customHeight="1">
      <c r="A6" s="104"/>
      <c r="B6" s="87"/>
      <c r="C6" s="27">
        <v>7</v>
      </c>
      <c r="D6" s="28"/>
      <c r="E6" s="28"/>
      <c r="F6" s="28">
        <v>4.5</v>
      </c>
      <c r="G6" s="28">
        <v>4</v>
      </c>
      <c r="H6" s="28">
        <v>7</v>
      </c>
      <c r="I6" s="29">
        <v>7</v>
      </c>
      <c r="J6" s="94"/>
      <c r="K6" s="30"/>
      <c r="L6" s="27">
        <v>7</v>
      </c>
      <c r="M6" s="28">
        <v>4.75</v>
      </c>
      <c r="N6" s="28">
        <v>4</v>
      </c>
      <c r="O6" s="28">
        <v>4</v>
      </c>
      <c r="P6" s="28">
        <v>4</v>
      </c>
      <c r="Q6" s="29"/>
      <c r="R6" s="94"/>
    </row>
    <row r="7" spans="1:18" ht="25.15" customHeight="1">
      <c r="A7" s="105"/>
      <c r="B7" s="88"/>
      <c r="C7" s="31" cm="1">
        <f t="array" ref="C7">IFERROR(IF(C5-C4&gt;$A$1,(C5-C4)-$A$2,C5-C4)*24,"")</f>
        <v>7.5</v>
      </c>
      <c r="D7" s="32" cm="1">
        <f t="array" ref="D7">IFERROR(IF(D5-D4&gt;$A$1,(D5-D4)-$A$2,D5-D4)*24,"")</f>
        <v>0</v>
      </c>
      <c r="E7" s="32" cm="1">
        <f t="array" ref="E7">IFERROR(IF(E5-E4&gt;$A$1,(E5-E4)-$A$2,E5-E4)*24,"")</f>
        <v>0</v>
      </c>
      <c r="F7" s="32" cm="1">
        <f t="array" ref="F7">IFERROR(IF(F5-F4&gt;$A$1,(F5-F4)-$A$2,F5-F4)*24,"")</f>
        <v>4.5</v>
      </c>
      <c r="G7" s="32" cm="1">
        <f t="array" ref="G7">IFERROR(IF(G5-G4&gt;$A$1,(G5-G4)-$A$2,G5-G4)*24,"")</f>
        <v>4.0000000000000071</v>
      </c>
      <c r="H7" s="32" cm="1">
        <f t="array" ref="H7">IFERROR(IF(H5-H4&gt;$A$1,(H5-H4)-$A$2,H5-H4)*24,"")</f>
        <v>7.5</v>
      </c>
      <c r="I7" s="33" cm="1">
        <f t="array" ref="I7">IFERROR(IF(I5-I4&gt;$A$1,(I5-I4)-$A$2,I5-I4)*24,"")</f>
        <v>7.5</v>
      </c>
      <c r="J7" s="95"/>
      <c r="K7" s="31" cm="1">
        <f t="array" ref="K7">IFERROR(IF(K5-K4&gt;$A$1,(K5-K4)-$A$2,K5-K4)*24,"")</f>
        <v>0</v>
      </c>
      <c r="L7" s="32" cm="1">
        <f t="array" ref="L7">IFERROR(IF(L5-L4&gt;$A$1,(L5-L4)-$A$2,L5-L4)*24,"")</f>
        <v>7.5</v>
      </c>
      <c r="M7" s="32" cm="1">
        <f t="array" ref="M7">IFERROR(IF(M5-M4&gt;$A$1,(M5-M4)-$A$2,M5-M4)*24,"")</f>
        <v>4.7500000000000071</v>
      </c>
      <c r="N7" s="32" cm="1">
        <f t="array" ref="N7">IFERROR(IF(N5-N4&gt;$A$1,(N5-N4)-$A$2,N5-N4)*24,"")</f>
        <v>4.0000000000000071</v>
      </c>
      <c r="O7" s="32" cm="1">
        <f t="array" ref="O7">IFERROR(IF(O5-O4&gt;$A$1,(O5-O4)-$A$2,O5-O4)*24,"")</f>
        <v>4.0000000000000071</v>
      </c>
      <c r="P7" s="32" cm="1">
        <f t="array" ref="P7">IFERROR(IF(P5-P4&gt;$A$1,(P5-P4)-$A$2,P5-P4)*24,"")</f>
        <v>4.0000000000000071</v>
      </c>
      <c r="Q7" s="33" cm="1">
        <f t="array" ref="Q7">IFERROR(IF(Q5-Q4&gt;$A$1,(Q5-Q4)-$A$2,Q5-Q4)*24,"")</f>
        <v>0</v>
      </c>
      <c r="R7" s="95"/>
    </row>
    <row r="8" spans="1:18" ht="25.15" customHeight="1">
      <c r="A8" s="89"/>
      <c r="B8" s="85" t="s">
        <v>20</v>
      </c>
      <c r="C8" s="21"/>
      <c r="D8" s="19">
        <v>1.447916666666667</v>
      </c>
      <c r="E8" s="19">
        <v>1.59375</v>
      </c>
      <c r="F8" s="19">
        <v>1.489583333333333</v>
      </c>
      <c r="G8" s="19">
        <v>1.489583333333333</v>
      </c>
      <c r="H8" s="19">
        <v>1.489583333333333</v>
      </c>
      <c r="I8" s="22"/>
      <c r="J8" s="92" cm="1">
        <f t="array" ref="J8">SUM(C10:I10)</f>
        <v>23.75</v>
      </c>
      <c r="K8" s="20"/>
      <c r="L8" s="19">
        <v>1.59375</v>
      </c>
      <c r="M8" s="19">
        <v>1.583333333333333</v>
      </c>
      <c r="N8" s="19">
        <v>1.583333333333333</v>
      </c>
      <c r="O8" s="19">
        <v>1.489583333333333</v>
      </c>
      <c r="P8" s="19">
        <v>1.489583333333333</v>
      </c>
      <c r="Q8" s="34"/>
      <c r="R8" s="96" cm="1">
        <f t="array" ref="R8">SUM(K10:Q10)</f>
        <v>21</v>
      </c>
    </row>
    <row r="9" spans="1:18" ht="25.15" customHeight="1">
      <c r="A9" s="90"/>
      <c r="B9" s="86"/>
      <c r="C9" s="25"/>
      <c r="D9" s="23">
        <v>1.760416666666667</v>
      </c>
      <c r="E9" s="23">
        <v>1.791666666666667</v>
      </c>
      <c r="F9" s="23">
        <v>1.65625</v>
      </c>
      <c r="G9" s="23">
        <v>1.65625</v>
      </c>
      <c r="H9" s="23">
        <v>1.65625</v>
      </c>
      <c r="I9" s="26"/>
      <c r="J9" s="93"/>
      <c r="K9" s="24"/>
      <c r="L9" s="23">
        <v>1.791666666666667</v>
      </c>
      <c r="M9" s="23">
        <v>1.770833333333333</v>
      </c>
      <c r="N9" s="23">
        <v>1.770833333333333</v>
      </c>
      <c r="O9" s="23">
        <v>1.65625</v>
      </c>
      <c r="P9" s="23">
        <v>1.65625</v>
      </c>
      <c r="Q9" s="35"/>
      <c r="R9" s="97"/>
    </row>
    <row r="10" spans="1:18" ht="25.15" customHeight="1">
      <c r="A10" s="90"/>
      <c r="B10" s="87"/>
      <c r="C10" s="30"/>
      <c r="D10" s="27">
        <v>7</v>
      </c>
      <c r="E10" s="28">
        <v>4.75</v>
      </c>
      <c r="F10" s="28">
        <v>4</v>
      </c>
      <c r="G10" s="28">
        <v>4</v>
      </c>
      <c r="H10" s="28">
        <v>4</v>
      </c>
      <c r="I10" s="29"/>
      <c r="J10" s="94"/>
      <c r="K10" s="36"/>
      <c r="L10" s="28">
        <v>4</v>
      </c>
      <c r="M10" s="28">
        <v>4.5</v>
      </c>
      <c r="N10" s="28">
        <v>4.5</v>
      </c>
      <c r="O10" s="28">
        <v>4</v>
      </c>
      <c r="P10" s="28">
        <v>4</v>
      </c>
      <c r="Q10" s="37"/>
      <c r="R10" s="97"/>
    </row>
    <row r="11" spans="1:18" ht="25.15" customHeight="1">
      <c r="A11" s="91"/>
      <c r="B11" s="88"/>
      <c r="C11" s="31" cm="1">
        <f t="array" ref="C11">IFERROR(IF(C9-C8&gt;$A$1,(C9-C8)-$A$2,C9-C8)*24,"")</f>
        <v>0</v>
      </c>
      <c r="D11" s="32" cm="1">
        <f t="array" ref="D11">IFERROR(IF(D9-D8&gt;$A$1,(D9-D8)-$A$2,D9-D8)*24,"")</f>
        <v>7.5</v>
      </c>
      <c r="E11" s="32" cm="1">
        <f t="array" ref="E11">IFERROR(IF(E9-E8&gt;$A$1,(E9-E8)-$A$2,E9-E8)*24,"")</f>
        <v>4.7500000000000071</v>
      </c>
      <c r="F11" s="32" cm="1">
        <f t="array" ref="F11">IFERROR(IF(F9-F8&gt;$A$1,(F9-F8)-$A$2,F9-F8)*24,"")</f>
        <v>4.0000000000000071</v>
      </c>
      <c r="G11" s="32" cm="1">
        <f t="array" ref="G11">IFERROR(IF(G9-G8&gt;$A$1,(G9-G8)-$A$2,G9-G8)*24,"")</f>
        <v>4.0000000000000071</v>
      </c>
      <c r="H11" s="32" cm="1">
        <f t="array" ref="H11">IFERROR(IF(H9-H8&gt;$A$1,(H9-H8)-$A$2,H9-H8)*24,"")</f>
        <v>4.0000000000000071</v>
      </c>
      <c r="I11" s="33" cm="1">
        <f t="array" ref="I11">IFERROR(IF(I9-I8&gt;$A$1,(I9-I8)-$A$2,I9-I8)*24,"")</f>
        <v>0</v>
      </c>
      <c r="J11" s="95"/>
      <c r="K11" s="31" cm="1">
        <f t="array" ref="K11">IFERROR(IF(K9-K8&gt;$A$1,(K9-K8)-$A$2,K9-K8)*24,"")</f>
        <v>0</v>
      </c>
      <c r="L11" s="32" cm="1">
        <f t="array" ref="L11">IFERROR(IF(L9-L8&gt;$A$1,(L9-L8)-$A$2,L9-L8)*24,"")</f>
        <v>4.7500000000000071</v>
      </c>
      <c r="M11" s="32" cm="1">
        <f t="array" ref="M11">IFERROR(IF(M9-M8&gt;$A$1,(M9-M8)-$A$2,M9-M8)*24,"")</f>
        <v>4.5</v>
      </c>
      <c r="N11" s="32" cm="1">
        <f t="array" ref="N11">IFERROR(IF(N9-N8&gt;$A$1,(N9-N8)-$A$2,N9-N8)*24,"")</f>
        <v>4.5</v>
      </c>
      <c r="O11" s="32" cm="1">
        <f t="array" ref="O11">IFERROR(IF(O9-O8&gt;$A$1,(O9-O8)-$A$2,O9-O8)*24,"")</f>
        <v>4.0000000000000071</v>
      </c>
      <c r="P11" s="32" cm="1">
        <f t="array" ref="P11">IFERROR(IF(P9-P8&gt;$A$1,(P9-P8)-$A$2,P9-P8)*24,"")</f>
        <v>4.0000000000000071</v>
      </c>
      <c r="Q11" s="33" cm="1">
        <f t="array" ref="Q11">IFERROR(IF(Q9-Q8&gt;$A$1,(Q9-Q8)-$A$2,Q9-Q8)*24,"")</f>
        <v>0</v>
      </c>
      <c r="R11" s="98"/>
    </row>
    <row r="12" spans="1:18" ht="25.15" customHeight="1">
      <c r="A12" s="89"/>
      <c r="B12" s="85" t="s">
        <v>21</v>
      </c>
      <c r="C12" s="19">
        <v>1.447916666666667</v>
      </c>
      <c r="D12" s="20"/>
      <c r="E12" s="20"/>
      <c r="F12" s="19">
        <v>1.583333333333333</v>
      </c>
      <c r="G12" s="19">
        <v>1.489583333333333</v>
      </c>
      <c r="H12" s="19">
        <v>1.447916666666667</v>
      </c>
      <c r="I12" s="19">
        <v>1.447916666666667</v>
      </c>
      <c r="J12" s="99" cm="1">
        <f t="array" ref="J12">SUM(C14:I14)</f>
        <v>29.5</v>
      </c>
      <c r="K12" s="19">
        <v>1.489583333333333</v>
      </c>
      <c r="L12" s="19">
        <v>1.583333333333333</v>
      </c>
      <c r="M12" s="19">
        <v>1.489583333333333</v>
      </c>
      <c r="N12" s="19">
        <v>1.489583333333333</v>
      </c>
      <c r="O12" s="19">
        <v>1.59375</v>
      </c>
      <c r="P12" s="19">
        <v>1.583333333333333</v>
      </c>
      <c r="Q12" s="34"/>
      <c r="R12" s="96" cm="1">
        <f t="array" ref="R12">SUM(K14:Q14)</f>
        <v>22</v>
      </c>
    </row>
    <row r="13" spans="1:18" ht="25.15" customHeight="1">
      <c r="A13" s="90"/>
      <c r="B13" s="86"/>
      <c r="C13" s="23">
        <v>1.760416666666667</v>
      </c>
      <c r="D13" s="24"/>
      <c r="E13" s="24"/>
      <c r="F13" s="23">
        <v>1.770833333333333</v>
      </c>
      <c r="G13" s="23">
        <v>1.65625</v>
      </c>
      <c r="H13" s="23">
        <v>1.760416666666667</v>
      </c>
      <c r="I13" s="23">
        <v>1.760416666666667</v>
      </c>
      <c r="J13" s="100"/>
      <c r="K13" s="23">
        <v>1.65625</v>
      </c>
      <c r="L13" s="23">
        <v>1.770833333333333</v>
      </c>
      <c r="M13" s="23">
        <v>1.65625</v>
      </c>
      <c r="N13" s="23">
        <v>1.65625</v>
      </c>
      <c r="O13" s="23">
        <v>1.791666666666667</v>
      </c>
      <c r="P13" s="23">
        <v>1.770833333333333</v>
      </c>
      <c r="Q13" s="35"/>
      <c r="R13" s="97"/>
    </row>
    <row r="14" spans="1:18" ht="25.15" customHeight="1">
      <c r="A14" s="90"/>
      <c r="B14" s="87"/>
      <c r="C14" s="27">
        <v>7</v>
      </c>
      <c r="D14" s="28"/>
      <c r="E14" s="28"/>
      <c r="F14" s="28">
        <v>4.5</v>
      </c>
      <c r="G14" s="28">
        <v>4</v>
      </c>
      <c r="H14" s="28">
        <v>7</v>
      </c>
      <c r="I14" s="29">
        <v>7</v>
      </c>
      <c r="J14" s="94"/>
      <c r="K14" s="27">
        <v>3</v>
      </c>
      <c r="L14" s="28">
        <v>4.5</v>
      </c>
      <c r="M14" s="28">
        <v>3</v>
      </c>
      <c r="N14" s="28">
        <v>3</v>
      </c>
      <c r="O14" s="28">
        <v>4</v>
      </c>
      <c r="P14" s="28">
        <v>4.5</v>
      </c>
      <c r="Q14" s="37"/>
      <c r="R14" s="97"/>
    </row>
    <row r="15" spans="1:18" ht="25.15" customHeight="1">
      <c r="A15" s="91"/>
      <c r="B15" s="88"/>
      <c r="C15" s="38" cm="1">
        <f t="array" ref="C15">IFERROR(IF(C13-C12&gt;$A$1,(C13-C12)-$A$2,C13-C12)*24,"")</f>
        <v>7.5</v>
      </c>
      <c r="D15" s="39" cm="1">
        <f t="array" ref="D15">IFERROR(IF(D13-D12&gt;$A$1,(D13-D12)-$A$2,D13-D12)*24,"")</f>
        <v>0</v>
      </c>
      <c r="E15" s="39" cm="1">
        <f t="array" ref="E15">IFERROR(IF(E13-E12&gt;$A$1,(E13-E12)-$A$2,E13-E12)*24,"")</f>
        <v>0</v>
      </c>
      <c r="F15" s="39" cm="1">
        <f t="array" ref="F15">IFERROR(IF(F13-F12&gt;$A$1,(F13-F12)-$A$2,F13-F12)*24,"")</f>
        <v>4.5</v>
      </c>
      <c r="G15" s="39" cm="1">
        <f t="array" ref="G15">IFERROR(IF(G13-G12&gt;$A$1,(G13-G12)-$A$2,G13-G12)*24,"")</f>
        <v>4.0000000000000071</v>
      </c>
      <c r="H15" s="39" cm="1">
        <f t="array" ref="H15">IFERROR(IF(H13-H12&gt;$A$1,(H13-H12)-$A$2,H13-H12)*24,"")</f>
        <v>7.5</v>
      </c>
      <c r="I15" s="40" cm="1">
        <f t="array" ref="I15">IFERROR(IF(I13-I12&gt;$A$1,(I13-I12)-$A$2,I13-I12)*24,"")</f>
        <v>7.5</v>
      </c>
      <c r="J15" s="95"/>
      <c r="K15" s="38" cm="1">
        <f t="array" ref="K15">IFERROR(IF(K13-K12&gt;$A$1,(K13-K12)-$A$2,K13-K12)*24,"")</f>
        <v>4.0000000000000071</v>
      </c>
      <c r="L15" s="39" cm="1">
        <f t="array" ref="L15">IFERROR(IF(L13-L12&gt;$A$1,(L13-L12)-$A$2,L13-L12)*24,"")</f>
        <v>4.5</v>
      </c>
      <c r="M15" s="39" cm="1">
        <f t="array" ref="M15">IFERROR(IF(M13-M12&gt;$A$1,(M13-M12)-$A$2,M13-M12)*24,"")</f>
        <v>4.0000000000000071</v>
      </c>
      <c r="N15" s="39" cm="1">
        <f t="array" ref="N15">IFERROR(IF(N13-N12&gt;$A$1,(N13-N12)-$A$2,N13-N12)*24,"")</f>
        <v>4.0000000000000071</v>
      </c>
      <c r="O15" s="39" cm="1">
        <f t="array" ref="O15">IFERROR(IF(O13-O12&gt;$A$1,(O13-O12)-$A$2,O13-O12)*24,"")</f>
        <v>4.7500000000000071</v>
      </c>
      <c r="P15" s="39" cm="1">
        <f t="array" ref="P15">IFERROR(IF(P13-P12&gt;$A$1,(P13-P12)-$A$2,P13-P12)*24,"")</f>
        <v>4.5</v>
      </c>
      <c r="Q15" s="40" cm="1">
        <f t="array" ref="Q15">IFERROR(IF(Q13-Q12&gt;$A$1,(Q13-Q12)-$A$2,Q13-Q12)*24,"")</f>
        <v>0</v>
      </c>
      <c r="R15" s="98"/>
    </row>
    <row r="16" spans="1:18" ht="25.15" customHeight="1">
      <c r="A16" s="41"/>
      <c r="B16" s="42"/>
      <c r="C16" s="43"/>
      <c r="D16" s="43"/>
      <c r="E16" s="43"/>
      <c r="F16" s="43"/>
      <c r="G16" s="43"/>
      <c r="H16" s="43"/>
      <c r="I16" s="43"/>
      <c r="J16" s="43"/>
      <c r="K16" s="43"/>
      <c r="L16" s="43"/>
      <c r="M16" s="43"/>
      <c r="N16" s="43"/>
      <c r="O16" s="43"/>
      <c r="P16" s="43"/>
      <c r="Q16" s="43"/>
      <c r="R16" s="44"/>
    </row>
    <row r="17" spans="1:18" ht="43.9" customHeight="1">
      <c r="A17" s="45"/>
      <c r="B17" s="46" t="s">
        <v>22</v>
      </c>
      <c r="C17" s="47" cm="1">
        <f t="array" ref="C17">SUM(C6,C10,C14)</f>
        <v>14</v>
      </c>
      <c r="D17" s="47" cm="1">
        <f t="array" ref="D17">SUM(D6,D10,D14)</f>
        <v>7</v>
      </c>
      <c r="E17" s="47" cm="1">
        <f t="array" ref="E17">SUM(E6,E10,E14)</f>
        <v>4.75</v>
      </c>
      <c r="F17" s="47" cm="1">
        <f t="array" ref="F17">SUM(F6,F10,F14)</f>
        <v>13</v>
      </c>
      <c r="G17" s="47" cm="1">
        <f t="array" ref="G17">SUM(G6,G10,G14)</f>
        <v>12</v>
      </c>
      <c r="H17" s="47" cm="1">
        <f t="array" ref="H17">SUM(H6,H10,H14)</f>
        <v>18</v>
      </c>
      <c r="I17" s="47" cm="1">
        <f t="array" ref="I17">SUM(I6,I10,I14)</f>
        <v>14</v>
      </c>
      <c r="J17" s="48" cm="1">
        <f t="array" ref="J17">SUM(C17:I17)</f>
        <v>82.75</v>
      </c>
      <c r="K17" s="47" cm="1">
        <f t="array" ref="K17">SUM(K6,K10,K14)</f>
        <v>3</v>
      </c>
      <c r="L17" s="47" cm="1">
        <f t="array" ref="L17">SUM(L6,L10,L14)</f>
        <v>15.5</v>
      </c>
      <c r="M17" s="47" cm="1">
        <f t="array" ref="M17">SUM(M6,M10,M14)</f>
        <v>12.25</v>
      </c>
      <c r="N17" s="47" cm="1">
        <f t="array" ref="N17">SUM(N6,N10,N14)</f>
        <v>11.5</v>
      </c>
      <c r="O17" s="47" cm="1">
        <f t="array" ref="O17">SUM(O6,O10,O14)</f>
        <v>12</v>
      </c>
      <c r="P17" s="47" cm="1">
        <f t="array" ref="P17">SUM(P6,P10,P14)</f>
        <v>12.5</v>
      </c>
      <c r="Q17" s="47" cm="1">
        <f t="array" ref="Q17">SUM(Q6,Q10,Q14)</f>
        <v>0</v>
      </c>
      <c r="R17" s="48" cm="1">
        <f t="array" ref="R17">SUM(K17:Q17)</f>
        <v>66.75</v>
      </c>
    </row>
    <row r="18" spans="1:18" ht="25.15" customHeight="1">
      <c r="A18" s="49"/>
      <c r="B18" s="50"/>
      <c r="C18" s="51"/>
      <c r="D18" s="51"/>
      <c r="E18" s="51"/>
      <c r="F18" s="51"/>
      <c r="G18" s="51"/>
      <c r="H18" s="51"/>
      <c r="I18" s="51"/>
      <c r="J18" s="52"/>
      <c r="K18" s="53"/>
      <c r="L18" s="53"/>
      <c r="M18" s="53"/>
      <c r="N18" s="53"/>
      <c r="O18" s="53"/>
      <c r="P18" s="53"/>
      <c r="Q18" s="53"/>
      <c r="R18" s="54"/>
    </row>
  </sheetData>
  <mergeCells count="13">
    <mergeCell ref="R8:R11"/>
    <mergeCell ref="A12:A15"/>
    <mergeCell ref="J12:J15"/>
    <mergeCell ref="R12:R15"/>
    <mergeCell ref="B1:B2"/>
    <mergeCell ref="A4:A7"/>
    <mergeCell ref="J4:J7"/>
    <mergeCell ref="R4:R7"/>
    <mergeCell ref="B4:B7"/>
    <mergeCell ref="B8:B11"/>
    <mergeCell ref="B12:B15"/>
    <mergeCell ref="A8:A11"/>
    <mergeCell ref="J8:J11"/>
  </mergeCells>
  <pageMargins left="0.23622000000000001" right="0.23622000000000001" top="0.19685" bottom="0.19685" header="0.31496099999999999" footer="0.31496099999999999"/>
  <pageSetup orientation="landscape"/>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8"/>
  <sheetViews>
    <sheetView showGridLines="0" tabSelected="1" workbookViewId="0">
      <pane xSplit="1" ySplit="3" topLeftCell="C4" activePane="bottomRight" state="frozen"/>
      <selection pane="topRight"/>
      <selection pane="bottomLeft"/>
      <selection pane="bottomRight" activeCell="J4" sqref="J4"/>
    </sheetView>
  </sheetViews>
  <sheetFormatPr defaultColWidth="16.28515625" defaultRowHeight="12.75"/>
  <cols>
    <col min="1" max="1" width="18" style="55" customWidth="1"/>
    <col min="2" max="2" width="22.28515625" style="55" customWidth="1"/>
    <col min="3" max="3" width="16.28515625" style="55" customWidth="1"/>
    <col min="4" max="4" width="17.7109375" style="55" customWidth="1"/>
    <col min="5" max="5" width="22.5703125" style="55" customWidth="1"/>
    <col min="6" max="6" width="16.28515625" style="55" customWidth="1"/>
    <col min="7" max="7" width="18.7109375" style="55" customWidth="1"/>
    <col min="8" max="8" width="23.5703125" style="55" customWidth="1"/>
    <col min="9" max="9" width="16.28515625" style="55" customWidth="1"/>
    <col min="10" max="10" width="16.28515625" style="55"/>
    <col min="11" max="11" width="11.28515625" style="55" bestFit="1" customWidth="1"/>
    <col min="12" max="12" width="11.5703125" style="130" bestFit="1" customWidth="1"/>
    <col min="13" max="13" width="10" style="55" customWidth="1"/>
    <col min="14" max="14" width="8.140625" style="138" bestFit="1" customWidth="1"/>
    <col min="15" max="16384" width="16.28515625" style="55"/>
  </cols>
  <sheetData>
    <row r="1" spans="1:14" ht="15.75">
      <c r="A1" s="106" t="s">
        <v>24</v>
      </c>
      <c r="B1" s="106"/>
      <c r="C1" s="106"/>
      <c r="D1" s="106"/>
      <c r="E1" s="106"/>
      <c r="F1" s="106"/>
      <c r="G1" s="106"/>
      <c r="H1" s="106"/>
    </row>
    <row r="2" spans="1:14" ht="16.5" thickBot="1">
      <c r="A2" s="56"/>
      <c r="B2" s="56"/>
      <c r="C2" s="56"/>
      <c r="D2" s="56"/>
      <c r="E2" s="56"/>
      <c r="F2" s="56"/>
      <c r="G2" s="56"/>
      <c r="H2" s="137">
        <f>SUM(Tabel1[Heures programmées3])</f>
        <v>2878.7249185332753</v>
      </c>
    </row>
    <row r="3" spans="1:14">
      <c r="A3" s="128" t="s">
        <v>26</v>
      </c>
      <c r="B3" s="118" t="s">
        <v>27</v>
      </c>
      <c r="C3" s="119" t="s">
        <v>28</v>
      </c>
      <c r="D3" s="119" t="s">
        <v>29</v>
      </c>
      <c r="E3" s="119" t="s">
        <v>30</v>
      </c>
      <c r="F3" s="119" t="s">
        <v>45</v>
      </c>
      <c r="G3" s="119" t="s">
        <v>42</v>
      </c>
      <c r="H3" s="120" t="s">
        <v>43</v>
      </c>
      <c r="I3" s="121" t="s">
        <v>44</v>
      </c>
      <c r="J3" s="121" t="s">
        <v>46</v>
      </c>
      <c r="L3" s="139" t="s">
        <v>47</v>
      </c>
      <c r="M3" s="140" t="s">
        <v>48</v>
      </c>
      <c r="N3" s="141">
        <f>SUM(N4:N17)</f>
        <v>2878.7249185332762</v>
      </c>
    </row>
    <row r="4" spans="1:14">
      <c r="A4" s="129">
        <v>46019</v>
      </c>
      <c r="B4" s="125">
        <f>+Tabel1[[#This Row],[!er jour semaine]]+6</f>
        <v>46025</v>
      </c>
      <c r="C4" s="59" cm="1">
        <f t="array" ref="C4">MONTH($A4)</f>
        <v>12</v>
      </c>
      <c r="D4" s="60">
        <v>90</v>
      </c>
      <c r="E4" s="59">
        <v>73.25</v>
      </c>
      <c r="F4" s="59">
        <f>MOD(YEAR(Tabel1[[#This Row],[!er jour semaine]]),100)*100+MONTH(Tabel1[[#This Row],[!er jour semaine]])</f>
        <v>2512</v>
      </c>
      <c r="G4" s="59">
        <v>90</v>
      </c>
      <c r="H4" s="132">
        <v>37.210635511898694</v>
      </c>
      <c r="I4" s="122">
        <f>+Tabel1[[#This Row],[Dernier jour semaine]]-Tabel1[[#This Row],[!er jour semaine]]+1</f>
        <v>7</v>
      </c>
      <c r="J4" s="131">
        <f>(MAX(0,MIN(Tabel1[[#This Row],[Dernier jour semaine]],EOMONTH(Tabel1[[#This Row],[!er jour semaine]],0))-Tabel1[[#This Row],[!er jour semaine]])+1)/Tabel1[[#This Row],[jours]]</f>
        <v>0.5714285714285714</v>
      </c>
      <c r="L4" s="142">
        <v>45992</v>
      </c>
      <c r="M4" s="143">
        <f>MOD(YEAR(L4),100)*100+MONTH(L4)</f>
        <v>2512</v>
      </c>
      <c r="N4" s="144" cm="1">
        <f t="array" ref="N4">SUMPRODUCT((Tabel1[mois]=M4)*Tabel1[Heures programmées3]*Tabel1[pourc ce mois])+SUMPRODUCT((Tabel1[mois]=M3)*Tabel1[Heures programmées3]*(1-Tabel1[pourc ce mois]))</f>
        <v>21.263220292513537</v>
      </c>
    </row>
    <row r="5" spans="1:14">
      <c r="A5" s="129">
        <v>46026</v>
      </c>
      <c r="B5" s="126">
        <f>+Tabel1[[#This Row],[!er jour semaine]]+6</f>
        <v>46032</v>
      </c>
      <c r="C5" s="61" cm="1">
        <f t="array" ref="C5">MONTH($A5)</f>
        <v>1</v>
      </c>
      <c r="D5" s="62">
        <v>90</v>
      </c>
      <c r="E5" s="61">
        <v>63.75</v>
      </c>
      <c r="F5" s="61">
        <f>MOD(YEAR(Tabel1[[#This Row],[!er jour semaine]]),100)*100+MONTH(Tabel1[[#This Row],[!er jour semaine]])</f>
        <v>2601</v>
      </c>
      <c r="G5" s="61">
        <v>90</v>
      </c>
      <c r="H5" s="133">
        <v>96.069759368188329</v>
      </c>
      <c r="I5" s="123">
        <f>+Tabel1[[#This Row],[Dernier jour semaine]]-Tabel1[[#This Row],[!er jour semaine]]+1</f>
        <v>7</v>
      </c>
      <c r="J5" s="131">
        <f>(MAX(0,MIN(Tabel1[[#This Row],[Dernier jour semaine]],EOMONTH(Tabel1[[#This Row],[!er jour semaine]],0))-Tabel1[[#This Row],[!er jour semaine]])+1)/Tabel1[[#This Row],[jours]]</f>
        <v>1</v>
      </c>
      <c r="L5" s="142">
        <v>46023</v>
      </c>
      <c r="M5" s="143">
        <f>MOD(YEAR(L5),100)*100+MONTH(L5)</f>
        <v>2601</v>
      </c>
      <c r="N5" s="144" cm="1">
        <f t="array" ref="N5">SUMPRODUCT((Tabel1[mois]=M5)*Tabel1[Heures programmées3]*Tabel1[pourc ce mois])+SUMPRODUCT((Tabel1[mois]=M4)*Tabel1[Heures programmées3]*(1-Tabel1[pourc ce mois]))</f>
        <v>303.73950888536046</v>
      </c>
    </row>
    <row r="6" spans="1:14">
      <c r="A6" s="129">
        <v>46033</v>
      </c>
      <c r="B6" s="126">
        <f>+Tabel1[[#This Row],[!er jour semaine]]+6</f>
        <v>46039</v>
      </c>
      <c r="C6" s="61" cm="1">
        <f t="array" ref="C6">MONTH($A6)</f>
        <v>1</v>
      </c>
      <c r="D6" s="62">
        <v>90</v>
      </c>
      <c r="E6" s="61">
        <v>63.75</v>
      </c>
      <c r="F6" s="61">
        <f>MOD(YEAR(Tabel1[[#This Row],[!er jour semaine]]),100)*100+MONTH(Tabel1[[#This Row],[!er jour semaine]])</f>
        <v>2601</v>
      </c>
      <c r="G6" s="61">
        <v>90</v>
      </c>
      <c r="H6" s="133">
        <v>58.362558618938657</v>
      </c>
      <c r="I6" s="123">
        <f>+Tabel1[[#This Row],[Dernier jour semaine]]-Tabel1[[#This Row],[!er jour semaine]]+1</f>
        <v>7</v>
      </c>
      <c r="J6" s="131">
        <f>(MAX(0,MIN(Tabel1[[#This Row],[Dernier jour semaine]],EOMONTH(Tabel1[[#This Row],[!er jour semaine]],0))-Tabel1[[#This Row],[!er jour semaine]])+1)/Tabel1[[#This Row],[jours]]</f>
        <v>1</v>
      </c>
      <c r="L6" s="142">
        <v>46054</v>
      </c>
      <c r="M6" s="143">
        <f t="shared" ref="M6:M17" si="0">MOD(YEAR(L6),100)*100+MONTH(L6)</f>
        <v>2602</v>
      </c>
      <c r="N6" s="144" cm="1">
        <f t="array" ref="N6">SUMPRODUCT((Tabel1[mois]=M6)*Tabel1[Heures programmées3]*Tabel1[pourc ce mois])+SUMPRODUCT((Tabel1[mois]=M5)*Tabel1[Heures programmées3]*(1-Tabel1[pourc ce mois]))</f>
        <v>237.01270769233378</v>
      </c>
    </row>
    <row r="7" spans="1:14">
      <c r="A7" s="129">
        <v>46040</v>
      </c>
      <c r="B7" s="126">
        <f>+Tabel1[[#This Row],[!er jour semaine]]+6</f>
        <v>46046</v>
      </c>
      <c r="C7" s="61" cm="1">
        <f t="array" ref="C7">MONTH($A7)</f>
        <v>1</v>
      </c>
      <c r="D7" s="62">
        <v>90</v>
      </c>
      <c r="E7" s="61">
        <v>72.5</v>
      </c>
      <c r="F7" s="61">
        <f>MOD(YEAR(Tabel1[[#This Row],[!er jour semaine]]),100)*100+MONTH(Tabel1[[#This Row],[!er jour semaine]])</f>
        <v>2601</v>
      </c>
      <c r="G7" s="61">
        <v>90</v>
      </c>
      <c r="H7" s="133">
        <v>61.83580806315603</v>
      </c>
      <c r="I7" s="123">
        <f>+Tabel1[[#This Row],[Dernier jour semaine]]-Tabel1[[#This Row],[!er jour semaine]]+1</f>
        <v>7</v>
      </c>
      <c r="J7" s="131">
        <f>(MAX(0,MIN(Tabel1[[#This Row],[Dernier jour semaine]],EOMONTH(Tabel1[[#This Row],[!er jour semaine]],0))-Tabel1[[#This Row],[!er jour semaine]])+1)/Tabel1[[#This Row],[jours]]</f>
        <v>1</v>
      </c>
      <c r="L7" s="142">
        <v>46082</v>
      </c>
      <c r="M7" s="143">
        <f t="shared" si="0"/>
        <v>2603</v>
      </c>
      <c r="N7" s="144" cm="1">
        <f t="array" ref="N7">SUMPRODUCT((Tabel1[mois]=M7)*Tabel1[Heures programmées3]*Tabel1[pourc ce mois])+SUMPRODUCT((Tabel1[mois]=M6)*Tabel1[Heures programmées3]*(1-Tabel1[pourc ce mois]))</f>
        <v>195.77911562309126</v>
      </c>
    </row>
    <row r="8" spans="1:14">
      <c r="A8" s="129">
        <v>46047</v>
      </c>
      <c r="B8" s="126">
        <f>+Tabel1[[#This Row],[!er jour semaine]]+6</f>
        <v>46053</v>
      </c>
      <c r="C8" s="63" cm="1">
        <f t="array" ref="C8">MONTH($A8)</f>
        <v>1</v>
      </c>
      <c r="D8" s="62">
        <v>38</v>
      </c>
      <c r="E8" s="61">
        <v>25.75</v>
      </c>
      <c r="F8" s="64">
        <f>MOD(YEAR(Tabel1[[#This Row],[!er jour semaine]]),100)*100+MONTH(Tabel1[[#This Row],[!er jour semaine]])</f>
        <v>2601</v>
      </c>
      <c r="G8" s="65">
        <v>51</v>
      </c>
      <c r="H8" s="133">
        <v>71.523967615692257</v>
      </c>
      <c r="I8" s="123">
        <f>+Tabel1[[#This Row],[Dernier jour semaine]]-Tabel1[[#This Row],[!er jour semaine]]+1</f>
        <v>7</v>
      </c>
      <c r="J8" s="131">
        <f>(MAX(0,MIN(Tabel1[[#This Row],[Dernier jour semaine]],EOMONTH(Tabel1[[#This Row],[!er jour semaine]],0))-Tabel1[[#This Row],[!er jour semaine]])+1)/Tabel1[[#This Row],[jours]]</f>
        <v>1</v>
      </c>
      <c r="L8" s="142">
        <v>46113</v>
      </c>
      <c r="M8" s="143">
        <f t="shared" si="0"/>
        <v>2604</v>
      </c>
      <c r="N8" s="144" cm="1">
        <f t="array" ref="N8">SUMPRODUCT((Tabel1[mois]=M8)*Tabel1[Heures programmées3]*Tabel1[pourc ce mois])+SUMPRODUCT((Tabel1[mois]=M7)*Tabel1[Heures programmées3]*(1-Tabel1[pourc ce mois]))</f>
        <v>165.6936106344468</v>
      </c>
    </row>
    <row r="9" spans="1:14">
      <c r="A9" s="129">
        <v>46054</v>
      </c>
      <c r="B9" s="126">
        <f>+Tabel1[[#This Row],[!er jour semaine]]+6</f>
        <v>46060</v>
      </c>
      <c r="C9" s="64" cm="1">
        <f t="array" ref="C9">MONTH($A9)</f>
        <v>2</v>
      </c>
      <c r="D9" s="65">
        <v>90</v>
      </c>
      <c r="E9" s="61">
        <v>66.75</v>
      </c>
      <c r="F9" s="61">
        <f>MOD(YEAR(Tabel1[[#This Row],[!er jour semaine]]),100)*100+MONTH(Tabel1[[#This Row],[!er jour semaine]])</f>
        <v>2602</v>
      </c>
      <c r="G9" s="61">
        <v>90</v>
      </c>
      <c r="H9" s="133">
        <v>73.381086312434022</v>
      </c>
      <c r="I9" s="123">
        <f>+Tabel1[[#This Row],[Dernier jour semaine]]-Tabel1[[#This Row],[!er jour semaine]]+1</f>
        <v>7</v>
      </c>
      <c r="J9" s="131">
        <f>(MAX(0,MIN(Tabel1[[#This Row],[Dernier jour semaine]],EOMONTH(Tabel1[[#This Row],[!er jour semaine]],0))-Tabel1[[#This Row],[!er jour semaine]])+1)/Tabel1[[#This Row],[jours]]</f>
        <v>1</v>
      </c>
      <c r="L9" s="142">
        <v>46143</v>
      </c>
      <c r="M9" s="143">
        <f t="shared" si="0"/>
        <v>2605</v>
      </c>
      <c r="N9" s="144" cm="1">
        <f t="array" ref="N9">SUMPRODUCT((Tabel1[mois]=M9)*Tabel1[Heures programmées3]*Tabel1[pourc ce mois])+SUMPRODUCT((Tabel1[mois]=M8)*Tabel1[Heures programmées3]*(1-Tabel1[pourc ce mois]))</f>
        <v>272.30219524971358</v>
      </c>
    </row>
    <row r="10" spans="1:14">
      <c r="A10" s="129">
        <v>46061</v>
      </c>
      <c r="B10" s="126">
        <f>+Tabel1[[#This Row],[!er jour semaine]]+6</f>
        <v>46067</v>
      </c>
      <c r="C10" s="64" cm="1">
        <f t="array" ref="C10">MONTH($A10)</f>
        <v>2</v>
      </c>
      <c r="D10" s="65">
        <v>90</v>
      </c>
      <c r="E10" s="66"/>
      <c r="F10" s="61">
        <f>MOD(YEAR(Tabel1[[#This Row],[!er jour semaine]]),100)*100+MONTH(Tabel1[[#This Row],[!er jour semaine]])</f>
        <v>2602</v>
      </c>
      <c r="G10" s="61">
        <v>90</v>
      </c>
      <c r="H10" s="133">
        <v>52.524261038353835</v>
      </c>
      <c r="I10" s="123">
        <f>+Tabel1[[#This Row],[Dernier jour semaine]]-Tabel1[[#This Row],[!er jour semaine]]+1</f>
        <v>7</v>
      </c>
      <c r="J10" s="131">
        <f>(MAX(0,MIN(Tabel1[[#This Row],[Dernier jour semaine]],EOMONTH(Tabel1[[#This Row],[!er jour semaine]],0))-Tabel1[[#This Row],[!er jour semaine]])+1)/Tabel1[[#This Row],[jours]]</f>
        <v>1</v>
      </c>
      <c r="L10" s="142">
        <v>46174</v>
      </c>
      <c r="M10" s="143">
        <f t="shared" si="0"/>
        <v>2606</v>
      </c>
      <c r="N10" s="144" cm="1">
        <f t="array" ref="N10">SUMPRODUCT((Tabel1[mois]=M10)*Tabel1[Heures programmées3]*Tabel1[pourc ce mois])+SUMPRODUCT((Tabel1[mois]=M9)*Tabel1[Heures programmées3]*(1-Tabel1[pourc ce mois]))</f>
        <v>266.50340968723577</v>
      </c>
    </row>
    <row r="11" spans="1:14">
      <c r="A11" s="129">
        <v>46068</v>
      </c>
      <c r="B11" s="126">
        <f>+Tabel1[[#This Row],[!er jour semaine]]+6</f>
        <v>46074</v>
      </c>
      <c r="C11" s="64" cm="1">
        <f t="array" ref="C11">MONTH($A11)</f>
        <v>2</v>
      </c>
      <c r="D11" s="65">
        <v>90</v>
      </c>
      <c r="E11" s="66"/>
      <c r="F11" s="61">
        <f>MOD(YEAR(Tabel1[[#This Row],[!er jour semaine]]),100)*100+MONTH(Tabel1[[#This Row],[!er jour semaine]])</f>
        <v>2602</v>
      </c>
      <c r="G11" s="61">
        <v>90</v>
      </c>
      <c r="H11" s="133">
        <v>40.664077004836294</v>
      </c>
      <c r="I11" s="123">
        <f>+Tabel1[[#This Row],[Dernier jour semaine]]-Tabel1[[#This Row],[!er jour semaine]]+1</f>
        <v>7</v>
      </c>
      <c r="J11" s="131">
        <f>(MAX(0,MIN(Tabel1[[#This Row],[Dernier jour semaine]],EOMONTH(Tabel1[[#This Row],[!er jour semaine]],0))-Tabel1[[#This Row],[!er jour semaine]])+1)/Tabel1[[#This Row],[jours]]</f>
        <v>1</v>
      </c>
      <c r="L11" s="142">
        <v>46204</v>
      </c>
      <c r="M11" s="143">
        <f t="shared" si="0"/>
        <v>2607</v>
      </c>
      <c r="N11" s="144" cm="1">
        <f t="array" ref="N11">SUMPRODUCT((Tabel1[mois]=M11)*Tabel1[Heures programmées3]*Tabel1[pourc ce mois])+SUMPRODUCT((Tabel1[mois]=M10)*Tabel1[Heures programmées3]*(1-Tabel1[pourc ce mois]))</f>
        <v>264.9226613024</v>
      </c>
    </row>
    <row r="12" spans="1:14">
      <c r="A12" s="129">
        <v>46075</v>
      </c>
      <c r="B12" s="126">
        <f>+Tabel1[[#This Row],[!er jour semaine]]+6</f>
        <v>46081</v>
      </c>
      <c r="C12" s="64" cm="1">
        <f t="array" ref="C12">MONTH($A12)</f>
        <v>2</v>
      </c>
      <c r="D12" s="65">
        <v>64</v>
      </c>
      <c r="E12" s="67"/>
      <c r="F12" s="68">
        <f>MOD(YEAR(Tabel1[[#This Row],[!er jour semaine]]),100)*100+MONTH(Tabel1[[#This Row],[!er jour semaine]])</f>
        <v>2602</v>
      </c>
      <c r="G12" s="69">
        <v>25</v>
      </c>
      <c r="H12" s="134">
        <v>70.443283336709655</v>
      </c>
      <c r="I12" s="123">
        <f>+Tabel1[[#This Row],[Dernier jour semaine]]-Tabel1[[#This Row],[!er jour semaine]]+1</f>
        <v>7</v>
      </c>
      <c r="J12" s="131">
        <f>(MAX(0,MIN(Tabel1[[#This Row],[Dernier jour semaine]],EOMONTH(Tabel1[[#This Row],[!er jour semaine]],0))-Tabel1[[#This Row],[!er jour semaine]])+1)/Tabel1[[#This Row],[jours]]</f>
        <v>1</v>
      </c>
      <c r="L12" s="142">
        <v>46235</v>
      </c>
      <c r="M12" s="143">
        <f t="shared" si="0"/>
        <v>2608</v>
      </c>
      <c r="N12" s="144" cm="1">
        <f t="array" ref="N12">SUMPRODUCT((Tabel1[mois]=M12)*Tabel1[Heures programmées3]*Tabel1[pourc ce mois])+SUMPRODUCT((Tabel1[mois]=M11)*Tabel1[Heures programmées3]*(1-Tabel1[pourc ce mois]))</f>
        <v>268.27994088489169</v>
      </c>
    </row>
    <row r="13" spans="1:14">
      <c r="A13" s="129">
        <v>46082</v>
      </c>
      <c r="B13" s="126">
        <f>+Tabel1[[#This Row],[!er jour semaine]]+6</f>
        <v>46088</v>
      </c>
      <c r="C13" s="68" cm="1">
        <f t="array" ref="C13">MONTH($A13)</f>
        <v>3</v>
      </c>
      <c r="D13" s="69">
        <v>90</v>
      </c>
      <c r="E13" s="66"/>
      <c r="F13" s="61">
        <f>MOD(YEAR(Tabel1[[#This Row],[!er jour semaine]]),100)*100+MONTH(Tabel1[[#This Row],[!er jour semaine]])</f>
        <v>2603</v>
      </c>
      <c r="G13" s="61">
        <v>90</v>
      </c>
      <c r="H13" s="133">
        <v>14.223687406652507</v>
      </c>
      <c r="I13" s="123">
        <f>+Tabel1[[#This Row],[Dernier jour semaine]]-Tabel1[[#This Row],[!er jour semaine]]+1</f>
        <v>7</v>
      </c>
      <c r="J13" s="131">
        <f>(MAX(0,MIN(Tabel1[[#This Row],[Dernier jour semaine]],EOMONTH(Tabel1[[#This Row],[!er jour semaine]],0))-Tabel1[[#This Row],[!er jour semaine]])+1)/Tabel1[[#This Row],[jours]]</f>
        <v>1</v>
      </c>
      <c r="L13" s="142">
        <v>46266</v>
      </c>
      <c r="M13" s="143">
        <f t="shared" si="0"/>
        <v>2609</v>
      </c>
      <c r="N13" s="144" cm="1">
        <f t="array" ref="N13">SUMPRODUCT((Tabel1[mois]=M13)*Tabel1[Heures programmées3]*Tabel1[pourc ce mois])+SUMPRODUCT((Tabel1[mois]=M12)*Tabel1[Heures programmées3]*(1-Tabel1[pourc ce mois]))</f>
        <v>313.93384791329237</v>
      </c>
    </row>
    <row r="14" spans="1:14">
      <c r="A14" s="129">
        <v>46089</v>
      </c>
      <c r="B14" s="126">
        <f>+Tabel1[[#This Row],[!er jour semaine]]+6</f>
        <v>46095</v>
      </c>
      <c r="C14" s="68" cm="1">
        <f t="array" ref="C14">MONTH($A14)</f>
        <v>3</v>
      </c>
      <c r="D14" s="69">
        <v>90</v>
      </c>
      <c r="E14" s="66"/>
      <c r="F14" s="61">
        <f>MOD(YEAR(Tabel1[[#This Row],[!er jour semaine]]),100)*100+MONTH(Tabel1[[#This Row],[!er jour semaine]])</f>
        <v>2603</v>
      </c>
      <c r="G14" s="61">
        <v>90</v>
      </c>
      <c r="H14" s="133">
        <v>82.805852239288384</v>
      </c>
      <c r="I14" s="123">
        <f>+Tabel1[[#This Row],[Dernier jour semaine]]-Tabel1[[#This Row],[!er jour semaine]]+1</f>
        <v>7</v>
      </c>
      <c r="J14" s="131">
        <f>(MAX(0,MIN(Tabel1[[#This Row],[Dernier jour semaine]],EOMONTH(Tabel1[[#This Row],[!er jour semaine]],0))-Tabel1[[#This Row],[!er jour semaine]])+1)/Tabel1[[#This Row],[jours]]</f>
        <v>1</v>
      </c>
      <c r="L14" s="142">
        <v>46296</v>
      </c>
      <c r="M14" s="143">
        <f t="shared" si="0"/>
        <v>2610</v>
      </c>
      <c r="N14" s="144" cm="1">
        <f t="array" ref="N14">SUMPRODUCT((Tabel1[mois]=M14)*Tabel1[Heures programmées3]*Tabel1[pourc ce mois])+SUMPRODUCT((Tabel1[mois]=M13)*Tabel1[Heures programmées3]*(1-Tabel1[pourc ce mois]))</f>
        <v>164.69361893013982</v>
      </c>
    </row>
    <row r="15" spans="1:14">
      <c r="A15" s="129">
        <v>46096</v>
      </c>
      <c r="B15" s="126">
        <f>+Tabel1[[#This Row],[!er jour semaine]]+6</f>
        <v>46102</v>
      </c>
      <c r="C15" s="68" cm="1">
        <f t="array" ref="C15">MONTH($A15)</f>
        <v>3</v>
      </c>
      <c r="D15" s="69">
        <v>90</v>
      </c>
      <c r="E15" s="66"/>
      <c r="F15" s="61">
        <f>MOD(YEAR(Tabel1[[#This Row],[!er jour semaine]]),100)*100+MONTH(Tabel1[[#This Row],[!er jour semaine]])</f>
        <v>2603</v>
      </c>
      <c r="G15" s="61">
        <v>90</v>
      </c>
      <c r="H15" s="133">
        <v>69.010112303355839</v>
      </c>
      <c r="I15" s="123">
        <f>+Tabel1[[#This Row],[Dernier jour semaine]]-Tabel1[[#This Row],[!er jour semaine]]+1</f>
        <v>7</v>
      </c>
      <c r="J15" s="131">
        <f>(MAX(0,MIN(Tabel1[[#This Row],[Dernier jour semaine]],EOMONTH(Tabel1[[#This Row],[!er jour semaine]],0))-Tabel1[[#This Row],[!er jour semaine]])+1)/Tabel1[[#This Row],[jours]]</f>
        <v>1</v>
      </c>
      <c r="L15" s="142">
        <v>46327</v>
      </c>
      <c r="M15" s="143">
        <f t="shared" si="0"/>
        <v>2611</v>
      </c>
      <c r="N15" s="144" cm="1">
        <f t="array" ref="N15">SUMPRODUCT((Tabel1[mois]=M15)*Tabel1[Heures programmées3]*Tabel1[pourc ce mois])+SUMPRODUCT((Tabel1[mois]=M14)*Tabel1[Heures programmées3]*(1-Tabel1[pourc ce mois]))</f>
        <v>173.34660417393104</v>
      </c>
    </row>
    <row r="16" spans="1:14">
      <c r="A16" s="129">
        <v>46103</v>
      </c>
      <c r="B16" s="126">
        <f>+Tabel1[[#This Row],[!er jour semaine]]+6</f>
        <v>46109</v>
      </c>
      <c r="C16" s="68" cm="1">
        <f t="array" ref="C16">MONTH($A16)</f>
        <v>3</v>
      </c>
      <c r="D16" s="69">
        <v>90</v>
      </c>
      <c r="E16" s="66"/>
      <c r="F16" s="61">
        <f>MOD(YEAR(Tabel1[[#This Row],[!er jour semaine]]),100)*100+MONTH(Tabel1[[#This Row],[!er jour semaine]])</f>
        <v>2603</v>
      </c>
      <c r="G16" s="61">
        <v>90</v>
      </c>
      <c r="H16" s="133">
        <v>27.9994274524337</v>
      </c>
      <c r="I16" s="123">
        <f>+Tabel1[[#This Row],[Dernier jour semaine]]-Tabel1[[#This Row],[!er jour semaine]]+1</f>
        <v>7</v>
      </c>
      <c r="J16" s="131">
        <f>(MAX(0,MIN(Tabel1[[#This Row],[Dernier jour semaine]],EOMONTH(Tabel1[[#This Row],[!er jour semaine]],0))-Tabel1[[#This Row],[!er jour semaine]])+1)/Tabel1[[#This Row],[jours]]</f>
        <v>1</v>
      </c>
      <c r="L16" s="142">
        <v>46357</v>
      </c>
      <c r="M16" s="143">
        <f t="shared" si="0"/>
        <v>2612</v>
      </c>
      <c r="N16" s="144" cm="1">
        <f t="array" ref="N16">SUMPRODUCT((Tabel1[mois]=M16)*Tabel1[Heures programmées3]*Tabel1[pourc ce mois])+SUMPRODUCT((Tabel1[mois]=M15)*Tabel1[Heures programmées3]*(1-Tabel1[pourc ce mois]))</f>
        <v>231.25447726392576</v>
      </c>
    </row>
    <row r="17" spans="1:14" ht="13.5" thickBot="1">
      <c r="A17" s="129">
        <v>46110</v>
      </c>
      <c r="B17" s="126">
        <f>+Tabel1[[#This Row],[!er jour semaine]]+6</f>
        <v>46116</v>
      </c>
      <c r="C17" s="68" cm="1">
        <f t="array" ref="C17">MONTH($A17)</f>
        <v>3</v>
      </c>
      <c r="D17" s="69">
        <v>12</v>
      </c>
      <c r="E17" s="67"/>
      <c r="F17" s="70">
        <f>MOD(YEAR(Tabel1[[#This Row],[!er jour semaine]]),100)*100+MONTH(Tabel1[[#This Row],[!er jour semaine]])</f>
        <v>2603</v>
      </c>
      <c r="G17" s="70">
        <v>77</v>
      </c>
      <c r="H17" s="134">
        <v>4.0600845165085886</v>
      </c>
      <c r="I17" s="123">
        <f>+Tabel1[[#This Row],[Dernier jour semaine]]-Tabel1[[#This Row],[!er jour semaine]]+1</f>
        <v>7</v>
      </c>
      <c r="J17" s="131">
        <f>(MAX(0,MIN(Tabel1[[#This Row],[Dernier jour semaine]],EOMONTH(Tabel1[[#This Row],[!er jour semaine]],0))-Tabel1[[#This Row],[!er jour semaine]])+1)/Tabel1[[#This Row],[jours]]</f>
        <v>0.42857142857142855</v>
      </c>
      <c r="L17" s="145">
        <v>46388</v>
      </c>
      <c r="M17" s="146">
        <f t="shared" si="0"/>
        <v>2701</v>
      </c>
      <c r="N17" s="147" cm="1">
        <f t="array" ref="N17">SUMPRODUCT((Tabel1[mois]=M17)*Tabel1[Heures programmées3]*Tabel1[pourc ce mois])+SUMPRODUCT((Tabel1[mois]=M16)*Tabel1[Heures programmées3]*(1-Tabel1[pourc ce mois]))</f>
        <v>0</v>
      </c>
    </row>
    <row r="18" spans="1:14">
      <c r="A18" s="129">
        <v>46117</v>
      </c>
      <c r="B18" s="126">
        <f>+Tabel1[[#This Row],[!er jour semaine]]+6</f>
        <v>46123</v>
      </c>
      <c r="C18" s="66"/>
      <c r="D18" s="66"/>
      <c r="E18" s="66"/>
      <c r="F18" s="66">
        <f>MOD(YEAR(Tabel1[[#This Row],[!er jour semaine]]),100)*100+MONTH(Tabel1[[#This Row],[!er jour semaine]])</f>
        <v>2604</v>
      </c>
      <c r="G18" s="66"/>
      <c r="H18" s="133">
        <v>18.982276333548022</v>
      </c>
      <c r="I18" s="123">
        <f>+Tabel1[[#This Row],[Dernier jour semaine]]-Tabel1[[#This Row],[!er jour semaine]]+1</f>
        <v>7</v>
      </c>
      <c r="J18" s="131">
        <f>(MAX(0,MIN(Tabel1[[#This Row],[Dernier jour semaine]],EOMONTH(Tabel1[[#This Row],[!er jour semaine]],0))-Tabel1[[#This Row],[!er jour semaine]])+1)/Tabel1[[#This Row],[jours]]</f>
        <v>1</v>
      </c>
    </row>
    <row r="19" spans="1:14">
      <c r="A19" s="129">
        <v>46124</v>
      </c>
      <c r="B19" s="126">
        <f>+Tabel1[[#This Row],[!er jour semaine]]+6</f>
        <v>46130</v>
      </c>
      <c r="C19" s="66"/>
      <c r="D19" s="66"/>
      <c r="E19" s="66"/>
      <c r="F19" s="66">
        <f>MOD(YEAR(Tabel1[[#This Row],[!er jour semaine]]),100)*100+MONTH(Tabel1[[#This Row],[!er jour semaine]])</f>
        <v>2604</v>
      </c>
      <c r="G19" s="66"/>
      <c r="H19" s="133">
        <v>20.22988340442733</v>
      </c>
      <c r="I19" s="123">
        <f>+Tabel1[[#This Row],[Dernier jour semaine]]-Tabel1[[#This Row],[!er jour semaine]]+1</f>
        <v>7</v>
      </c>
      <c r="J19" s="131">
        <f>(MAX(0,MIN(Tabel1[[#This Row],[Dernier jour semaine]],EOMONTH(Tabel1[[#This Row],[!er jour semaine]],0))-Tabel1[[#This Row],[!er jour semaine]])+1)/Tabel1[[#This Row],[jours]]</f>
        <v>1</v>
      </c>
    </row>
    <row r="20" spans="1:14">
      <c r="A20" s="129">
        <v>46131</v>
      </c>
      <c r="B20" s="127">
        <f>+Tabel1[[#This Row],[!er jour semaine]]+6</f>
        <v>46137</v>
      </c>
      <c r="C20" s="74"/>
      <c r="D20" s="74"/>
      <c r="E20" s="74"/>
      <c r="F20" s="74">
        <f>MOD(YEAR(Tabel1[[#This Row],[!er jour semaine]]),100)*100+MONTH(Tabel1[[#This Row],[!er jour semaine]])</f>
        <v>2604</v>
      </c>
      <c r="G20" s="74"/>
      <c r="H20" s="135">
        <v>76.69176029537978</v>
      </c>
      <c r="I20" s="124">
        <f>+Tabel1[[#This Row],[Dernier jour semaine]]-Tabel1[[#This Row],[!er jour semaine]]+1</f>
        <v>7</v>
      </c>
      <c r="J20" s="131">
        <f>(MAX(0,MIN(Tabel1[[#This Row],[Dernier jour semaine]],EOMONTH(Tabel1[[#This Row],[!er jour semaine]],0))-Tabel1[[#This Row],[!er jour semaine]])+1)/Tabel1[[#This Row],[jours]]</f>
        <v>1</v>
      </c>
    </row>
    <row r="21" spans="1:14">
      <c r="A21" s="129">
        <v>46138</v>
      </c>
      <c r="B21" s="126">
        <f>+Tabel1[[#This Row],[!er jour semaine]]+6</f>
        <v>46144</v>
      </c>
      <c r="C21" s="66"/>
      <c r="D21" s="66"/>
      <c r="E21" s="66"/>
      <c r="F21" s="66">
        <f>MOD(YEAR(Tabel1[[#This Row],[!er jour semaine]]),100)*100+MONTH(Tabel1[[#This Row],[!er jour semaine]])</f>
        <v>2604</v>
      </c>
      <c r="G21" s="66"/>
      <c r="H21" s="136">
        <v>66.457499228321453</v>
      </c>
      <c r="I21" s="123">
        <f>+Tabel1[[#This Row],[Dernier jour semaine]]-Tabel1[[#This Row],[!er jour semaine]]+1</f>
        <v>7</v>
      </c>
      <c r="J21" s="131">
        <f>(MAX(0,MIN(Tabel1[[#This Row],[Dernier jour semaine]],EOMONTH(Tabel1[[#This Row],[!er jour semaine]],0))-Tabel1[[#This Row],[!er jour semaine]])+1)/Tabel1[[#This Row],[jours]]</f>
        <v>0.7142857142857143</v>
      </c>
    </row>
    <row r="22" spans="1:14">
      <c r="A22" s="129">
        <v>46145</v>
      </c>
      <c r="B22" s="126">
        <f>+Tabel1[[#This Row],[!er jour semaine]]+6</f>
        <v>46151</v>
      </c>
      <c r="C22" s="66"/>
      <c r="D22" s="66"/>
      <c r="E22" s="66"/>
      <c r="F22" s="66">
        <f>MOD(YEAR(Tabel1[[#This Row],[!er jour semaine]]),100)*100+MONTH(Tabel1[[#This Row],[!er jour semaine]])</f>
        <v>2605</v>
      </c>
      <c r="G22" s="66"/>
      <c r="H22" s="136">
        <v>99.695866903476841</v>
      </c>
      <c r="I22" s="123">
        <f>+Tabel1[[#This Row],[Dernier jour semaine]]-Tabel1[[#This Row],[!er jour semaine]]+1</f>
        <v>7</v>
      </c>
      <c r="J22" s="131">
        <f>(MAX(0,MIN(Tabel1[[#This Row],[Dernier jour semaine]],EOMONTH(Tabel1[[#This Row],[!er jour semaine]],0))-Tabel1[[#This Row],[!er jour semaine]])+1)/Tabel1[[#This Row],[jours]]</f>
        <v>1</v>
      </c>
    </row>
    <row r="23" spans="1:14">
      <c r="A23" s="129">
        <v>46152</v>
      </c>
      <c r="B23" s="126">
        <f>+Tabel1[[#This Row],[!er jour semaine]]+6</f>
        <v>46158</v>
      </c>
      <c r="C23" s="66"/>
      <c r="D23" s="66"/>
      <c r="E23" s="66"/>
      <c r="F23" s="66">
        <f>MOD(YEAR(Tabel1[[#This Row],[!er jour semaine]]),100)*100+MONTH(Tabel1[[#This Row],[!er jour semaine]])</f>
        <v>2605</v>
      </c>
      <c r="G23" s="66"/>
      <c r="H23" s="136">
        <v>16.304511003116041</v>
      </c>
      <c r="I23" s="123">
        <f>+Tabel1[[#This Row],[Dernier jour semaine]]-Tabel1[[#This Row],[!er jour semaine]]+1</f>
        <v>7</v>
      </c>
      <c r="J23" s="131">
        <f>(MAX(0,MIN(Tabel1[[#This Row],[Dernier jour semaine]],EOMONTH(Tabel1[[#This Row],[!er jour semaine]],0))-Tabel1[[#This Row],[!er jour semaine]])+1)/Tabel1[[#This Row],[jours]]</f>
        <v>1</v>
      </c>
    </row>
    <row r="24" spans="1:14">
      <c r="A24" s="129">
        <v>46159</v>
      </c>
      <c r="B24" s="126">
        <f>+Tabel1[[#This Row],[!er jour semaine]]+6</f>
        <v>46165</v>
      </c>
      <c r="C24" s="66"/>
      <c r="D24" s="66"/>
      <c r="E24" s="66"/>
      <c r="F24" s="66">
        <f>MOD(YEAR(Tabel1[[#This Row],[!er jour semaine]]),100)*100+MONTH(Tabel1[[#This Row],[!er jour semaine]])</f>
        <v>2605</v>
      </c>
      <c r="G24" s="66"/>
      <c r="H24" s="136">
        <v>88.506595909824625</v>
      </c>
      <c r="I24" s="123">
        <f>+Tabel1[[#This Row],[Dernier jour semaine]]-Tabel1[[#This Row],[!er jour semaine]]+1</f>
        <v>7</v>
      </c>
      <c r="J24" s="131">
        <f>(MAX(0,MIN(Tabel1[[#This Row],[Dernier jour semaine]],EOMONTH(Tabel1[[#This Row],[!er jour semaine]],0))-Tabel1[[#This Row],[!er jour semaine]])+1)/Tabel1[[#This Row],[jours]]</f>
        <v>1</v>
      </c>
    </row>
    <row r="25" spans="1:14">
      <c r="A25" s="129">
        <v>46166</v>
      </c>
      <c r="B25" s="126">
        <f>+Tabel1[[#This Row],[!er jour semaine]]+6</f>
        <v>46172</v>
      </c>
      <c r="C25" s="66"/>
      <c r="D25" s="66"/>
      <c r="E25" s="66"/>
      <c r="F25" s="66">
        <f>MOD(YEAR(Tabel1[[#This Row],[!er jour semaine]]),100)*100+MONTH(Tabel1[[#This Row],[!er jour semaine]])</f>
        <v>2605</v>
      </c>
      <c r="G25" s="66"/>
      <c r="H25" s="136">
        <v>45.356572865368626</v>
      </c>
      <c r="I25" s="123">
        <f>+Tabel1[[#This Row],[Dernier jour semaine]]-Tabel1[[#This Row],[!er jour semaine]]+1</f>
        <v>7</v>
      </c>
      <c r="J25" s="131">
        <f>(MAX(0,MIN(Tabel1[[#This Row],[Dernier jour semaine]],EOMONTH(Tabel1[[#This Row],[!er jour semaine]],0))-Tabel1[[#This Row],[!er jour semaine]])+1)/Tabel1[[#This Row],[jours]]</f>
        <v>1</v>
      </c>
    </row>
    <row r="26" spans="1:14">
      <c r="A26" s="129">
        <v>46173</v>
      </c>
      <c r="B26" s="126">
        <f>+Tabel1[[#This Row],[!er jour semaine]]+6</f>
        <v>46179</v>
      </c>
      <c r="C26" s="66"/>
      <c r="D26" s="66"/>
      <c r="E26" s="66"/>
      <c r="F26" s="66">
        <f>MOD(YEAR(Tabel1[[#This Row],[!er jour semaine]]),100)*100+MONTH(Tabel1[[#This Row],[!er jour semaine]])</f>
        <v>2605</v>
      </c>
      <c r="G26" s="66"/>
      <c r="H26" s="136">
        <v>24.155541518849144</v>
      </c>
      <c r="I26" s="123">
        <f>+Tabel1[[#This Row],[Dernier jour semaine]]-Tabel1[[#This Row],[!er jour semaine]]+1</f>
        <v>7</v>
      </c>
      <c r="J26" s="131">
        <f>(MAX(0,MIN(Tabel1[[#This Row],[Dernier jour semaine]],EOMONTH(Tabel1[[#This Row],[!er jour semaine]],0))-Tabel1[[#This Row],[!er jour semaine]])+1)/Tabel1[[#This Row],[jours]]</f>
        <v>0.14285714285714285</v>
      </c>
    </row>
    <row r="27" spans="1:14">
      <c r="A27" s="129">
        <v>46180</v>
      </c>
      <c r="B27" s="126">
        <f>+Tabel1[[#This Row],[!er jour semaine]]+6</f>
        <v>46186</v>
      </c>
      <c r="C27" s="66"/>
      <c r="D27" s="66"/>
      <c r="E27" s="66"/>
      <c r="F27" s="66">
        <f>MOD(YEAR(Tabel1[[#This Row],[!er jour semaine]]),100)*100+MONTH(Tabel1[[#This Row],[!er jour semaine]])</f>
        <v>2606</v>
      </c>
      <c r="G27" s="66"/>
      <c r="H27" s="136">
        <v>98.34189650750254</v>
      </c>
      <c r="I27" s="123">
        <f>+Tabel1[[#This Row],[Dernier jour semaine]]-Tabel1[[#This Row],[!er jour semaine]]+1</f>
        <v>7</v>
      </c>
      <c r="J27" s="131">
        <f>(MAX(0,MIN(Tabel1[[#This Row],[Dernier jour semaine]],EOMONTH(Tabel1[[#This Row],[!er jour semaine]],0))-Tabel1[[#This Row],[!er jour semaine]])+1)/Tabel1[[#This Row],[jours]]</f>
        <v>1</v>
      </c>
    </row>
    <row r="28" spans="1:14">
      <c r="A28" s="129">
        <v>46187</v>
      </c>
      <c r="B28" s="126">
        <f>+Tabel1[[#This Row],[!er jour semaine]]+6</f>
        <v>46193</v>
      </c>
      <c r="C28" s="66"/>
      <c r="D28" s="66"/>
      <c r="E28" s="66"/>
      <c r="F28" s="66">
        <f>MOD(YEAR(Tabel1[[#This Row],[!er jour semaine]]),100)*100+MONTH(Tabel1[[#This Row],[!er jour semaine]])</f>
        <v>2606</v>
      </c>
      <c r="G28" s="66"/>
      <c r="H28" s="136">
        <v>96.806687646403063</v>
      </c>
      <c r="I28" s="123">
        <f>+Tabel1[[#This Row],[Dernier jour semaine]]-Tabel1[[#This Row],[!er jour semaine]]+1</f>
        <v>7</v>
      </c>
      <c r="J28" s="131">
        <f>(MAX(0,MIN(Tabel1[[#This Row],[Dernier jour semaine]],EOMONTH(Tabel1[[#This Row],[!er jour semaine]],0))-Tabel1[[#This Row],[!er jour semaine]])+1)/Tabel1[[#This Row],[jours]]</f>
        <v>1</v>
      </c>
    </row>
    <row r="29" spans="1:14">
      <c r="A29" s="129">
        <v>46194</v>
      </c>
      <c r="B29" s="126">
        <f>+Tabel1[[#This Row],[!er jour semaine]]+6</f>
        <v>46200</v>
      </c>
      <c r="C29" s="66"/>
      <c r="D29" s="66"/>
      <c r="E29" s="66"/>
      <c r="F29" s="66">
        <f>MOD(YEAR(Tabel1[[#This Row],[!er jour semaine]]),100)*100+MONTH(Tabel1[[#This Row],[!er jour semaine]])</f>
        <v>2606</v>
      </c>
      <c r="G29" s="66"/>
      <c r="H29" s="136">
        <v>16.338819429267026</v>
      </c>
      <c r="I29" s="123">
        <f>+Tabel1[[#This Row],[Dernier jour semaine]]-Tabel1[[#This Row],[!er jour semaine]]+1</f>
        <v>7</v>
      </c>
      <c r="J29" s="131">
        <f>(MAX(0,MIN(Tabel1[[#This Row],[Dernier jour semaine]],EOMONTH(Tabel1[[#This Row],[!er jour semaine]],0))-Tabel1[[#This Row],[!er jour semaine]])+1)/Tabel1[[#This Row],[jours]]</f>
        <v>1</v>
      </c>
    </row>
    <row r="30" spans="1:14">
      <c r="A30" s="129">
        <v>46201</v>
      </c>
      <c r="B30" s="126">
        <f>+Tabel1[[#This Row],[!er jour semaine]]+6</f>
        <v>46207</v>
      </c>
      <c r="C30" s="66"/>
      <c r="D30" s="66"/>
      <c r="E30" s="66"/>
      <c r="F30" s="66">
        <f>MOD(YEAR(Tabel1[[#This Row],[!er jour semaine]]),100)*100+MONTH(Tabel1[[#This Row],[!er jour semaine]])</f>
        <v>2606</v>
      </c>
      <c r="G30" s="66"/>
      <c r="H30" s="136">
        <v>80.05959787178233</v>
      </c>
      <c r="I30" s="123">
        <f>+Tabel1[[#This Row],[Dernier jour semaine]]-Tabel1[[#This Row],[!er jour semaine]]+1</f>
        <v>7</v>
      </c>
      <c r="J30" s="131">
        <f>(MAX(0,MIN(Tabel1[[#This Row],[Dernier jour semaine]],EOMONTH(Tabel1[[#This Row],[!er jour semaine]],0))-Tabel1[[#This Row],[!er jour semaine]])+1)/Tabel1[[#This Row],[jours]]</f>
        <v>0.42857142857142855</v>
      </c>
    </row>
    <row r="31" spans="1:14">
      <c r="A31" s="129">
        <v>46208</v>
      </c>
      <c r="B31" s="126">
        <f>+Tabel1[[#This Row],[!er jour semaine]]+6</f>
        <v>46214</v>
      </c>
      <c r="C31" s="66"/>
      <c r="D31" s="66"/>
      <c r="E31" s="66"/>
      <c r="F31" s="66">
        <f>MOD(YEAR(Tabel1[[#This Row],[!er jour semaine]]),100)*100+MONTH(Tabel1[[#This Row],[!er jour semaine]])</f>
        <v>2607</v>
      </c>
      <c r="G31" s="66"/>
      <c r="H31" s="136">
        <v>56.048012594566643</v>
      </c>
      <c r="I31" s="123">
        <f>+Tabel1[[#This Row],[Dernier jour semaine]]-Tabel1[[#This Row],[!er jour semaine]]+1</f>
        <v>7</v>
      </c>
      <c r="J31" s="131">
        <f>(MAX(0,MIN(Tabel1[[#This Row],[Dernier jour semaine]],EOMONTH(Tabel1[[#This Row],[!er jour semaine]],0))-Tabel1[[#This Row],[!er jour semaine]])+1)/Tabel1[[#This Row],[jours]]</f>
        <v>1</v>
      </c>
    </row>
    <row r="32" spans="1:14">
      <c r="A32" s="129">
        <v>46215</v>
      </c>
      <c r="B32" s="126">
        <f>+Tabel1[[#This Row],[!er jour semaine]]+6</f>
        <v>46221</v>
      </c>
      <c r="C32" s="66"/>
      <c r="D32" s="66"/>
      <c r="E32" s="66"/>
      <c r="F32" s="66">
        <f>MOD(YEAR(Tabel1[[#This Row],[!er jour semaine]]),100)*100+MONTH(Tabel1[[#This Row],[!er jour semaine]])</f>
        <v>2607</v>
      </c>
      <c r="G32" s="66"/>
      <c r="H32" s="136">
        <v>74.188942615758762</v>
      </c>
      <c r="I32" s="123">
        <f>+Tabel1[[#This Row],[Dernier jour semaine]]-Tabel1[[#This Row],[!er jour semaine]]+1</f>
        <v>7</v>
      </c>
      <c r="J32" s="131">
        <f>(MAX(0,MIN(Tabel1[[#This Row],[Dernier jour semaine]],EOMONTH(Tabel1[[#This Row],[!er jour semaine]],0))-Tabel1[[#This Row],[!er jour semaine]])+1)/Tabel1[[#This Row],[jours]]</f>
        <v>1</v>
      </c>
    </row>
    <row r="33" spans="1:10">
      <c r="A33" s="129">
        <v>46222</v>
      </c>
      <c r="B33" s="126">
        <f>+Tabel1[[#This Row],[!er jour semaine]]+6</f>
        <v>46228</v>
      </c>
      <c r="C33" s="66"/>
      <c r="D33" s="66"/>
      <c r="E33" s="66"/>
      <c r="F33" s="66">
        <f>MOD(YEAR(Tabel1[[#This Row],[!er jour semaine]]),100)*100+MONTH(Tabel1[[#This Row],[!er jour semaine]])</f>
        <v>2607</v>
      </c>
      <c r="G33" s="66"/>
      <c r="H33" s="136">
        <v>61.660222247724938</v>
      </c>
      <c r="I33" s="123">
        <f>+Tabel1[[#This Row],[Dernier jour semaine]]-Tabel1[[#This Row],[!er jour semaine]]+1</f>
        <v>7</v>
      </c>
      <c r="J33" s="131">
        <f>(MAX(0,MIN(Tabel1[[#This Row],[Dernier jour semaine]],EOMONTH(Tabel1[[#This Row],[!er jour semaine]],0))-Tabel1[[#This Row],[!er jour semaine]])+1)/Tabel1[[#This Row],[jours]]</f>
        <v>1</v>
      </c>
    </row>
    <row r="34" spans="1:10">
      <c r="A34" s="129">
        <v>46229</v>
      </c>
      <c r="B34" s="126">
        <f>+Tabel1[[#This Row],[!er jour semaine]]+6</f>
        <v>46235</v>
      </c>
      <c r="C34" s="66"/>
      <c r="D34" s="66"/>
      <c r="E34" s="66"/>
      <c r="F34" s="66">
        <f>MOD(YEAR(Tabel1[[#This Row],[!er jour semaine]]),100)*100+MONTH(Tabel1[[#This Row],[!er jour semaine]])</f>
        <v>2607</v>
      </c>
      <c r="G34" s="66"/>
      <c r="H34" s="136">
        <v>31.823332570553077</v>
      </c>
      <c r="I34" s="123">
        <f>+Tabel1[[#This Row],[Dernier jour semaine]]-Tabel1[[#This Row],[!er jour semaine]]+1</f>
        <v>7</v>
      </c>
      <c r="J34" s="131">
        <f>(MAX(0,MIN(Tabel1[[#This Row],[Dernier jour semaine]],EOMONTH(Tabel1[[#This Row],[!er jour semaine]],0))-Tabel1[[#This Row],[!er jour semaine]])+1)/Tabel1[[#This Row],[jours]]</f>
        <v>0.8571428571428571</v>
      </c>
    </row>
    <row r="35" spans="1:10">
      <c r="A35" s="129">
        <v>46236</v>
      </c>
      <c r="B35" s="126">
        <f>+Tabel1[[#This Row],[!er jour semaine]]+6</f>
        <v>46242</v>
      </c>
      <c r="C35" s="66"/>
      <c r="D35" s="66"/>
      <c r="E35" s="66"/>
      <c r="F35" s="66">
        <f>MOD(YEAR(Tabel1[[#This Row],[!er jour semaine]]),100)*100+MONTH(Tabel1[[#This Row],[!er jour semaine]])</f>
        <v>2608</v>
      </c>
      <c r="G35" s="66"/>
      <c r="H35" s="136">
        <v>16.071011413563994</v>
      </c>
      <c r="I35" s="123">
        <f>+Tabel1[[#This Row],[Dernier jour semaine]]-Tabel1[[#This Row],[!er jour semaine]]+1</f>
        <v>7</v>
      </c>
      <c r="J35" s="131">
        <f>(MAX(0,MIN(Tabel1[[#This Row],[Dernier jour semaine]],EOMONTH(Tabel1[[#This Row],[!er jour semaine]],0))-Tabel1[[#This Row],[!er jour semaine]])+1)/Tabel1[[#This Row],[jours]]</f>
        <v>1</v>
      </c>
    </row>
    <row r="36" spans="1:10">
      <c r="A36" s="129">
        <v>46243</v>
      </c>
      <c r="B36" s="126">
        <f>+Tabel1[[#This Row],[!er jour semaine]]+6</f>
        <v>46249</v>
      </c>
      <c r="C36" s="66"/>
      <c r="D36" s="66"/>
      <c r="E36" s="66"/>
      <c r="F36" s="66">
        <f>MOD(YEAR(Tabel1[[#This Row],[!er jour semaine]]),100)*100+MONTH(Tabel1[[#This Row],[!er jour semaine]])</f>
        <v>2608</v>
      </c>
      <c r="G36" s="66"/>
      <c r="H36" s="136">
        <v>77.330335308693705</v>
      </c>
      <c r="I36" s="123">
        <f>+Tabel1[[#This Row],[Dernier jour semaine]]-Tabel1[[#This Row],[!er jour semaine]]+1</f>
        <v>7</v>
      </c>
      <c r="J36" s="131">
        <f>(MAX(0,MIN(Tabel1[[#This Row],[Dernier jour semaine]],EOMONTH(Tabel1[[#This Row],[!er jour semaine]],0))-Tabel1[[#This Row],[!er jour semaine]])+1)/Tabel1[[#This Row],[jours]]</f>
        <v>1</v>
      </c>
    </row>
    <row r="37" spans="1:10">
      <c r="A37" s="129">
        <v>46250</v>
      </c>
      <c r="B37" s="126">
        <f>+Tabel1[[#This Row],[!er jour semaine]]+6</f>
        <v>46256</v>
      </c>
      <c r="C37" s="66"/>
      <c r="D37" s="66"/>
      <c r="E37" s="66"/>
      <c r="F37" s="66">
        <f>MOD(YEAR(Tabel1[[#This Row],[!er jour semaine]]),100)*100+MONTH(Tabel1[[#This Row],[!er jour semaine]])</f>
        <v>2608</v>
      </c>
      <c r="G37" s="66"/>
      <c r="H37" s="136">
        <v>59.013045496006143</v>
      </c>
      <c r="I37" s="123">
        <f>+Tabel1[[#This Row],[Dernier jour semaine]]-Tabel1[[#This Row],[!er jour semaine]]+1</f>
        <v>7</v>
      </c>
      <c r="J37" s="131">
        <f>(MAX(0,MIN(Tabel1[[#This Row],[Dernier jour semaine]],EOMONTH(Tabel1[[#This Row],[!er jour semaine]],0))-Tabel1[[#This Row],[!er jour semaine]])+1)/Tabel1[[#This Row],[jours]]</f>
        <v>1</v>
      </c>
    </row>
    <row r="38" spans="1:10">
      <c r="A38" s="129">
        <v>46257</v>
      </c>
      <c r="B38" s="126">
        <f>+Tabel1[[#This Row],[!er jour semaine]]+6</f>
        <v>46263</v>
      </c>
      <c r="C38" s="66"/>
      <c r="D38" s="66"/>
      <c r="E38" s="66"/>
      <c r="F38" s="66">
        <f>MOD(YEAR(Tabel1[[#This Row],[!er jour semaine]]),100)*100+MONTH(Tabel1[[#This Row],[!er jour semaine]])</f>
        <v>2608</v>
      </c>
      <c r="G38" s="66"/>
      <c r="H38" s="136">
        <v>86.866286897101006</v>
      </c>
      <c r="I38" s="123">
        <f>+Tabel1[[#This Row],[Dernier jour semaine]]-Tabel1[[#This Row],[!er jour semaine]]+1</f>
        <v>7</v>
      </c>
      <c r="J38" s="131">
        <f>(MAX(0,MIN(Tabel1[[#This Row],[Dernier jour semaine]],EOMONTH(Tabel1[[#This Row],[!er jour semaine]],0))-Tabel1[[#This Row],[!er jour semaine]])+1)/Tabel1[[#This Row],[jours]]</f>
        <v>1</v>
      </c>
    </row>
    <row r="39" spans="1:10">
      <c r="A39" s="129">
        <v>46264</v>
      </c>
      <c r="B39" s="126">
        <f>+Tabel1[[#This Row],[!er jour semaine]]+6</f>
        <v>46270</v>
      </c>
      <c r="C39" s="66"/>
      <c r="D39" s="66"/>
      <c r="E39" s="66"/>
      <c r="F39" s="66">
        <f>MOD(YEAR(Tabel1[[#This Row],[!er jour semaine]]),100)*100+MONTH(Tabel1[[#This Row],[!er jour semaine]])</f>
        <v>2608</v>
      </c>
      <c r="G39" s="66"/>
      <c r="H39" s="136">
        <v>85.585749908067271</v>
      </c>
      <c r="I39" s="123">
        <f>+Tabel1[[#This Row],[Dernier jour semaine]]-Tabel1[[#This Row],[!er jour semaine]]+1</f>
        <v>7</v>
      </c>
      <c r="J39" s="131">
        <f>(MAX(0,MIN(Tabel1[[#This Row],[Dernier jour semaine]],EOMONTH(Tabel1[[#This Row],[!er jour semaine]],0))-Tabel1[[#This Row],[!er jour semaine]])+1)/Tabel1[[#This Row],[jours]]</f>
        <v>0.2857142857142857</v>
      </c>
    </row>
    <row r="40" spans="1:10">
      <c r="A40" s="129">
        <v>46271</v>
      </c>
      <c r="B40" s="126">
        <f>+Tabel1[[#This Row],[!er jour semaine]]+6</f>
        <v>46277</v>
      </c>
      <c r="C40" s="66"/>
      <c r="D40" s="66"/>
      <c r="E40" s="66"/>
      <c r="F40" s="66">
        <f>MOD(YEAR(Tabel1[[#This Row],[!er jour semaine]]),100)*100+MONTH(Tabel1[[#This Row],[!er jour semaine]])</f>
        <v>2609</v>
      </c>
      <c r="G40" s="66"/>
      <c r="H40" s="136">
        <v>81.465605050775537</v>
      </c>
      <c r="I40" s="123">
        <f>+Tabel1[[#This Row],[Dernier jour semaine]]-Tabel1[[#This Row],[!er jour semaine]]+1</f>
        <v>7</v>
      </c>
      <c r="J40" s="131">
        <f>(MAX(0,MIN(Tabel1[[#This Row],[Dernier jour semaine]],EOMONTH(Tabel1[[#This Row],[!er jour semaine]],0))-Tabel1[[#This Row],[!er jour semaine]])+1)/Tabel1[[#This Row],[jours]]</f>
        <v>1</v>
      </c>
    </row>
    <row r="41" spans="1:10">
      <c r="A41" s="129">
        <v>46278</v>
      </c>
      <c r="B41" s="126">
        <f>+Tabel1[[#This Row],[!er jour semaine]]+6</f>
        <v>46284</v>
      </c>
      <c r="C41" s="66"/>
      <c r="D41" s="66"/>
      <c r="E41" s="66"/>
      <c r="F41" s="66">
        <f>MOD(YEAR(Tabel1[[#This Row],[!er jour semaine]]),100)*100+MONTH(Tabel1[[#This Row],[!er jour semaine]])</f>
        <v>2609</v>
      </c>
      <c r="G41" s="66"/>
      <c r="H41" s="136">
        <v>72.24290193915202</v>
      </c>
      <c r="I41" s="123">
        <f>+Tabel1[[#This Row],[Dernier jour semaine]]-Tabel1[[#This Row],[!er jour semaine]]+1</f>
        <v>7</v>
      </c>
      <c r="J41" s="131">
        <f>(MAX(0,MIN(Tabel1[[#This Row],[Dernier jour semaine]],EOMONTH(Tabel1[[#This Row],[!er jour semaine]],0))-Tabel1[[#This Row],[!er jour semaine]])+1)/Tabel1[[#This Row],[jours]]</f>
        <v>1</v>
      </c>
    </row>
    <row r="42" spans="1:10">
      <c r="A42" s="129">
        <v>46285</v>
      </c>
      <c r="B42" s="126">
        <f>+Tabel1[[#This Row],[!er jour semaine]]+6</f>
        <v>46291</v>
      </c>
      <c r="C42" s="66"/>
      <c r="D42" s="66"/>
      <c r="E42" s="66"/>
      <c r="F42" s="66">
        <f>MOD(YEAR(Tabel1[[#This Row],[!er jour semaine]]),100)*100+MONTH(Tabel1[[#This Row],[!er jour semaine]])</f>
        <v>2609</v>
      </c>
      <c r="G42" s="66"/>
      <c r="H42" s="136">
        <v>90.125770320521355</v>
      </c>
      <c r="I42" s="123">
        <f>+Tabel1[[#This Row],[Dernier jour semaine]]-Tabel1[[#This Row],[!er jour semaine]]+1</f>
        <v>7</v>
      </c>
      <c r="J42" s="131">
        <f>(MAX(0,MIN(Tabel1[[#This Row],[Dernier jour semaine]],EOMONTH(Tabel1[[#This Row],[!er jour semaine]],0))-Tabel1[[#This Row],[!er jour semaine]])+1)/Tabel1[[#This Row],[jours]]</f>
        <v>1</v>
      </c>
    </row>
    <row r="43" spans="1:10">
      <c r="A43" s="129">
        <v>46292</v>
      </c>
      <c r="B43" s="126">
        <f>+Tabel1[[#This Row],[!er jour semaine]]+6</f>
        <v>46298</v>
      </c>
      <c r="C43" s="66"/>
      <c r="D43" s="66"/>
      <c r="E43" s="66"/>
      <c r="F43" s="66">
        <f>MOD(YEAR(Tabel1[[#This Row],[!er jour semaine]]),100)*100+MONTH(Tabel1[[#This Row],[!er jour semaine]])</f>
        <v>2609</v>
      </c>
      <c r="G43" s="66"/>
      <c r="H43" s="136">
        <v>15.692061169891879</v>
      </c>
      <c r="I43" s="123">
        <f>+Tabel1[[#This Row],[Dernier jour semaine]]-Tabel1[[#This Row],[!er jour semaine]]+1</f>
        <v>7</v>
      </c>
      <c r="J43" s="131">
        <f>(MAX(0,MIN(Tabel1[[#This Row],[Dernier jour semaine]],EOMONTH(Tabel1[[#This Row],[!er jour semaine]],0))-Tabel1[[#This Row],[!er jour semaine]])+1)/Tabel1[[#This Row],[jours]]</f>
        <v>0.5714285714285714</v>
      </c>
    </row>
    <row r="44" spans="1:10">
      <c r="A44" s="129">
        <v>46299</v>
      </c>
      <c r="B44" s="126">
        <f>+Tabel1[[#This Row],[!er jour semaine]]+6</f>
        <v>46305</v>
      </c>
      <c r="C44" s="66"/>
      <c r="D44" s="66"/>
      <c r="E44" s="66"/>
      <c r="F44" s="66">
        <f>MOD(YEAR(Tabel1[[#This Row],[!er jour semaine]]),100)*100+MONTH(Tabel1[[#This Row],[!er jour semaine]])</f>
        <v>2610</v>
      </c>
      <c r="G44" s="66"/>
      <c r="H44" s="136">
        <v>43.990472476163831</v>
      </c>
      <c r="I44" s="123">
        <f>+Tabel1[[#This Row],[Dernier jour semaine]]-Tabel1[[#This Row],[!er jour semaine]]+1</f>
        <v>7</v>
      </c>
      <c r="J44" s="131">
        <f>(MAX(0,MIN(Tabel1[[#This Row],[Dernier jour semaine]],EOMONTH(Tabel1[[#This Row],[!er jour semaine]],0))-Tabel1[[#This Row],[!er jour semaine]])+1)/Tabel1[[#This Row],[jours]]</f>
        <v>1</v>
      </c>
    </row>
    <row r="45" spans="1:10">
      <c r="A45" s="129">
        <v>46306</v>
      </c>
      <c r="B45" s="126">
        <f>+Tabel1[[#This Row],[!er jour semaine]]+6</f>
        <v>46312</v>
      </c>
      <c r="C45" s="66"/>
      <c r="D45" s="66"/>
      <c r="E45" s="66"/>
      <c r="F45" s="66">
        <f>MOD(YEAR(Tabel1[[#This Row],[!er jour semaine]]),100)*100+MONTH(Tabel1[[#This Row],[!er jour semaine]])</f>
        <v>2610</v>
      </c>
      <c r="G45" s="66"/>
      <c r="H45" s="136">
        <v>10.20054206609321</v>
      </c>
      <c r="I45" s="123">
        <f>+Tabel1[[#This Row],[Dernier jour semaine]]-Tabel1[[#This Row],[!er jour semaine]]+1</f>
        <v>7</v>
      </c>
      <c r="J45" s="131">
        <f>(MAX(0,MIN(Tabel1[[#This Row],[Dernier jour semaine]],EOMONTH(Tabel1[[#This Row],[!er jour semaine]],0))-Tabel1[[#This Row],[!er jour semaine]])+1)/Tabel1[[#This Row],[jours]]</f>
        <v>1</v>
      </c>
    </row>
    <row r="46" spans="1:10">
      <c r="A46" s="129">
        <v>46313</v>
      </c>
      <c r="B46" s="126">
        <f>+Tabel1[[#This Row],[!er jour semaine]]+6</f>
        <v>46319</v>
      </c>
      <c r="C46" s="66"/>
      <c r="D46" s="66"/>
      <c r="E46" s="66"/>
      <c r="F46" s="66">
        <f>MOD(YEAR(Tabel1[[#This Row],[!er jour semaine]]),100)*100+MONTH(Tabel1[[#This Row],[!er jour semaine]])</f>
        <v>2610</v>
      </c>
      <c r="G46" s="66"/>
      <c r="H46" s="136">
        <v>66.083141997974195</v>
      </c>
      <c r="I46" s="123">
        <f>+Tabel1[[#This Row],[Dernier jour semaine]]-Tabel1[[#This Row],[!er jour semaine]]+1</f>
        <v>7</v>
      </c>
      <c r="J46" s="131">
        <f>(MAX(0,MIN(Tabel1[[#This Row],[Dernier jour semaine]],EOMONTH(Tabel1[[#This Row],[!er jour semaine]],0))-Tabel1[[#This Row],[!er jour semaine]])+1)/Tabel1[[#This Row],[jours]]</f>
        <v>1</v>
      </c>
    </row>
    <row r="47" spans="1:10">
      <c r="A47" s="129">
        <v>46320</v>
      </c>
      <c r="B47" s="126">
        <f>+Tabel1[[#This Row],[!er jour semaine]]+6</f>
        <v>46326</v>
      </c>
      <c r="C47" s="66"/>
      <c r="D47" s="66"/>
      <c r="E47" s="66"/>
      <c r="F47" s="66">
        <f>MOD(YEAR(Tabel1[[#This Row],[!er jour semaine]]),100)*100+MONTH(Tabel1[[#This Row],[!er jour semaine]])</f>
        <v>2610</v>
      </c>
      <c r="G47" s="66"/>
      <c r="H47" s="136">
        <v>37.694293317097774</v>
      </c>
      <c r="I47" s="123">
        <f>+Tabel1[[#This Row],[Dernier jour semaine]]-Tabel1[[#This Row],[!er jour semaine]]+1</f>
        <v>7</v>
      </c>
      <c r="J47" s="131">
        <f>(MAX(0,MIN(Tabel1[[#This Row],[Dernier jour semaine]],EOMONTH(Tabel1[[#This Row],[!er jour semaine]],0))-Tabel1[[#This Row],[!er jour semaine]])+1)/Tabel1[[#This Row],[jours]]</f>
        <v>1</v>
      </c>
    </row>
    <row r="48" spans="1:10">
      <c r="A48" s="129">
        <v>46327</v>
      </c>
      <c r="B48" s="126">
        <f>+Tabel1[[#This Row],[!er jour semaine]]+6</f>
        <v>46333</v>
      </c>
      <c r="C48" s="66"/>
      <c r="D48" s="66"/>
      <c r="E48" s="66"/>
      <c r="F48" s="66">
        <f>MOD(YEAR(Tabel1[[#This Row],[!er jour semaine]]),100)*100+MONTH(Tabel1[[#This Row],[!er jour semaine]])</f>
        <v>2611</v>
      </c>
      <c r="G48" s="66"/>
      <c r="H48" s="136">
        <v>13.758318512593092</v>
      </c>
      <c r="I48" s="123">
        <f>+Tabel1[[#This Row],[Dernier jour semaine]]-Tabel1[[#This Row],[!er jour semaine]]+1</f>
        <v>7</v>
      </c>
      <c r="J48" s="131">
        <f>(MAX(0,MIN(Tabel1[[#This Row],[Dernier jour semaine]],EOMONTH(Tabel1[[#This Row],[!er jour semaine]],0))-Tabel1[[#This Row],[!er jour semaine]])+1)/Tabel1[[#This Row],[jours]]</f>
        <v>1</v>
      </c>
    </row>
    <row r="49" spans="1:10">
      <c r="A49" s="129">
        <v>46334</v>
      </c>
      <c r="B49" s="126">
        <f>+Tabel1[[#This Row],[!er jour semaine]]+6</f>
        <v>46340</v>
      </c>
      <c r="C49" s="66"/>
      <c r="D49" s="66"/>
      <c r="E49" s="66"/>
      <c r="F49" s="66">
        <f>MOD(YEAR(Tabel1[[#This Row],[!er jour semaine]]),100)*100+MONTH(Tabel1[[#This Row],[!er jour semaine]])</f>
        <v>2611</v>
      </c>
      <c r="G49" s="66"/>
      <c r="H49" s="136">
        <v>68.968468573754066</v>
      </c>
      <c r="I49" s="123">
        <f>+Tabel1[[#This Row],[Dernier jour semaine]]-Tabel1[[#This Row],[!er jour semaine]]+1</f>
        <v>7</v>
      </c>
      <c r="J49" s="131">
        <f>(MAX(0,MIN(Tabel1[[#This Row],[Dernier jour semaine]],EOMONTH(Tabel1[[#This Row],[!er jour semaine]],0))-Tabel1[[#This Row],[!er jour semaine]])+1)/Tabel1[[#This Row],[jours]]</f>
        <v>1</v>
      </c>
    </row>
    <row r="50" spans="1:10">
      <c r="A50" s="129">
        <v>46341</v>
      </c>
      <c r="B50" s="126">
        <f>+Tabel1[[#This Row],[!er jour semaine]]+6</f>
        <v>46347</v>
      </c>
      <c r="C50" s="66"/>
      <c r="D50" s="66"/>
      <c r="E50" s="66"/>
      <c r="F50" s="66">
        <f>MOD(YEAR(Tabel1[[#This Row],[!er jour semaine]]),100)*100+MONTH(Tabel1[[#This Row],[!er jour semaine]])</f>
        <v>2611</v>
      </c>
      <c r="G50" s="66"/>
      <c r="H50" s="136">
        <v>67.087836465181141</v>
      </c>
      <c r="I50" s="123">
        <f>+Tabel1[[#This Row],[Dernier jour semaine]]-Tabel1[[#This Row],[!er jour semaine]]+1</f>
        <v>7</v>
      </c>
      <c r="J50" s="131">
        <f>(MAX(0,MIN(Tabel1[[#This Row],[Dernier jour semaine]],EOMONTH(Tabel1[[#This Row],[!er jour semaine]],0))-Tabel1[[#This Row],[!er jour semaine]])+1)/Tabel1[[#This Row],[jours]]</f>
        <v>1</v>
      </c>
    </row>
    <row r="51" spans="1:10">
      <c r="A51" s="129">
        <v>46348</v>
      </c>
      <c r="B51" s="126">
        <f>+Tabel1[[#This Row],[!er jour semaine]]+6</f>
        <v>46354</v>
      </c>
      <c r="C51" s="66"/>
      <c r="D51" s="66"/>
      <c r="E51" s="66"/>
      <c r="F51" s="66">
        <f>MOD(YEAR(Tabel1[[#This Row],[!er jour semaine]]),100)*100+MONTH(Tabel1[[#This Row],[!er jour semaine]])</f>
        <v>2611</v>
      </c>
      <c r="G51" s="66"/>
      <c r="H51" s="136">
        <v>14.671481063957781</v>
      </c>
      <c r="I51" s="123">
        <f>+Tabel1[[#This Row],[Dernier jour semaine]]-Tabel1[[#This Row],[!er jour semaine]]+1</f>
        <v>7</v>
      </c>
      <c r="J51" s="131">
        <f>(MAX(0,MIN(Tabel1[[#This Row],[Dernier jour semaine]],EOMONTH(Tabel1[[#This Row],[!er jour semaine]],0))-Tabel1[[#This Row],[!er jour semaine]])+1)/Tabel1[[#This Row],[jours]]</f>
        <v>1</v>
      </c>
    </row>
    <row r="52" spans="1:10">
      <c r="A52" s="129">
        <v>46355</v>
      </c>
      <c r="B52" s="126">
        <f>+Tabel1[[#This Row],[!er jour semaine]]+6</f>
        <v>46361</v>
      </c>
      <c r="C52" s="66"/>
      <c r="D52" s="66"/>
      <c r="E52" s="66"/>
      <c r="F52" s="66">
        <f>MOD(YEAR(Tabel1[[#This Row],[!er jour semaine]]),100)*100+MONTH(Tabel1[[#This Row],[!er jour semaine]])</f>
        <v>2611</v>
      </c>
      <c r="G52" s="66"/>
      <c r="H52" s="136">
        <v>31.011748454557384</v>
      </c>
      <c r="I52" s="123">
        <f>+Tabel1[[#This Row],[Dernier jour semaine]]-Tabel1[[#This Row],[!er jour semaine]]+1</f>
        <v>7</v>
      </c>
      <c r="J52" s="131">
        <f>(MAX(0,MIN(Tabel1[[#This Row],[Dernier jour semaine]],EOMONTH(Tabel1[[#This Row],[!er jour semaine]],0))-Tabel1[[#This Row],[!er jour semaine]])+1)/Tabel1[[#This Row],[jours]]</f>
        <v>0.2857142857142857</v>
      </c>
    </row>
    <row r="53" spans="1:10">
      <c r="A53" s="129">
        <v>46362</v>
      </c>
      <c r="B53" s="126">
        <f>+Tabel1[[#This Row],[!er jour semaine]]+6</f>
        <v>46368</v>
      </c>
      <c r="C53" s="66"/>
      <c r="D53" s="66"/>
      <c r="E53" s="66"/>
      <c r="F53" s="66">
        <f>MOD(YEAR(Tabel1[[#This Row],[!er jour semaine]]),100)*100+MONTH(Tabel1[[#This Row],[!er jour semaine]])</f>
        <v>2612</v>
      </c>
      <c r="G53" s="66"/>
      <c r="H53" s="136">
        <v>61.220055522964579</v>
      </c>
      <c r="I53" s="123">
        <f>+Tabel1[[#This Row],[Dernier jour semaine]]-Tabel1[[#This Row],[!er jour semaine]]+1</f>
        <v>7</v>
      </c>
      <c r="J53" s="131">
        <f>(MAX(0,MIN(Tabel1[[#This Row],[Dernier jour semaine]],EOMONTH(Tabel1[[#This Row],[!er jour semaine]],0))-Tabel1[[#This Row],[!er jour semaine]])+1)/Tabel1[[#This Row],[jours]]</f>
        <v>1</v>
      </c>
    </row>
    <row r="54" spans="1:10">
      <c r="A54" s="129">
        <v>46369</v>
      </c>
      <c r="B54" s="126">
        <f>+Tabel1[[#This Row],[!er jour semaine]]+6</f>
        <v>46375</v>
      </c>
      <c r="C54" s="66"/>
      <c r="D54" s="66"/>
      <c r="E54" s="66"/>
      <c r="F54" s="66">
        <f>MOD(YEAR(Tabel1[[#This Row],[!er jour semaine]]),100)*100+MONTH(Tabel1[[#This Row],[!er jour semaine]])</f>
        <v>2612</v>
      </c>
      <c r="G54" s="66"/>
      <c r="H54" s="136">
        <v>75.479272225708428</v>
      </c>
      <c r="I54" s="123">
        <f>+Tabel1[[#This Row],[Dernier jour semaine]]-Tabel1[[#This Row],[!er jour semaine]]+1</f>
        <v>7</v>
      </c>
      <c r="J54" s="131">
        <f>(MAX(0,MIN(Tabel1[[#This Row],[Dernier jour semaine]],EOMONTH(Tabel1[[#This Row],[!er jour semaine]],0))-Tabel1[[#This Row],[!er jour semaine]])+1)/Tabel1[[#This Row],[jours]]</f>
        <v>1</v>
      </c>
    </row>
    <row r="55" spans="1:10">
      <c r="A55" s="129">
        <v>46376</v>
      </c>
      <c r="B55" s="126">
        <f>+Tabel1[[#This Row],[!er jour semaine]]+6</f>
        <v>46382</v>
      </c>
      <c r="C55" s="66"/>
      <c r="D55" s="66"/>
      <c r="E55" s="66"/>
      <c r="F55" s="66">
        <f>MOD(YEAR(Tabel1[[#This Row],[!er jour semaine]]),100)*100+MONTH(Tabel1[[#This Row],[!er jour semaine]])</f>
        <v>2612</v>
      </c>
      <c r="G55" s="66"/>
      <c r="H55" s="136">
        <v>72.403900619140344</v>
      </c>
      <c r="I55" s="123">
        <f>+Tabel1[[#This Row],[Dernier jour semaine]]-Tabel1[[#This Row],[!er jour semaine]]+1</f>
        <v>7</v>
      </c>
      <c r="J55" s="131">
        <f>(MAX(0,MIN(Tabel1[[#This Row],[Dernier jour semaine]],EOMONTH(Tabel1[[#This Row],[!er jour semaine]],0))-Tabel1[[#This Row],[!er jour semaine]])+1)/Tabel1[[#This Row],[jours]]</f>
        <v>1</v>
      </c>
    </row>
    <row r="56" spans="1:10">
      <c r="A56" s="71"/>
      <c r="B56" s="113"/>
      <c r="C56" s="107"/>
      <c r="D56" s="108"/>
      <c r="E56" s="108"/>
      <c r="F56" s="108"/>
      <c r="G56" s="108"/>
      <c r="H56" s="109"/>
    </row>
    <row r="57" spans="1:10">
      <c r="A57" s="71"/>
      <c r="B57" s="114"/>
      <c r="C57" s="110"/>
      <c r="D57" s="111"/>
      <c r="E57" s="111"/>
      <c r="F57" s="111"/>
      <c r="G57" s="111"/>
      <c r="H57" s="112"/>
    </row>
    <row r="58" spans="1:10">
      <c r="A58" s="71"/>
      <c r="B58" s="77"/>
      <c r="C58" s="115"/>
      <c r="D58" s="108"/>
      <c r="E58" s="108"/>
      <c r="F58" s="108"/>
      <c r="G58" s="108"/>
      <c r="H58" s="108"/>
    </row>
  </sheetData>
  <mergeCells count="5">
    <mergeCell ref="A1:H1"/>
    <mergeCell ref="C56:H56"/>
    <mergeCell ref="C57:H57"/>
    <mergeCell ref="B56:B57"/>
    <mergeCell ref="C58:H58"/>
  </mergeCells>
  <pageMargins left="0.5" right="0.5" top="0.75" bottom="0.75" header="0.27777800000000002" footer="0.27777800000000002"/>
  <pageSetup scale="72" orientation="portrait"/>
  <headerFooter>
    <oddFooter>&amp;C&amp;"Helvetica Neue,Regular"&amp;12&amp;K000000&amp;P</oddFooter>
  </headerFooter>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1"/>
  <sheetViews>
    <sheetView showGridLines="0" workbookViewId="0">
      <pane xSplit="1" ySplit="2" topLeftCell="B3" activePane="bottomRight" state="frozen"/>
      <selection pane="topRight"/>
      <selection pane="bottomLeft"/>
      <selection pane="bottomRight" activeCell="B3" sqref="B3"/>
    </sheetView>
  </sheetViews>
  <sheetFormatPr defaultColWidth="16.28515625" defaultRowHeight="19.899999999999999" customHeight="1"/>
  <cols>
    <col min="1" max="9" width="16.28515625" style="55" customWidth="1"/>
    <col min="10" max="16384" width="16.28515625" style="55"/>
  </cols>
  <sheetData>
    <row r="1" spans="1:8" ht="28.7" customHeight="1">
      <c r="A1" s="106" t="s">
        <v>24</v>
      </c>
      <c r="B1" s="106"/>
      <c r="C1" s="106"/>
      <c r="D1" s="106"/>
      <c r="E1" s="106"/>
      <c r="F1" s="106"/>
      <c r="G1" s="106"/>
      <c r="H1" s="106"/>
    </row>
    <row r="2" spans="1:8" ht="56.25" customHeight="1">
      <c r="A2" s="57" t="s">
        <v>33</v>
      </c>
      <c r="B2" s="57" t="s">
        <v>29</v>
      </c>
      <c r="C2" s="57" t="s">
        <v>30</v>
      </c>
      <c r="D2" s="78"/>
      <c r="E2" s="58" t="s">
        <v>34</v>
      </c>
      <c r="F2" s="58" t="s">
        <v>35</v>
      </c>
      <c r="G2" s="78"/>
      <c r="H2" s="78"/>
    </row>
    <row r="3" spans="1:8" ht="20.25" customHeight="1">
      <c r="A3" s="79" t="s">
        <v>36</v>
      </c>
      <c r="B3" s="77"/>
      <c r="C3" s="76"/>
      <c r="D3" s="76"/>
      <c r="E3" s="59">
        <v>398</v>
      </c>
      <c r="F3" s="80">
        <v>299</v>
      </c>
      <c r="G3" s="76"/>
      <c r="H3" s="76"/>
    </row>
    <row r="4" spans="1:8" ht="20.100000000000001" customHeight="1">
      <c r="A4" s="81" t="s">
        <v>37</v>
      </c>
      <c r="B4" s="72"/>
      <c r="C4" s="82"/>
      <c r="D4" s="82"/>
      <c r="E4" s="61">
        <v>385</v>
      </c>
      <c r="F4" s="82"/>
      <c r="G4" s="82"/>
      <c r="H4" s="82"/>
    </row>
    <row r="5" spans="1:8" ht="20.100000000000001" customHeight="1">
      <c r="A5" s="81" t="s">
        <v>38</v>
      </c>
      <c r="B5" s="72"/>
      <c r="C5" s="82"/>
      <c r="D5" s="82"/>
      <c r="E5" s="82"/>
      <c r="F5" s="82"/>
      <c r="G5" s="82"/>
      <c r="H5" s="82"/>
    </row>
    <row r="6" spans="1:8" ht="20.100000000000001" customHeight="1">
      <c r="A6" s="81" t="s">
        <v>39</v>
      </c>
      <c r="B6" s="72"/>
      <c r="C6" s="82"/>
      <c r="D6" s="82"/>
      <c r="E6" s="82"/>
      <c r="F6" s="82"/>
      <c r="G6" s="82"/>
      <c r="H6" s="82"/>
    </row>
    <row r="7" spans="1:8" ht="20.100000000000001" customHeight="1">
      <c r="A7" s="71"/>
      <c r="B7" s="72"/>
      <c r="C7" s="82"/>
      <c r="D7" s="82"/>
      <c r="E7" s="82"/>
      <c r="F7" s="82"/>
      <c r="G7" s="82"/>
      <c r="H7" s="82"/>
    </row>
    <row r="8" spans="1:8" ht="20.100000000000001" customHeight="1">
      <c r="A8" s="71"/>
      <c r="B8" s="72"/>
      <c r="C8" s="82"/>
      <c r="D8" s="82"/>
      <c r="E8" s="82"/>
      <c r="F8" s="82"/>
      <c r="G8" s="82"/>
      <c r="H8" s="82"/>
    </row>
    <row r="9" spans="1:8" ht="20.100000000000001" customHeight="1">
      <c r="A9" s="71"/>
      <c r="B9" s="72"/>
      <c r="C9" s="82"/>
      <c r="D9" s="82"/>
      <c r="E9" s="82"/>
      <c r="F9" s="82"/>
      <c r="G9" s="82"/>
      <c r="H9" s="82"/>
    </row>
    <row r="10" spans="1:8" ht="20.25" customHeight="1">
      <c r="A10" s="71"/>
      <c r="B10" s="73"/>
      <c r="C10" s="82"/>
      <c r="D10" s="82"/>
      <c r="E10" s="82"/>
      <c r="F10" s="82"/>
      <c r="G10" s="82"/>
      <c r="H10" s="82"/>
    </row>
    <row r="11" spans="1:8" ht="56.25" customHeight="1">
      <c r="A11" s="71"/>
      <c r="B11" s="75" t="s">
        <v>40</v>
      </c>
      <c r="C11" s="116" t="s">
        <v>41</v>
      </c>
      <c r="D11" s="117"/>
      <c r="E11" s="117"/>
      <c r="F11" s="117"/>
      <c r="G11" s="117"/>
      <c r="H11" s="117"/>
    </row>
  </sheetData>
  <mergeCells count="2">
    <mergeCell ref="A1:H1"/>
    <mergeCell ref="C11:H11"/>
  </mergeCell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Export Summary</vt:lpstr>
      <vt:lpstr>188 - Tableau 1</vt:lpstr>
      <vt:lpstr>Calcul Hebdo - FORMULES POUR EX</vt:lpstr>
      <vt:lpstr>Calcul mensuel - FORMULES POUR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BSA</cp:lastModifiedBy>
  <dcterms:modified xsi:type="dcterms:W3CDTF">2026-05-10T22:14:16Z</dcterms:modified>
</cp:coreProperties>
</file>