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B4E115D-1D50-4518-B3CA-3A189C5D8817}" xr6:coauthVersionLast="47" xr6:coauthVersionMax="47" xr10:uidLastSave="{00000000-0000-0000-0000-000000000000}"/>
  <bookViews>
    <workbookView xWindow="-20610" yWindow="660" windowWidth="20730" windowHeight="11310" activeTab="1" xr2:uid="{00000000-000D-0000-FFFF-FFFF00000000}"/>
  </bookViews>
  <sheets>
    <sheet name="Volume magasins" sheetId="1" r:id="rId1"/>
    <sheet name="Camion" sheetId="2" r:id="rId2"/>
    <sheet name="temps de livraison" sheetId="3" r:id="rId3"/>
  </sheets>
  <definedNames>
    <definedName name="_xlnm._FilterDatabase" localSheetId="0" hidden="1">'Volume magasins'!$A$10:$A$52</definedName>
    <definedName name="_xlnm.Print_Area" localSheetId="2">'temps de livraison'!$A$5:$I$40</definedName>
    <definedName name="_xlnm.Print_Area" localSheetId="0">'Volume magasins'!$A$4:$M$75</definedName>
    <definedName name="solver_adj" localSheetId="1" hidden="1">Camion!$D$4:$R$8</definedName>
    <definedName name="solver_cvg" localSheetId="1" hidden="1">0.0001</definedName>
    <definedName name="solver_drv" localSheetId="1" hidden="1">2</definedName>
    <definedName name="solver_eng" localSheetId="1" hidden="1">2</definedName>
    <definedName name="solver_est" localSheetId="1" hidden="1">1</definedName>
    <definedName name="solver_itr" localSheetId="1" hidden="1">2147483647</definedName>
    <definedName name="solver_lhs1" localSheetId="1" hidden="1">Camion!$D$1:$S$1</definedName>
    <definedName name="solver_lhs2" localSheetId="1" hidden="1">Camion!$D$4:$R$8</definedName>
    <definedName name="solver_lhs3" localSheetId="1" hidden="1">Camion!$S$4:$S$8</definedName>
    <definedName name="solver_lhs4" localSheetId="1" hidden="1">Camion!$S$4:$S$8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3</definedName>
    <definedName name="solver_nwt" localSheetId="1" hidden="1">1</definedName>
    <definedName name="solver_opt" localSheetId="1" hidden="1">Camion!$U$1</definedName>
    <definedName name="solver_pre" localSheetId="1" hidden="1">0.000001</definedName>
    <definedName name="solver_rbv" localSheetId="1" hidden="1">2</definedName>
    <definedName name="solver_rel1" localSheetId="1" hidden="1">3</definedName>
    <definedName name="solver_rel2" localSheetId="1" hidden="1">4</definedName>
    <definedName name="solver_rel3" localSheetId="1" hidden="1">1</definedName>
    <definedName name="solver_rel4" localSheetId="1" hidden="1">1</definedName>
    <definedName name="solver_rhs1" localSheetId="1" hidden="1">Camion!$D$2:$S$2</definedName>
    <definedName name="solver_rhs2" localSheetId="1" hidden="1">"geheeltallig"</definedName>
    <definedName name="solver_rhs3" localSheetId="1" hidden="1">Camion!$T$4:$T$8</definedName>
    <definedName name="solver_rhs4" localSheetId="1" hidden="1">4</definedName>
    <definedName name="solver_rlx" localSheetId="1" hidden="1">2</definedName>
    <definedName name="solver_rsd" localSheetId="1" hidden="1">0</definedName>
    <definedName name="solver_scl" localSheetId="1" hidden="1">2</definedName>
    <definedName name="solver_sho" localSheetId="1" hidden="1">2</definedName>
    <definedName name="solver_ssz" localSheetId="1" hidden="1">100</definedName>
    <definedName name="solver_tim" localSheetId="1" hidden="1">60</definedName>
    <definedName name="solver_tol" localSheetId="1" hidden="1">0.01</definedName>
    <definedName name="solver_typ" localSheetId="1" hidden="1">2</definedName>
    <definedName name="solver_val" localSheetId="1" hidden="1">0</definedName>
    <definedName name="solver_ver" localSheetId="1" hidden="1">3</definedName>
    <definedName name="Z_2AECB7D3_D908_4AEE_947B_A58E39BF682E_.wvu.PrintArea" localSheetId="2" hidden="1">'temps de livraison'!$A$5:$I$40</definedName>
    <definedName name="Z_2AECB7D3_D908_4AEE_947B_A58E39BF682E_.wvu.PrintArea" localSheetId="0" hidden="1">'Volume magasins'!$A$4:$M$47</definedName>
    <definedName name="Z_3BA78601_2547_48C9_A7CD_9C7309277772_.wvu.PrintArea" localSheetId="2" hidden="1">'temps de livraison'!$A$5:$I$40</definedName>
    <definedName name="Z_3BA78601_2547_48C9_A7CD_9C7309277772_.wvu.PrintArea" localSheetId="0" hidden="1">'Volume magasins'!$A$4:$M$47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" i="2" l="1"/>
  <c r="T5" i="2"/>
  <c r="T6" i="2"/>
  <c r="T7" i="2"/>
  <c r="T1" i="2" s="1"/>
  <c r="T8" i="2"/>
  <c r="T2" i="2"/>
  <c r="G15" i="2"/>
  <c r="G16" i="2"/>
  <c r="G17" i="2"/>
  <c r="G18" i="2"/>
  <c r="H18" i="2" s="1"/>
  <c r="G14" i="2"/>
  <c r="H14" i="2" s="1"/>
  <c r="H15" i="2"/>
  <c r="H16" i="2"/>
  <c r="H17" i="2"/>
  <c r="F14" i="2" a="1"/>
  <c r="E1" i="2"/>
  <c r="F1" i="2"/>
  <c r="G1" i="2"/>
  <c r="H1" i="2"/>
  <c r="I1" i="2"/>
  <c r="J1" i="2"/>
  <c r="K1" i="2"/>
  <c r="L1" i="2"/>
  <c r="M1" i="2"/>
  <c r="N1" i="2"/>
  <c r="O1" i="2"/>
  <c r="P1" i="2"/>
  <c r="Q1" i="2"/>
  <c r="R1" i="2"/>
  <c r="D1" i="2"/>
  <c r="S4" i="2"/>
  <c r="U4" i="2" s="1"/>
  <c r="S5" i="2"/>
  <c r="U5" i="2" s="1"/>
  <c r="S6" i="2"/>
  <c r="U6" i="2" s="1"/>
  <c r="S7" i="2"/>
  <c r="U7" i="2" s="1"/>
  <c r="S8" i="2"/>
  <c r="U8" i="2" s="1"/>
  <c r="D2" i="2" a="1"/>
  <c r="D2" i="2" s="1"/>
  <c r="L12" i="1"/>
  <c r="M12" i="1"/>
  <c r="N12" i="1"/>
  <c r="O12" i="1"/>
  <c r="P12" i="1"/>
  <c r="L13" i="1"/>
  <c r="M13" i="1"/>
  <c r="N13" i="1"/>
  <c r="O13" i="1"/>
  <c r="P13" i="1"/>
  <c r="L14" i="1"/>
  <c r="M14" i="1"/>
  <c r="N14" i="1"/>
  <c r="O14" i="1"/>
  <c r="P14" i="1"/>
  <c r="L15" i="1"/>
  <c r="M15" i="1"/>
  <c r="N15" i="1"/>
  <c r="O15" i="1"/>
  <c r="P15" i="1"/>
  <c r="L16" i="1"/>
  <c r="M16" i="1"/>
  <c r="N16" i="1"/>
  <c r="O16" i="1"/>
  <c r="P16" i="1"/>
  <c r="L17" i="1"/>
  <c r="M17" i="1"/>
  <c r="N17" i="1"/>
  <c r="O17" i="1"/>
  <c r="P17" i="1"/>
  <c r="L18" i="1"/>
  <c r="M18" i="1"/>
  <c r="N18" i="1"/>
  <c r="O18" i="1"/>
  <c r="P18" i="1"/>
  <c r="L19" i="1"/>
  <c r="M19" i="1"/>
  <c r="N19" i="1"/>
  <c r="O19" i="1"/>
  <c r="P19" i="1"/>
  <c r="L20" i="1"/>
  <c r="M20" i="1"/>
  <c r="N20" i="1"/>
  <c r="O20" i="1"/>
  <c r="P20" i="1"/>
  <c r="L21" i="1"/>
  <c r="M21" i="1"/>
  <c r="N21" i="1"/>
  <c r="O21" i="1"/>
  <c r="P21" i="1"/>
  <c r="L22" i="1"/>
  <c r="M22" i="1"/>
  <c r="N22" i="1"/>
  <c r="O22" i="1"/>
  <c r="P22" i="1"/>
  <c r="L23" i="1"/>
  <c r="M23" i="1"/>
  <c r="N23" i="1"/>
  <c r="O23" i="1"/>
  <c r="P23" i="1"/>
  <c r="L24" i="1"/>
  <c r="M24" i="1"/>
  <c r="N24" i="1"/>
  <c r="O24" i="1"/>
  <c r="P24" i="1"/>
  <c r="L25" i="1"/>
  <c r="M25" i="1"/>
  <c r="N25" i="1"/>
  <c r="O25" i="1"/>
  <c r="P25" i="1"/>
  <c r="L26" i="1"/>
  <c r="M26" i="1"/>
  <c r="N26" i="1"/>
  <c r="O26" i="1"/>
  <c r="P26" i="1"/>
  <c r="L27" i="1"/>
  <c r="M27" i="1"/>
  <c r="N27" i="1"/>
  <c r="O27" i="1"/>
  <c r="P27" i="1"/>
  <c r="L28" i="1"/>
  <c r="M28" i="1"/>
  <c r="N28" i="1"/>
  <c r="O28" i="1"/>
  <c r="P28" i="1"/>
  <c r="L29" i="1"/>
  <c r="M29" i="1"/>
  <c r="N29" i="1"/>
  <c r="O29" i="1"/>
  <c r="P29" i="1"/>
  <c r="L30" i="1"/>
  <c r="M30" i="1"/>
  <c r="N30" i="1"/>
  <c r="O30" i="1"/>
  <c r="P30" i="1"/>
  <c r="L31" i="1"/>
  <c r="M31" i="1"/>
  <c r="N31" i="1"/>
  <c r="O31" i="1"/>
  <c r="P31" i="1"/>
  <c r="L32" i="1"/>
  <c r="M32" i="1"/>
  <c r="N32" i="1"/>
  <c r="O32" i="1"/>
  <c r="P32" i="1"/>
  <c r="L33" i="1"/>
  <c r="M33" i="1"/>
  <c r="N33" i="1"/>
  <c r="O33" i="1"/>
  <c r="P33" i="1"/>
  <c r="L34" i="1"/>
  <c r="M34" i="1"/>
  <c r="N34" i="1"/>
  <c r="O34" i="1"/>
  <c r="P34" i="1"/>
  <c r="L35" i="1"/>
  <c r="M35" i="1"/>
  <c r="N35" i="1"/>
  <c r="O35" i="1"/>
  <c r="P35" i="1"/>
  <c r="L36" i="1"/>
  <c r="M36" i="1"/>
  <c r="N36" i="1"/>
  <c r="O36" i="1"/>
  <c r="P36" i="1"/>
  <c r="L37" i="1"/>
  <c r="M37" i="1"/>
  <c r="N37" i="1"/>
  <c r="O37" i="1"/>
  <c r="P37" i="1"/>
  <c r="L38" i="1"/>
  <c r="M38" i="1"/>
  <c r="N38" i="1"/>
  <c r="O38" i="1"/>
  <c r="P38" i="1"/>
  <c r="L39" i="1"/>
  <c r="M39" i="1"/>
  <c r="N39" i="1"/>
  <c r="O39" i="1"/>
  <c r="P39" i="1"/>
  <c r="L40" i="1"/>
  <c r="M40" i="1"/>
  <c r="N40" i="1"/>
  <c r="O40" i="1"/>
  <c r="P40" i="1"/>
  <c r="L41" i="1"/>
  <c r="M41" i="1"/>
  <c r="N41" i="1"/>
  <c r="O41" i="1"/>
  <c r="P41" i="1"/>
  <c r="L42" i="1"/>
  <c r="M42" i="1"/>
  <c r="N42" i="1"/>
  <c r="O42" i="1"/>
  <c r="P42" i="1"/>
  <c r="L43" i="1"/>
  <c r="M43" i="1"/>
  <c r="N43" i="1"/>
  <c r="O43" i="1"/>
  <c r="P43" i="1"/>
  <c r="L44" i="1"/>
  <c r="M44" i="1"/>
  <c r="N44" i="1"/>
  <c r="O44" i="1"/>
  <c r="P44" i="1"/>
  <c r="L45" i="1"/>
  <c r="M45" i="1"/>
  <c r="N45" i="1"/>
  <c r="O45" i="1"/>
  <c r="P45" i="1"/>
  <c r="L46" i="1"/>
  <c r="M46" i="1"/>
  <c r="N46" i="1"/>
  <c r="O46" i="1"/>
  <c r="P46" i="1"/>
  <c r="L47" i="1"/>
  <c r="M47" i="1"/>
  <c r="N47" i="1"/>
  <c r="O47" i="1"/>
  <c r="P47" i="1"/>
  <c r="L48" i="1"/>
  <c r="M48" i="1"/>
  <c r="N48" i="1"/>
  <c r="O48" i="1"/>
  <c r="P48" i="1"/>
  <c r="L49" i="1"/>
  <c r="M49" i="1"/>
  <c r="N49" i="1"/>
  <c r="O49" i="1"/>
  <c r="P49" i="1"/>
  <c r="L50" i="1"/>
  <c r="M50" i="1"/>
  <c r="N50" i="1"/>
  <c r="O50" i="1"/>
  <c r="P50" i="1"/>
  <c r="L51" i="1"/>
  <c r="M51" i="1"/>
  <c r="N51" i="1"/>
  <c r="O51" i="1"/>
  <c r="P51" i="1"/>
  <c r="L52" i="1"/>
  <c r="M52" i="1"/>
  <c r="N52" i="1"/>
  <c r="O52" i="1"/>
  <c r="P52" i="1"/>
  <c r="P11" i="1"/>
  <c r="O11" i="1"/>
  <c r="N11" i="1"/>
  <c r="M11" i="1"/>
  <c r="L10" i="1" a="1"/>
  <c r="L10" i="1" s="1"/>
  <c r="J52" i="1"/>
  <c r="I52" i="1"/>
  <c r="H52" i="1"/>
  <c r="G52" i="1"/>
  <c r="F52" i="1"/>
  <c r="E52" i="1"/>
  <c r="D52" i="1"/>
  <c r="J51" i="1"/>
  <c r="I51" i="1"/>
  <c r="H51" i="1"/>
  <c r="G51" i="1"/>
  <c r="F51" i="1"/>
  <c r="E51" i="1"/>
  <c r="D51" i="1"/>
  <c r="J50" i="1"/>
  <c r="I50" i="1"/>
  <c r="H50" i="1"/>
  <c r="G50" i="1"/>
  <c r="F50" i="1"/>
  <c r="E50" i="1"/>
  <c r="D50" i="1"/>
  <c r="J49" i="1"/>
  <c r="I49" i="1"/>
  <c r="H49" i="1"/>
  <c r="G49" i="1"/>
  <c r="F49" i="1"/>
  <c r="E49" i="1"/>
  <c r="D49" i="1"/>
  <c r="J48" i="1"/>
  <c r="I48" i="1"/>
  <c r="H48" i="1"/>
  <c r="G48" i="1"/>
  <c r="F48" i="1"/>
  <c r="E48" i="1"/>
  <c r="D48" i="1"/>
  <c r="J47" i="1"/>
  <c r="I47" i="1"/>
  <c r="H47" i="1"/>
  <c r="G47" i="1"/>
  <c r="F47" i="1"/>
  <c r="E47" i="1"/>
  <c r="D47" i="1"/>
  <c r="J46" i="1"/>
  <c r="I46" i="1"/>
  <c r="H46" i="1"/>
  <c r="G46" i="1"/>
  <c r="F46" i="1"/>
  <c r="E46" i="1"/>
  <c r="D46" i="1"/>
  <c r="J45" i="1"/>
  <c r="I45" i="1"/>
  <c r="H45" i="1"/>
  <c r="G45" i="1"/>
  <c r="F45" i="1"/>
  <c r="E45" i="1"/>
  <c r="D45" i="1"/>
  <c r="J44" i="1"/>
  <c r="I44" i="1"/>
  <c r="H44" i="1"/>
  <c r="G44" i="1"/>
  <c r="F44" i="1"/>
  <c r="E44" i="1"/>
  <c r="D44" i="1"/>
  <c r="J43" i="1"/>
  <c r="I43" i="1"/>
  <c r="H43" i="1"/>
  <c r="G43" i="1"/>
  <c r="F43" i="1"/>
  <c r="E43" i="1"/>
  <c r="D43" i="1"/>
  <c r="J42" i="1"/>
  <c r="I42" i="1"/>
  <c r="H42" i="1"/>
  <c r="G42" i="1"/>
  <c r="F42" i="1"/>
  <c r="E42" i="1"/>
  <c r="D42" i="1"/>
  <c r="J41" i="1"/>
  <c r="I41" i="1"/>
  <c r="H41" i="1"/>
  <c r="G41" i="1"/>
  <c r="F41" i="1"/>
  <c r="E41" i="1"/>
  <c r="D41" i="1"/>
  <c r="J40" i="1"/>
  <c r="I40" i="1"/>
  <c r="H40" i="1"/>
  <c r="G40" i="1"/>
  <c r="F40" i="1"/>
  <c r="E40" i="1"/>
  <c r="D40" i="1"/>
  <c r="J39" i="1"/>
  <c r="I39" i="1"/>
  <c r="H39" i="1"/>
  <c r="G39" i="1"/>
  <c r="F39" i="1"/>
  <c r="E39" i="1"/>
  <c r="D39" i="1"/>
  <c r="J38" i="1"/>
  <c r="I38" i="1"/>
  <c r="H38" i="1"/>
  <c r="G38" i="1"/>
  <c r="F38" i="1"/>
  <c r="E38" i="1"/>
  <c r="D38" i="1"/>
  <c r="J37" i="1"/>
  <c r="I37" i="1"/>
  <c r="H37" i="1"/>
  <c r="G37" i="1"/>
  <c r="F37" i="1"/>
  <c r="E37" i="1"/>
  <c r="D37" i="1"/>
  <c r="J36" i="1"/>
  <c r="I36" i="1"/>
  <c r="H36" i="1"/>
  <c r="G36" i="1"/>
  <c r="F36" i="1"/>
  <c r="E36" i="1"/>
  <c r="D36" i="1"/>
  <c r="J35" i="1"/>
  <c r="I35" i="1"/>
  <c r="H35" i="1"/>
  <c r="G35" i="1"/>
  <c r="F35" i="1"/>
  <c r="E35" i="1"/>
  <c r="D35" i="1"/>
  <c r="J34" i="1"/>
  <c r="I34" i="1"/>
  <c r="H34" i="1"/>
  <c r="G34" i="1"/>
  <c r="F34" i="1"/>
  <c r="E34" i="1"/>
  <c r="D34" i="1"/>
  <c r="J33" i="1"/>
  <c r="I33" i="1"/>
  <c r="H33" i="1"/>
  <c r="G33" i="1"/>
  <c r="F33" i="1"/>
  <c r="E33" i="1"/>
  <c r="D33" i="1"/>
  <c r="J32" i="1"/>
  <c r="I32" i="1"/>
  <c r="H32" i="1"/>
  <c r="G32" i="1"/>
  <c r="F32" i="1"/>
  <c r="E32" i="1"/>
  <c r="D32" i="1"/>
  <c r="J31" i="1"/>
  <c r="I31" i="1"/>
  <c r="H31" i="1"/>
  <c r="G31" i="1"/>
  <c r="F31" i="1"/>
  <c r="E31" i="1"/>
  <c r="D31" i="1"/>
  <c r="J30" i="1"/>
  <c r="I30" i="1"/>
  <c r="H30" i="1"/>
  <c r="G30" i="1"/>
  <c r="F30" i="1"/>
  <c r="E30" i="1"/>
  <c r="D30" i="1"/>
  <c r="J29" i="1"/>
  <c r="I29" i="1"/>
  <c r="H29" i="1"/>
  <c r="G29" i="1"/>
  <c r="F29" i="1"/>
  <c r="E29" i="1"/>
  <c r="D29" i="1"/>
  <c r="J28" i="1"/>
  <c r="I28" i="1"/>
  <c r="H28" i="1"/>
  <c r="G28" i="1"/>
  <c r="F28" i="1"/>
  <c r="E28" i="1"/>
  <c r="D28" i="1"/>
  <c r="J27" i="1"/>
  <c r="I27" i="1"/>
  <c r="H27" i="1"/>
  <c r="G27" i="1"/>
  <c r="F27" i="1"/>
  <c r="E27" i="1"/>
  <c r="D27" i="1"/>
  <c r="J26" i="1"/>
  <c r="I26" i="1"/>
  <c r="H26" i="1"/>
  <c r="G26" i="1"/>
  <c r="F26" i="1"/>
  <c r="E26" i="1"/>
  <c r="D26" i="1"/>
  <c r="J25" i="1"/>
  <c r="I25" i="1"/>
  <c r="H25" i="1"/>
  <c r="G25" i="1"/>
  <c r="F25" i="1"/>
  <c r="E25" i="1"/>
  <c r="D25" i="1"/>
  <c r="J24" i="1"/>
  <c r="I24" i="1"/>
  <c r="H24" i="1"/>
  <c r="G24" i="1"/>
  <c r="F24" i="1"/>
  <c r="E24" i="1"/>
  <c r="D24" i="1"/>
  <c r="J23" i="1"/>
  <c r="I23" i="1"/>
  <c r="H23" i="1"/>
  <c r="G23" i="1"/>
  <c r="F23" i="1"/>
  <c r="E23" i="1"/>
  <c r="D23" i="1"/>
  <c r="J22" i="1"/>
  <c r="I22" i="1"/>
  <c r="H22" i="1"/>
  <c r="G22" i="1"/>
  <c r="F22" i="1"/>
  <c r="E22" i="1"/>
  <c r="D22" i="1"/>
  <c r="J21" i="1"/>
  <c r="I21" i="1"/>
  <c r="H21" i="1"/>
  <c r="G21" i="1"/>
  <c r="F21" i="1"/>
  <c r="E21" i="1"/>
  <c r="D21" i="1"/>
  <c r="J20" i="1"/>
  <c r="I20" i="1"/>
  <c r="H20" i="1"/>
  <c r="G20" i="1"/>
  <c r="F20" i="1"/>
  <c r="E20" i="1"/>
  <c r="D20" i="1"/>
  <c r="J19" i="1"/>
  <c r="I19" i="1"/>
  <c r="H19" i="1"/>
  <c r="G19" i="1"/>
  <c r="F19" i="1"/>
  <c r="E19" i="1"/>
  <c r="D19" i="1"/>
  <c r="J18" i="1"/>
  <c r="I18" i="1"/>
  <c r="H18" i="1"/>
  <c r="G18" i="1"/>
  <c r="F18" i="1"/>
  <c r="E18" i="1"/>
  <c r="D18" i="1"/>
  <c r="J17" i="1"/>
  <c r="I17" i="1"/>
  <c r="H17" i="1"/>
  <c r="G17" i="1"/>
  <c r="F17" i="1"/>
  <c r="E17" i="1"/>
  <c r="D17" i="1"/>
  <c r="J16" i="1"/>
  <c r="I16" i="1"/>
  <c r="H16" i="1"/>
  <c r="G16" i="1"/>
  <c r="F16" i="1"/>
  <c r="E16" i="1"/>
  <c r="D16" i="1"/>
  <c r="J15" i="1"/>
  <c r="I15" i="1"/>
  <c r="H15" i="1"/>
  <c r="G15" i="1"/>
  <c r="F15" i="1"/>
  <c r="E15" i="1"/>
  <c r="D15" i="1"/>
  <c r="J14" i="1"/>
  <c r="I14" i="1"/>
  <c r="H14" i="1"/>
  <c r="G14" i="1"/>
  <c r="F14" i="1"/>
  <c r="E14" i="1"/>
  <c r="D14" i="1"/>
  <c r="J13" i="1"/>
  <c r="I13" i="1"/>
  <c r="H13" i="1"/>
  <c r="G13" i="1"/>
  <c r="F13" i="1"/>
  <c r="E13" i="1"/>
  <c r="D13" i="1"/>
  <c r="J12" i="1"/>
  <c r="I12" i="1"/>
  <c r="H12" i="1"/>
  <c r="G12" i="1"/>
  <c r="F12" i="1"/>
  <c r="E12" i="1"/>
  <c r="D12" i="1"/>
  <c r="J11" i="1"/>
  <c r="I11" i="1"/>
  <c r="H11" i="1"/>
  <c r="G11" i="1"/>
  <c r="F11" i="1"/>
  <c r="E11" i="1"/>
  <c r="D11" i="1"/>
  <c r="U1" i="2" l="1"/>
  <c r="F14" i="2"/>
  <c r="E14" i="2" a="1"/>
  <c r="E14" i="2" s="1"/>
  <c r="S1" i="2"/>
  <c r="L54" i="1" a="1"/>
  <c r="L54" i="1" s="1"/>
  <c r="I36" i="3"/>
  <c r="I33" i="3"/>
  <c r="I30" i="3"/>
  <c r="I27" i="3"/>
  <c r="I24" i="3"/>
  <c r="I21" i="3"/>
  <c r="I18" i="3"/>
  <c r="I15" i="3"/>
  <c r="I12" i="3"/>
  <c r="I9" i="3"/>
  <c r="I6" i="3"/>
  <c r="I40" i="3" s="1"/>
  <c r="C96" i="1"/>
  <c r="B96" i="1"/>
  <c r="C95" i="1"/>
  <c r="B95" i="1"/>
  <c r="C94" i="1"/>
  <c r="B94" i="1"/>
  <c r="C93" i="1"/>
  <c r="B93" i="1"/>
  <c r="C92" i="1"/>
  <c r="B92" i="1"/>
  <c r="C91" i="1"/>
  <c r="B91" i="1"/>
  <c r="C90" i="1"/>
  <c r="B90" i="1"/>
  <c r="C89" i="1"/>
  <c r="B89" i="1"/>
  <c r="C88" i="1"/>
  <c r="B88" i="1"/>
  <c r="C87" i="1"/>
  <c r="B87" i="1"/>
  <c r="C86" i="1"/>
  <c r="B86" i="1"/>
  <c r="C85" i="1"/>
  <c r="B85" i="1"/>
  <c r="C84" i="1"/>
  <c r="B84" i="1"/>
  <c r="C83" i="1"/>
  <c r="B83" i="1"/>
  <c r="C82" i="1"/>
  <c r="B82" i="1"/>
  <c r="C81" i="1"/>
  <c r="B81" i="1"/>
  <c r="C80" i="1"/>
  <c r="B80" i="1"/>
  <c r="C79" i="1"/>
  <c r="B79" i="1"/>
  <c r="C78" i="1"/>
  <c r="B78" i="1"/>
  <c r="C77" i="1"/>
  <c r="B77" i="1"/>
  <c r="C76" i="1"/>
  <c r="B76" i="1"/>
  <c r="C75" i="1"/>
  <c r="B75" i="1"/>
  <c r="C74" i="1"/>
  <c r="B74" i="1"/>
  <c r="C73" i="1"/>
  <c r="B73" i="1"/>
  <c r="C72" i="1"/>
  <c r="B72" i="1"/>
  <c r="C71" i="1"/>
  <c r="B71" i="1"/>
  <c r="C70" i="1"/>
  <c r="B70" i="1"/>
  <c r="C69" i="1"/>
  <c r="B69" i="1"/>
  <c r="C68" i="1"/>
  <c r="B68" i="1"/>
  <c r="C67" i="1"/>
  <c r="B67" i="1"/>
  <c r="C66" i="1"/>
  <c r="B66" i="1"/>
  <c r="C65" i="1"/>
  <c r="B65" i="1"/>
  <c r="C64" i="1"/>
  <c r="B64" i="1"/>
  <c r="C63" i="1"/>
  <c r="B63" i="1"/>
  <c r="C62" i="1"/>
  <c r="B62" i="1"/>
  <c r="C61" i="1"/>
  <c r="B61" i="1"/>
  <c r="C60" i="1"/>
  <c r="B60" i="1"/>
  <c r="C59" i="1"/>
  <c r="B59" i="1"/>
  <c r="C58" i="1"/>
  <c r="B58" i="1"/>
  <c r="C57" i="1"/>
  <c r="B57" i="1"/>
  <c r="C56" i="1"/>
  <c r="B56" i="1"/>
  <c r="C55" i="1"/>
  <c r="B55" i="1"/>
  <c r="A8" i="1"/>
  <c r="A2" i="1"/>
  <c r="D95" i="1" l="1"/>
  <c r="D83" i="1"/>
  <c r="D77" i="1"/>
  <c r="D89" i="1"/>
  <c r="D74" i="1"/>
  <c r="D78" i="1"/>
  <c r="D75" i="1"/>
  <c r="D63" i="1"/>
  <c r="D59" i="1"/>
  <c r="D61" i="1" l="1"/>
  <c r="D94" i="1"/>
  <c r="D93" i="1"/>
  <c r="D79" i="1"/>
  <c r="D85" i="1"/>
  <c r="D57" i="1"/>
  <c r="D69" i="1"/>
  <c r="D87" i="1"/>
  <c r="E87" i="1" s="1"/>
  <c r="D70" i="1"/>
  <c r="D82" i="1"/>
  <c r="E82" i="1" s="1"/>
  <c r="D71" i="1"/>
  <c r="D96" i="1"/>
  <c r="E74" i="1"/>
  <c r="D81" i="1"/>
  <c r="D60" i="1"/>
  <c r="K21" i="1"/>
  <c r="D73" i="1"/>
  <c r="D66" i="1"/>
  <c r="E66" i="1" s="1"/>
  <c r="F66" i="1" s="1"/>
  <c r="G66" i="1" s="1"/>
  <c r="H66" i="1" s="1"/>
  <c r="I66" i="1" s="1"/>
  <c r="J66" i="1" s="1"/>
  <c r="D62" i="1"/>
  <c r="D84" i="1"/>
  <c r="D91" i="1"/>
  <c r="E91" i="1" s="1"/>
  <c r="D76" i="1"/>
  <c r="D58" i="1"/>
  <c r="E58" i="1" s="1"/>
  <c r="D72" i="1"/>
  <c r="D86" i="1"/>
  <c r="D67" i="1"/>
  <c r="D90" i="1"/>
  <c r="E90" i="1" s="1"/>
  <c r="F90" i="1" s="1"/>
  <c r="D88" i="1"/>
  <c r="D68" i="1"/>
  <c r="D80" i="1"/>
  <c r="D92" i="1"/>
  <c r="D64" i="1"/>
  <c r="D56" i="1"/>
  <c r="D55" i="1"/>
  <c r="E77" i="1"/>
  <c r="K22" i="1"/>
  <c r="E93" i="1"/>
  <c r="E85" i="1"/>
  <c r="E73" i="1"/>
  <c r="E78" i="1"/>
  <c r="D65" i="1"/>
  <c r="E65" i="1" s="1"/>
  <c r="F65" i="1" s="1"/>
  <c r="G65" i="1" s="1"/>
  <c r="H65" i="1" s="1"/>
  <c r="I65" i="1" s="1"/>
  <c r="J65" i="1" s="1"/>
  <c r="E75" i="1"/>
  <c r="E69" i="1"/>
  <c r="E94" i="1" l="1"/>
  <c r="F77" i="1"/>
  <c r="G77" i="1" s="1"/>
  <c r="E86" i="1"/>
  <c r="E89" i="1"/>
  <c r="E88" i="1"/>
  <c r="E70" i="1"/>
  <c r="E68" i="1"/>
  <c r="K20" i="1"/>
  <c r="E92" i="1"/>
  <c r="E71" i="1"/>
  <c r="F71" i="1" s="1"/>
  <c r="E67" i="1"/>
  <c r="F58" i="1"/>
  <c r="G58" i="1" s="1"/>
  <c r="E59" i="1"/>
  <c r="F59" i="1" s="1"/>
  <c r="E81" i="1"/>
  <c r="F81" i="1" s="1"/>
  <c r="E63" i="1"/>
  <c r="F74" i="1"/>
  <c r="G74" i="1" s="1"/>
  <c r="E79" i="1"/>
  <c r="F93" i="1"/>
  <c r="E64" i="1"/>
  <c r="F64" i="1" s="1"/>
  <c r="G64" i="1" s="1"/>
  <c r="H64" i="1" s="1"/>
  <c r="I64" i="1" s="1"/>
  <c r="J64" i="1" s="1"/>
  <c r="F73" i="1"/>
  <c r="F92" i="1"/>
  <c r="F70" i="1"/>
  <c r="F63" i="1"/>
  <c r="E57" i="1"/>
  <c r="E56" i="1"/>
  <c r="E84" i="1"/>
  <c r="E60" i="1"/>
  <c r="E80" i="1"/>
  <c r="F87" i="1"/>
  <c r="E62" i="1"/>
  <c r="E83" i="1"/>
  <c r="F79" i="1"/>
  <c r="E55" i="1"/>
  <c r="F82" i="1"/>
  <c r="E72" i="1"/>
  <c r="E95" i="1"/>
  <c r="F78" i="1"/>
  <c r="E96" i="1"/>
  <c r="E76" i="1"/>
  <c r="F89" i="1" l="1"/>
  <c r="G89" i="1" s="1"/>
  <c r="H89" i="1" s="1"/>
  <c r="E61" i="1"/>
  <c r="F91" i="1"/>
  <c r="F94" i="1"/>
  <c r="G93" i="1"/>
  <c r="F86" i="1"/>
  <c r="G86" i="1" s="1"/>
  <c r="F85" i="1"/>
  <c r="G85" i="1" s="1"/>
  <c r="F69" i="1"/>
  <c r="F75" i="1"/>
  <c r="G90" i="1"/>
  <c r="F67" i="1"/>
  <c r="F68" i="1"/>
  <c r="F57" i="1"/>
  <c r="F88" i="1"/>
  <c r="F61" i="1" l="1"/>
  <c r="G73" i="1"/>
  <c r="G92" i="1"/>
  <c r="G81" i="1"/>
  <c r="G70" i="1"/>
  <c r="F84" i="1"/>
  <c r="G91" i="1"/>
  <c r="F62" i="1"/>
  <c r="G75" i="1"/>
  <c r="G71" i="1"/>
  <c r="H86" i="1"/>
  <c r="I86" i="1" s="1"/>
  <c r="F72" i="1"/>
  <c r="H85" i="1"/>
  <c r="G79" i="1"/>
  <c r="G69" i="1"/>
  <c r="F80" i="1"/>
  <c r="H90" i="1"/>
  <c r="G82" i="1"/>
  <c r="G94" i="1"/>
  <c r="H58" i="1"/>
  <c r="F55" i="1"/>
  <c r="I89" i="1"/>
  <c r="F83" i="1"/>
  <c r="H93" i="1"/>
  <c r="F56" i="1"/>
  <c r="H81" i="1"/>
  <c r="H74" i="1"/>
  <c r="F95" i="1"/>
  <c r="G87" i="1"/>
  <c r="F96" i="1"/>
  <c r="G61" i="1"/>
  <c r="F60" i="1"/>
  <c r="H77" i="1"/>
  <c r="G59" i="1"/>
  <c r="G78" i="1"/>
  <c r="F76" i="1"/>
  <c r="G63" i="1"/>
  <c r="G80" i="1"/>
  <c r="G72" i="1"/>
  <c r="H73" i="1" l="1"/>
  <c r="G55" i="1"/>
  <c r="I90" i="1"/>
  <c r="G57" i="1"/>
  <c r="H75" i="1"/>
  <c r="H79" i="1"/>
  <c r="H91" i="1"/>
  <c r="H70" i="1"/>
  <c r="H94" i="1"/>
  <c r="G88" i="1"/>
  <c r="H92" i="1"/>
  <c r="H82" i="1"/>
  <c r="G68" i="1"/>
  <c r="H68" i="1" s="1"/>
  <c r="G67" i="1"/>
  <c r="H67" i="1" s="1"/>
  <c r="H69" i="1"/>
  <c r="I69" i="1" s="1"/>
  <c r="I85" i="1"/>
  <c r="G62" i="1"/>
  <c r="I58" i="1"/>
  <c r="G84" i="1"/>
  <c r="H71" i="1"/>
  <c r="I73" i="1" l="1"/>
  <c r="H80" i="1"/>
  <c r="K25" i="1"/>
  <c r="K41" i="1"/>
  <c r="K42" i="1"/>
  <c r="K46" i="1"/>
  <c r="H55" i="1"/>
  <c r="I75" i="1"/>
  <c r="I92" i="1"/>
  <c r="K45" i="1"/>
  <c r="J89" i="1"/>
  <c r="I94" i="1"/>
  <c r="I91" i="1"/>
  <c r="I77" i="1"/>
  <c r="H78" i="1"/>
  <c r="H61" i="1"/>
  <c r="H88" i="1"/>
  <c r="G95" i="1"/>
  <c r="I81" i="1"/>
  <c r="H59" i="1"/>
  <c r="I74" i="1"/>
  <c r="G56" i="1"/>
  <c r="I70" i="1"/>
  <c r="H72" i="1"/>
  <c r="H63" i="1"/>
  <c r="I93" i="1"/>
  <c r="J69" i="1"/>
  <c r="G60" i="1"/>
  <c r="I79" i="1"/>
  <c r="I82" i="1"/>
  <c r="J90" i="1"/>
  <c r="J86" i="1"/>
  <c r="J85" i="1"/>
  <c r="G76" i="1"/>
  <c r="H57" i="1"/>
  <c r="G96" i="1"/>
  <c r="G83" i="1"/>
  <c r="H87" i="1"/>
  <c r="H95" i="1" l="1"/>
  <c r="K14" i="1"/>
  <c r="K37" i="1"/>
  <c r="K30" i="1"/>
  <c r="K50" i="1"/>
  <c r="K48" i="1"/>
  <c r="K26" i="1"/>
  <c r="J77" i="1"/>
  <c r="K47" i="1"/>
  <c r="J73" i="1"/>
  <c r="I78" i="1"/>
  <c r="H56" i="1"/>
  <c r="I68" i="1"/>
  <c r="I67" i="1"/>
  <c r="K31" i="1"/>
  <c r="J75" i="1"/>
  <c r="I55" i="1"/>
  <c r="J58" i="1"/>
  <c r="J81" i="1"/>
  <c r="J91" i="1"/>
  <c r="J94" i="1"/>
  <c r="J70" i="1"/>
  <c r="J74" i="1"/>
  <c r="I59" i="1"/>
  <c r="K33" i="1"/>
  <c r="I61" i="1"/>
  <c r="H84" i="1"/>
  <c r="I80" i="1"/>
  <c r="I71" i="1"/>
  <c r="J92" i="1"/>
  <c r="I88" i="1"/>
  <c r="J79" i="1"/>
  <c r="H62" i="1"/>
  <c r="K34" i="1" l="1"/>
  <c r="K35" i="1"/>
  <c r="K49" i="1"/>
  <c r="K24" i="1"/>
  <c r="K29" i="1"/>
  <c r="K15" i="1"/>
  <c r="L11" i="1"/>
  <c r="K17" i="1"/>
  <c r="I95" i="1"/>
  <c r="I57" i="1"/>
  <c r="H60" i="1"/>
  <c r="H83" i="1"/>
  <c r="J67" i="1"/>
  <c r="K23" i="1"/>
  <c r="I63" i="1"/>
  <c r="H76" i="1"/>
  <c r="K38" i="1"/>
  <c r="J82" i="1"/>
  <c r="I56" i="1"/>
  <c r="K11" i="1"/>
  <c r="J55" i="1"/>
  <c r="I87" i="1"/>
  <c r="J61" i="1"/>
  <c r="J78" i="1"/>
  <c r="J68" i="1"/>
  <c r="H96" i="1"/>
  <c r="J59" i="1"/>
  <c r="I72" i="1"/>
  <c r="J93" i="1"/>
  <c r="J57" i="1" l="1"/>
  <c r="K36" i="1"/>
  <c r="J63" i="1"/>
  <c r="K27" i="1"/>
  <c r="K44" i="1"/>
  <c r="K51" i="1"/>
  <c r="I60" i="1"/>
  <c r="I83" i="1"/>
  <c r="I76" i="1"/>
  <c r="J56" i="1"/>
  <c r="J95" i="1"/>
  <c r="K13" i="1"/>
  <c r="K12" i="1"/>
  <c r="J71" i="1"/>
  <c r="I62" i="1"/>
  <c r="J80" i="1"/>
  <c r="K19" i="1"/>
  <c r="I84" i="1"/>
  <c r="J88" i="1"/>
  <c r="K32" i="1" l="1"/>
  <c r="K16" i="1"/>
  <c r="K18" i="1"/>
  <c r="K43" i="1"/>
  <c r="K28" i="1"/>
  <c r="K39" i="1"/>
  <c r="L53" i="1"/>
  <c r="J87" i="1"/>
  <c r="J83" i="1"/>
  <c r="J62" i="1"/>
  <c r="J72" i="1"/>
  <c r="I96" i="1"/>
  <c r="J60" i="1"/>
  <c r="J76" i="1"/>
  <c r="K40" i="1" l="1"/>
  <c r="J84" i="1"/>
  <c r="K52" i="1" l="1"/>
  <c r="J96" i="1"/>
  <c r="M53" i="1" l="1"/>
  <c r="K5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<sst xmlns="http://schemas.openxmlformats.org/spreadsheetml/2006/main" count="157" uniqueCount="68">
  <si>
    <t>Camion</t>
  </si>
  <si>
    <t xml:space="preserve"> </t>
  </si>
  <si>
    <t>MAGASINS</t>
  </si>
  <si>
    <t>Volume du jour</t>
  </si>
  <si>
    <t>1 TOUR</t>
  </si>
  <si>
    <t>2 TOUR</t>
  </si>
  <si>
    <t>3 TOUR</t>
  </si>
  <si>
    <t>4 TOUR</t>
  </si>
  <si>
    <t>5 TOUR</t>
  </si>
  <si>
    <t>6 TOUR</t>
  </si>
  <si>
    <t>7 TOUR</t>
  </si>
  <si>
    <t>NB DE TOURNEES</t>
  </si>
  <si>
    <t>TRINITE</t>
  </si>
  <si>
    <t>!</t>
  </si>
  <si>
    <t>TOTAL</t>
  </si>
  <si>
    <t>DAD</t>
  </si>
  <si>
    <t>HARDI</t>
  </si>
  <si>
    <t>SALEENNE</t>
  </si>
  <si>
    <t>FRANCOIS</t>
  </si>
  <si>
    <t>FONTAINE</t>
  </si>
  <si>
    <t>MARIN</t>
  </si>
  <si>
    <t>FRABAS</t>
  </si>
  <si>
    <t>LORRAIN</t>
  </si>
  <si>
    <t>PILOTINE</t>
  </si>
  <si>
    <t>SPIRITAINE</t>
  </si>
  <si>
    <t>REDOUTE</t>
  </si>
  <si>
    <t>FOYALAISE</t>
  </si>
  <si>
    <t>ST MARIE</t>
  </si>
  <si>
    <t>3Ilets</t>
  </si>
  <si>
    <t xml:space="preserve">CHARGEMENT </t>
  </si>
  <si>
    <t xml:space="preserve">ROUTE </t>
  </si>
  <si>
    <t>DECHARGEMENT</t>
  </si>
  <si>
    <t>CHARGEMENT</t>
  </si>
  <si>
    <t>ROUTE</t>
  </si>
  <si>
    <t>LA MOYENNE DE TEMPS POUR UNE LIVRAISON EST DE :</t>
  </si>
  <si>
    <t>A1</t>
  </si>
  <si>
    <t>A2</t>
  </si>
  <si>
    <t>A3</t>
  </si>
  <si>
    <t>A4</t>
  </si>
  <si>
    <t>B5</t>
  </si>
  <si>
    <t>B6</t>
  </si>
  <si>
    <t>B7</t>
  </si>
  <si>
    <t>B8</t>
  </si>
  <si>
    <t>cap</t>
  </si>
  <si>
    <t>Dem_01</t>
  </si>
  <si>
    <t>Dem_02</t>
  </si>
  <si>
    <t>Dem_03</t>
  </si>
  <si>
    <t>Dem_04</t>
  </si>
  <si>
    <t>Dem_05</t>
  </si>
  <si>
    <t>Dem_06</t>
  </si>
  <si>
    <t>Dem_07</t>
  </si>
  <si>
    <t>Dem_08</t>
  </si>
  <si>
    <t>Dem_09</t>
  </si>
  <si>
    <t>Dem_10</t>
  </si>
  <si>
    <t>Dem_11</t>
  </si>
  <si>
    <t>Dem_12</t>
  </si>
  <si>
    <t>Dem_13</t>
  </si>
  <si>
    <t>Dem_14</t>
  </si>
  <si>
    <t>Dem_15</t>
  </si>
  <si>
    <t>somme</t>
  </si>
  <si>
    <t>Nombre</t>
  </si>
  <si>
    <t>max</t>
  </si>
  <si>
    <t>prix</t>
  </si>
  <si>
    <t>cout</t>
  </si>
  <si>
    <t>nombre</t>
  </si>
  <si>
    <t>prix/cap</t>
  </si>
  <si>
    <t>demande</t>
  </si>
  <si>
    <t>Prévu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</si>
</sst>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Camion &quot;General&quot; P&quot;"/>
    <numFmt numFmtId="165" formatCode="&quot;Camion &quot;0&quot; P&quot;"/>
    <numFmt numFmtId="166" formatCode="&quot;€&quot;\ #,##0.00"/>
    <numFmt numFmtId="167" formatCode="0;;"/>
  </numFmts>
  <fonts count="26" x14ac:knownFonts="1">
    <font>
      <sz val="10"/>
      <name val="Calibri"/>
      <family val="2"/>
    </font>
    <font>
      <b/>
      <sz val="10"/>
      <name val="Calibri"/>
      <family val="2"/>
    </font>
    <font>
      <b/>
      <sz val="14"/>
      <name val="Calibri"/>
      <family val="2"/>
    </font>
    <font>
      <b/>
      <sz val="16"/>
      <name val="Calibri"/>
      <family val="2"/>
    </font>
    <font>
      <b/>
      <sz val="16"/>
      <color theme="1"/>
      <name val="Calibri"/>
      <family val="2"/>
    </font>
    <font>
      <b/>
      <sz val="11"/>
      <name val="Calibri"/>
      <family val="2"/>
    </font>
    <font>
      <b/>
      <sz val="12"/>
      <name val="Calibri"/>
      <family val="2"/>
    </font>
    <font>
      <b/>
      <i/>
      <sz val="14"/>
      <name val="Calibri"/>
      <family val="2"/>
    </font>
    <font>
      <b/>
      <i/>
      <sz val="11"/>
      <name val="Calibri"/>
      <family val="2"/>
    </font>
    <font>
      <b/>
      <sz val="8"/>
      <name val="Calibri"/>
      <family val="2"/>
    </font>
    <font>
      <b/>
      <i/>
      <sz val="16"/>
      <name val="Calibri"/>
      <family val="2"/>
    </font>
    <font>
      <sz val="12"/>
      <name val="Calibri"/>
      <family val="2"/>
    </font>
    <font>
      <sz val="14"/>
      <name val="Calibri"/>
      <family val="2"/>
    </font>
    <font>
      <sz val="16"/>
      <name val="Calibri"/>
      <family val="2"/>
    </font>
    <font>
      <sz val="10"/>
      <color indexed="12"/>
      <name val="Calibri"/>
      <family val="2"/>
    </font>
    <font>
      <b/>
      <sz val="11"/>
      <color indexed="53"/>
      <name val="Calibri"/>
      <family val="2"/>
    </font>
    <font>
      <b/>
      <sz val="12"/>
      <color indexed="53"/>
      <name val="Calibri"/>
      <family val="2"/>
    </font>
    <font>
      <sz val="11"/>
      <name val="Calibri"/>
      <family val="2"/>
    </font>
    <font>
      <sz val="8"/>
      <name val="Calibri"/>
      <family val="2"/>
    </font>
    <font>
      <b/>
      <sz val="16"/>
      <color theme="0"/>
      <name val="Calibri"/>
      <family val="2"/>
    </font>
    <font>
      <sz val="16"/>
      <color theme="1"/>
      <name val="Calibri"/>
      <family val="2"/>
    </font>
    <font>
      <b/>
      <sz val="10"/>
      <color rgb="FFFF0000"/>
      <name val="Calibri"/>
      <family val="2"/>
    </font>
    <font>
      <b/>
      <i/>
      <sz val="10"/>
      <color rgb="FFFF0000"/>
      <name val="Calibri"/>
      <family val="2"/>
    </font>
    <font>
      <b/>
      <i/>
      <sz val="14"/>
      <color rgb="FFFF0000"/>
      <name val="Calibri"/>
      <family val="2"/>
    </font>
    <font>
      <b/>
      <i/>
      <sz val="10"/>
      <name val="Calibri"/>
      <family val="2"/>
    </font>
    <font>
      <b/>
      <sz val="16"/>
      <color rgb="FFFF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left"/>
    </xf>
    <xf numFmtId="14" fontId="4" fillId="0" borderId="0" xfId="0" applyNumberFormat="1" applyFont="1"/>
    <xf numFmtId="0" fontId="5" fillId="0" borderId="0" xfId="0" applyFont="1" applyAlignment="1">
      <alignment horizontal="center"/>
    </xf>
    <xf numFmtId="0" fontId="6" fillId="3" borderId="5" xfId="0" applyFont="1" applyFill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4" borderId="9" xfId="0" applyFont="1" applyFill="1" applyBorder="1" applyAlignment="1">
      <alignment vertical="center"/>
    </xf>
    <xf numFmtId="0" fontId="3" fillId="5" borderId="10" xfId="0" applyFont="1" applyFill="1" applyBorder="1" applyAlignment="1" applyProtection="1">
      <alignment horizontal="left"/>
      <protection locked="0"/>
    </xf>
    <xf numFmtId="1" fontId="9" fillId="6" borderId="11" xfId="0" applyNumberFormat="1" applyFont="1" applyFill="1" applyBorder="1" applyAlignment="1" applyProtection="1">
      <alignment horizontal="center"/>
      <protection locked="0"/>
    </xf>
    <xf numFmtId="1" fontId="9" fillId="6" borderId="12" xfId="0" applyNumberFormat="1" applyFont="1" applyFill="1" applyBorder="1" applyAlignment="1" applyProtection="1">
      <alignment horizontal="center"/>
      <protection locked="0"/>
    </xf>
    <xf numFmtId="1" fontId="2" fillId="0" borderId="13" xfId="0" applyNumberFormat="1" applyFont="1" applyBorder="1" applyAlignment="1">
      <alignment horizontal="center"/>
    </xf>
    <xf numFmtId="0" fontId="10" fillId="4" borderId="11" xfId="0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/>
    </xf>
    <xf numFmtId="0" fontId="2" fillId="8" borderId="15" xfId="0" applyFont="1" applyFill="1" applyBorder="1" applyAlignment="1">
      <alignment horizontal="center"/>
    </xf>
    <xf numFmtId="0" fontId="0" fillId="0" borderId="15" xfId="0" applyBorder="1"/>
    <xf numFmtId="0" fontId="3" fillId="5" borderId="3" xfId="0" applyFont="1" applyFill="1" applyBorder="1" applyAlignment="1" applyProtection="1">
      <alignment horizontal="left"/>
      <protection locked="0"/>
    </xf>
    <xf numFmtId="0" fontId="2" fillId="8" borderId="18" xfId="0" applyFont="1" applyFill="1" applyBorder="1" applyAlignment="1">
      <alignment horizontal="center"/>
    </xf>
    <xf numFmtId="0" fontId="0" fillId="0" borderId="18" xfId="0" applyBorder="1"/>
    <xf numFmtId="0" fontId="10" fillId="4" borderId="19" xfId="0" applyFont="1" applyFill="1" applyBorder="1" applyAlignment="1">
      <alignment horizontal="center"/>
    </xf>
    <xf numFmtId="0" fontId="10" fillId="4" borderId="20" xfId="0" applyFont="1" applyFill="1" applyBorder="1" applyAlignment="1">
      <alignment horizontal="center"/>
    </xf>
    <xf numFmtId="0" fontId="2" fillId="7" borderId="21" xfId="0" applyFont="1" applyFill="1" applyBorder="1" applyAlignment="1">
      <alignment horizontal="center"/>
    </xf>
    <xf numFmtId="0" fontId="2" fillId="8" borderId="13" xfId="0" applyFont="1" applyFill="1" applyBorder="1" applyAlignment="1">
      <alignment horizontal="center"/>
    </xf>
    <xf numFmtId="0" fontId="0" fillId="0" borderId="13" xfId="0" applyBorder="1"/>
    <xf numFmtId="1" fontId="9" fillId="6" borderId="20" xfId="0" applyNumberFormat="1" applyFont="1" applyFill="1" applyBorder="1" applyAlignment="1" applyProtection="1">
      <alignment horizontal="center"/>
      <protection locked="0"/>
    </xf>
    <xf numFmtId="0" fontId="10" fillId="4" borderId="3" xfId="0" applyFont="1" applyFill="1" applyBorder="1" applyAlignment="1">
      <alignment horizontal="center"/>
    </xf>
    <xf numFmtId="0" fontId="7" fillId="8" borderId="13" xfId="0" applyFont="1" applyFill="1" applyBorder="1" applyAlignment="1">
      <alignment horizontal="center"/>
    </xf>
    <xf numFmtId="0" fontId="3" fillId="5" borderId="4" xfId="0" applyFont="1" applyFill="1" applyBorder="1" applyAlignment="1" applyProtection="1">
      <alignment horizontal="left"/>
      <protection locked="0"/>
    </xf>
    <xf numFmtId="1" fontId="9" fillId="6" borderId="24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Alignment="1">
      <alignment horizontal="right"/>
    </xf>
    <xf numFmtId="0" fontId="10" fillId="4" borderId="1" xfId="0" applyFont="1" applyFill="1" applyBorder="1" applyAlignment="1">
      <alignment horizontal="center"/>
    </xf>
    <xf numFmtId="0" fontId="2" fillId="7" borderId="25" xfId="0" applyFont="1" applyFill="1" applyBorder="1" applyAlignment="1">
      <alignment horizontal="center"/>
    </xf>
    <xf numFmtId="0" fontId="2" fillId="8" borderId="26" xfId="0" applyFont="1" applyFill="1" applyBorder="1" applyAlignment="1">
      <alignment horizontal="center"/>
    </xf>
    <xf numFmtId="0" fontId="3" fillId="5" borderId="27" xfId="0" applyFont="1" applyFill="1" applyBorder="1" applyAlignment="1" applyProtection="1">
      <alignment horizontal="center"/>
      <protection locked="0"/>
    </xf>
    <xf numFmtId="1" fontId="9" fillId="6" borderId="28" xfId="0" applyNumberFormat="1" applyFont="1" applyFill="1" applyBorder="1" applyAlignment="1" applyProtection="1">
      <alignment horizontal="center"/>
      <protection locked="0"/>
    </xf>
    <xf numFmtId="1" fontId="9" fillId="6" borderId="15" xfId="0" applyNumberFormat="1" applyFont="1" applyFill="1" applyBorder="1" applyAlignment="1" applyProtection="1">
      <alignment horizontal="center"/>
      <protection locked="0"/>
    </xf>
    <xf numFmtId="1" fontId="2" fillId="0" borderId="15" xfId="0" applyNumberFormat="1" applyFont="1" applyBorder="1" applyAlignment="1">
      <alignment horizontal="center"/>
    </xf>
    <xf numFmtId="1" fontId="2" fillId="0" borderId="16" xfId="0" applyNumberFormat="1" applyFont="1" applyBorder="1" applyAlignment="1">
      <alignment horizontal="center"/>
    </xf>
    <xf numFmtId="0" fontId="10" fillId="4" borderId="12" xfId="0" applyFont="1" applyFill="1" applyBorder="1" applyAlignment="1">
      <alignment horizontal="center"/>
    </xf>
    <xf numFmtId="0" fontId="2" fillId="7" borderId="28" xfId="0" applyFont="1" applyFill="1" applyBorder="1" applyAlignment="1">
      <alignment horizontal="center"/>
    </xf>
    <xf numFmtId="0" fontId="3" fillId="5" borderId="29" xfId="0" applyFont="1" applyFill="1" applyBorder="1" applyAlignment="1" applyProtection="1">
      <alignment horizontal="center"/>
      <protection locked="0"/>
    </xf>
    <xf numFmtId="1" fontId="9" fillId="6" borderId="30" xfId="0" applyNumberFormat="1" applyFont="1" applyFill="1" applyBorder="1" applyAlignment="1" applyProtection="1">
      <alignment horizontal="center"/>
      <protection locked="0"/>
    </xf>
    <xf numFmtId="1" fontId="9" fillId="6" borderId="13" xfId="0" applyNumberFormat="1" applyFont="1" applyFill="1" applyBorder="1" applyAlignment="1" applyProtection="1">
      <alignment horizontal="center"/>
      <protection locked="0"/>
    </xf>
    <xf numFmtId="1" fontId="2" fillId="0" borderId="22" xfId="0" applyNumberFormat="1" applyFont="1" applyBorder="1" applyAlignment="1">
      <alignment horizontal="center"/>
    </xf>
    <xf numFmtId="0" fontId="10" fillId="4" borderId="31" xfId="0" applyFont="1" applyFill="1" applyBorder="1" applyAlignment="1">
      <alignment horizontal="center"/>
    </xf>
    <xf numFmtId="0" fontId="2" fillId="7" borderId="32" xfId="0" applyFont="1" applyFill="1" applyBorder="1" applyAlignment="1">
      <alignment horizontal="center"/>
    </xf>
    <xf numFmtId="0" fontId="10" fillId="4" borderId="33" xfId="0" applyFont="1" applyFill="1" applyBorder="1" applyAlignment="1">
      <alignment horizontal="center"/>
    </xf>
    <xf numFmtId="0" fontId="2" fillId="7" borderId="30" xfId="0" applyFont="1" applyFill="1" applyBorder="1" applyAlignment="1">
      <alignment horizontal="center"/>
    </xf>
    <xf numFmtId="0" fontId="10" fillId="4" borderId="34" xfId="0" applyFont="1" applyFill="1" applyBorder="1" applyAlignment="1">
      <alignment horizontal="center"/>
    </xf>
    <xf numFmtId="1" fontId="9" fillId="6" borderId="35" xfId="0" applyNumberFormat="1" applyFont="1" applyFill="1" applyBorder="1" applyAlignment="1" applyProtection="1">
      <alignment horizontal="center"/>
      <protection locked="0"/>
    </xf>
    <xf numFmtId="1" fontId="9" fillId="6" borderId="36" xfId="0" applyNumberFormat="1" applyFont="1" applyFill="1" applyBorder="1" applyAlignment="1" applyProtection="1">
      <alignment horizontal="center"/>
      <protection locked="0"/>
    </xf>
    <xf numFmtId="1" fontId="2" fillId="0" borderId="36" xfId="0" applyNumberFormat="1" applyFont="1" applyBorder="1" applyAlignment="1">
      <alignment horizontal="center"/>
    </xf>
    <xf numFmtId="1" fontId="2" fillId="0" borderId="37" xfId="0" applyNumberFormat="1" applyFont="1" applyBorder="1" applyAlignment="1">
      <alignment horizontal="center"/>
    </xf>
    <xf numFmtId="0" fontId="10" fillId="4" borderId="24" xfId="0" applyFont="1" applyFill="1" applyBorder="1" applyAlignment="1">
      <alignment horizontal="center"/>
    </xf>
    <xf numFmtId="0" fontId="2" fillId="7" borderId="38" xfId="0" applyFont="1" applyFill="1" applyBorder="1" applyAlignment="1">
      <alignment horizontal="center"/>
    </xf>
    <xf numFmtId="0" fontId="2" fillId="8" borderId="36" xfId="0" applyFont="1" applyFill="1" applyBorder="1" applyAlignment="1">
      <alignment horizontal="center"/>
    </xf>
    <xf numFmtId="0" fontId="0" fillId="0" borderId="36" xfId="0" applyBorder="1"/>
    <xf numFmtId="0" fontId="3" fillId="5" borderId="4" xfId="0" applyFont="1" applyFill="1" applyBorder="1" applyAlignment="1" applyProtection="1">
      <alignment horizontal="center"/>
      <protection locked="0"/>
    </xf>
    <xf numFmtId="1" fontId="9" fillId="6" borderId="17" xfId="0" applyNumberFormat="1" applyFont="1" applyFill="1" applyBorder="1" applyAlignment="1" applyProtection="1">
      <alignment horizontal="center"/>
      <protection locked="0"/>
    </xf>
    <xf numFmtId="1" fontId="9" fillId="6" borderId="18" xfId="0" applyNumberFormat="1" applyFont="1" applyFill="1" applyBorder="1" applyAlignment="1" applyProtection="1">
      <alignment horizontal="center"/>
      <protection locked="0"/>
    </xf>
    <xf numFmtId="1" fontId="2" fillId="0" borderId="17" xfId="0" applyNumberFormat="1" applyFont="1" applyBorder="1" applyAlignment="1">
      <alignment horizontal="center"/>
    </xf>
    <xf numFmtId="0" fontId="10" fillId="4" borderId="4" xfId="0" applyFont="1" applyFill="1" applyBorder="1" applyAlignment="1">
      <alignment horizontal="center"/>
    </xf>
    <xf numFmtId="0" fontId="11" fillId="0" borderId="0" xfId="0" applyFont="1"/>
    <xf numFmtId="0" fontId="12" fillId="0" borderId="0" xfId="0" applyFont="1"/>
    <xf numFmtId="0" fontId="14" fillId="0" borderId="0" xfId="0" applyFont="1" applyAlignment="1">
      <alignment horizontal="center"/>
    </xf>
    <xf numFmtId="20" fontId="0" fillId="0" borderId="0" xfId="0" applyNumberFormat="1" applyAlignment="1">
      <alignment horizontal="center"/>
    </xf>
    <xf numFmtId="20" fontId="15" fillId="0" borderId="0" xfId="0" applyNumberFormat="1" applyFont="1" applyAlignment="1">
      <alignment horizontal="center"/>
    </xf>
    <xf numFmtId="0" fontId="0" fillId="0" borderId="31" xfId="0" applyBorder="1" applyAlignment="1">
      <alignment horizontal="center"/>
    </xf>
    <xf numFmtId="20" fontId="16" fillId="6" borderId="10" xfId="0" applyNumberFormat="1" applyFont="1" applyFill="1" applyBorder="1" applyAlignment="1">
      <alignment horizontal="center"/>
    </xf>
    <xf numFmtId="0" fontId="0" fillId="0" borderId="31" xfId="0" applyBorder="1"/>
    <xf numFmtId="0" fontId="6" fillId="2" borderId="1" xfId="0" applyFont="1" applyFill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 shrinkToFit="1"/>
    </xf>
    <xf numFmtId="164" fontId="1" fillId="0" borderId="7" xfId="0" applyNumberFormat="1" applyFont="1" applyBorder="1" applyAlignment="1">
      <alignment horizontal="center" vertical="center" shrinkToFit="1"/>
    </xf>
    <xf numFmtId="165" fontId="1" fillId="0" borderId="6" xfId="0" applyNumberFormat="1" applyFont="1" applyBorder="1" applyAlignment="1">
      <alignment horizontal="center" vertical="center" shrinkToFit="1"/>
    </xf>
    <xf numFmtId="165" fontId="1" fillId="0" borderId="7" xfId="0" applyNumberFormat="1" applyFont="1" applyBorder="1" applyAlignment="1">
      <alignment horizontal="center" vertical="center" shrinkToFit="1"/>
    </xf>
    <xf numFmtId="1" fontId="0" fillId="0" borderId="0" xfId="0" applyNumberFormat="1"/>
    <xf numFmtId="0" fontId="2" fillId="0" borderId="14" xfId="0" applyFont="1" applyBorder="1" applyAlignment="1">
      <alignment horizontal="center"/>
    </xf>
    <xf numFmtId="0" fontId="2" fillId="9" borderId="14" xfId="0" applyFont="1" applyFill="1" applyBorder="1" applyAlignment="1">
      <alignment horizontal="center"/>
    </xf>
    <xf numFmtId="1" fontId="2" fillId="10" borderId="13" xfId="0" applyNumberFormat="1" applyFont="1" applyFill="1" applyBorder="1" applyAlignment="1">
      <alignment horizontal="center"/>
    </xf>
    <xf numFmtId="1" fontId="2" fillId="10" borderId="21" xfId="0" applyNumberFormat="1" applyFont="1" applyFill="1" applyBorder="1" applyAlignment="1">
      <alignment horizontal="center"/>
    </xf>
    <xf numFmtId="1" fontId="2" fillId="10" borderId="23" xfId="0" applyNumberFormat="1" applyFont="1" applyFill="1" applyBorder="1" applyAlignment="1">
      <alignment horizontal="center"/>
    </xf>
    <xf numFmtId="0" fontId="17" fillId="0" borderId="0" xfId="0" applyFont="1" applyAlignment="1">
      <alignment horizontal="center"/>
    </xf>
    <xf numFmtId="0" fontId="2" fillId="0" borderId="0" xfId="0" applyFont="1"/>
    <xf numFmtId="0" fontId="0" fillId="0" borderId="0" xfId="0"/>
    <xf numFmtId="0" fontId="7" fillId="0" borderId="31" xfId="0" applyFont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166" fontId="13" fillId="0" borderId="0" xfId="0" applyNumberFormat="1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6" fontId="0" fillId="0" borderId="0" xfId="0" applyNumberForma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67" fontId="0" fillId="0" borderId="0" xfId="0" applyNumberFormat="1" applyFill="1" applyBorder="1" applyAlignment="1">
      <alignment horizontal="center"/>
    </xf>
    <xf numFmtId="166" fontId="21" fillId="0" borderId="0" xfId="0" applyNumberFormat="1" applyFont="1" applyFill="1" applyBorder="1" applyAlignment="1">
      <alignment horizontal="center"/>
    </xf>
    <xf numFmtId="166" fontId="23" fillId="0" borderId="0" xfId="0" applyNumberFormat="1" applyFont="1" applyFill="1" applyBorder="1" applyAlignment="1">
      <alignment horizontal="center"/>
    </xf>
    <xf numFmtId="0" fontId="24" fillId="2" borderId="0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shrinkToFit="1"/>
    </xf>
    <xf numFmtId="0" fontId="24" fillId="11" borderId="0" xfId="0" applyFont="1" applyFill="1" applyBorder="1" applyAlignment="1">
      <alignment horizontal="center"/>
    </xf>
    <xf numFmtId="0" fontId="22" fillId="2" borderId="0" xfId="0" applyFont="1" applyFill="1" applyBorder="1" applyAlignment="1">
      <alignment horizontal="center"/>
    </xf>
    <xf numFmtId="0" fontId="0" fillId="0" borderId="39" xfId="0" applyFill="1" applyBorder="1" applyAlignment="1">
      <alignment horizontal="center"/>
    </xf>
    <xf numFmtId="0" fontId="0" fillId="0" borderId="40" xfId="0" applyFill="1" applyBorder="1" applyAlignment="1">
      <alignment horizontal="center"/>
    </xf>
    <xf numFmtId="0" fontId="24" fillId="11" borderId="39" xfId="0" applyFont="1" applyFill="1" applyBorder="1" applyAlignment="1">
      <alignment horizontal="center"/>
    </xf>
    <xf numFmtId="0" fontId="24" fillId="11" borderId="40" xfId="0" applyFont="1" applyFill="1" applyBorder="1" applyAlignment="1">
      <alignment horizontal="center"/>
    </xf>
    <xf numFmtId="167" fontId="0" fillId="0" borderId="39" xfId="0" applyNumberFormat="1" applyFill="1" applyBorder="1" applyAlignment="1">
      <alignment horizontal="center"/>
    </xf>
    <xf numFmtId="167" fontId="0" fillId="0" borderId="40" xfId="0" applyNumberFormat="1" applyFill="1" applyBorder="1" applyAlignment="1">
      <alignment horizontal="center"/>
    </xf>
    <xf numFmtId="0" fontId="0" fillId="0" borderId="39" xfId="0" applyFill="1" applyBorder="1" applyAlignment="1">
      <alignment horizontal="center" textRotation="90"/>
    </xf>
    <xf numFmtId="0" fontId="0" fillId="0" borderId="0" xfId="0" applyFill="1" applyBorder="1" applyAlignment="1">
      <alignment horizontal="center" textRotation="90"/>
    </xf>
    <xf numFmtId="0" fontId="0" fillId="0" borderId="40" xfId="0" applyFill="1" applyBorder="1" applyAlignment="1">
      <alignment horizontal="center" textRotation="90"/>
    </xf>
  </cellXfs>
  <cellStyles count="1">
    <cellStyle name="Standaard" xfId="0" builtinId="0"/>
  </cellStyles>
  <dxfs count="35">
    <dxf>
      <numFmt numFmtId="167" formatCode="0;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</dxf>
    <dxf>
      <numFmt numFmtId="167" formatCode="0;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67" formatCode="0;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67" formatCode="0;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67" formatCode="0;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67" formatCode="0;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67" formatCode="0;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67" formatCode="0;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67" formatCode="0;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67" formatCode="0;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67" formatCode="0;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67" formatCode="0;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67" formatCode="0;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67" formatCode="0;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67" formatCode="0;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</dxf>
    <dxf>
      <numFmt numFmtId="0" formatCode="General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rgb="FFFF0000"/>
        <name val="Calibri"/>
        <family val="2"/>
        <scheme val="none"/>
      </font>
      <numFmt numFmtId="0" formatCode="General"/>
      <fill>
        <patternFill patternType="none">
          <bgColor auto="1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66" formatCode="&quot;€&quot;\ #,##0.0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none"/>
      </font>
      <numFmt numFmtId="166" formatCode="&quot;€&quot;\ #,##0.0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indexed="52"/>
        </patternFill>
      </fill>
    </dxf>
    <dxf>
      <fill>
        <patternFill>
          <bgColor indexed="50"/>
        </patternFill>
      </fill>
    </dxf>
    <dxf>
      <fill>
        <patternFill>
          <bgColor indexed="60"/>
        </patternFill>
      </fill>
    </dxf>
    <dxf>
      <fill>
        <patternFill>
          <bgColor indexed="52"/>
        </patternFill>
      </fill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family val="2"/>
        <scheme val="none"/>
      </font>
      <fill>
        <patternFill patternType="none">
          <fgColor theme="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6D051BD-CB26-442B-8272-C63FE5575553}" name="Tabel2" displayName="Tabel2" ref="A3:U8" totalsRowShown="0" headerRowDxfId="32" dataDxfId="31">
  <tableColumns count="21">
    <tableColumn id="1" xr3:uid="{D9B0F0BB-2D19-4614-B623-00C7C5FBA15B}" name="Nombre" dataDxfId="22"/>
    <tableColumn id="2" xr3:uid="{4377C022-8A91-4C4F-A11F-F9FBC448BBA7}" name="cap" dataDxfId="21"/>
    <tableColumn id="20" xr3:uid="{8254D920-BAA2-4634-B23C-3BFD5D687E01}" name="prix" dataDxfId="20"/>
    <tableColumn id="3" xr3:uid="{DFD8B005-8EEF-4A7E-97B4-493D05101C8C}" name="Dem_01" dataDxfId="14"/>
    <tableColumn id="4" xr3:uid="{4260AC08-BC82-4585-ADD8-AC8E1068F950}" name="Dem_02" dataDxfId="13"/>
    <tableColumn id="5" xr3:uid="{E5C2575F-04CA-489C-AAAA-67A59D284F74}" name="Dem_03" dataDxfId="12"/>
    <tableColumn id="6" xr3:uid="{2ADD3C98-9570-428D-B3DE-2EE4B1C1EFDE}" name="Dem_04" dataDxfId="11"/>
    <tableColumn id="7" xr3:uid="{00BB3F66-7301-4971-B2FA-502301B5777B}" name="Dem_05" dataDxfId="10"/>
    <tableColumn id="8" xr3:uid="{E3C7806D-49FB-4DBE-AA68-5D44E1B7024A}" name="Dem_06" dataDxfId="9"/>
    <tableColumn id="9" xr3:uid="{A555BFE3-9A50-4675-A80F-E78D22C74987}" name="Dem_07" dataDxfId="8"/>
    <tableColumn id="10" xr3:uid="{E1F80048-9EE4-4B44-9209-66E5C2425C40}" name="Dem_08" dataDxfId="7"/>
    <tableColumn id="11" xr3:uid="{1833E8A9-C9CD-45FF-82BC-9741AE7922F7}" name="Dem_09" dataDxfId="6"/>
    <tableColumn id="12" xr3:uid="{1EF78A4A-9742-44B5-9A26-840911D6A91F}" name="Dem_10" dataDxfId="5"/>
    <tableColumn id="13" xr3:uid="{3C3EAC8A-2AEA-4623-A8C4-9B6EA88A576C}" name="Dem_11" dataDxfId="4"/>
    <tableColumn id="14" xr3:uid="{669DF4E5-52F9-4141-A938-C38DB30CC5ED}" name="Dem_12" dataDxfId="3"/>
    <tableColumn id="15" xr3:uid="{FE36B2CD-F986-492E-B3F2-3B08AB546146}" name="Dem_13" dataDxfId="2"/>
    <tableColumn id="16" xr3:uid="{DAEC21E6-D8DD-478A-91AF-CEC758F2130E}" name="Dem_14" dataDxfId="1"/>
    <tableColumn id="17" xr3:uid="{D8A2B145-09B6-428C-B834-4420782FCD1C}" name="Dem_15" dataDxfId="0"/>
    <tableColumn id="18" xr3:uid="{61428A23-D45E-42C2-BFEB-EBA01FA6ABC2}" name="somme" dataDxfId="16">
      <calculatedColumnFormula>SUM(D4:R4)</calculatedColumnFormula>
    </tableColumn>
    <tableColumn id="19" xr3:uid="{2CE3DADD-92B5-4164-83D7-BE16DA38FB71}" name="max" dataDxfId="15">
      <calculatedColumnFormula>+Tabel2[[#This Row],[Nombre]]*3</calculatedColumnFormula>
    </tableColumn>
    <tableColumn id="21" xr3:uid="{DC8F5621-08B1-4682-B4F7-64E323304F79}" name="cout" dataDxfId="19">
      <calculatedColumnFormula>Tabel2[[#This Row],[somme]]*Tabel2[[#This Row],[prix]]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F901866-9073-4E15-AF62-AEDD77F56A89}" name="Tabel3" displayName="Tabel3" ref="A13:B21" totalsRowShown="0" headerRowDxfId="30" dataDxfId="29" headerRowBorderDxfId="33" tableBorderDxfId="34">
  <tableColumns count="2">
    <tableColumn id="1" xr3:uid="{8C0B1C5E-6999-4E56-B0F7-B19C3E56D8D3}" name="Camion" dataDxfId="18"/>
    <tableColumn id="2" xr3:uid="{62876478-86E1-4F8B-BABC-A148F66F0D95}" name="cap" dataDxfId="17"/>
  </tableColumns>
  <tableStyleInfo name="TableStyleMedium2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rigine">
  <a:themeElements>
    <a:clrScheme name="Origine">
      <a:dk1>
        <a:sysClr val="windowText" lastClr="000000"/>
      </a:dk1>
      <a:lt1>
        <a:sysClr val="window" lastClr="FFFFFF"/>
      </a:lt1>
      <a:dk2>
        <a:srgbClr val="464653"/>
      </a:dk2>
      <a:lt2>
        <a:srgbClr val="DDE9EC"/>
      </a:lt2>
      <a:accent1>
        <a:srgbClr val="727CA3"/>
      </a:accent1>
      <a:accent2>
        <a:srgbClr val="9FB8CD"/>
      </a:accent2>
      <a:accent3>
        <a:srgbClr val="D2DA7A"/>
      </a:accent3>
      <a:accent4>
        <a:srgbClr val="FADA7A"/>
      </a:accent4>
      <a:accent5>
        <a:srgbClr val="B88472"/>
      </a:accent5>
      <a:accent6>
        <a:srgbClr val="8E736A"/>
      </a:accent6>
      <a:hlink>
        <a:srgbClr val="B292CA"/>
      </a:hlink>
      <a:folHlink>
        <a:srgbClr val="6B5680"/>
      </a:folHlink>
    </a:clrScheme>
    <a:fontScheme name="Origine">
      <a:majorFont>
        <a:latin typeface="Bookman Old Style"/>
        <a:ea typeface=""/>
        <a:cs typeface=""/>
        <a:font script="Grek" typeface="Cambria"/>
        <a:font script="Cyrl" typeface="Cambria"/>
        <a:font script="Jpan" typeface="HG明朝E"/>
        <a:font script="Hang" typeface="돋움"/>
        <a:font script="Hans" typeface="宋体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Gill Sans MT"/>
        <a:ea typeface=""/>
        <a:cs typeface=""/>
        <a:font script="Grek" typeface="Calibri"/>
        <a:font script="Cyrl" typeface="Calibri"/>
        <a:font script="Jpan" typeface="ＭＳ Ｐゴシック"/>
        <a:font script="Hang" typeface="맑은 고딕"/>
        <a:font script="Hans" typeface="华文新魏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rigine">
      <a:fillStyleLst>
        <a:solidFill>
          <a:schemeClr val="phClr"/>
        </a:solidFill>
        <a:gradFill rotWithShape="1">
          <a:gsLst>
            <a:gs pos="0">
              <a:schemeClr val="phClr">
                <a:tint val="45000"/>
                <a:satMod val="200000"/>
              </a:schemeClr>
            </a:gs>
            <a:gs pos="30000">
              <a:schemeClr val="phClr">
                <a:tint val="61000"/>
                <a:satMod val="200000"/>
              </a:schemeClr>
            </a:gs>
            <a:gs pos="45000">
              <a:schemeClr val="phClr">
                <a:tint val="66000"/>
                <a:satMod val="200000"/>
              </a:schemeClr>
            </a:gs>
            <a:gs pos="55000">
              <a:schemeClr val="phClr">
                <a:tint val="66000"/>
                <a:satMod val="200000"/>
              </a:schemeClr>
            </a:gs>
            <a:gs pos="73000">
              <a:schemeClr val="phClr">
                <a:tint val="61000"/>
                <a:satMod val="200000"/>
              </a:schemeClr>
            </a:gs>
            <a:gs pos="100000">
              <a:schemeClr val="phClr">
                <a:tint val="45000"/>
                <a:satMod val="200000"/>
              </a:schemeClr>
            </a:gs>
          </a:gsLst>
          <a:lin ang="950000" scaled="1"/>
        </a:gradFill>
        <a:gradFill rotWithShape="1">
          <a:gsLst>
            <a:gs pos="0">
              <a:schemeClr val="phClr">
                <a:shade val="63000"/>
              </a:schemeClr>
            </a:gs>
            <a:gs pos="30000">
              <a:schemeClr val="phClr">
                <a:shade val="90000"/>
                <a:satMod val="110000"/>
              </a:schemeClr>
            </a:gs>
            <a:gs pos="45000">
              <a:schemeClr val="phClr">
                <a:shade val="100000"/>
                <a:satMod val="118000"/>
              </a:schemeClr>
            </a:gs>
            <a:gs pos="55000">
              <a:schemeClr val="phClr">
                <a:shade val="100000"/>
                <a:satMod val="118000"/>
              </a:schemeClr>
            </a:gs>
            <a:gs pos="73000">
              <a:schemeClr val="phClr">
                <a:shade val="90000"/>
                <a:satMod val="110000"/>
              </a:schemeClr>
            </a:gs>
            <a:gs pos="100000">
              <a:schemeClr val="phClr">
                <a:shade val="63000"/>
              </a:schemeClr>
            </a:gs>
          </a:gsLst>
          <a:lin ang="950000" scaled="1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43000" dir="5400000" rotWithShape="0">
              <a:srgbClr val="000000">
                <a:alpha val="40000"/>
              </a:srgbClr>
            </a:outerShdw>
          </a:effectLst>
          <a:scene3d>
            <a:camera prst="orthographicFront" fov="0">
              <a:rot lat="0" lon="0" rev="0"/>
            </a:camera>
            <a:lightRig rig="balanced" dir="t">
              <a:rot lat="0" lon="0" rev="0"/>
            </a:lightRig>
          </a:scene3d>
          <a:sp3d prstMaterial="matte">
            <a:bevelT w="0" h="0"/>
            <a:contourClr>
              <a:schemeClr val="phClr">
                <a:tint val="100000"/>
                <a:shade val="100000"/>
                <a:hueMod val="100000"/>
                <a:satMod val="100000"/>
              </a:schemeClr>
            </a:contourClr>
          </a:sp3d>
        </a:effectStyle>
        <a:effectStyle>
          <a:effectLst>
            <a:outerShdw blurRad="50800" dist="25400" dir="5400000" rotWithShape="0">
              <a:srgbClr val="000000">
                <a:alpha val="50000"/>
              </a:srgbClr>
            </a:outerShdw>
          </a:effectLst>
          <a:scene3d>
            <a:camera prst="orthographicFront" fov="0">
              <a:rot lat="0" lon="0" rev="0"/>
            </a:camera>
            <a:lightRig rig="soft" dir="t">
              <a:rot lat="0" lon="0" rev="2700000"/>
            </a:lightRig>
          </a:scene3d>
          <a:sp3d prstMaterial="matte">
            <a:bevelT w="50800" h="508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60000"/>
                <a:satMod val="300000"/>
              </a:schemeClr>
            </a:gs>
            <a:gs pos="30000">
              <a:schemeClr val="phClr">
                <a:shade val="80000"/>
                <a:satMod val="230000"/>
              </a:schemeClr>
            </a:gs>
            <a:gs pos="100000">
              <a:schemeClr val="phClr">
                <a:tint val="97000"/>
                <a:satMod val="22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shade val="6000"/>
                <a:satMod val="120000"/>
              </a:schemeClr>
              <a:schemeClr val="phClr">
                <a:tint val="90000"/>
              </a:schemeClr>
            </a:duotone>
          </a:blip>
          <a:tile tx="0" ty="0" sx="35000" sy="40000" flip="x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3"/>
    <pageSetUpPr fitToPage="1"/>
  </sheetPr>
  <dimension ref="A1:R100"/>
  <sheetViews>
    <sheetView showGridLines="0" topLeftCell="A7" zoomScale="80" zoomScaleNormal="80" workbookViewId="0">
      <selection activeCell="C11" sqref="C11"/>
    </sheetView>
  </sheetViews>
  <sheetFormatPr defaultColWidth="11.42578125" defaultRowHeight="12.75" x14ac:dyDescent="0.2"/>
  <cols>
    <col min="1" max="1" width="21.28515625" customWidth="1"/>
    <col min="2" max="2" width="7.28515625" customWidth="1"/>
    <col min="3" max="3" width="13.7109375" bestFit="1" customWidth="1"/>
    <col min="4" max="4" width="12.5703125" customWidth="1"/>
    <col min="5" max="8" width="12.7109375" customWidth="1"/>
    <col min="9" max="9" width="13.28515625" customWidth="1"/>
    <col min="10" max="10" width="12.7109375" customWidth="1"/>
    <col min="11" max="11" width="18.28515625" bestFit="1" customWidth="1"/>
    <col min="12" max="12" width="15.7109375" customWidth="1"/>
    <col min="13" max="13" width="15.28515625" customWidth="1"/>
  </cols>
  <sheetData>
    <row r="1" spans="1:17" ht="13.9" customHeight="1" thickBot="1" x14ac:dyDescent="0.3">
      <c r="A1" s="1"/>
      <c r="B1" s="1"/>
      <c r="C1" s="73" t="s">
        <v>0</v>
      </c>
      <c r="D1" s="1"/>
      <c r="E1" s="1"/>
      <c r="F1" s="1"/>
      <c r="G1" s="1"/>
      <c r="I1" s="1"/>
      <c r="J1" s="1"/>
      <c r="K1" s="1"/>
    </row>
    <row r="2" spans="1:17" ht="13.9" customHeight="1" x14ac:dyDescent="0.2">
      <c r="A2">
        <f>0.8*1.2*1.8*21</f>
        <v>36.287999999999997</v>
      </c>
      <c r="B2" s="1"/>
      <c r="C2" s="74">
        <v>21</v>
      </c>
      <c r="D2" s="1"/>
      <c r="E2" s="2"/>
      <c r="F2" s="1"/>
      <c r="G2" s="1"/>
      <c r="I2" s="1"/>
      <c r="J2" s="1"/>
      <c r="K2" s="1"/>
    </row>
    <row r="3" spans="1:17" ht="13.9" customHeight="1" x14ac:dyDescent="0.2">
      <c r="A3" s="1"/>
      <c r="B3" s="1"/>
      <c r="C3" s="75">
        <v>20</v>
      </c>
      <c r="D3" s="1"/>
      <c r="E3" s="1"/>
      <c r="F3" s="1"/>
      <c r="G3" s="1"/>
      <c r="I3" s="1"/>
      <c r="J3" s="1"/>
      <c r="K3" s="1"/>
    </row>
    <row r="4" spans="1:17" ht="13.9" customHeight="1" x14ac:dyDescent="0.35">
      <c r="B4" s="3"/>
      <c r="C4" s="75">
        <v>17</v>
      </c>
      <c r="D4" s="1"/>
      <c r="E4" s="1"/>
      <c r="F4" s="1"/>
      <c r="G4" s="1"/>
      <c r="I4" s="1"/>
      <c r="J4" s="1"/>
      <c r="K4" s="1"/>
    </row>
    <row r="5" spans="1:17" ht="13.9" customHeight="1" x14ac:dyDescent="0.2">
      <c r="A5" s="1"/>
      <c r="B5" s="1"/>
      <c r="C5" s="75">
        <v>15</v>
      </c>
      <c r="D5" s="1"/>
      <c r="E5" s="1"/>
      <c r="F5" s="1"/>
      <c r="G5" s="1"/>
      <c r="I5" s="1"/>
      <c r="J5" s="1"/>
      <c r="K5" s="1"/>
      <c r="L5" s="81"/>
      <c r="N5" s="81"/>
      <c r="O5" s="81"/>
    </row>
    <row r="6" spans="1:17" ht="13.9" customHeight="1" x14ac:dyDescent="0.2">
      <c r="A6" s="1"/>
      <c r="B6" s="1"/>
      <c r="C6" s="75">
        <v>11</v>
      </c>
      <c r="D6" s="1"/>
      <c r="E6" s="1"/>
      <c r="F6" s="1"/>
      <c r="G6" s="1"/>
      <c r="I6" s="1"/>
      <c r="J6" s="1"/>
      <c r="K6" s="1"/>
    </row>
    <row r="7" spans="1:17" ht="13.9" customHeight="1" thickBot="1" x14ac:dyDescent="0.25">
      <c r="A7" s="1"/>
      <c r="B7" s="1"/>
      <c r="C7" s="76"/>
      <c r="D7" s="1"/>
      <c r="E7" s="1"/>
      <c r="F7" s="1"/>
      <c r="G7" s="1"/>
      <c r="I7" s="1"/>
      <c r="J7" s="1"/>
      <c r="K7" s="1"/>
    </row>
    <row r="8" spans="1:17" ht="21" x14ac:dyDescent="0.35">
      <c r="A8" s="4">
        <f ca="1">TODAY()</f>
        <v>46108</v>
      </c>
      <c r="B8" s="1"/>
      <c r="C8" s="5"/>
      <c r="D8" s="5"/>
      <c r="E8" s="1"/>
      <c r="F8" s="1"/>
      <c r="G8" s="1"/>
      <c r="H8" s="1"/>
      <c r="I8" s="1"/>
      <c r="J8" s="1"/>
      <c r="K8" s="1"/>
    </row>
    <row r="9" spans="1:17" ht="13.5" thickBo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t="s">
        <v>1</v>
      </c>
    </row>
    <row r="10" spans="1:17" ht="21.75" customHeight="1" thickBot="1" x14ac:dyDescent="0.3">
      <c r="A10" s="6" t="s">
        <v>2</v>
      </c>
      <c r="B10" t="s">
        <v>0</v>
      </c>
      <c r="C10" t="s">
        <v>3</v>
      </c>
      <c r="D10" s="7" t="s">
        <v>4</v>
      </c>
      <c r="E10" s="8" t="s">
        <v>5</v>
      </c>
      <c r="F10" s="8" t="s">
        <v>6</v>
      </c>
      <c r="G10" s="8" t="s">
        <v>7</v>
      </c>
      <c r="H10" s="8" t="s">
        <v>8</v>
      </c>
      <c r="I10" s="8" t="s">
        <v>9</v>
      </c>
      <c r="J10" s="9" t="s">
        <v>10</v>
      </c>
      <c r="K10" s="10" t="s">
        <v>11</v>
      </c>
      <c r="L10" s="79" cm="1">
        <f t="array" ref="L10:P10">TRANSPOSE($C$2:$C$6)</f>
        <v>21</v>
      </c>
      <c r="M10" s="80">
        <v>20</v>
      </c>
      <c r="N10" s="80">
        <v>17</v>
      </c>
      <c r="O10" s="80">
        <v>15</v>
      </c>
      <c r="P10" s="80">
        <v>11</v>
      </c>
      <c r="Q10" s="87">
        <v>4</v>
      </c>
    </row>
    <row r="11" spans="1:17" ht="22.15" customHeight="1" thickBot="1" x14ac:dyDescent="0.4">
      <c r="A11" s="11">
        <v>1</v>
      </c>
      <c r="B11" s="12">
        <v>21</v>
      </c>
      <c r="C11" s="13">
        <v>145</v>
      </c>
      <c r="D11" s="84">
        <f>MAX(0,MIN($C11-(COLUMN()-COLUMN($D11))*$B11,$B11))</f>
        <v>21</v>
      </c>
      <c r="E11" s="84">
        <f t="shared" ref="E11:J26" si="0">MAX(0,MIN($C11-(COLUMN()-COLUMN($D11))*$B11,$B11))</f>
        <v>21</v>
      </c>
      <c r="F11" s="84">
        <f t="shared" si="0"/>
        <v>21</v>
      </c>
      <c r="G11" s="84">
        <f t="shared" si="0"/>
        <v>21</v>
      </c>
      <c r="H11" s="84">
        <f t="shared" si="0"/>
        <v>21</v>
      </c>
      <c r="I11" s="84">
        <f t="shared" si="0"/>
        <v>21</v>
      </c>
      <c r="J11" s="84">
        <f t="shared" si="0"/>
        <v>19</v>
      </c>
      <c r="K11" s="15">
        <f>COUNTIF(D11:J11,"&gt;4")</f>
        <v>7</v>
      </c>
      <c r="L11" s="16">
        <f>COUNTIF($D11:$J11,L$10)</f>
        <v>6</v>
      </c>
      <c r="M11" s="83">
        <f>COUNTIFS($D11:$J11,"&gt;"&amp;N$10,$D11:$J11,"&lt;="&amp;M$10)</f>
        <v>1</v>
      </c>
      <c r="N11" s="82">
        <f t="shared" ref="N11:P11" si="1">COUNTIFS($D11:$J11,"&gt;"&amp;O$10,$D11:$J11,"&lt;="&amp;N$10)</f>
        <v>0</v>
      </c>
      <c r="O11" s="82">
        <f t="shared" si="1"/>
        <v>0</v>
      </c>
      <c r="P11" s="82">
        <f t="shared" si="1"/>
        <v>0</v>
      </c>
    </row>
    <row r="12" spans="1:17" ht="22.15" customHeight="1" thickBot="1" x14ac:dyDescent="0.4">
      <c r="A12" s="19">
        <v>2</v>
      </c>
      <c r="B12" s="12">
        <v>21</v>
      </c>
      <c r="C12" s="13">
        <v>63</v>
      </c>
      <c r="D12" s="84">
        <f t="shared" ref="D12:J27" si="2">MAX(0,MIN($C12-(COLUMN()-COLUMN($D12))*$B12,$B12))</f>
        <v>21</v>
      </c>
      <c r="E12" s="84">
        <f t="shared" si="0"/>
        <v>21</v>
      </c>
      <c r="F12" s="84">
        <f t="shared" si="0"/>
        <v>21</v>
      </c>
      <c r="G12" s="84">
        <f t="shared" si="0"/>
        <v>0</v>
      </c>
      <c r="H12" s="84">
        <f t="shared" si="0"/>
        <v>0</v>
      </c>
      <c r="I12" s="84">
        <f t="shared" si="0"/>
        <v>0</v>
      </c>
      <c r="J12" s="84">
        <f t="shared" si="0"/>
        <v>0</v>
      </c>
      <c r="K12" s="15">
        <f t="shared" ref="K12:K52" si="3">COUNTIF(D12:J12,"&gt;4")</f>
        <v>3</v>
      </c>
      <c r="L12" s="16">
        <f t="shared" ref="L12:L52" si="4">COUNTIF($D12:$J12,L$10)</f>
        <v>3</v>
      </c>
      <c r="M12" s="83">
        <f t="shared" ref="M12:P12" si="5">COUNTIFS($D12:$J12,"&gt;"&amp;N$10,$D12:$J12,"&lt;="&amp;M$10)</f>
        <v>0</v>
      </c>
      <c r="N12" s="82">
        <f t="shared" si="5"/>
        <v>0</v>
      </c>
      <c r="O12" s="82">
        <f t="shared" si="5"/>
        <v>0</v>
      </c>
      <c r="P12" s="82">
        <f t="shared" si="5"/>
        <v>0</v>
      </c>
    </row>
    <row r="13" spans="1:17" ht="22.15" customHeight="1" thickBot="1" x14ac:dyDescent="0.4">
      <c r="A13" s="11">
        <v>3</v>
      </c>
      <c r="B13" s="12">
        <v>21</v>
      </c>
      <c r="C13" s="13">
        <v>69</v>
      </c>
      <c r="D13" s="84">
        <f t="shared" si="2"/>
        <v>21</v>
      </c>
      <c r="E13" s="84">
        <f t="shared" si="0"/>
        <v>21</v>
      </c>
      <c r="F13" s="84">
        <f t="shared" si="0"/>
        <v>21</v>
      </c>
      <c r="G13" s="84">
        <f t="shared" si="0"/>
        <v>6</v>
      </c>
      <c r="H13" s="84">
        <f t="shared" si="0"/>
        <v>0</v>
      </c>
      <c r="I13" s="84">
        <f t="shared" si="0"/>
        <v>0</v>
      </c>
      <c r="J13" s="84">
        <f t="shared" si="0"/>
        <v>0</v>
      </c>
      <c r="K13" s="15">
        <f t="shared" si="3"/>
        <v>4</v>
      </c>
      <c r="L13" s="16">
        <f t="shared" si="4"/>
        <v>3</v>
      </c>
      <c r="M13" s="83">
        <f t="shared" ref="M13:P13" si="6">COUNTIFS($D13:$J13,"&gt;"&amp;N$10,$D13:$J13,"&lt;="&amp;M$10)</f>
        <v>0</v>
      </c>
      <c r="N13" s="82">
        <f t="shared" si="6"/>
        <v>0</v>
      </c>
      <c r="O13" s="82">
        <f t="shared" si="6"/>
        <v>0</v>
      </c>
      <c r="P13" s="82">
        <f t="shared" si="6"/>
        <v>1</v>
      </c>
    </row>
    <row r="14" spans="1:17" ht="22.15" customHeight="1" thickBot="1" x14ac:dyDescent="0.4">
      <c r="A14" s="19">
        <v>4</v>
      </c>
      <c r="B14" s="12">
        <v>21</v>
      </c>
      <c r="C14" s="13">
        <v>23</v>
      </c>
      <c r="D14" s="84">
        <f t="shared" si="2"/>
        <v>21</v>
      </c>
      <c r="E14" s="84">
        <f t="shared" si="0"/>
        <v>2</v>
      </c>
      <c r="F14" s="84">
        <f t="shared" si="0"/>
        <v>0</v>
      </c>
      <c r="G14" s="84">
        <f t="shared" si="0"/>
        <v>0</v>
      </c>
      <c r="H14" s="84">
        <f t="shared" si="0"/>
        <v>0</v>
      </c>
      <c r="I14" s="84">
        <f t="shared" si="0"/>
        <v>0</v>
      </c>
      <c r="J14" s="84">
        <f t="shared" si="0"/>
        <v>0</v>
      </c>
      <c r="K14" s="15">
        <f t="shared" si="3"/>
        <v>1</v>
      </c>
      <c r="L14" s="16">
        <f t="shared" si="4"/>
        <v>1</v>
      </c>
      <c r="M14" s="83">
        <f t="shared" ref="M14:P14" si="7">COUNTIFS($D14:$J14,"&gt;"&amp;N$10,$D14:$J14,"&lt;="&amp;M$10)</f>
        <v>0</v>
      </c>
      <c r="N14" s="82">
        <f t="shared" si="7"/>
        <v>0</v>
      </c>
      <c r="O14" s="82">
        <f t="shared" si="7"/>
        <v>0</v>
      </c>
      <c r="P14" s="82">
        <f t="shared" si="7"/>
        <v>0</v>
      </c>
    </row>
    <row r="15" spans="1:17" ht="22.15" customHeight="1" thickBot="1" x14ac:dyDescent="0.4">
      <c r="A15" s="11">
        <v>5</v>
      </c>
      <c r="B15" s="12">
        <v>11</v>
      </c>
      <c r="C15" s="13">
        <v>11</v>
      </c>
      <c r="D15" s="84">
        <f t="shared" si="2"/>
        <v>11</v>
      </c>
      <c r="E15" s="84">
        <f t="shared" si="0"/>
        <v>0</v>
      </c>
      <c r="F15" s="84">
        <f t="shared" si="0"/>
        <v>0</v>
      </c>
      <c r="G15" s="84">
        <f t="shared" si="0"/>
        <v>0</v>
      </c>
      <c r="H15" s="84">
        <f t="shared" si="0"/>
        <v>0</v>
      </c>
      <c r="I15" s="84">
        <f t="shared" si="0"/>
        <v>0</v>
      </c>
      <c r="J15" s="84">
        <f t="shared" si="0"/>
        <v>0</v>
      </c>
      <c r="K15" s="15">
        <f t="shared" si="3"/>
        <v>1</v>
      </c>
      <c r="L15" s="16">
        <f t="shared" si="4"/>
        <v>0</v>
      </c>
      <c r="M15" s="83">
        <f t="shared" ref="M15:P15" si="8">COUNTIFS($D15:$J15,"&gt;"&amp;N$10,$D15:$J15,"&lt;="&amp;M$10)</f>
        <v>0</v>
      </c>
      <c r="N15" s="82">
        <f t="shared" si="8"/>
        <v>0</v>
      </c>
      <c r="O15" s="82">
        <f t="shared" si="8"/>
        <v>0</v>
      </c>
      <c r="P15" s="82">
        <f t="shared" si="8"/>
        <v>1</v>
      </c>
    </row>
    <row r="16" spans="1:17" ht="22.15" customHeight="1" thickBot="1" x14ac:dyDescent="0.4">
      <c r="A16" s="19">
        <v>6</v>
      </c>
      <c r="B16" s="12">
        <v>21</v>
      </c>
      <c r="C16" s="13">
        <v>17</v>
      </c>
      <c r="D16" s="84">
        <f t="shared" si="2"/>
        <v>17</v>
      </c>
      <c r="E16" s="84">
        <f t="shared" si="0"/>
        <v>0</v>
      </c>
      <c r="F16" s="84">
        <f t="shared" si="0"/>
        <v>0</v>
      </c>
      <c r="G16" s="84">
        <f t="shared" si="0"/>
        <v>0</v>
      </c>
      <c r="H16" s="84">
        <f t="shared" si="0"/>
        <v>0</v>
      </c>
      <c r="I16" s="84">
        <f t="shared" si="0"/>
        <v>0</v>
      </c>
      <c r="J16" s="84">
        <f t="shared" si="0"/>
        <v>0</v>
      </c>
      <c r="K16" s="15">
        <f t="shared" si="3"/>
        <v>1</v>
      </c>
      <c r="L16" s="16">
        <f t="shared" si="4"/>
        <v>0</v>
      </c>
      <c r="M16" s="83">
        <f t="shared" ref="M16:P16" si="9">COUNTIFS($D16:$J16,"&gt;"&amp;N$10,$D16:$J16,"&lt;="&amp;M$10)</f>
        <v>0</v>
      </c>
      <c r="N16" s="82">
        <f t="shared" si="9"/>
        <v>1</v>
      </c>
      <c r="O16" s="82">
        <f t="shared" si="9"/>
        <v>0</v>
      </c>
      <c r="P16" s="82">
        <f t="shared" si="9"/>
        <v>0</v>
      </c>
    </row>
    <row r="17" spans="1:18" ht="22.15" customHeight="1" thickBot="1" x14ac:dyDescent="0.4">
      <c r="A17" s="11">
        <v>7</v>
      </c>
      <c r="B17" s="12">
        <v>21</v>
      </c>
      <c r="C17" s="13">
        <v>15</v>
      </c>
      <c r="D17" s="84">
        <f t="shared" si="2"/>
        <v>15</v>
      </c>
      <c r="E17" s="84">
        <f t="shared" si="0"/>
        <v>0</v>
      </c>
      <c r="F17" s="84">
        <f t="shared" si="0"/>
        <v>0</v>
      </c>
      <c r="G17" s="84">
        <f t="shared" si="0"/>
        <v>0</v>
      </c>
      <c r="H17" s="84">
        <f t="shared" si="0"/>
        <v>0</v>
      </c>
      <c r="I17" s="84">
        <f t="shared" si="0"/>
        <v>0</v>
      </c>
      <c r="J17" s="84">
        <f t="shared" si="0"/>
        <v>0</v>
      </c>
      <c r="K17" s="15">
        <f t="shared" si="3"/>
        <v>1</v>
      </c>
      <c r="L17" s="16">
        <f t="shared" si="4"/>
        <v>0</v>
      </c>
      <c r="M17" s="83">
        <f t="shared" ref="M17:P17" si="10">COUNTIFS($D17:$J17,"&gt;"&amp;N$10,$D17:$J17,"&lt;="&amp;M$10)</f>
        <v>0</v>
      </c>
      <c r="N17" s="82">
        <f t="shared" si="10"/>
        <v>0</v>
      </c>
      <c r="O17" s="82">
        <f t="shared" si="10"/>
        <v>1</v>
      </c>
      <c r="P17" s="82">
        <f t="shared" si="10"/>
        <v>0</v>
      </c>
    </row>
    <row r="18" spans="1:18" ht="22.15" customHeight="1" thickBot="1" x14ac:dyDescent="0.4">
      <c r="A18" s="19">
        <v>8</v>
      </c>
      <c r="B18" s="12">
        <v>23</v>
      </c>
      <c r="C18" s="13">
        <v>0</v>
      </c>
      <c r="D18" s="84">
        <f t="shared" si="2"/>
        <v>0</v>
      </c>
      <c r="E18" s="84">
        <f t="shared" si="0"/>
        <v>0</v>
      </c>
      <c r="F18" s="84">
        <f t="shared" si="0"/>
        <v>0</v>
      </c>
      <c r="G18" s="84">
        <f t="shared" si="0"/>
        <v>0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15">
        <f t="shared" si="3"/>
        <v>0</v>
      </c>
      <c r="L18" s="16">
        <f t="shared" si="4"/>
        <v>0</v>
      </c>
      <c r="M18" s="83">
        <f t="shared" ref="M18:P18" si="11">COUNTIFS($D18:$J18,"&gt;"&amp;N$10,$D18:$J18,"&lt;="&amp;M$10)</f>
        <v>0</v>
      </c>
      <c r="N18" s="82">
        <f t="shared" si="11"/>
        <v>0</v>
      </c>
      <c r="O18" s="82">
        <f t="shared" si="11"/>
        <v>0</v>
      </c>
      <c r="P18" s="82">
        <f t="shared" si="11"/>
        <v>0</v>
      </c>
    </row>
    <row r="19" spans="1:18" ht="22.15" customHeight="1" thickBot="1" x14ac:dyDescent="0.4">
      <c r="A19" s="11">
        <v>9</v>
      </c>
      <c r="B19" s="12">
        <v>23</v>
      </c>
      <c r="C19" s="13">
        <v>0</v>
      </c>
      <c r="D19" s="84">
        <f t="shared" si="2"/>
        <v>0</v>
      </c>
      <c r="E19" s="84">
        <f t="shared" si="0"/>
        <v>0</v>
      </c>
      <c r="F19" s="84">
        <f t="shared" si="0"/>
        <v>0</v>
      </c>
      <c r="G19" s="84">
        <f t="shared" si="0"/>
        <v>0</v>
      </c>
      <c r="H19" s="84">
        <f t="shared" si="0"/>
        <v>0</v>
      </c>
      <c r="I19" s="84">
        <f t="shared" si="0"/>
        <v>0</v>
      </c>
      <c r="J19" s="84">
        <f t="shared" si="0"/>
        <v>0</v>
      </c>
      <c r="K19" s="15">
        <f t="shared" si="3"/>
        <v>0</v>
      </c>
      <c r="L19" s="16">
        <f t="shared" si="4"/>
        <v>0</v>
      </c>
      <c r="M19" s="83">
        <f t="shared" ref="M19:P19" si="12">COUNTIFS($D19:$J19,"&gt;"&amp;N$10,$D19:$J19,"&lt;="&amp;M$10)</f>
        <v>0</v>
      </c>
      <c r="N19" s="82">
        <f t="shared" si="12"/>
        <v>0</v>
      </c>
      <c r="O19" s="82">
        <f t="shared" si="12"/>
        <v>0</v>
      </c>
      <c r="P19" s="82">
        <f t="shared" si="12"/>
        <v>0</v>
      </c>
    </row>
    <row r="20" spans="1:18" ht="22.15" customHeight="1" thickBot="1" x14ac:dyDescent="0.4">
      <c r="A20" s="19">
        <v>10</v>
      </c>
      <c r="B20" s="12">
        <v>23</v>
      </c>
      <c r="C20" s="13">
        <v>0</v>
      </c>
      <c r="D20" s="84">
        <f t="shared" si="2"/>
        <v>0</v>
      </c>
      <c r="E20" s="84">
        <f t="shared" si="0"/>
        <v>0</v>
      </c>
      <c r="F20" s="84">
        <f t="shared" si="0"/>
        <v>0</v>
      </c>
      <c r="G20" s="84">
        <f t="shared" si="0"/>
        <v>0</v>
      </c>
      <c r="H20" s="84">
        <f t="shared" si="0"/>
        <v>0</v>
      </c>
      <c r="I20" s="84">
        <f t="shared" si="0"/>
        <v>0</v>
      </c>
      <c r="J20" s="84">
        <f t="shared" si="0"/>
        <v>0</v>
      </c>
      <c r="K20" s="15">
        <f t="shared" si="3"/>
        <v>0</v>
      </c>
      <c r="L20" s="16">
        <f t="shared" si="4"/>
        <v>0</v>
      </c>
      <c r="M20" s="83">
        <f t="shared" ref="M20:P20" si="13">COUNTIFS($D20:$J20,"&gt;"&amp;N$10,$D20:$J20,"&lt;="&amp;M$10)</f>
        <v>0</v>
      </c>
      <c r="N20" s="82">
        <f t="shared" si="13"/>
        <v>0</v>
      </c>
      <c r="O20" s="82">
        <f t="shared" si="13"/>
        <v>0</v>
      </c>
      <c r="P20" s="82">
        <f t="shared" si="13"/>
        <v>0</v>
      </c>
    </row>
    <row r="21" spans="1:18" ht="22.15" customHeight="1" thickBot="1" x14ac:dyDescent="0.4">
      <c r="A21" s="11">
        <v>11</v>
      </c>
      <c r="B21" s="12">
        <v>23</v>
      </c>
      <c r="C21" s="13">
        <v>0</v>
      </c>
      <c r="D21" s="84">
        <f t="shared" si="2"/>
        <v>0</v>
      </c>
      <c r="E21" s="84">
        <f t="shared" si="0"/>
        <v>0</v>
      </c>
      <c r="F21" s="84">
        <f t="shared" si="0"/>
        <v>0</v>
      </c>
      <c r="G21" s="84">
        <f t="shared" si="0"/>
        <v>0</v>
      </c>
      <c r="H21" s="84">
        <f t="shared" si="0"/>
        <v>0</v>
      </c>
      <c r="I21" s="84">
        <f t="shared" si="0"/>
        <v>0</v>
      </c>
      <c r="J21" s="84">
        <f t="shared" si="0"/>
        <v>0</v>
      </c>
      <c r="K21" s="15">
        <f t="shared" si="3"/>
        <v>0</v>
      </c>
      <c r="L21" s="16">
        <f t="shared" si="4"/>
        <v>0</v>
      </c>
      <c r="M21" s="83">
        <f t="shared" ref="M21:P21" si="14">COUNTIFS($D21:$J21,"&gt;"&amp;N$10,$D21:$J21,"&lt;="&amp;M$10)</f>
        <v>0</v>
      </c>
      <c r="N21" s="82">
        <f t="shared" si="14"/>
        <v>0</v>
      </c>
      <c r="O21" s="82">
        <f t="shared" si="14"/>
        <v>0</v>
      </c>
      <c r="P21" s="82">
        <f t="shared" si="14"/>
        <v>0</v>
      </c>
    </row>
    <row r="22" spans="1:18" ht="22.15" customHeight="1" thickBot="1" x14ac:dyDescent="0.4">
      <c r="A22" s="19">
        <v>12</v>
      </c>
      <c r="B22" s="12">
        <v>23</v>
      </c>
      <c r="C22" s="13">
        <v>0</v>
      </c>
      <c r="D22" s="84">
        <f t="shared" si="2"/>
        <v>0</v>
      </c>
      <c r="E22" s="84">
        <f t="shared" si="0"/>
        <v>0</v>
      </c>
      <c r="F22" s="84">
        <f t="shared" si="0"/>
        <v>0</v>
      </c>
      <c r="G22" s="84">
        <f t="shared" si="0"/>
        <v>0</v>
      </c>
      <c r="H22" s="84">
        <f t="shared" si="0"/>
        <v>0</v>
      </c>
      <c r="I22" s="84">
        <f t="shared" si="0"/>
        <v>0</v>
      </c>
      <c r="J22" s="84">
        <f t="shared" si="0"/>
        <v>0</v>
      </c>
      <c r="K22" s="15">
        <f t="shared" si="3"/>
        <v>0</v>
      </c>
      <c r="L22" s="16">
        <f t="shared" si="4"/>
        <v>0</v>
      </c>
      <c r="M22" s="83">
        <f t="shared" ref="M22:P22" si="15">COUNTIFS($D22:$J22,"&gt;"&amp;N$10,$D22:$J22,"&lt;="&amp;M$10)</f>
        <v>0</v>
      </c>
      <c r="N22" s="82">
        <f t="shared" si="15"/>
        <v>0</v>
      </c>
      <c r="O22" s="82">
        <f t="shared" si="15"/>
        <v>0</v>
      </c>
      <c r="P22" s="82">
        <f t="shared" si="15"/>
        <v>0</v>
      </c>
    </row>
    <row r="23" spans="1:18" ht="22.15" customHeight="1" thickBot="1" x14ac:dyDescent="0.4">
      <c r="A23" s="11">
        <v>13</v>
      </c>
      <c r="B23" s="12">
        <v>23</v>
      </c>
      <c r="C23" s="13">
        <v>0</v>
      </c>
      <c r="D23" s="84">
        <f t="shared" si="2"/>
        <v>0</v>
      </c>
      <c r="E23" s="84">
        <f t="shared" si="0"/>
        <v>0</v>
      </c>
      <c r="F23" s="84">
        <f t="shared" si="0"/>
        <v>0</v>
      </c>
      <c r="G23" s="84">
        <f t="shared" si="0"/>
        <v>0</v>
      </c>
      <c r="H23" s="84">
        <f t="shared" si="0"/>
        <v>0</v>
      </c>
      <c r="I23" s="84">
        <f t="shared" si="0"/>
        <v>0</v>
      </c>
      <c r="J23" s="84">
        <f t="shared" si="0"/>
        <v>0</v>
      </c>
      <c r="K23" s="15">
        <f t="shared" si="3"/>
        <v>0</v>
      </c>
      <c r="L23" s="16">
        <f t="shared" si="4"/>
        <v>0</v>
      </c>
      <c r="M23" s="83">
        <f t="shared" ref="M23:P23" si="16">COUNTIFS($D23:$J23,"&gt;"&amp;N$10,$D23:$J23,"&lt;="&amp;M$10)</f>
        <v>0</v>
      </c>
      <c r="N23" s="82">
        <f t="shared" si="16"/>
        <v>0</v>
      </c>
      <c r="O23" s="82">
        <f t="shared" si="16"/>
        <v>0</v>
      </c>
      <c r="P23" s="82">
        <f t="shared" si="16"/>
        <v>0</v>
      </c>
    </row>
    <row r="24" spans="1:18" ht="22.15" customHeight="1" thickBot="1" x14ac:dyDescent="0.4">
      <c r="A24" s="19">
        <v>14</v>
      </c>
      <c r="B24" s="12">
        <v>23</v>
      </c>
      <c r="C24" s="13">
        <v>0</v>
      </c>
      <c r="D24" s="84">
        <f t="shared" si="2"/>
        <v>0</v>
      </c>
      <c r="E24" s="84">
        <f t="shared" si="0"/>
        <v>0</v>
      </c>
      <c r="F24" s="84">
        <f t="shared" si="0"/>
        <v>0</v>
      </c>
      <c r="G24" s="84">
        <f t="shared" si="0"/>
        <v>0</v>
      </c>
      <c r="H24" s="84">
        <f t="shared" si="0"/>
        <v>0</v>
      </c>
      <c r="I24" s="84">
        <f t="shared" si="0"/>
        <v>0</v>
      </c>
      <c r="J24" s="84">
        <f t="shared" si="0"/>
        <v>0</v>
      </c>
      <c r="K24" s="15">
        <f t="shared" si="3"/>
        <v>0</v>
      </c>
      <c r="L24" s="16">
        <f t="shared" si="4"/>
        <v>0</v>
      </c>
      <c r="M24" s="83">
        <f t="shared" ref="M24:P24" si="17">COUNTIFS($D24:$J24,"&gt;"&amp;N$10,$D24:$J24,"&lt;="&amp;M$10)</f>
        <v>0</v>
      </c>
      <c r="N24" s="82">
        <f t="shared" si="17"/>
        <v>0</v>
      </c>
      <c r="O24" s="82">
        <f t="shared" si="17"/>
        <v>0</v>
      </c>
      <c r="P24" s="82">
        <f t="shared" si="17"/>
        <v>0</v>
      </c>
    </row>
    <row r="25" spans="1:18" ht="22.15" customHeight="1" thickBot="1" x14ac:dyDescent="0.4">
      <c r="A25" s="11">
        <v>15</v>
      </c>
      <c r="B25" s="12">
        <v>23</v>
      </c>
      <c r="C25" s="13">
        <v>0</v>
      </c>
      <c r="D25" s="84">
        <f t="shared" si="2"/>
        <v>0</v>
      </c>
      <c r="E25" s="84">
        <f t="shared" si="0"/>
        <v>0</v>
      </c>
      <c r="F25" s="84">
        <f t="shared" si="0"/>
        <v>0</v>
      </c>
      <c r="G25" s="84">
        <f t="shared" si="0"/>
        <v>0</v>
      </c>
      <c r="H25" s="84">
        <f t="shared" si="0"/>
        <v>0</v>
      </c>
      <c r="I25" s="84">
        <f t="shared" si="0"/>
        <v>0</v>
      </c>
      <c r="J25" s="84">
        <f t="shared" si="0"/>
        <v>0</v>
      </c>
      <c r="K25" s="22">
        <f t="shared" si="3"/>
        <v>0</v>
      </c>
      <c r="L25" s="16">
        <f t="shared" si="4"/>
        <v>0</v>
      </c>
      <c r="M25" s="83">
        <f t="shared" ref="M25:P25" si="18">COUNTIFS($D25:$J25,"&gt;"&amp;N$10,$D25:$J25,"&lt;="&amp;M$10)</f>
        <v>0</v>
      </c>
      <c r="N25" s="82">
        <f t="shared" si="18"/>
        <v>0</v>
      </c>
      <c r="O25" s="82">
        <f t="shared" si="18"/>
        <v>0</v>
      </c>
      <c r="P25" s="82">
        <f t="shared" si="18"/>
        <v>0</v>
      </c>
    </row>
    <row r="26" spans="1:18" ht="22.15" customHeight="1" thickBot="1" x14ac:dyDescent="0.4">
      <c r="A26" s="19">
        <v>16</v>
      </c>
      <c r="B26" s="12">
        <v>23</v>
      </c>
      <c r="C26" s="13">
        <v>0</v>
      </c>
      <c r="D26" s="84">
        <f t="shared" si="2"/>
        <v>0</v>
      </c>
      <c r="E26" s="84">
        <f t="shared" si="0"/>
        <v>0</v>
      </c>
      <c r="F26" s="84">
        <f t="shared" si="0"/>
        <v>0</v>
      </c>
      <c r="G26" s="84">
        <f t="shared" si="0"/>
        <v>0</v>
      </c>
      <c r="H26" s="84">
        <f t="shared" si="0"/>
        <v>0</v>
      </c>
      <c r="I26" s="84">
        <f t="shared" si="0"/>
        <v>0</v>
      </c>
      <c r="J26" s="84">
        <f t="shared" si="0"/>
        <v>0</v>
      </c>
      <c r="K26" s="22">
        <f t="shared" si="3"/>
        <v>0</v>
      </c>
      <c r="L26" s="16">
        <f t="shared" si="4"/>
        <v>0</v>
      </c>
      <c r="M26" s="83">
        <f t="shared" ref="M26:P26" si="19">COUNTIFS($D26:$J26,"&gt;"&amp;N$10,$D26:$J26,"&lt;="&amp;M$10)</f>
        <v>0</v>
      </c>
      <c r="N26" s="82">
        <f t="shared" si="19"/>
        <v>0</v>
      </c>
      <c r="O26" s="82">
        <f t="shared" si="19"/>
        <v>0</v>
      </c>
      <c r="P26" s="82">
        <f t="shared" si="19"/>
        <v>0</v>
      </c>
      <c r="R26" t="s">
        <v>1</v>
      </c>
    </row>
    <row r="27" spans="1:18" ht="22.15" customHeight="1" thickBot="1" x14ac:dyDescent="0.4">
      <c r="A27" s="11">
        <v>17</v>
      </c>
      <c r="B27" s="12">
        <v>23</v>
      </c>
      <c r="C27" s="13">
        <v>0</v>
      </c>
      <c r="D27" s="84">
        <f t="shared" si="2"/>
        <v>0</v>
      </c>
      <c r="E27" s="84">
        <f t="shared" si="2"/>
        <v>0</v>
      </c>
      <c r="F27" s="84">
        <f t="shared" si="2"/>
        <v>0</v>
      </c>
      <c r="G27" s="84">
        <f t="shared" si="2"/>
        <v>0</v>
      </c>
      <c r="H27" s="84">
        <f t="shared" si="2"/>
        <v>0</v>
      </c>
      <c r="I27" s="84">
        <f t="shared" si="2"/>
        <v>0</v>
      </c>
      <c r="J27" s="84">
        <f t="shared" si="2"/>
        <v>0</v>
      </c>
      <c r="K27" s="22">
        <f t="shared" si="3"/>
        <v>0</v>
      </c>
      <c r="L27" s="16">
        <f t="shared" si="4"/>
        <v>0</v>
      </c>
      <c r="M27" s="83">
        <f t="shared" ref="M27:P27" si="20">COUNTIFS($D27:$J27,"&gt;"&amp;N$10,$D27:$J27,"&lt;="&amp;M$10)</f>
        <v>0</v>
      </c>
      <c r="N27" s="82">
        <f t="shared" si="20"/>
        <v>0</v>
      </c>
      <c r="O27" s="82">
        <f t="shared" si="20"/>
        <v>0</v>
      </c>
      <c r="P27" s="82">
        <f t="shared" si="20"/>
        <v>0</v>
      </c>
    </row>
    <row r="28" spans="1:18" ht="22.15" customHeight="1" thickBot="1" x14ac:dyDescent="0.4">
      <c r="A28" s="19">
        <v>18</v>
      </c>
      <c r="B28" s="12">
        <v>23</v>
      </c>
      <c r="C28" s="13">
        <v>0</v>
      </c>
      <c r="D28" s="84">
        <f t="shared" ref="D28:J43" si="21">MAX(0,MIN($C28-(COLUMN()-COLUMN($D28))*$B28,$B28))</f>
        <v>0</v>
      </c>
      <c r="E28" s="84">
        <f t="shared" si="21"/>
        <v>0</v>
      </c>
      <c r="F28" s="84">
        <f t="shared" si="21"/>
        <v>0</v>
      </c>
      <c r="G28" s="84">
        <f t="shared" si="21"/>
        <v>0</v>
      </c>
      <c r="H28" s="84">
        <f t="shared" si="21"/>
        <v>0</v>
      </c>
      <c r="I28" s="84">
        <f t="shared" si="21"/>
        <v>0</v>
      </c>
      <c r="J28" s="84">
        <f t="shared" si="21"/>
        <v>0</v>
      </c>
      <c r="K28" s="22">
        <f t="shared" si="3"/>
        <v>0</v>
      </c>
      <c r="L28" s="16">
        <f t="shared" si="4"/>
        <v>0</v>
      </c>
      <c r="M28" s="83">
        <f t="shared" ref="M28:P28" si="22">COUNTIFS($D28:$J28,"&gt;"&amp;N$10,$D28:$J28,"&lt;="&amp;M$10)</f>
        <v>0</v>
      </c>
      <c r="N28" s="82">
        <f t="shared" si="22"/>
        <v>0</v>
      </c>
      <c r="O28" s="82">
        <f t="shared" si="22"/>
        <v>0</v>
      </c>
      <c r="P28" s="82">
        <f t="shared" si="22"/>
        <v>0</v>
      </c>
    </row>
    <row r="29" spans="1:18" ht="22.15" customHeight="1" thickBot="1" x14ac:dyDescent="0.4">
      <c r="A29" s="11">
        <v>19</v>
      </c>
      <c r="B29" s="12">
        <v>23</v>
      </c>
      <c r="C29" s="13">
        <v>0</v>
      </c>
      <c r="D29" s="84">
        <f t="shared" si="21"/>
        <v>0</v>
      </c>
      <c r="E29" s="84">
        <f t="shared" si="21"/>
        <v>0</v>
      </c>
      <c r="F29" s="84">
        <f t="shared" si="21"/>
        <v>0</v>
      </c>
      <c r="G29" s="84">
        <f t="shared" si="21"/>
        <v>0</v>
      </c>
      <c r="H29" s="84">
        <f t="shared" si="21"/>
        <v>0</v>
      </c>
      <c r="I29" s="84">
        <f t="shared" si="21"/>
        <v>0</v>
      </c>
      <c r="J29" s="84">
        <f t="shared" si="21"/>
        <v>0</v>
      </c>
      <c r="K29" s="22">
        <f t="shared" si="3"/>
        <v>0</v>
      </c>
      <c r="L29" s="16">
        <f t="shared" si="4"/>
        <v>0</v>
      </c>
      <c r="M29" s="83">
        <f t="shared" ref="M29:P29" si="23">COUNTIFS($D29:$J29,"&gt;"&amp;N$10,$D29:$J29,"&lt;="&amp;M$10)</f>
        <v>0</v>
      </c>
      <c r="N29" s="82">
        <f t="shared" si="23"/>
        <v>0</v>
      </c>
      <c r="O29" s="82">
        <f t="shared" si="23"/>
        <v>0</v>
      </c>
      <c r="P29" s="82">
        <f t="shared" si="23"/>
        <v>0</v>
      </c>
    </row>
    <row r="30" spans="1:18" ht="22.15" customHeight="1" thickBot="1" x14ac:dyDescent="0.4">
      <c r="A30" s="19">
        <v>20</v>
      </c>
      <c r="B30" s="12">
        <v>23</v>
      </c>
      <c r="C30" s="13">
        <v>0</v>
      </c>
      <c r="D30" s="84">
        <f t="shared" si="21"/>
        <v>0</v>
      </c>
      <c r="E30" s="84">
        <f t="shared" si="21"/>
        <v>0</v>
      </c>
      <c r="F30" s="84">
        <f t="shared" si="21"/>
        <v>0</v>
      </c>
      <c r="G30" s="84">
        <f t="shared" si="21"/>
        <v>0</v>
      </c>
      <c r="H30" s="84">
        <f t="shared" si="21"/>
        <v>0</v>
      </c>
      <c r="I30" s="84">
        <f t="shared" si="21"/>
        <v>0</v>
      </c>
      <c r="J30" s="84">
        <f t="shared" si="21"/>
        <v>0</v>
      </c>
      <c r="K30" s="22">
        <f t="shared" si="3"/>
        <v>0</v>
      </c>
      <c r="L30" s="16">
        <f t="shared" si="4"/>
        <v>0</v>
      </c>
      <c r="M30" s="83">
        <f t="shared" ref="M30:P30" si="24">COUNTIFS($D30:$J30,"&gt;"&amp;N$10,$D30:$J30,"&lt;="&amp;M$10)</f>
        <v>0</v>
      </c>
      <c r="N30" s="82">
        <f t="shared" si="24"/>
        <v>0</v>
      </c>
      <c r="O30" s="82">
        <f t="shared" si="24"/>
        <v>0</v>
      </c>
      <c r="P30" s="82">
        <f t="shared" si="24"/>
        <v>0</v>
      </c>
    </row>
    <row r="31" spans="1:18" ht="22.15" customHeight="1" thickBot="1" x14ac:dyDescent="0.4">
      <c r="A31" s="11">
        <v>21</v>
      </c>
      <c r="B31" s="12">
        <v>23</v>
      </c>
      <c r="C31" s="13">
        <v>0</v>
      </c>
      <c r="D31" s="84">
        <f t="shared" si="21"/>
        <v>0</v>
      </c>
      <c r="E31" s="84">
        <f t="shared" si="21"/>
        <v>0</v>
      </c>
      <c r="F31" s="84">
        <f t="shared" si="21"/>
        <v>0</v>
      </c>
      <c r="G31" s="84">
        <f t="shared" si="21"/>
        <v>0</v>
      </c>
      <c r="H31" s="84">
        <f t="shared" si="21"/>
        <v>0</v>
      </c>
      <c r="I31" s="84">
        <f t="shared" si="21"/>
        <v>0</v>
      </c>
      <c r="J31" s="84">
        <f t="shared" si="21"/>
        <v>0</v>
      </c>
      <c r="K31" s="22">
        <f t="shared" si="3"/>
        <v>0</v>
      </c>
      <c r="L31" s="16">
        <f t="shared" si="4"/>
        <v>0</v>
      </c>
      <c r="M31" s="83">
        <f t="shared" ref="M31:P31" si="25">COUNTIFS($D31:$J31,"&gt;"&amp;N$10,$D31:$J31,"&lt;="&amp;M$10)</f>
        <v>0</v>
      </c>
      <c r="N31" s="82">
        <f t="shared" si="25"/>
        <v>0</v>
      </c>
      <c r="O31" s="82">
        <f t="shared" si="25"/>
        <v>0</v>
      </c>
      <c r="P31" s="82">
        <f t="shared" si="25"/>
        <v>0</v>
      </c>
    </row>
    <row r="32" spans="1:18" ht="21.75" customHeight="1" thickBot="1" x14ac:dyDescent="0.4">
      <c r="A32" s="19">
        <v>22</v>
      </c>
      <c r="B32" s="12">
        <v>23</v>
      </c>
      <c r="C32" s="13">
        <v>0</v>
      </c>
      <c r="D32" s="84">
        <f t="shared" si="21"/>
        <v>0</v>
      </c>
      <c r="E32" s="84">
        <f t="shared" si="21"/>
        <v>0</v>
      </c>
      <c r="F32" s="84">
        <f t="shared" si="21"/>
        <v>0</v>
      </c>
      <c r="G32" s="84">
        <f t="shared" si="21"/>
        <v>0</v>
      </c>
      <c r="H32" s="84">
        <f t="shared" si="21"/>
        <v>0</v>
      </c>
      <c r="I32" s="84">
        <f t="shared" si="21"/>
        <v>0</v>
      </c>
      <c r="J32" s="84">
        <f t="shared" si="21"/>
        <v>0</v>
      </c>
      <c r="K32" s="23">
        <f t="shared" si="3"/>
        <v>0</v>
      </c>
      <c r="L32" s="16">
        <f t="shared" si="4"/>
        <v>0</v>
      </c>
      <c r="M32" s="83">
        <f t="shared" ref="M32:P32" si="26">COUNTIFS($D32:$J32,"&gt;"&amp;N$10,$D32:$J32,"&lt;="&amp;M$10)</f>
        <v>0</v>
      </c>
      <c r="N32" s="82">
        <f t="shared" si="26"/>
        <v>0</v>
      </c>
      <c r="O32" s="82">
        <f t="shared" si="26"/>
        <v>0</v>
      </c>
      <c r="P32" s="82">
        <f t="shared" si="26"/>
        <v>0</v>
      </c>
    </row>
    <row r="33" spans="1:18" ht="21.75" customHeight="1" thickBot="1" x14ac:dyDescent="0.4">
      <c r="A33" s="11">
        <v>23</v>
      </c>
      <c r="B33" s="12">
        <v>23</v>
      </c>
      <c r="C33" s="13">
        <v>0</v>
      </c>
      <c r="D33" s="84">
        <f t="shared" si="21"/>
        <v>0</v>
      </c>
      <c r="E33" s="84">
        <f t="shared" si="21"/>
        <v>0</v>
      </c>
      <c r="F33" s="84">
        <f t="shared" si="21"/>
        <v>0</v>
      </c>
      <c r="G33" s="84">
        <f t="shared" si="21"/>
        <v>0</v>
      </c>
      <c r="H33" s="84">
        <f t="shared" si="21"/>
        <v>0</v>
      </c>
      <c r="I33" s="84">
        <f t="shared" si="21"/>
        <v>0</v>
      </c>
      <c r="J33" s="84">
        <f t="shared" si="21"/>
        <v>0</v>
      </c>
      <c r="K33" s="23">
        <f t="shared" si="3"/>
        <v>0</v>
      </c>
      <c r="L33" s="16">
        <f t="shared" si="4"/>
        <v>0</v>
      </c>
      <c r="M33" s="83">
        <f t="shared" ref="M33:P33" si="27">COUNTIFS($D33:$J33,"&gt;"&amp;N$10,$D33:$J33,"&lt;="&amp;M$10)</f>
        <v>0</v>
      </c>
      <c r="N33" s="82">
        <f t="shared" si="27"/>
        <v>0</v>
      </c>
      <c r="O33" s="82">
        <f t="shared" si="27"/>
        <v>0</v>
      </c>
      <c r="P33" s="82">
        <f t="shared" si="27"/>
        <v>0</v>
      </c>
      <c r="R33" t="s">
        <v>13</v>
      </c>
    </row>
    <row r="34" spans="1:18" ht="22.15" customHeight="1" thickBot="1" x14ac:dyDescent="0.4">
      <c r="A34" s="19">
        <v>24</v>
      </c>
      <c r="B34" s="12">
        <v>23</v>
      </c>
      <c r="C34" s="13">
        <v>0</v>
      </c>
      <c r="D34" s="84">
        <f t="shared" si="21"/>
        <v>0</v>
      </c>
      <c r="E34" s="84">
        <f t="shared" si="21"/>
        <v>0</v>
      </c>
      <c r="F34" s="84">
        <f t="shared" si="21"/>
        <v>0</v>
      </c>
      <c r="G34" s="84">
        <f t="shared" si="21"/>
        <v>0</v>
      </c>
      <c r="H34" s="84">
        <f t="shared" si="21"/>
        <v>0</v>
      </c>
      <c r="I34" s="84">
        <f t="shared" si="21"/>
        <v>0</v>
      </c>
      <c r="J34" s="84">
        <f t="shared" si="21"/>
        <v>0</v>
      </c>
      <c r="K34" s="23">
        <f t="shared" si="3"/>
        <v>0</v>
      </c>
      <c r="L34" s="16">
        <f t="shared" si="4"/>
        <v>0</v>
      </c>
      <c r="M34" s="83">
        <f t="shared" ref="M34:P34" si="28">COUNTIFS($D34:$J34,"&gt;"&amp;N$10,$D34:$J34,"&lt;="&amp;M$10)</f>
        <v>0</v>
      </c>
      <c r="N34" s="82">
        <f t="shared" si="28"/>
        <v>0</v>
      </c>
      <c r="O34" s="82">
        <f t="shared" si="28"/>
        <v>0</v>
      </c>
      <c r="P34" s="82">
        <f t="shared" si="28"/>
        <v>0</v>
      </c>
    </row>
    <row r="35" spans="1:18" ht="22.15" customHeight="1" thickBot="1" x14ac:dyDescent="0.4">
      <c r="A35" s="11">
        <v>25</v>
      </c>
      <c r="B35" s="12">
        <v>23</v>
      </c>
      <c r="C35" s="13">
        <v>0</v>
      </c>
      <c r="D35" s="84">
        <f t="shared" si="21"/>
        <v>0</v>
      </c>
      <c r="E35" s="84">
        <f t="shared" si="21"/>
        <v>0</v>
      </c>
      <c r="F35" s="84">
        <f t="shared" si="21"/>
        <v>0</v>
      </c>
      <c r="G35" s="84">
        <f t="shared" si="21"/>
        <v>0</v>
      </c>
      <c r="H35" s="84">
        <f t="shared" si="21"/>
        <v>0</v>
      </c>
      <c r="I35" s="84">
        <f t="shared" si="21"/>
        <v>0</v>
      </c>
      <c r="J35" s="84">
        <f t="shared" si="21"/>
        <v>0</v>
      </c>
      <c r="K35" s="23">
        <f t="shared" si="3"/>
        <v>0</v>
      </c>
      <c r="L35" s="16">
        <f t="shared" si="4"/>
        <v>0</v>
      </c>
      <c r="M35" s="83">
        <f t="shared" ref="M35:P35" si="29">COUNTIFS($D35:$J35,"&gt;"&amp;N$10,$D35:$J35,"&lt;="&amp;M$10)</f>
        <v>0</v>
      </c>
      <c r="N35" s="82">
        <f t="shared" si="29"/>
        <v>0</v>
      </c>
      <c r="O35" s="82">
        <f t="shared" si="29"/>
        <v>0</v>
      </c>
      <c r="P35" s="82">
        <f t="shared" si="29"/>
        <v>0</v>
      </c>
    </row>
    <row r="36" spans="1:18" ht="21.75" thickBot="1" x14ac:dyDescent="0.4">
      <c r="A36" s="19">
        <v>26</v>
      </c>
      <c r="B36" s="12">
        <v>23</v>
      </c>
      <c r="C36" s="13">
        <v>0</v>
      </c>
      <c r="D36" s="84">
        <f t="shared" si="21"/>
        <v>0</v>
      </c>
      <c r="E36" s="84">
        <f t="shared" si="21"/>
        <v>0</v>
      </c>
      <c r="F36" s="84">
        <f t="shared" si="21"/>
        <v>0</v>
      </c>
      <c r="G36" s="84">
        <f t="shared" si="21"/>
        <v>0</v>
      </c>
      <c r="H36" s="84">
        <f t="shared" si="21"/>
        <v>0</v>
      </c>
      <c r="I36" s="84">
        <f t="shared" si="21"/>
        <v>0</v>
      </c>
      <c r="J36" s="84">
        <f t="shared" si="21"/>
        <v>0</v>
      </c>
      <c r="K36" s="23">
        <f t="shared" si="3"/>
        <v>0</v>
      </c>
      <c r="L36" s="16">
        <f t="shared" si="4"/>
        <v>0</v>
      </c>
      <c r="M36" s="83">
        <f t="shared" ref="M36:P36" si="30">COUNTIFS($D36:$J36,"&gt;"&amp;N$10,$D36:$J36,"&lt;="&amp;M$10)</f>
        <v>0</v>
      </c>
      <c r="N36" s="82">
        <f t="shared" si="30"/>
        <v>0</v>
      </c>
      <c r="O36" s="82">
        <f t="shared" si="30"/>
        <v>0</v>
      </c>
      <c r="P36" s="82">
        <f t="shared" si="30"/>
        <v>0</v>
      </c>
    </row>
    <row r="37" spans="1:18" ht="21.75" thickBot="1" x14ac:dyDescent="0.4">
      <c r="A37" s="11">
        <v>27</v>
      </c>
      <c r="B37" s="12">
        <v>23</v>
      </c>
      <c r="C37" s="13">
        <v>0</v>
      </c>
      <c r="D37" s="84">
        <f t="shared" si="21"/>
        <v>0</v>
      </c>
      <c r="E37" s="84">
        <f t="shared" si="21"/>
        <v>0</v>
      </c>
      <c r="F37" s="84">
        <f t="shared" si="21"/>
        <v>0</v>
      </c>
      <c r="G37" s="84">
        <f t="shared" si="21"/>
        <v>0</v>
      </c>
      <c r="H37" s="84">
        <f t="shared" si="21"/>
        <v>0</v>
      </c>
      <c r="I37" s="84">
        <f t="shared" si="21"/>
        <v>0</v>
      </c>
      <c r="J37" s="84">
        <f t="shared" si="21"/>
        <v>0</v>
      </c>
      <c r="K37" s="23">
        <f t="shared" si="3"/>
        <v>0</v>
      </c>
      <c r="L37" s="16">
        <f t="shared" si="4"/>
        <v>0</v>
      </c>
      <c r="M37" s="83">
        <f t="shared" ref="M37:P37" si="31">COUNTIFS($D37:$J37,"&gt;"&amp;N$10,$D37:$J37,"&lt;="&amp;M$10)</f>
        <v>0</v>
      </c>
      <c r="N37" s="82">
        <f t="shared" si="31"/>
        <v>0</v>
      </c>
      <c r="O37" s="82">
        <f t="shared" si="31"/>
        <v>0</v>
      </c>
      <c r="P37" s="82">
        <f t="shared" si="31"/>
        <v>0</v>
      </c>
    </row>
    <row r="38" spans="1:18" ht="21.75" thickBot="1" x14ac:dyDescent="0.4">
      <c r="A38" s="19">
        <v>28</v>
      </c>
      <c r="B38" s="12">
        <v>23</v>
      </c>
      <c r="C38" s="13">
        <v>0</v>
      </c>
      <c r="D38" s="84">
        <f t="shared" si="21"/>
        <v>0</v>
      </c>
      <c r="E38" s="84">
        <f t="shared" si="21"/>
        <v>0</v>
      </c>
      <c r="F38" s="84">
        <f t="shared" si="21"/>
        <v>0</v>
      </c>
      <c r="G38" s="84">
        <f t="shared" si="21"/>
        <v>0</v>
      </c>
      <c r="H38" s="84">
        <f t="shared" si="21"/>
        <v>0</v>
      </c>
      <c r="I38" s="84">
        <f t="shared" si="21"/>
        <v>0</v>
      </c>
      <c r="J38" s="84">
        <f t="shared" si="21"/>
        <v>0</v>
      </c>
      <c r="K38" s="23">
        <f t="shared" si="3"/>
        <v>0</v>
      </c>
      <c r="L38" s="16">
        <f t="shared" si="4"/>
        <v>0</v>
      </c>
      <c r="M38" s="83">
        <f t="shared" ref="M38:P38" si="32">COUNTIFS($D38:$J38,"&gt;"&amp;N$10,$D38:$J38,"&lt;="&amp;M$10)</f>
        <v>0</v>
      </c>
      <c r="N38" s="82">
        <f t="shared" si="32"/>
        <v>0</v>
      </c>
      <c r="O38" s="82">
        <f t="shared" si="32"/>
        <v>0</v>
      </c>
      <c r="P38" s="82">
        <f t="shared" si="32"/>
        <v>0</v>
      </c>
    </row>
    <row r="39" spans="1:18" ht="21.75" thickBot="1" x14ac:dyDescent="0.4">
      <c r="A39" s="19"/>
      <c r="B39" s="27"/>
      <c r="C39" s="27"/>
      <c r="D39" s="85">
        <f t="shared" si="21"/>
        <v>0</v>
      </c>
      <c r="E39" s="84">
        <f t="shared" si="21"/>
        <v>0</v>
      </c>
      <c r="F39" s="84">
        <f t="shared" si="21"/>
        <v>0</v>
      </c>
      <c r="G39" s="84">
        <f t="shared" si="21"/>
        <v>0</v>
      </c>
      <c r="H39" s="84">
        <f t="shared" si="21"/>
        <v>0</v>
      </c>
      <c r="I39" s="84">
        <f t="shared" si="21"/>
        <v>0</v>
      </c>
      <c r="J39" s="86">
        <f t="shared" si="21"/>
        <v>0</v>
      </c>
      <c r="K39" s="28">
        <f t="shared" si="3"/>
        <v>0</v>
      </c>
      <c r="L39" s="16">
        <f t="shared" si="4"/>
        <v>0</v>
      </c>
      <c r="M39" s="83">
        <f t="shared" ref="M39:P39" si="33">COUNTIFS($D39:$J39,"&gt;"&amp;N$10,$D39:$J39,"&lt;="&amp;M$10)</f>
        <v>0</v>
      </c>
      <c r="N39" s="82">
        <f t="shared" si="33"/>
        <v>0</v>
      </c>
      <c r="O39" s="82">
        <f t="shared" si="33"/>
        <v>0</v>
      </c>
      <c r="P39" s="82">
        <f t="shared" si="33"/>
        <v>0</v>
      </c>
    </row>
    <row r="40" spans="1:18" ht="21.75" thickBot="1" x14ac:dyDescent="0.4">
      <c r="A40" s="19"/>
      <c r="B40" s="27"/>
      <c r="C40" s="27"/>
      <c r="D40" s="85">
        <f t="shared" si="21"/>
        <v>0</v>
      </c>
      <c r="E40" s="84">
        <f t="shared" si="21"/>
        <v>0</v>
      </c>
      <c r="F40" s="84">
        <f t="shared" si="21"/>
        <v>0</v>
      </c>
      <c r="G40" s="84">
        <f t="shared" si="21"/>
        <v>0</v>
      </c>
      <c r="H40" s="84">
        <f t="shared" si="21"/>
        <v>0</v>
      </c>
      <c r="I40" s="84">
        <f t="shared" si="21"/>
        <v>0</v>
      </c>
      <c r="J40" s="86">
        <f t="shared" si="21"/>
        <v>0</v>
      </c>
      <c r="K40" s="28">
        <f t="shared" si="3"/>
        <v>0</v>
      </c>
      <c r="L40" s="16">
        <f t="shared" si="4"/>
        <v>0</v>
      </c>
      <c r="M40" s="83">
        <f t="shared" ref="M40:P40" si="34">COUNTIFS($D40:$J40,"&gt;"&amp;N$10,$D40:$J40,"&lt;="&amp;M$10)</f>
        <v>0</v>
      </c>
      <c r="N40" s="82">
        <f t="shared" si="34"/>
        <v>0</v>
      </c>
      <c r="O40" s="82">
        <f t="shared" si="34"/>
        <v>0</v>
      </c>
      <c r="P40" s="82">
        <f t="shared" si="34"/>
        <v>0</v>
      </c>
    </row>
    <row r="41" spans="1:18" ht="21.75" thickBot="1" x14ac:dyDescent="0.4">
      <c r="A41" s="19"/>
      <c r="B41" s="27"/>
      <c r="C41" s="27"/>
      <c r="D41" s="85">
        <f t="shared" si="21"/>
        <v>0</v>
      </c>
      <c r="E41" s="84">
        <f t="shared" si="21"/>
        <v>0</v>
      </c>
      <c r="F41" s="84">
        <f t="shared" si="21"/>
        <v>0</v>
      </c>
      <c r="G41" s="84">
        <f t="shared" si="21"/>
        <v>0</v>
      </c>
      <c r="H41" s="84">
        <f t="shared" si="21"/>
        <v>0</v>
      </c>
      <c r="I41" s="84">
        <f t="shared" si="21"/>
        <v>0</v>
      </c>
      <c r="J41" s="86">
        <f t="shared" si="21"/>
        <v>0</v>
      </c>
      <c r="K41" s="28">
        <f t="shared" si="3"/>
        <v>0</v>
      </c>
      <c r="L41" s="16">
        <f t="shared" si="4"/>
        <v>0</v>
      </c>
      <c r="M41" s="83">
        <f t="shared" ref="M41:P41" si="35">COUNTIFS($D41:$J41,"&gt;"&amp;N$10,$D41:$J41,"&lt;="&amp;M$10)</f>
        <v>0</v>
      </c>
      <c r="N41" s="82">
        <f t="shared" si="35"/>
        <v>0</v>
      </c>
      <c r="O41" s="82">
        <f t="shared" si="35"/>
        <v>0</v>
      </c>
      <c r="P41" s="82">
        <f t="shared" si="35"/>
        <v>0</v>
      </c>
    </row>
    <row r="42" spans="1:18" ht="21.75" thickBot="1" x14ac:dyDescent="0.4">
      <c r="A42" s="19"/>
      <c r="B42" s="27"/>
      <c r="C42" s="27"/>
      <c r="D42" s="85">
        <f t="shared" si="21"/>
        <v>0</v>
      </c>
      <c r="E42" s="84">
        <f t="shared" si="21"/>
        <v>0</v>
      </c>
      <c r="F42" s="84">
        <f t="shared" si="21"/>
        <v>0</v>
      </c>
      <c r="G42" s="84">
        <f t="shared" si="21"/>
        <v>0</v>
      </c>
      <c r="H42" s="84">
        <f t="shared" si="21"/>
        <v>0</v>
      </c>
      <c r="I42" s="84">
        <f t="shared" si="21"/>
        <v>0</v>
      </c>
      <c r="J42" s="86">
        <f t="shared" si="21"/>
        <v>0</v>
      </c>
      <c r="K42" s="28">
        <f t="shared" si="3"/>
        <v>0</v>
      </c>
      <c r="L42" s="16">
        <f t="shared" si="4"/>
        <v>0</v>
      </c>
      <c r="M42" s="83">
        <f t="shared" ref="M42:P42" si="36">COUNTIFS($D42:$J42,"&gt;"&amp;N$10,$D42:$J42,"&lt;="&amp;M$10)</f>
        <v>0</v>
      </c>
      <c r="N42" s="82">
        <f t="shared" si="36"/>
        <v>0</v>
      </c>
      <c r="O42" s="82">
        <f t="shared" si="36"/>
        <v>0</v>
      </c>
      <c r="P42" s="82">
        <f t="shared" si="36"/>
        <v>0</v>
      </c>
    </row>
    <row r="43" spans="1:18" ht="21.75" thickBot="1" x14ac:dyDescent="0.4">
      <c r="A43" s="19"/>
      <c r="B43" s="27"/>
      <c r="C43" s="27"/>
      <c r="D43" s="85">
        <f t="shared" si="21"/>
        <v>0</v>
      </c>
      <c r="E43" s="84">
        <f t="shared" si="21"/>
        <v>0</v>
      </c>
      <c r="F43" s="84">
        <f t="shared" si="21"/>
        <v>0</v>
      </c>
      <c r="G43" s="84">
        <f t="shared" si="21"/>
        <v>0</v>
      </c>
      <c r="H43" s="84">
        <f t="shared" si="21"/>
        <v>0</v>
      </c>
      <c r="I43" s="84">
        <f t="shared" si="21"/>
        <v>0</v>
      </c>
      <c r="J43" s="86">
        <f t="shared" si="21"/>
        <v>0</v>
      </c>
      <c r="K43" s="28">
        <f t="shared" si="3"/>
        <v>0</v>
      </c>
      <c r="L43" s="16">
        <f t="shared" si="4"/>
        <v>0</v>
      </c>
      <c r="M43" s="83">
        <f t="shared" ref="M43:P43" si="37">COUNTIFS($D43:$J43,"&gt;"&amp;N$10,$D43:$J43,"&lt;="&amp;M$10)</f>
        <v>0</v>
      </c>
      <c r="N43" s="82">
        <f t="shared" si="37"/>
        <v>0</v>
      </c>
      <c r="O43" s="82">
        <f t="shared" si="37"/>
        <v>0</v>
      </c>
      <c r="P43" s="82">
        <f t="shared" si="37"/>
        <v>0</v>
      </c>
    </row>
    <row r="44" spans="1:18" ht="21.75" thickBot="1" x14ac:dyDescent="0.4">
      <c r="A44" s="19"/>
      <c r="B44" s="27"/>
      <c r="C44" s="27"/>
      <c r="D44" s="85">
        <f t="shared" ref="D44:J52" si="38">MAX(0,MIN($C44-(COLUMN()-COLUMN($D44))*$B44,$B44))</f>
        <v>0</v>
      </c>
      <c r="E44" s="84">
        <f t="shared" si="38"/>
        <v>0</v>
      </c>
      <c r="F44" s="84">
        <f t="shared" si="38"/>
        <v>0</v>
      </c>
      <c r="G44" s="84">
        <f t="shared" si="38"/>
        <v>0</v>
      </c>
      <c r="H44" s="84">
        <f t="shared" si="38"/>
        <v>0</v>
      </c>
      <c r="I44" s="84">
        <f t="shared" si="38"/>
        <v>0</v>
      </c>
      <c r="J44" s="86">
        <f t="shared" si="38"/>
        <v>0</v>
      </c>
      <c r="K44" s="28">
        <f t="shared" si="3"/>
        <v>0</v>
      </c>
      <c r="L44" s="16">
        <f t="shared" si="4"/>
        <v>0</v>
      </c>
      <c r="M44" s="83">
        <f t="shared" ref="M44:P44" si="39">COUNTIFS($D44:$J44,"&gt;"&amp;N$10,$D44:$J44,"&lt;="&amp;M$10)</f>
        <v>0</v>
      </c>
      <c r="N44" s="82">
        <f t="shared" si="39"/>
        <v>0</v>
      </c>
      <c r="O44" s="82">
        <f t="shared" si="39"/>
        <v>0</v>
      </c>
      <c r="P44" s="82">
        <f t="shared" si="39"/>
        <v>0</v>
      </c>
    </row>
    <row r="45" spans="1:18" ht="21.75" thickBot="1" x14ac:dyDescent="0.4">
      <c r="A45" s="19"/>
      <c r="B45" s="27"/>
      <c r="C45" s="27"/>
      <c r="D45" s="85">
        <f t="shared" si="38"/>
        <v>0</v>
      </c>
      <c r="E45" s="84">
        <f t="shared" si="38"/>
        <v>0</v>
      </c>
      <c r="F45" s="84">
        <f t="shared" si="38"/>
        <v>0</v>
      </c>
      <c r="G45" s="84">
        <f t="shared" si="38"/>
        <v>0</v>
      </c>
      <c r="H45" s="84">
        <f t="shared" si="38"/>
        <v>0</v>
      </c>
      <c r="I45" s="84">
        <f t="shared" si="38"/>
        <v>0</v>
      </c>
      <c r="J45" s="86">
        <f t="shared" si="38"/>
        <v>0</v>
      </c>
      <c r="K45" s="28">
        <f t="shared" si="3"/>
        <v>0</v>
      </c>
      <c r="L45" s="16">
        <f t="shared" si="4"/>
        <v>0</v>
      </c>
      <c r="M45" s="83">
        <f t="shared" ref="M45:P45" si="40">COUNTIFS($D45:$J45,"&gt;"&amp;N$10,$D45:$J45,"&lt;="&amp;M$10)</f>
        <v>0</v>
      </c>
      <c r="N45" s="82">
        <f t="shared" si="40"/>
        <v>0</v>
      </c>
      <c r="O45" s="82">
        <f t="shared" si="40"/>
        <v>0</v>
      </c>
      <c r="P45" s="82">
        <f t="shared" si="40"/>
        <v>0</v>
      </c>
    </row>
    <row r="46" spans="1:18" ht="21.75" thickBot="1" x14ac:dyDescent="0.4">
      <c r="A46" s="19"/>
      <c r="B46" s="27"/>
      <c r="C46" s="27"/>
      <c r="D46" s="85">
        <f t="shared" si="38"/>
        <v>0</v>
      </c>
      <c r="E46" s="84">
        <f t="shared" si="38"/>
        <v>0</v>
      </c>
      <c r="F46" s="84">
        <f t="shared" si="38"/>
        <v>0</v>
      </c>
      <c r="G46" s="84">
        <f t="shared" si="38"/>
        <v>0</v>
      </c>
      <c r="H46" s="84">
        <f t="shared" si="38"/>
        <v>0</v>
      </c>
      <c r="I46" s="84">
        <f t="shared" si="38"/>
        <v>0</v>
      </c>
      <c r="J46" s="86">
        <f t="shared" si="38"/>
        <v>0</v>
      </c>
      <c r="K46" s="28">
        <f t="shared" si="3"/>
        <v>0</v>
      </c>
      <c r="L46" s="16">
        <f t="shared" si="4"/>
        <v>0</v>
      </c>
      <c r="M46" s="83">
        <f t="shared" ref="M46:P46" si="41">COUNTIFS($D46:$J46,"&gt;"&amp;N$10,$D46:$J46,"&lt;="&amp;M$10)</f>
        <v>0</v>
      </c>
      <c r="N46" s="82">
        <f t="shared" si="41"/>
        <v>0</v>
      </c>
      <c r="O46" s="82">
        <f t="shared" si="41"/>
        <v>0</v>
      </c>
      <c r="P46" s="82">
        <f t="shared" si="41"/>
        <v>0</v>
      </c>
    </row>
    <row r="47" spans="1:18" ht="21.75" thickBot="1" x14ac:dyDescent="0.4">
      <c r="A47" s="19"/>
      <c r="B47" s="27"/>
      <c r="C47" s="27"/>
      <c r="D47" s="85">
        <f t="shared" si="38"/>
        <v>0</v>
      </c>
      <c r="E47" s="84">
        <f t="shared" si="38"/>
        <v>0</v>
      </c>
      <c r="F47" s="84">
        <f t="shared" si="38"/>
        <v>0</v>
      </c>
      <c r="G47" s="84">
        <f t="shared" si="38"/>
        <v>0</v>
      </c>
      <c r="H47" s="84">
        <f t="shared" si="38"/>
        <v>0</v>
      </c>
      <c r="I47" s="84">
        <f t="shared" si="38"/>
        <v>0</v>
      </c>
      <c r="J47" s="86">
        <f t="shared" si="38"/>
        <v>0</v>
      </c>
      <c r="K47" s="28">
        <f t="shared" si="3"/>
        <v>0</v>
      </c>
      <c r="L47" s="16">
        <f t="shared" si="4"/>
        <v>0</v>
      </c>
      <c r="M47" s="83">
        <f t="shared" ref="M47:P47" si="42">COUNTIFS($D47:$J47,"&gt;"&amp;N$10,$D47:$J47,"&lt;="&amp;M$10)</f>
        <v>0</v>
      </c>
      <c r="N47" s="82">
        <f t="shared" si="42"/>
        <v>0</v>
      </c>
      <c r="O47" s="82">
        <f t="shared" si="42"/>
        <v>0</v>
      </c>
      <c r="P47" s="82">
        <f t="shared" si="42"/>
        <v>0</v>
      </c>
    </row>
    <row r="48" spans="1:18" ht="21.75" thickBot="1" x14ac:dyDescent="0.4">
      <c r="A48" s="19"/>
      <c r="B48" s="27"/>
      <c r="C48" s="27"/>
      <c r="D48" s="85">
        <f t="shared" si="38"/>
        <v>0</v>
      </c>
      <c r="E48" s="84">
        <f t="shared" si="38"/>
        <v>0</v>
      </c>
      <c r="F48" s="84">
        <f t="shared" si="38"/>
        <v>0</v>
      </c>
      <c r="G48" s="84">
        <f t="shared" si="38"/>
        <v>0</v>
      </c>
      <c r="H48" s="84">
        <f t="shared" si="38"/>
        <v>0</v>
      </c>
      <c r="I48" s="84">
        <f t="shared" si="38"/>
        <v>0</v>
      </c>
      <c r="J48" s="86">
        <f t="shared" si="38"/>
        <v>0</v>
      </c>
      <c r="K48" s="28">
        <f t="shared" si="3"/>
        <v>0</v>
      </c>
      <c r="L48" s="16">
        <f t="shared" si="4"/>
        <v>0</v>
      </c>
      <c r="M48" s="83">
        <f t="shared" ref="M48:P48" si="43">COUNTIFS($D48:$J48,"&gt;"&amp;N$10,$D48:$J48,"&lt;="&amp;M$10)</f>
        <v>0</v>
      </c>
      <c r="N48" s="82">
        <f t="shared" si="43"/>
        <v>0</v>
      </c>
      <c r="O48" s="82">
        <f t="shared" si="43"/>
        <v>0</v>
      </c>
      <c r="P48" s="82">
        <f t="shared" si="43"/>
        <v>0</v>
      </c>
    </row>
    <row r="49" spans="1:17" ht="21.75" thickBot="1" x14ac:dyDescent="0.4">
      <c r="A49" s="19"/>
      <c r="B49" s="27"/>
      <c r="C49" s="27"/>
      <c r="D49" s="85">
        <f t="shared" si="38"/>
        <v>0</v>
      </c>
      <c r="E49" s="84">
        <f t="shared" si="38"/>
        <v>0</v>
      </c>
      <c r="F49" s="84">
        <f t="shared" si="38"/>
        <v>0</v>
      </c>
      <c r="G49" s="84">
        <f t="shared" si="38"/>
        <v>0</v>
      </c>
      <c r="H49" s="84">
        <f t="shared" si="38"/>
        <v>0</v>
      </c>
      <c r="I49" s="84">
        <f t="shared" si="38"/>
        <v>0</v>
      </c>
      <c r="J49" s="86">
        <f t="shared" si="38"/>
        <v>0</v>
      </c>
      <c r="K49" s="28">
        <f t="shared" si="3"/>
        <v>0</v>
      </c>
      <c r="L49" s="16">
        <f t="shared" si="4"/>
        <v>0</v>
      </c>
      <c r="M49" s="83">
        <f t="shared" ref="M49:P49" si="44">COUNTIFS($D49:$J49,"&gt;"&amp;N$10,$D49:$J49,"&lt;="&amp;M$10)</f>
        <v>0</v>
      </c>
      <c r="N49" s="82">
        <f t="shared" si="44"/>
        <v>0</v>
      </c>
      <c r="O49" s="82">
        <f t="shared" si="44"/>
        <v>0</v>
      </c>
      <c r="P49" s="82">
        <f t="shared" si="44"/>
        <v>0</v>
      </c>
    </row>
    <row r="50" spans="1:17" ht="21.75" thickBot="1" x14ac:dyDescent="0.4">
      <c r="A50" s="19"/>
      <c r="B50" s="27"/>
      <c r="C50" s="27"/>
      <c r="D50" s="85">
        <f t="shared" si="38"/>
        <v>0</v>
      </c>
      <c r="E50" s="84">
        <f t="shared" si="38"/>
        <v>0</v>
      </c>
      <c r="F50" s="84">
        <f t="shared" si="38"/>
        <v>0</v>
      </c>
      <c r="G50" s="84">
        <f t="shared" si="38"/>
        <v>0</v>
      </c>
      <c r="H50" s="84">
        <f t="shared" si="38"/>
        <v>0</v>
      </c>
      <c r="I50" s="84">
        <f t="shared" si="38"/>
        <v>0</v>
      </c>
      <c r="J50" s="86">
        <f t="shared" si="38"/>
        <v>0</v>
      </c>
      <c r="K50" s="28">
        <f t="shared" si="3"/>
        <v>0</v>
      </c>
      <c r="L50" s="16">
        <f t="shared" si="4"/>
        <v>0</v>
      </c>
      <c r="M50" s="83">
        <f t="shared" ref="M50:P50" si="45">COUNTIFS($D50:$J50,"&gt;"&amp;N$10,$D50:$J50,"&lt;="&amp;M$10)</f>
        <v>0</v>
      </c>
      <c r="N50" s="82">
        <f t="shared" si="45"/>
        <v>0</v>
      </c>
      <c r="O50" s="82">
        <f t="shared" si="45"/>
        <v>0</v>
      </c>
      <c r="P50" s="82">
        <f t="shared" si="45"/>
        <v>0</v>
      </c>
    </row>
    <row r="51" spans="1:17" ht="21.75" thickBot="1" x14ac:dyDescent="0.4">
      <c r="A51" s="19"/>
      <c r="B51" s="27"/>
      <c r="C51" s="27"/>
      <c r="D51" s="85">
        <f t="shared" si="38"/>
        <v>0</v>
      </c>
      <c r="E51" s="84">
        <f t="shared" si="38"/>
        <v>0</v>
      </c>
      <c r="F51" s="84">
        <f t="shared" si="38"/>
        <v>0</v>
      </c>
      <c r="G51" s="84">
        <f t="shared" si="38"/>
        <v>0</v>
      </c>
      <c r="H51" s="84">
        <f t="shared" si="38"/>
        <v>0</v>
      </c>
      <c r="I51" s="84">
        <f t="shared" si="38"/>
        <v>0</v>
      </c>
      <c r="J51" s="86">
        <f t="shared" si="38"/>
        <v>0</v>
      </c>
      <c r="K51" s="28">
        <f t="shared" si="3"/>
        <v>0</v>
      </c>
      <c r="L51" s="16">
        <f t="shared" si="4"/>
        <v>0</v>
      </c>
      <c r="M51" s="83">
        <f t="shared" ref="M51:P51" si="46">COUNTIFS($D51:$J51,"&gt;"&amp;N$10,$D51:$J51,"&lt;="&amp;M$10)</f>
        <v>0</v>
      </c>
      <c r="N51" s="82">
        <f t="shared" si="46"/>
        <v>0</v>
      </c>
      <c r="O51" s="82">
        <f t="shared" si="46"/>
        <v>0</v>
      </c>
      <c r="P51" s="82">
        <f t="shared" si="46"/>
        <v>0</v>
      </c>
    </row>
    <row r="52" spans="1:17" ht="21.75" thickBot="1" x14ac:dyDescent="0.4">
      <c r="A52" s="30"/>
      <c r="B52" s="31"/>
      <c r="C52" s="31"/>
      <c r="D52" s="85">
        <f t="shared" si="38"/>
        <v>0</v>
      </c>
      <c r="E52" s="84">
        <f t="shared" si="38"/>
        <v>0</v>
      </c>
      <c r="F52" s="84">
        <f t="shared" si="38"/>
        <v>0</v>
      </c>
      <c r="G52" s="84">
        <f t="shared" si="38"/>
        <v>0</v>
      </c>
      <c r="H52" s="84">
        <f t="shared" si="38"/>
        <v>0</v>
      </c>
      <c r="I52" s="84">
        <f t="shared" si="38"/>
        <v>0</v>
      </c>
      <c r="J52" s="86">
        <f t="shared" si="38"/>
        <v>0</v>
      </c>
      <c r="K52" s="28">
        <f t="shared" si="3"/>
        <v>0</v>
      </c>
      <c r="L52" s="16">
        <f t="shared" si="4"/>
        <v>0</v>
      </c>
      <c r="M52" s="83">
        <f t="shared" ref="M52:P52" si="47">COUNTIFS($D52:$J52,"&gt;"&amp;N$10,$D52:$J52,"&lt;="&amp;M$10)</f>
        <v>0</v>
      </c>
      <c r="N52" s="82">
        <f t="shared" si="47"/>
        <v>0</v>
      </c>
      <c r="O52" s="82">
        <f t="shared" si="47"/>
        <v>0</v>
      </c>
      <c r="P52" s="82">
        <f t="shared" si="47"/>
        <v>0</v>
      </c>
    </row>
    <row r="53" spans="1:17" ht="21.75" thickBot="1" x14ac:dyDescent="0.4">
      <c r="J53" s="32" t="s">
        <v>14</v>
      </c>
      <c r="K53" s="33">
        <f>L53+M53</f>
        <v>14</v>
      </c>
      <c r="L53" s="34">
        <f>SUM(L11:L52)</f>
        <v>13</v>
      </c>
      <c r="M53" s="35">
        <f>SUM(M11:M52)</f>
        <v>1</v>
      </c>
    </row>
    <row r="54" spans="1:17" ht="19.5" thickBot="1" x14ac:dyDescent="0.25">
      <c r="A54" s="6" t="s">
        <v>2</v>
      </c>
      <c r="B54" t="s">
        <v>0</v>
      </c>
      <c r="C54" t="s">
        <v>3</v>
      </c>
      <c r="D54" s="7" t="s">
        <v>4</v>
      </c>
      <c r="E54" s="8" t="s">
        <v>5</v>
      </c>
      <c r="F54" s="8" t="s">
        <v>6</v>
      </c>
      <c r="G54" s="8" t="s">
        <v>7</v>
      </c>
      <c r="H54" s="8" t="s">
        <v>8</v>
      </c>
      <c r="I54" s="8" t="s">
        <v>9</v>
      </c>
      <c r="J54" s="9" t="s">
        <v>10</v>
      </c>
      <c r="K54" s="10" t="s">
        <v>11</v>
      </c>
      <c r="L54" s="77" cm="1">
        <f t="array" ref="L54:Q54">TRANSPOSE($C$2:$C$7)</f>
        <v>21</v>
      </c>
      <c r="M54" s="78">
        <v>20</v>
      </c>
      <c r="N54" s="78">
        <v>17</v>
      </c>
      <c r="O54" s="78">
        <v>15</v>
      </c>
      <c r="P54" s="78">
        <v>11</v>
      </c>
      <c r="Q54">
        <v>0</v>
      </c>
    </row>
    <row r="55" spans="1:17" ht="21" x14ac:dyDescent="0.35">
      <c r="A55" s="36" t="s">
        <v>15</v>
      </c>
      <c r="B55" s="37">
        <f>B11</f>
        <v>21</v>
      </c>
      <c r="C55" s="38">
        <f>C11</f>
        <v>145</v>
      </c>
      <c r="D55" s="39">
        <f t="shared" ref="D55:J70" si="48">C55-D11</f>
        <v>124</v>
      </c>
      <c r="E55" s="39">
        <f t="shared" si="48"/>
        <v>103</v>
      </c>
      <c r="F55" s="39">
        <f t="shared" si="48"/>
        <v>82</v>
      </c>
      <c r="G55" s="39">
        <f t="shared" si="48"/>
        <v>61</v>
      </c>
      <c r="H55" s="39">
        <f t="shared" si="48"/>
        <v>40</v>
      </c>
      <c r="I55" s="39">
        <f t="shared" si="48"/>
        <v>19</v>
      </c>
      <c r="J55" s="40">
        <f t="shared" si="48"/>
        <v>0</v>
      </c>
      <c r="K55" s="41"/>
      <c r="L55" s="42"/>
      <c r="M55" s="17"/>
      <c r="N55" s="18"/>
      <c r="O55" s="18"/>
      <c r="P55" s="18"/>
    </row>
    <row r="56" spans="1:17" ht="21" x14ac:dyDescent="0.35">
      <c r="A56" s="43" t="s">
        <v>16</v>
      </c>
      <c r="B56" s="44">
        <f t="shared" ref="B56:C71" si="49">B12</f>
        <v>21</v>
      </c>
      <c r="C56" s="45">
        <f t="shared" si="49"/>
        <v>63</v>
      </c>
      <c r="D56" s="14">
        <f t="shared" si="48"/>
        <v>42</v>
      </c>
      <c r="E56" s="14">
        <f t="shared" si="48"/>
        <v>21</v>
      </c>
      <c r="F56" s="14">
        <f t="shared" si="48"/>
        <v>0</v>
      </c>
      <c r="G56" s="14">
        <f t="shared" si="48"/>
        <v>0</v>
      </c>
      <c r="H56" s="14">
        <f t="shared" si="48"/>
        <v>0</v>
      </c>
      <c r="I56" s="14">
        <f t="shared" si="48"/>
        <v>0</v>
      </c>
      <c r="J56" s="46">
        <f t="shared" si="48"/>
        <v>0</v>
      </c>
      <c r="K56" s="47"/>
      <c r="L56" s="48"/>
      <c r="M56" s="20"/>
      <c r="N56" s="21"/>
      <c r="O56" s="21"/>
      <c r="P56" s="21"/>
    </row>
    <row r="57" spans="1:17" ht="21" x14ac:dyDescent="0.35">
      <c r="A57" s="43" t="s">
        <v>17</v>
      </c>
      <c r="B57" s="44">
        <f t="shared" si="49"/>
        <v>21</v>
      </c>
      <c r="C57" s="45">
        <f t="shared" si="49"/>
        <v>69</v>
      </c>
      <c r="D57" s="14">
        <f t="shared" si="48"/>
        <v>48</v>
      </c>
      <c r="E57" s="14">
        <f t="shared" si="48"/>
        <v>27</v>
      </c>
      <c r="F57" s="14">
        <f t="shared" si="48"/>
        <v>6</v>
      </c>
      <c r="G57" s="14">
        <f t="shared" si="48"/>
        <v>0</v>
      </c>
      <c r="H57" s="14">
        <f t="shared" si="48"/>
        <v>0</v>
      </c>
      <c r="I57" s="14">
        <f t="shared" si="48"/>
        <v>0</v>
      </c>
      <c r="J57" s="46">
        <f t="shared" si="48"/>
        <v>0</v>
      </c>
      <c r="K57" s="47"/>
      <c r="L57" s="48"/>
      <c r="M57" s="20"/>
      <c r="N57" s="21"/>
      <c r="O57" s="21"/>
      <c r="P57" s="21"/>
    </row>
    <row r="58" spans="1:17" ht="21" x14ac:dyDescent="0.35">
      <c r="A58" s="43" t="s">
        <v>12</v>
      </c>
      <c r="B58" s="44">
        <f t="shared" si="49"/>
        <v>21</v>
      </c>
      <c r="C58" s="45">
        <f t="shared" si="49"/>
        <v>23</v>
      </c>
      <c r="D58" s="14">
        <f t="shared" si="48"/>
        <v>2</v>
      </c>
      <c r="E58" s="14">
        <f t="shared" si="48"/>
        <v>0</v>
      </c>
      <c r="F58" s="14">
        <f t="shared" si="48"/>
        <v>0</v>
      </c>
      <c r="G58" s="14">
        <f t="shared" si="48"/>
        <v>0</v>
      </c>
      <c r="H58" s="14">
        <f t="shared" si="48"/>
        <v>0</v>
      </c>
      <c r="I58" s="14">
        <f t="shared" si="48"/>
        <v>0</v>
      </c>
      <c r="J58" s="46">
        <f t="shared" si="48"/>
        <v>0</v>
      </c>
      <c r="K58" s="47"/>
      <c r="L58" s="48"/>
      <c r="M58" s="20"/>
      <c r="N58" s="21"/>
      <c r="O58" s="21"/>
      <c r="P58" s="21"/>
    </row>
    <row r="59" spans="1:17" ht="21" x14ac:dyDescent="0.35">
      <c r="A59" s="43" t="s">
        <v>18</v>
      </c>
      <c r="B59" s="44">
        <f t="shared" si="49"/>
        <v>11</v>
      </c>
      <c r="C59" s="45">
        <f t="shared" si="49"/>
        <v>11</v>
      </c>
      <c r="D59" s="14">
        <f t="shared" si="48"/>
        <v>0</v>
      </c>
      <c r="E59" s="14">
        <f t="shared" si="48"/>
        <v>0</v>
      </c>
      <c r="F59" s="14">
        <f t="shared" si="48"/>
        <v>0</v>
      </c>
      <c r="G59" s="14">
        <f t="shared" si="48"/>
        <v>0</v>
      </c>
      <c r="H59" s="14">
        <f t="shared" si="48"/>
        <v>0</v>
      </c>
      <c r="I59" s="14">
        <f t="shared" si="48"/>
        <v>0</v>
      </c>
      <c r="J59" s="46">
        <f t="shared" si="48"/>
        <v>0</v>
      </c>
      <c r="K59" s="47"/>
      <c r="L59" s="48"/>
      <c r="M59" s="20"/>
      <c r="N59" s="21"/>
      <c r="O59" s="21"/>
      <c r="P59" s="21"/>
    </row>
    <row r="60" spans="1:17" ht="21" x14ac:dyDescent="0.35">
      <c r="A60" s="43" t="s">
        <v>19</v>
      </c>
      <c r="B60" s="44">
        <f t="shared" si="49"/>
        <v>21</v>
      </c>
      <c r="C60" s="45">
        <f t="shared" si="49"/>
        <v>17</v>
      </c>
      <c r="D60" s="14">
        <f t="shared" si="48"/>
        <v>0</v>
      </c>
      <c r="E60" s="14">
        <f t="shared" si="48"/>
        <v>0</v>
      </c>
      <c r="F60" s="14">
        <f t="shared" si="48"/>
        <v>0</v>
      </c>
      <c r="G60" s="14">
        <f t="shared" si="48"/>
        <v>0</v>
      </c>
      <c r="H60" s="14">
        <f t="shared" si="48"/>
        <v>0</v>
      </c>
      <c r="I60" s="14">
        <f t="shared" si="48"/>
        <v>0</v>
      </c>
      <c r="J60" s="46">
        <f t="shared" si="48"/>
        <v>0</v>
      </c>
      <c r="K60" s="47"/>
      <c r="L60" s="48"/>
      <c r="M60" s="20"/>
      <c r="N60" s="21"/>
      <c r="O60" s="21"/>
      <c r="P60" s="21"/>
    </row>
    <row r="61" spans="1:17" ht="21" x14ac:dyDescent="0.35">
      <c r="A61" s="43" t="s">
        <v>20</v>
      </c>
      <c r="B61" s="44">
        <f t="shared" si="49"/>
        <v>21</v>
      </c>
      <c r="C61" s="45">
        <f t="shared" si="49"/>
        <v>15</v>
      </c>
      <c r="D61" s="14">
        <f t="shared" si="48"/>
        <v>0</v>
      </c>
      <c r="E61" s="14">
        <f t="shared" si="48"/>
        <v>0</v>
      </c>
      <c r="F61" s="14">
        <f t="shared" si="48"/>
        <v>0</v>
      </c>
      <c r="G61" s="14">
        <f t="shared" si="48"/>
        <v>0</v>
      </c>
      <c r="H61" s="14">
        <f t="shared" si="48"/>
        <v>0</v>
      </c>
      <c r="I61" s="14">
        <f t="shared" si="48"/>
        <v>0</v>
      </c>
      <c r="J61" s="46">
        <f t="shared" si="48"/>
        <v>0</v>
      </c>
      <c r="K61" s="47"/>
      <c r="L61" s="48"/>
      <c r="M61" s="20"/>
      <c r="N61" s="21"/>
      <c r="O61" s="21"/>
      <c r="P61" s="21"/>
    </row>
    <row r="62" spans="1:17" ht="21" x14ac:dyDescent="0.35">
      <c r="A62" s="43" t="s">
        <v>21</v>
      </c>
      <c r="B62" s="44">
        <f t="shared" si="49"/>
        <v>23</v>
      </c>
      <c r="C62" s="45">
        <f t="shared" si="49"/>
        <v>0</v>
      </c>
      <c r="D62" s="14">
        <f t="shared" si="48"/>
        <v>0</v>
      </c>
      <c r="E62" s="14">
        <f t="shared" si="48"/>
        <v>0</v>
      </c>
      <c r="F62" s="14">
        <f t="shared" si="48"/>
        <v>0</v>
      </c>
      <c r="G62" s="14">
        <f t="shared" si="48"/>
        <v>0</v>
      </c>
      <c r="H62" s="14">
        <f t="shared" si="48"/>
        <v>0</v>
      </c>
      <c r="I62" s="14">
        <f t="shared" si="48"/>
        <v>0</v>
      </c>
      <c r="J62" s="46">
        <f t="shared" si="48"/>
        <v>0</v>
      </c>
      <c r="K62" s="47"/>
      <c r="L62" s="48"/>
      <c r="M62" s="20"/>
      <c r="N62" s="21"/>
      <c r="O62" s="21"/>
      <c r="P62" s="21"/>
    </row>
    <row r="63" spans="1:17" ht="21" x14ac:dyDescent="0.35">
      <c r="A63" s="43" t="s">
        <v>22</v>
      </c>
      <c r="B63" s="44">
        <f t="shared" si="49"/>
        <v>23</v>
      </c>
      <c r="C63" s="45">
        <f t="shared" si="49"/>
        <v>0</v>
      </c>
      <c r="D63" s="14">
        <f t="shared" si="48"/>
        <v>0</v>
      </c>
      <c r="E63" s="14">
        <f t="shared" si="48"/>
        <v>0</v>
      </c>
      <c r="F63" s="14">
        <f t="shared" si="48"/>
        <v>0</v>
      </c>
      <c r="G63" s="14">
        <f t="shared" si="48"/>
        <v>0</v>
      </c>
      <c r="H63" s="14">
        <f t="shared" si="48"/>
        <v>0</v>
      </c>
      <c r="I63" s="14">
        <f t="shared" si="48"/>
        <v>0</v>
      </c>
      <c r="J63" s="46">
        <f t="shared" si="48"/>
        <v>0</v>
      </c>
      <c r="K63" s="47"/>
      <c r="L63" s="48"/>
      <c r="M63" s="20"/>
      <c r="N63" s="21"/>
      <c r="O63" s="21"/>
      <c r="P63" s="21"/>
    </row>
    <row r="64" spans="1:17" ht="21" x14ac:dyDescent="0.35">
      <c r="A64" s="43" t="s">
        <v>23</v>
      </c>
      <c r="B64" s="44">
        <f t="shared" si="49"/>
        <v>23</v>
      </c>
      <c r="C64" s="45">
        <f t="shared" si="49"/>
        <v>0</v>
      </c>
      <c r="D64" s="14">
        <f t="shared" si="48"/>
        <v>0</v>
      </c>
      <c r="E64" s="14">
        <f t="shared" si="48"/>
        <v>0</v>
      </c>
      <c r="F64" s="14">
        <f t="shared" si="48"/>
        <v>0</v>
      </c>
      <c r="G64" s="14">
        <f t="shared" si="48"/>
        <v>0</v>
      </c>
      <c r="H64" s="14">
        <f t="shared" si="48"/>
        <v>0</v>
      </c>
      <c r="I64" s="14">
        <f t="shared" si="48"/>
        <v>0</v>
      </c>
      <c r="J64" s="46">
        <f t="shared" si="48"/>
        <v>0</v>
      </c>
      <c r="K64" s="47"/>
      <c r="L64" s="48"/>
      <c r="M64" s="20"/>
      <c r="N64" s="21"/>
      <c r="O64" s="21"/>
      <c r="P64" s="21"/>
    </row>
    <row r="65" spans="1:16" ht="21" x14ac:dyDescent="0.35">
      <c r="A65" s="43" t="s">
        <v>24</v>
      </c>
      <c r="B65" s="44">
        <f t="shared" si="49"/>
        <v>23</v>
      </c>
      <c r="C65" s="45">
        <f t="shared" si="49"/>
        <v>0</v>
      </c>
      <c r="D65" s="14">
        <f t="shared" si="48"/>
        <v>0</v>
      </c>
      <c r="E65" s="14">
        <f t="shared" si="48"/>
        <v>0</v>
      </c>
      <c r="F65" s="14">
        <f t="shared" si="48"/>
        <v>0</v>
      </c>
      <c r="G65" s="14">
        <f t="shared" si="48"/>
        <v>0</v>
      </c>
      <c r="H65" s="14">
        <f t="shared" si="48"/>
        <v>0</v>
      </c>
      <c r="I65" s="14">
        <f t="shared" si="48"/>
        <v>0</v>
      </c>
      <c r="J65" s="46">
        <f t="shared" si="48"/>
        <v>0</v>
      </c>
      <c r="K65" s="47"/>
      <c r="L65" s="48"/>
      <c r="M65" s="20"/>
      <c r="N65" s="21"/>
      <c r="O65" s="21"/>
      <c r="P65" s="21"/>
    </row>
    <row r="66" spans="1:16" ht="21" x14ac:dyDescent="0.35">
      <c r="A66" s="43" t="s">
        <v>25</v>
      </c>
      <c r="B66" s="44">
        <f t="shared" si="49"/>
        <v>23</v>
      </c>
      <c r="C66" s="45">
        <f t="shared" si="49"/>
        <v>0</v>
      </c>
      <c r="D66" s="14">
        <f t="shared" si="48"/>
        <v>0</v>
      </c>
      <c r="E66" s="14">
        <f t="shared" si="48"/>
        <v>0</v>
      </c>
      <c r="F66" s="14">
        <f t="shared" si="48"/>
        <v>0</v>
      </c>
      <c r="G66" s="14">
        <f t="shared" si="48"/>
        <v>0</v>
      </c>
      <c r="H66" s="14">
        <f t="shared" si="48"/>
        <v>0</v>
      </c>
      <c r="I66" s="14">
        <f t="shared" si="48"/>
        <v>0</v>
      </c>
      <c r="J66" s="46">
        <f t="shared" si="48"/>
        <v>0</v>
      </c>
      <c r="K66" s="47"/>
      <c r="L66" s="48"/>
      <c r="M66" s="20"/>
      <c r="N66" s="21"/>
      <c r="O66" s="21"/>
      <c r="P66" s="21"/>
    </row>
    <row r="67" spans="1:16" ht="21" x14ac:dyDescent="0.35">
      <c r="A67" s="43" t="s">
        <v>26</v>
      </c>
      <c r="B67" s="44">
        <f t="shared" si="49"/>
        <v>23</v>
      </c>
      <c r="C67" s="45">
        <f t="shared" si="49"/>
        <v>0</v>
      </c>
      <c r="D67" s="14">
        <f t="shared" si="48"/>
        <v>0</v>
      </c>
      <c r="E67" s="14">
        <f t="shared" si="48"/>
        <v>0</v>
      </c>
      <c r="F67" s="14">
        <f t="shared" si="48"/>
        <v>0</v>
      </c>
      <c r="G67" s="14">
        <f t="shared" si="48"/>
        <v>0</v>
      </c>
      <c r="H67" s="14">
        <f t="shared" si="48"/>
        <v>0</v>
      </c>
      <c r="I67" s="14">
        <f t="shared" si="48"/>
        <v>0</v>
      </c>
      <c r="J67" s="46">
        <f t="shared" si="48"/>
        <v>0</v>
      </c>
      <c r="K67" s="47"/>
      <c r="L67" s="48"/>
      <c r="M67" s="20"/>
      <c r="N67" s="21"/>
      <c r="O67" s="21"/>
      <c r="P67" s="21"/>
    </row>
    <row r="68" spans="1:16" ht="21" x14ac:dyDescent="0.35">
      <c r="A68" s="43" t="s">
        <v>27</v>
      </c>
      <c r="B68" s="44">
        <f t="shared" si="49"/>
        <v>23</v>
      </c>
      <c r="C68" s="45">
        <f t="shared" si="49"/>
        <v>0</v>
      </c>
      <c r="D68" s="14">
        <f t="shared" si="48"/>
        <v>0</v>
      </c>
      <c r="E68" s="14">
        <f t="shared" si="48"/>
        <v>0</v>
      </c>
      <c r="F68" s="14">
        <f t="shared" si="48"/>
        <v>0</v>
      </c>
      <c r="G68" s="14">
        <f t="shared" si="48"/>
        <v>0</v>
      </c>
      <c r="H68" s="14">
        <f t="shared" si="48"/>
        <v>0</v>
      </c>
      <c r="I68" s="14">
        <f t="shared" si="48"/>
        <v>0</v>
      </c>
      <c r="J68" s="46">
        <f t="shared" si="48"/>
        <v>0</v>
      </c>
      <c r="K68" s="47"/>
      <c r="L68" s="48"/>
      <c r="M68" s="20"/>
      <c r="N68" s="21"/>
      <c r="O68" s="21"/>
      <c r="P68" s="21"/>
    </row>
    <row r="69" spans="1:16" ht="21" x14ac:dyDescent="0.35">
      <c r="A69" s="43" t="s">
        <v>28</v>
      </c>
      <c r="B69" s="44">
        <f t="shared" si="49"/>
        <v>23</v>
      </c>
      <c r="C69" s="45">
        <f t="shared" si="49"/>
        <v>0</v>
      </c>
      <c r="D69" s="14">
        <f t="shared" si="48"/>
        <v>0</v>
      </c>
      <c r="E69" s="14">
        <f t="shared" si="48"/>
        <v>0</v>
      </c>
      <c r="F69" s="14">
        <f t="shared" si="48"/>
        <v>0</v>
      </c>
      <c r="G69" s="14">
        <f t="shared" si="48"/>
        <v>0</v>
      </c>
      <c r="H69" s="14">
        <f t="shared" si="48"/>
        <v>0</v>
      </c>
      <c r="I69" s="14">
        <f t="shared" si="48"/>
        <v>0</v>
      </c>
      <c r="J69" s="46">
        <f t="shared" si="48"/>
        <v>0</v>
      </c>
      <c r="K69" s="47"/>
      <c r="L69" s="48"/>
      <c r="M69" s="20"/>
      <c r="N69" s="21"/>
      <c r="O69" s="21"/>
      <c r="P69" s="21"/>
    </row>
    <row r="70" spans="1:16" ht="21" x14ac:dyDescent="0.35">
      <c r="A70" s="43"/>
      <c r="B70" s="44">
        <f t="shared" si="49"/>
        <v>23</v>
      </c>
      <c r="C70" s="45">
        <f t="shared" si="49"/>
        <v>0</v>
      </c>
      <c r="D70" s="14">
        <f t="shared" si="48"/>
        <v>0</v>
      </c>
      <c r="E70" s="14">
        <f t="shared" si="48"/>
        <v>0</v>
      </c>
      <c r="F70" s="14">
        <f t="shared" si="48"/>
        <v>0</v>
      </c>
      <c r="G70" s="14">
        <f t="shared" si="48"/>
        <v>0</v>
      </c>
      <c r="H70" s="14">
        <f t="shared" si="48"/>
        <v>0</v>
      </c>
      <c r="I70" s="14">
        <f t="shared" si="48"/>
        <v>0</v>
      </c>
      <c r="J70" s="46">
        <f t="shared" si="48"/>
        <v>0</v>
      </c>
      <c r="K70" s="47"/>
      <c r="L70" s="48"/>
      <c r="M70" s="20"/>
      <c r="N70" s="21"/>
      <c r="O70" s="21"/>
      <c r="P70" s="21"/>
    </row>
    <row r="71" spans="1:16" ht="21" x14ac:dyDescent="0.35">
      <c r="A71" s="43"/>
      <c r="B71" s="44">
        <f t="shared" si="49"/>
        <v>23</v>
      </c>
      <c r="C71" s="45">
        <f t="shared" si="49"/>
        <v>0</v>
      </c>
      <c r="D71" s="14">
        <f t="shared" ref="D71:J86" si="50">C71-D27</f>
        <v>0</v>
      </c>
      <c r="E71" s="14">
        <f t="shared" si="50"/>
        <v>0</v>
      </c>
      <c r="F71" s="14">
        <f t="shared" si="50"/>
        <v>0</v>
      </c>
      <c r="G71" s="14">
        <f t="shared" si="50"/>
        <v>0</v>
      </c>
      <c r="H71" s="14">
        <f t="shared" si="50"/>
        <v>0</v>
      </c>
      <c r="I71" s="14">
        <f t="shared" si="50"/>
        <v>0</v>
      </c>
      <c r="J71" s="46">
        <f t="shared" si="50"/>
        <v>0</v>
      </c>
      <c r="K71" s="47"/>
      <c r="L71" s="48"/>
      <c r="M71" s="20"/>
      <c r="N71" s="21"/>
      <c r="O71" s="21"/>
      <c r="P71" s="21"/>
    </row>
    <row r="72" spans="1:16" ht="21" x14ac:dyDescent="0.35">
      <c r="A72" s="43"/>
      <c r="B72" s="44">
        <f t="shared" ref="B72:C87" si="51">B28</f>
        <v>23</v>
      </c>
      <c r="C72" s="45">
        <f t="shared" si="51"/>
        <v>0</v>
      </c>
      <c r="D72" s="14">
        <f t="shared" si="50"/>
        <v>0</v>
      </c>
      <c r="E72" s="14">
        <f t="shared" si="50"/>
        <v>0</v>
      </c>
      <c r="F72" s="14">
        <f t="shared" si="50"/>
        <v>0</v>
      </c>
      <c r="G72" s="14">
        <f t="shared" si="50"/>
        <v>0</v>
      </c>
      <c r="H72" s="14">
        <f t="shared" si="50"/>
        <v>0</v>
      </c>
      <c r="I72" s="14">
        <f t="shared" si="50"/>
        <v>0</v>
      </c>
      <c r="J72" s="46">
        <f t="shared" si="50"/>
        <v>0</v>
      </c>
      <c r="K72" s="47"/>
      <c r="L72" s="48"/>
      <c r="M72" s="20"/>
      <c r="N72" s="21"/>
      <c r="O72" s="21"/>
      <c r="P72" s="21"/>
    </row>
    <row r="73" spans="1:16" ht="21" x14ac:dyDescent="0.35">
      <c r="A73" s="43"/>
      <c r="B73" s="44">
        <f t="shared" si="51"/>
        <v>23</v>
      </c>
      <c r="C73" s="45">
        <f t="shared" si="51"/>
        <v>0</v>
      </c>
      <c r="D73" s="14">
        <f t="shared" si="50"/>
        <v>0</v>
      </c>
      <c r="E73" s="14">
        <f t="shared" si="50"/>
        <v>0</v>
      </c>
      <c r="F73" s="14">
        <f t="shared" si="50"/>
        <v>0</v>
      </c>
      <c r="G73" s="14">
        <f t="shared" si="50"/>
        <v>0</v>
      </c>
      <c r="H73" s="14">
        <f t="shared" si="50"/>
        <v>0</v>
      </c>
      <c r="I73" s="14">
        <f t="shared" si="50"/>
        <v>0</v>
      </c>
      <c r="J73" s="46">
        <f t="shared" si="50"/>
        <v>0</v>
      </c>
      <c r="K73" s="47"/>
      <c r="L73" s="48"/>
      <c r="M73" s="20"/>
      <c r="N73" s="21"/>
      <c r="O73" s="21"/>
      <c r="P73" s="21"/>
    </row>
    <row r="74" spans="1:16" ht="21" x14ac:dyDescent="0.35">
      <c r="A74" s="43"/>
      <c r="B74" s="44">
        <f t="shared" si="51"/>
        <v>23</v>
      </c>
      <c r="C74" s="45">
        <f t="shared" si="51"/>
        <v>0</v>
      </c>
      <c r="D74" s="14">
        <f t="shared" si="50"/>
        <v>0</v>
      </c>
      <c r="E74" s="14">
        <f t="shared" si="50"/>
        <v>0</v>
      </c>
      <c r="F74" s="14">
        <f t="shared" si="50"/>
        <v>0</v>
      </c>
      <c r="G74" s="14">
        <f t="shared" si="50"/>
        <v>0</v>
      </c>
      <c r="H74" s="14">
        <f t="shared" si="50"/>
        <v>0</v>
      </c>
      <c r="I74" s="14">
        <f t="shared" si="50"/>
        <v>0</v>
      </c>
      <c r="J74" s="46">
        <f t="shared" si="50"/>
        <v>0</v>
      </c>
      <c r="K74" s="47"/>
      <c r="L74" s="48"/>
      <c r="M74" s="20"/>
      <c r="N74" s="21"/>
      <c r="O74" s="21"/>
      <c r="P74" s="21"/>
    </row>
    <row r="75" spans="1:16" ht="21" x14ac:dyDescent="0.35">
      <c r="A75" s="43"/>
      <c r="B75" s="44">
        <f t="shared" si="51"/>
        <v>23</v>
      </c>
      <c r="C75" s="45">
        <f t="shared" si="51"/>
        <v>0</v>
      </c>
      <c r="D75" s="14">
        <f t="shared" si="50"/>
        <v>0</v>
      </c>
      <c r="E75" s="14">
        <f t="shared" si="50"/>
        <v>0</v>
      </c>
      <c r="F75" s="14">
        <f t="shared" si="50"/>
        <v>0</v>
      </c>
      <c r="G75" s="14">
        <f t="shared" si="50"/>
        <v>0</v>
      </c>
      <c r="H75" s="14">
        <f t="shared" si="50"/>
        <v>0</v>
      </c>
      <c r="I75" s="14">
        <f t="shared" si="50"/>
        <v>0</v>
      </c>
      <c r="J75" s="46">
        <f t="shared" si="50"/>
        <v>0</v>
      </c>
      <c r="K75" s="47"/>
      <c r="L75" s="48"/>
      <c r="M75" s="20"/>
      <c r="N75" s="21"/>
      <c r="O75" s="21"/>
      <c r="P75" s="21"/>
    </row>
    <row r="76" spans="1:16" ht="21" x14ac:dyDescent="0.35">
      <c r="A76" s="43"/>
      <c r="B76" s="44">
        <f t="shared" si="51"/>
        <v>23</v>
      </c>
      <c r="C76" s="45">
        <f t="shared" si="51"/>
        <v>0</v>
      </c>
      <c r="D76" s="14">
        <f t="shared" si="50"/>
        <v>0</v>
      </c>
      <c r="E76" s="14">
        <f t="shared" si="50"/>
        <v>0</v>
      </c>
      <c r="F76" s="14">
        <f t="shared" si="50"/>
        <v>0</v>
      </c>
      <c r="G76" s="14">
        <f t="shared" si="50"/>
        <v>0</v>
      </c>
      <c r="H76" s="14">
        <f t="shared" si="50"/>
        <v>0</v>
      </c>
      <c r="I76" s="14">
        <f t="shared" si="50"/>
        <v>0</v>
      </c>
      <c r="J76" s="46">
        <f t="shared" si="50"/>
        <v>0</v>
      </c>
      <c r="K76" s="49"/>
      <c r="L76" s="50"/>
      <c r="M76" s="25"/>
      <c r="N76" s="26"/>
      <c r="O76" s="26"/>
      <c r="P76" s="26"/>
    </row>
    <row r="77" spans="1:16" ht="21" x14ac:dyDescent="0.35">
      <c r="A77" s="43"/>
      <c r="B77" s="44">
        <f t="shared" si="51"/>
        <v>23</v>
      </c>
      <c r="C77" s="45">
        <f t="shared" si="51"/>
        <v>0</v>
      </c>
      <c r="D77" s="14">
        <f t="shared" si="50"/>
        <v>0</v>
      </c>
      <c r="E77" s="14">
        <f t="shared" si="50"/>
        <v>0</v>
      </c>
      <c r="F77" s="14">
        <f t="shared" si="50"/>
        <v>0</v>
      </c>
      <c r="G77" s="14">
        <f t="shared" si="50"/>
        <v>0</v>
      </c>
      <c r="H77" s="14">
        <f t="shared" si="50"/>
        <v>0</v>
      </c>
      <c r="I77" s="14">
        <f t="shared" si="50"/>
        <v>0</v>
      </c>
      <c r="J77" s="46">
        <f t="shared" si="50"/>
        <v>0</v>
      </c>
      <c r="K77" s="49"/>
      <c r="L77" s="50"/>
      <c r="M77" s="25"/>
      <c r="N77" s="26"/>
      <c r="O77" s="26"/>
      <c r="P77" s="26"/>
    </row>
    <row r="78" spans="1:16" ht="21" x14ac:dyDescent="0.35">
      <c r="A78" s="43"/>
      <c r="B78" s="44">
        <f t="shared" si="51"/>
        <v>23</v>
      </c>
      <c r="C78" s="45">
        <f t="shared" si="51"/>
        <v>0</v>
      </c>
      <c r="D78" s="14">
        <f t="shared" si="50"/>
        <v>0</v>
      </c>
      <c r="E78" s="14">
        <f t="shared" si="50"/>
        <v>0</v>
      </c>
      <c r="F78" s="14">
        <f t="shared" si="50"/>
        <v>0</v>
      </c>
      <c r="G78" s="14">
        <f t="shared" si="50"/>
        <v>0</v>
      </c>
      <c r="H78" s="14">
        <f t="shared" si="50"/>
        <v>0</v>
      </c>
      <c r="I78" s="14">
        <f t="shared" si="50"/>
        <v>0</v>
      </c>
      <c r="J78" s="46">
        <f t="shared" si="50"/>
        <v>0</v>
      </c>
      <c r="K78" s="49"/>
      <c r="L78" s="50"/>
      <c r="M78" s="25"/>
      <c r="N78" s="26"/>
      <c r="O78" s="26"/>
      <c r="P78" s="26"/>
    </row>
    <row r="79" spans="1:16" ht="21" x14ac:dyDescent="0.35">
      <c r="A79" s="43"/>
      <c r="B79" s="44">
        <f t="shared" si="51"/>
        <v>23</v>
      </c>
      <c r="C79" s="45">
        <f t="shared" si="51"/>
        <v>0</v>
      </c>
      <c r="D79" s="14">
        <f t="shared" si="50"/>
        <v>0</v>
      </c>
      <c r="E79" s="14">
        <f t="shared" si="50"/>
        <v>0</v>
      </c>
      <c r="F79" s="14">
        <f t="shared" si="50"/>
        <v>0</v>
      </c>
      <c r="G79" s="14">
        <f t="shared" si="50"/>
        <v>0</v>
      </c>
      <c r="H79" s="14">
        <f t="shared" si="50"/>
        <v>0</v>
      </c>
      <c r="I79" s="14">
        <f t="shared" si="50"/>
        <v>0</v>
      </c>
      <c r="J79" s="46">
        <f t="shared" si="50"/>
        <v>0</v>
      </c>
      <c r="K79" s="49"/>
      <c r="L79" s="50"/>
      <c r="M79" s="25"/>
      <c r="N79" s="26"/>
      <c r="O79" s="26"/>
      <c r="P79" s="26"/>
    </row>
    <row r="80" spans="1:16" ht="21" x14ac:dyDescent="0.35">
      <c r="A80" s="43"/>
      <c r="B80" s="44">
        <f t="shared" si="51"/>
        <v>23</v>
      </c>
      <c r="C80" s="45">
        <f t="shared" si="51"/>
        <v>0</v>
      </c>
      <c r="D80" s="14">
        <f t="shared" si="50"/>
        <v>0</v>
      </c>
      <c r="E80" s="14">
        <f t="shared" si="50"/>
        <v>0</v>
      </c>
      <c r="F80" s="14">
        <f t="shared" si="50"/>
        <v>0</v>
      </c>
      <c r="G80" s="14">
        <f t="shared" si="50"/>
        <v>0</v>
      </c>
      <c r="H80" s="14">
        <f t="shared" si="50"/>
        <v>0</v>
      </c>
      <c r="I80" s="14">
        <f t="shared" si="50"/>
        <v>0</v>
      </c>
      <c r="J80" s="46">
        <f t="shared" si="50"/>
        <v>0</v>
      </c>
      <c r="K80" s="49"/>
      <c r="L80" s="50"/>
      <c r="M80" s="25"/>
      <c r="N80" s="26"/>
      <c r="O80" s="26"/>
      <c r="P80" s="26"/>
    </row>
    <row r="81" spans="1:16" ht="21" x14ac:dyDescent="0.35">
      <c r="A81" s="43"/>
      <c r="B81" s="44">
        <f t="shared" si="51"/>
        <v>23</v>
      </c>
      <c r="C81" s="45">
        <f t="shared" si="51"/>
        <v>0</v>
      </c>
      <c r="D81" s="14">
        <f t="shared" si="50"/>
        <v>0</v>
      </c>
      <c r="E81" s="14">
        <f t="shared" si="50"/>
        <v>0</v>
      </c>
      <c r="F81" s="14">
        <f t="shared" si="50"/>
        <v>0</v>
      </c>
      <c r="G81" s="14">
        <f t="shared" si="50"/>
        <v>0</v>
      </c>
      <c r="H81" s="14">
        <f t="shared" si="50"/>
        <v>0</v>
      </c>
      <c r="I81" s="14">
        <f t="shared" si="50"/>
        <v>0</v>
      </c>
      <c r="J81" s="46">
        <f t="shared" si="50"/>
        <v>0</v>
      </c>
      <c r="K81" s="49"/>
      <c r="L81" s="50"/>
      <c r="M81" s="25"/>
      <c r="N81" s="26"/>
      <c r="O81" s="26"/>
      <c r="P81" s="26"/>
    </row>
    <row r="82" spans="1:16" ht="21" x14ac:dyDescent="0.35">
      <c r="A82" s="43"/>
      <c r="B82" s="44">
        <f t="shared" si="51"/>
        <v>23</v>
      </c>
      <c r="C82" s="45">
        <f t="shared" si="51"/>
        <v>0</v>
      </c>
      <c r="D82" s="14">
        <f t="shared" si="50"/>
        <v>0</v>
      </c>
      <c r="E82" s="14">
        <f t="shared" si="50"/>
        <v>0</v>
      </c>
      <c r="F82" s="14">
        <f t="shared" si="50"/>
        <v>0</v>
      </c>
      <c r="G82" s="14">
        <f t="shared" si="50"/>
        <v>0</v>
      </c>
      <c r="H82" s="14">
        <f t="shared" si="50"/>
        <v>0</v>
      </c>
      <c r="I82" s="14">
        <f t="shared" si="50"/>
        <v>0</v>
      </c>
      <c r="J82" s="46">
        <f t="shared" si="50"/>
        <v>0</v>
      </c>
      <c r="K82" s="49"/>
      <c r="L82" s="50"/>
      <c r="M82" s="25"/>
      <c r="N82" s="26"/>
      <c r="O82" s="26"/>
      <c r="P82" s="26"/>
    </row>
    <row r="83" spans="1:16" ht="21" x14ac:dyDescent="0.35">
      <c r="A83" s="43"/>
      <c r="B83" s="44">
        <f t="shared" si="51"/>
        <v>0</v>
      </c>
      <c r="C83" s="45">
        <f t="shared" si="51"/>
        <v>0</v>
      </c>
      <c r="D83" s="14">
        <f t="shared" si="50"/>
        <v>0</v>
      </c>
      <c r="E83" s="14">
        <f t="shared" si="50"/>
        <v>0</v>
      </c>
      <c r="F83" s="14">
        <f t="shared" si="50"/>
        <v>0</v>
      </c>
      <c r="G83" s="14">
        <f t="shared" si="50"/>
        <v>0</v>
      </c>
      <c r="H83" s="14">
        <f t="shared" si="50"/>
        <v>0</v>
      </c>
      <c r="I83" s="14">
        <f t="shared" si="50"/>
        <v>0</v>
      </c>
      <c r="J83" s="46">
        <f t="shared" si="50"/>
        <v>0</v>
      </c>
      <c r="K83" s="49"/>
      <c r="L83" s="50"/>
      <c r="M83" s="25"/>
      <c r="N83" s="26"/>
      <c r="O83" s="26"/>
      <c r="P83" s="26"/>
    </row>
    <row r="84" spans="1:16" ht="21" x14ac:dyDescent="0.35">
      <c r="A84" s="43"/>
      <c r="B84" s="44">
        <f t="shared" si="51"/>
        <v>0</v>
      </c>
      <c r="C84" s="45">
        <f t="shared" si="51"/>
        <v>0</v>
      </c>
      <c r="D84" s="14">
        <f t="shared" si="50"/>
        <v>0</v>
      </c>
      <c r="E84" s="14">
        <f t="shared" si="50"/>
        <v>0</v>
      </c>
      <c r="F84" s="14">
        <f t="shared" si="50"/>
        <v>0</v>
      </c>
      <c r="G84" s="14">
        <f t="shared" si="50"/>
        <v>0</v>
      </c>
      <c r="H84" s="14">
        <f t="shared" si="50"/>
        <v>0</v>
      </c>
      <c r="I84" s="14">
        <f t="shared" si="50"/>
        <v>0</v>
      </c>
      <c r="J84" s="46">
        <f t="shared" si="50"/>
        <v>0</v>
      </c>
      <c r="K84" s="49"/>
      <c r="L84" s="50"/>
      <c r="M84" s="25"/>
      <c r="N84" s="26"/>
      <c r="O84" s="26"/>
      <c r="P84" s="26"/>
    </row>
    <row r="85" spans="1:16" ht="21" x14ac:dyDescent="0.35">
      <c r="A85" s="43"/>
      <c r="B85" s="44">
        <f t="shared" si="51"/>
        <v>0</v>
      </c>
      <c r="C85" s="45">
        <f t="shared" si="51"/>
        <v>0</v>
      </c>
      <c r="D85" s="14">
        <f t="shared" si="50"/>
        <v>0</v>
      </c>
      <c r="E85" s="14">
        <f t="shared" si="50"/>
        <v>0</v>
      </c>
      <c r="F85" s="14">
        <f t="shared" si="50"/>
        <v>0</v>
      </c>
      <c r="G85" s="14">
        <f t="shared" si="50"/>
        <v>0</v>
      </c>
      <c r="H85" s="14">
        <f t="shared" si="50"/>
        <v>0</v>
      </c>
      <c r="I85" s="14">
        <f t="shared" si="50"/>
        <v>0</v>
      </c>
      <c r="J85" s="46">
        <f t="shared" si="50"/>
        <v>0</v>
      </c>
      <c r="K85" s="49"/>
      <c r="L85" s="50"/>
      <c r="M85" s="25"/>
      <c r="N85" s="26"/>
      <c r="O85" s="26"/>
      <c r="P85" s="26"/>
    </row>
    <row r="86" spans="1:16" ht="21" x14ac:dyDescent="0.35">
      <c r="A86" s="43"/>
      <c r="B86" s="44">
        <f t="shared" si="51"/>
        <v>0</v>
      </c>
      <c r="C86" s="45">
        <f t="shared" si="51"/>
        <v>0</v>
      </c>
      <c r="D86" s="14">
        <f t="shared" si="50"/>
        <v>0</v>
      </c>
      <c r="E86" s="14">
        <f t="shared" si="50"/>
        <v>0</v>
      </c>
      <c r="F86" s="14">
        <f t="shared" si="50"/>
        <v>0</v>
      </c>
      <c r="G86" s="14">
        <f t="shared" si="50"/>
        <v>0</v>
      </c>
      <c r="H86" s="14">
        <f t="shared" si="50"/>
        <v>0</v>
      </c>
      <c r="I86" s="14">
        <f t="shared" si="50"/>
        <v>0</v>
      </c>
      <c r="J86" s="46">
        <f t="shared" si="50"/>
        <v>0</v>
      </c>
      <c r="K86" s="49"/>
      <c r="L86" s="50"/>
      <c r="M86" s="25"/>
      <c r="N86" s="26"/>
      <c r="O86" s="26"/>
      <c r="P86" s="26"/>
    </row>
    <row r="87" spans="1:16" ht="21" x14ac:dyDescent="0.35">
      <c r="A87" s="43"/>
      <c r="B87" s="44">
        <f t="shared" si="51"/>
        <v>0</v>
      </c>
      <c r="C87" s="45">
        <f t="shared" si="51"/>
        <v>0</v>
      </c>
      <c r="D87" s="14">
        <f t="shared" ref="D87:J96" si="52">C87-D43</f>
        <v>0</v>
      </c>
      <c r="E87" s="14">
        <f t="shared" si="52"/>
        <v>0</v>
      </c>
      <c r="F87" s="14">
        <f t="shared" si="52"/>
        <v>0</v>
      </c>
      <c r="G87" s="14">
        <f t="shared" si="52"/>
        <v>0</v>
      </c>
      <c r="H87" s="14">
        <f t="shared" si="52"/>
        <v>0</v>
      </c>
      <c r="I87" s="14">
        <f t="shared" si="52"/>
        <v>0</v>
      </c>
      <c r="J87" s="46">
        <f t="shared" si="52"/>
        <v>0</v>
      </c>
      <c r="K87" s="49"/>
      <c r="L87" s="50"/>
      <c r="M87" s="29"/>
      <c r="N87" s="26"/>
      <c r="O87" s="26"/>
      <c r="P87" s="26"/>
    </row>
    <row r="88" spans="1:16" ht="21" x14ac:dyDescent="0.35">
      <c r="A88" s="43"/>
      <c r="B88" s="44">
        <f t="shared" ref="B88:C94" si="53">B44</f>
        <v>0</v>
      </c>
      <c r="C88" s="45">
        <f t="shared" si="53"/>
        <v>0</v>
      </c>
      <c r="D88" s="14">
        <f t="shared" si="52"/>
        <v>0</v>
      </c>
      <c r="E88" s="14">
        <f t="shared" si="52"/>
        <v>0</v>
      </c>
      <c r="F88" s="14">
        <f t="shared" si="52"/>
        <v>0</v>
      </c>
      <c r="G88" s="14">
        <f t="shared" si="52"/>
        <v>0</v>
      </c>
      <c r="H88" s="14">
        <f t="shared" si="52"/>
        <v>0</v>
      </c>
      <c r="I88" s="14">
        <f t="shared" si="52"/>
        <v>0</v>
      </c>
      <c r="J88" s="46">
        <f t="shared" si="52"/>
        <v>0</v>
      </c>
      <c r="K88" s="49"/>
      <c r="L88" s="50"/>
      <c r="M88" s="29"/>
      <c r="N88" s="26"/>
      <c r="O88" s="26"/>
      <c r="P88" s="26"/>
    </row>
    <row r="89" spans="1:16" ht="21.75" thickBot="1" x14ac:dyDescent="0.4">
      <c r="A89" s="43"/>
      <c r="B89" s="44">
        <f t="shared" si="53"/>
        <v>0</v>
      </c>
      <c r="C89" s="45">
        <f t="shared" si="53"/>
        <v>0</v>
      </c>
      <c r="D89" s="14">
        <f t="shared" si="52"/>
        <v>0</v>
      </c>
      <c r="E89" s="14">
        <f t="shared" si="52"/>
        <v>0</v>
      </c>
      <c r="F89" s="14">
        <f t="shared" si="52"/>
        <v>0</v>
      </c>
      <c r="G89" s="14">
        <f t="shared" si="52"/>
        <v>0</v>
      </c>
      <c r="H89" s="14">
        <f t="shared" si="52"/>
        <v>0</v>
      </c>
      <c r="I89" s="14">
        <f t="shared" si="52"/>
        <v>0</v>
      </c>
      <c r="J89" s="46">
        <f t="shared" si="52"/>
        <v>0</v>
      </c>
      <c r="K89" s="51"/>
      <c r="L89" s="50"/>
      <c r="M89" s="25"/>
      <c r="N89" s="26"/>
      <c r="O89" s="26"/>
      <c r="P89" s="26"/>
    </row>
    <row r="90" spans="1:16" ht="21" x14ac:dyDescent="0.35">
      <c r="A90" s="43"/>
      <c r="B90" s="44">
        <f t="shared" si="53"/>
        <v>0</v>
      </c>
      <c r="C90" s="45">
        <f t="shared" si="53"/>
        <v>0</v>
      </c>
      <c r="D90" s="14">
        <f t="shared" si="52"/>
        <v>0</v>
      </c>
      <c r="E90" s="14">
        <f t="shared" si="52"/>
        <v>0</v>
      </c>
      <c r="F90" s="14">
        <f t="shared" si="52"/>
        <v>0</v>
      </c>
      <c r="G90" s="14">
        <f t="shared" si="52"/>
        <v>0</v>
      </c>
      <c r="H90" s="14">
        <f t="shared" si="52"/>
        <v>0</v>
      </c>
      <c r="I90" s="14">
        <f t="shared" si="52"/>
        <v>0</v>
      </c>
      <c r="J90" s="46">
        <f t="shared" si="52"/>
        <v>0</v>
      </c>
      <c r="K90" s="15"/>
      <c r="L90" s="24"/>
      <c r="M90" s="25"/>
      <c r="N90" s="26"/>
      <c r="O90" s="26"/>
      <c r="P90" s="26"/>
    </row>
    <row r="91" spans="1:16" ht="21" x14ac:dyDescent="0.35">
      <c r="A91" s="43"/>
      <c r="B91" s="44">
        <f t="shared" si="53"/>
        <v>0</v>
      </c>
      <c r="C91" s="45">
        <f t="shared" si="53"/>
        <v>0</v>
      </c>
      <c r="D91" s="14">
        <f t="shared" si="52"/>
        <v>0</v>
      </c>
      <c r="E91" s="14">
        <f t="shared" si="52"/>
        <v>0</v>
      </c>
      <c r="F91" s="14">
        <f t="shared" si="52"/>
        <v>0</v>
      </c>
      <c r="G91" s="14">
        <f t="shared" si="52"/>
        <v>0</v>
      </c>
      <c r="H91" s="14">
        <f t="shared" si="52"/>
        <v>0</v>
      </c>
      <c r="I91" s="14">
        <f t="shared" si="52"/>
        <v>0</v>
      </c>
      <c r="J91" s="46">
        <f t="shared" si="52"/>
        <v>0</v>
      </c>
      <c r="K91" s="23"/>
      <c r="L91" s="24"/>
      <c r="M91" s="25"/>
      <c r="N91" s="26"/>
      <c r="O91" s="26"/>
      <c r="P91" s="26"/>
    </row>
    <row r="92" spans="1:16" ht="21" x14ac:dyDescent="0.35">
      <c r="A92" s="43"/>
      <c r="B92" s="44">
        <f t="shared" si="53"/>
        <v>0</v>
      </c>
      <c r="C92" s="45">
        <f t="shared" si="53"/>
        <v>0</v>
      </c>
      <c r="D92" s="14">
        <f t="shared" si="52"/>
        <v>0</v>
      </c>
      <c r="E92" s="14">
        <f t="shared" si="52"/>
        <v>0</v>
      </c>
      <c r="F92" s="14">
        <f t="shared" si="52"/>
        <v>0</v>
      </c>
      <c r="G92" s="14">
        <f t="shared" si="52"/>
        <v>0</v>
      </c>
      <c r="H92" s="14">
        <f t="shared" si="52"/>
        <v>0</v>
      </c>
      <c r="I92" s="14">
        <f t="shared" si="52"/>
        <v>0</v>
      </c>
      <c r="J92" s="46">
        <f t="shared" si="52"/>
        <v>0</v>
      </c>
      <c r="K92" s="23"/>
      <c r="L92" s="24"/>
      <c r="M92" s="25"/>
      <c r="N92" s="26"/>
      <c r="O92" s="26"/>
      <c r="P92" s="26"/>
    </row>
    <row r="93" spans="1:16" ht="21" x14ac:dyDescent="0.35">
      <c r="A93" s="43"/>
      <c r="B93" s="44">
        <f t="shared" si="53"/>
        <v>0</v>
      </c>
      <c r="C93" s="45">
        <f t="shared" si="53"/>
        <v>0</v>
      </c>
      <c r="D93" s="14">
        <f t="shared" si="52"/>
        <v>0</v>
      </c>
      <c r="E93" s="14">
        <f t="shared" si="52"/>
        <v>0</v>
      </c>
      <c r="F93" s="14">
        <f t="shared" si="52"/>
        <v>0</v>
      </c>
      <c r="G93" s="14">
        <f t="shared" si="52"/>
        <v>0</v>
      </c>
      <c r="H93" s="14">
        <f t="shared" si="52"/>
        <v>0</v>
      </c>
      <c r="I93" s="14">
        <f t="shared" si="52"/>
        <v>0</v>
      </c>
      <c r="J93" s="46">
        <f t="shared" si="52"/>
        <v>0</v>
      </c>
      <c r="K93" s="23"/>
      <c r="L93" s="24"/>
      <c r="M93" s="25"/>
      <c r="N93" s="26"/>
      <c r="O93" s="26"/>
      <c r="P93" s="26"/>
    </row>
    <row r="94" spans="1:16" ht="21" x14ac:dyDescent="0.35">
      <c r="A94" s="43"/>
      <c r="B94" s="44">
        <f t="shared" si="53"/>
        <v>0</v>
      </c>
      <c r="C94" s="45">
        <f t="shared" si="53"/>
        <v>0</v>
      </c>
      <c r="D94" s="14">
        <f t="shared" si="52"/>
        <v>0</v>
      </c>
      <c r="E94" s="14">
        <f t="shared" si="52"/>
        <v>0</v>
      </c>
      <c r="F94" s="14">
        <f t="shared" si="52"/>
        <v>0</v>
      </c>
      <c r="G94" s="14">
        <f t="shared" si="52"/>
        <v>0</v>
      </c>
      <c r="H94" s="14">
        <f t="shared" si="52"/>
        <v>0</v>
      </c>
      <c r="I94" s="14">
        <f t="shared" si="52"/>
        <v>0</v>
      </c>
      <c r="J94" s="46">
        <f t="shared" si="52"/>
        <v>0</v>
      </c>
      <c r="K94" s="23"/>
      <c r="L94" s="24"/>
      <c r="M94" s="25"/>
      <c r="N94" s="26"/>
      <c r="O94" s="26"/>
      <c r="P94" s="26"/>
    </row>
    <row r="95" spans="1:16" ht="21.75" thickBot="1" x14ac:dyDescent="0.4">
      <c r="A95" s="43"/>
      <c r="B95" s="52">
        <f>B51</f>
        <v>0</v>
      </c>
      <c r="C95" s="53">
        <f>C51</f>
        <v>0</v>
      </c>
      <c r="D95" s="54">
        <f t="shared" si="52"/>
        <v>0</v>
      </c>
      <c r="E95" s="54">
        <f t="shared" si="52"/>
        <v>0</v>
      </c>
      <c r="F95" s="54">
        <f t="shared" si="52"/>
        <v>0</v>
      </c>
      <c r="G95" s="54">
        <f t="shared" si="52"/>
        <v>0</v>
      </c>
      <c r="H95" s="54">
        <f t="shared" si="52"/>
        <v>0</v>
      </c>
      <c r="I95" s="54">
        <f t="shared" si="52"/>
        <v>0</v>
      </c>
      <c r="J95" s="55">
        <f t="shared" si="52"/>
        <v>0</v>
      </c>
      <c r="K95" s="56"/>
      <c r="L95" s="57"/>
      <c r="M95" s="58"/>
      <c r="N95" s="59"/>
      <c r="O95" s="59"/>
      <c r="P95" s="59"/>
    </row>
    <row r="96" spans="1:16" ht="21.75" thickBot="1" x14ac:dyDescent="0.4">
      <c r="A96" s="60"/>
      <c r="B96" s="61">
        <f>B52</f>
        <v>0</v>
      </c>
      <c r="C96" s="62">
        <f>C52</f>
        <v>0</v>
      </c>
      <c r="D96" s="63">
        <f t="shared" si="52"/>
        <v>0</v>
      </c>
      <c r="E96" s="63">
        <f t="shared" si="52"/>
        <v>0</v>
      </c>
      <c r="F96" s="63">
        <f t="shared" si="52"/>
        <v>0</v>
      </c>
      <c r="G96" s="63">
        <f t="shared" si="52"/>
        <v>0</v>
      </c>
      <c r="H96" s="63">
        <f t="shared" si="52"/>
        <v>0</v>
      </c>
      <c r="I96" s="63">
        <f t="shared" si="52"/>
        <v>0</v>
      </c>
      <c r="J96" s="63">
        <f t="shared" si="52"/>
        <v>0</v>
      </c>
      <c r="K96" s="64"/>
      <c r="L96" s="57"/>
      <c r="M96" s="58"/>
      <c r="N96" s="59"/>
      <c r="O96" s="59"/>
      <c r="P96" s="59"/>
    </row>
    <row r="97" spans="1:11" ht="18.75" x14ac:dyDescent="0.3">
      <c r="A97" s="88"/>
      <c r="B97" s="88"/>
      <c r="C97" s="88"/>
      <c r="D97" s="88"/>
      <c r="E97" s="88"/>
      <c r="F97" s="88"/>
      <c r="G97" s="88"/>
      <c r="H97" s="88"/>
      <c r="I97" s="88"/>
      <c r="J97" s="88"/>
    </row>
    <row r="98" spans="1:11" x14ac:dyDescent="0.2">
      <c r="A98" s="89"/>
      <c r="B98" s="89"/>
      <c r="C98" s="89"/>
      <c r="D98" s="89"/>
      <c r="E98" s="89"/>
      <c r="F98" s="89"/>
      <c r="G98" s="89"/>
      <c r="H98" s="89"/>
      <c r="I98" s="89"/>
      <c r="J98" s="89"/>
    </row>
    <row r="99" spans="1:11" ht="15.75" x14ac:dyDescent="0.25">
      <c r="B99" s="65"/>
      <c r="C99" s="65"/>
      <c r="D99" s="65"/>
      <c r="E99" s="65"/>
      <c r="F99" s="65"/>
      <c r="G99" s="65"/>
      <c r="H99" s="65"/>
      <c r="I99" s="65"/>
      <c r="J99" s="65"/>
      <c r="K99" s="65"/>
    </row>
    <row r="100" spans="1:11" ht="18.75" x14ac:dyDescent="0.3">
      <c r="A100" s="66"/>
    </row>
  </sheetData>
  <autoFilter ref="A10:A52" xr:uid="{00000000-0009-0000-0000-000000000000}"/>
  <dataConsolidate/>
  <mergeCells count="2">
    <mergeCell ref="A97:J97"/>
    <mergeCell ref="A98:J98"/>
  </mergeCells>
  <conditionalFormatting sqref="D11:J52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{CCB75DE1-BC05-4160-9CE0-5E1CB7E9C389}</x14:id>
        </ext>
      </extLst>
    </cfRule>
    <cfRule type="cellIs" dxfId="28" priority="7" stopIfTrue="1" operator="between">
      <formula>5</formula>
      <formula>14</formula>
    </cfRule>
  </conditionalFormatting>
  <conditionalFormatting sqref="D55:J96">
    <cfRule type="cellIs" dxfId="27" priority="2" stopIfTrue="1" operator="lessThan">
      <formula>4</formula>
    </cfRule>
    <cfRule type="cellIs" dxfId="26" priority="3" stopIfTrue="1" operator="between">
      <formula>140</formula>
      <formula>15</formula>
    </cfRule>
    <cfRule type="cellIs" dxfId="25" priority="4" stopIfTrue="1" operator="between">
      <formula>5</formula>
      <formula>14</formula>
    </cfRule>
  </conditionalFormatting>
  <dataValidations disablePrompts="1" count="1">
    <dataValidation type="list" allowBlank="1" showInputMessage="1" showErrorMessage="1" sqref="B55:B96 B11:B52" xr:uid="{00000000-0002-0000-0000-000000000000}">
      <formula1>$C$2:$C$7</formula1>
    </dataValidation>
  </dataValidations>
  <printOptions horizontalCentered="1" verticalCentered="1"/>
  <pageMargins left="0.25" right="0.25" top="0.75" bottom="0.75" header="0.3" footer="0.3"/>
  <pageSetup paperSize="9" scale="63" orientation="landscape" horizontalDpi="4294967295" verticalDpi="4294967295" r:id="rId1"/>
  <headerFooter alignWithMargins="0">
    <oddHeader>&amp;C&amp;"Calibri,Gras"&amp;24&amp;UVOLUME JOURNALIER PAR MAGASIN</oddHead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CB75DE1-BC05-4160-9CE0-5E1CB7E9C38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D11:J52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21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G1" sqref="G1:G1048576"/>
    </sheetView>
  </sheetViews>
  <sheetFormatPr defaultColWidth="11.42578125" defaultRowHeight="12.75" x14ac:dyDescent="0.2"/>
  <cols>
    <col min="1" max="1" width="11.42578125" style="95" bestFit="1" customWidth="1"/>
    <col min="2" max="2" width="5.5703125" style="95" bestFit="1" customWidth="1"/>
    <col min="3" max="3" width="12.140625" style="95" bestFit="1" customWidth="1"/>
    <col min="4" max="18" width="7.85546875" style="95" customWidth="1"/>
    <col min="19" max="19" width="4.42578125" style="95" bestFit="1" customWidth="1"/>
    <col min="20" max="20" width="4.5703125" style="95" bestFit="1" customWidth="1"/>
    <col min="21" max="21" width="14.28515625" style="95" bestFit="1" customWidth="1"/>
    <col min="22" max="16384" width="11.42578125" style="95"/>
  </cols>
  <sheetData>
    <row r="1" spans="1:21" ht="18.75" x14ac:dyDescent="0.3">
      <c r="C1" s="95" t="s">
        <v>67</v>
      </c>
      <c r="D1" s="106">
        <f>SUMPRODUCT(Tabel2[[cap]:[cap]],Tabel2[Dem_01])</f>
        <v>147</v>
      </c>
      <c r="E1" s="95">
        <f>SUMPRODUCT(Tabel2[[cap]:[cap]],Tabel2[Dem_02])</f>
        <v>63</v>
      </c>
      <c r="F1" s="95">
        <f>SUMPRODUCT(Tabel2[[cap]:[cap]],Tabel2[Dem_03])</f>
        <v>70</v>
      </c>
      <c r="G1" s="95">
        <f>SUMPRODUCT(Tabel2[[cap]:[cap]],Tabel2[Dem_04])</f>
        <v>24</v>
      </c>
      <c r="H1" s="95">
        <f>SUMPRODUCT(Tabel2[[cap]:[cap]],Tabel2[Dem_05])</f>
        <v>12</v>
      </c>
      <c r="I1" s="95">
        <f>SUMPRODUCT(Tabel2[[cap]:[cap]],Tabel2[Dem_06])</f>
        <v>17</v>
      </c>
      <c r="J1" s="95">
        <f>SUMPRODUCT(Tabel2[[cap]:[cap]],Tabel2[Dem_07])</f>
        <v>15</v>
      </c>
      <c r="K1" s="95">
        <f>SUMPRODUCT(Tabel2[[cap]:[cap]],Tabel2[Dem_08])</f>
        <v>0</v>
      </c>
      <c r="L1" s="95">
        <f>SUMPRODUCT(Tabel2[[cap]:[cap]],Tabel2[Dem_09])</f>
        <v>0</v>
      </c>
      <c r="M1" s="95">
        <f>SUMPRODUCT(Tabel2[[cap]:[cap]],Tabel2[Dem_10])</f>
        <v>0</v>
      </c>
      <c r="N1" s="95">
        <f>SUMPRODUCT(Tabel2[[cap]:[cap]],Tabel2[Dem_11])</f>
        <v>0</v>
      </c>
      <c r="O1" s="95">
        <f>SUMPRODUCT(Tabel2[[cap]:[cap]],Tabel2[Dem_12])</f>
        <v>0</v>
      </c>
      <c r="P1" s="95">
        <f>SUMPRODUCT(Tabel2[[cap]:[cap]],Tabel2[Dem_13])</f>
        <v>0</v>
      </c>
      <c r="Q1" s="95">
        <f>SUMPRODUCT(Tabel2[[cap]:[cap]],Tabel2[Dem_14])</f>
        <v>0</v>
      </c>
      <c r="R1" s="107">
        <f>SUMPRODUCT(Tabel2[[cap]:[cap]],Tabel2[Dem_15])</f>
        <v>0</v>
      </c>
      <c r="S1" s="95">
        <f>SUM(Tabel2[somme])</f>
        <v>19</v>
      </c>
      <c r="T1" s="105">
        <f>SUMPRODUCT(Tabel2[[cap]:[cap]],Tabel2[max])</f>
        <v>444</v>
      </c>
      <c r="U1" s="100">
        <f>SUM(Tabel2[cout])</f>
        <v>1758.3333333333333</v>
      </c>
    </row>
    <row r="2" spans="1:21" ht="21" x14ac:dyDescent="0.35">
      <c r="A2" s="97"/>
      <c r="C2" s="95" t="s">
        <v>66</v>
      </c>
      <c r="D2" s="108" cm="1">
        <f t="array" ref="D2:R2">TRANSPOSE('Volume magasins'!C11:C25)</f>
        <v>145</v>
      </c>
      <c r="E2" s="104">
        <v>63</v>
      </c>
      <c r="F2" s="104">
        <v>69</v>
      </c>
      <c r="G2" s="104">
        <v>23</v>
      </c>
      <c r="H2" s="104">
        <v>11</v>
      </c>
      <c r="I2" s="104">
        <v>17</v>
      </c>
      <c r="J2" s="104">
        <v>15</v>
      </c>
      <c r="K2" s="104">
        <v>0</v>
      </c>
      <c r="L2" s="104">
        <v>0</v>
      </c>
      <c r="M2" s="104">
        <v>0</v>
      </c>
      <c r="N2" s="104">
        <v>0</v>
      </c>
      <c r="O2" s="104">
        <v>0</v>
      </c>
      <c r="P2" s="104">
        <v>0</v>
      </c>
      <c r="Q2" s="104">
        <v>0</v>
      </c>
      <c r="R2" s="109">
        <v>0</v>
      </c>
      <c r="S2" s="95">
        <v>0</v>
      </c>
      <c r="T2" s="101">
        <f>SUM(_xlfn.ANCHORARRAY(D2))</f>
        <v>343</v>
      </c>
    </row>
    <row r="3" spans="1:21" ht="39.75" x14ac:dyDescent="0.35">
      <c r="A3" s="91" t="s">
        <v>60</v>
      </c>
      <c r="B3" s="91" t="s">
        <v>43</v>
      </c>
      <c r="C3" s="91" t="s">
        <v>62</v>
      </c>
      <c r="D3" s="112" t="s">
        <v>44</v>
      </c>
      <c r="E3" s="113" t="s">
        <v>45</v>
      </c>
      <c r="F3" s="113" t="s">
        <v>46</v>
      </c>
      <c r="G3" s="113" t="s">
        <v>47</v>
      </c>
      <c r="H3" s="113" t="s">
        <v>48</v>
      </c>
      <c r="I3" s="113" t="s">
        <v>49</v>
      </c>
      <c r="J3" s="113" t="s">
        <v>50</v>
      </c>
      <c r="K3" s="113" t="s">
        <v>51</v>
      </c>
      <c r="L3" s="113" t="s">
        <v>52</v>
      </c>
      <c r="M3" s="113" t="s">
        <v>53</v>
      </c>
      <c r="N3" s="113" t="s">
        <v>54</v>
      </c>
      <c r="O3" s="113" t="s">
        <v>55</v>
      </c>
      <c r="P3" s="113" t="s">
        <v>56</v>
      </c>
      <c r="Q3" s="113" t="s">
        <v>57</v>
      </c>
      <c r="R3" s="114" t="s">
        <v>58</v>
      </c>
      <c r="S3" s="113" t="s">
        <v>59</v>
      </c>
      <c r="T3" s="113" t="s">
        <v>61</v>
      </c>
      <c r="U3" s="113" t="s">
        <v>63</v>
      </c>
    </row>
    <row r="4" spans="1:21" ht="21" x14ac:dyDescent="0.35">
      <c r="A4" s="91">
        <v>4</v>
      </c>
      <c r="B4" s="91">
        <v>21</v>
      </c>
      <c r="C4" s="92">
        <v>100</v>
      </c>
      <c r="D4" s="110">
        <v>7</v>
      </c>
      <c r="E4" s="98">
        <v>3</v>
      </c>
      <c r="F4" s="98">
        <v>0</v>
      </c>
      <c r="G4" s="98">
        <v>0</v>
      </c>
      <c r="H4" s="98">
        <v>0</v>
      </c>
      <c r="I4" s="98">
        <v>0</v>
      </c>
      <c r="J4" s="98">
        <v>0</v>
      </c>
      <c r="K4" s="98">
        <v>0</v>
      </c>
      <c r="L4" s="98">
        <v>0</v>
      </c>
      <c r="M4" s="98">
        <v>0</v>
      </c>
      <c r="N4" s="98">
        <v>0</v>
      </c>
      <c r="O4" s="98">
        <v>0</v>
      </c>
      <c r="P4" s="98">
        <v>0</v>
      </c>
      <c r="Q4" s="98">
        <v>0</v>
      </c>
      <c r="R4" s="111">
        <v>0</v>
      </c>
      <c r="S4" s="103">
        <f t="shared" ref="S4:S8" si="0">SUM(D4:R4)</f>
        <v>10</v>
      </c>
      <c r="T4" s="95">
        <f>+Tabel2[[#This Row],[Nombre]]*3</f>
        <v>12</v>
      </c>
      <c r="U4" s="96">
        <f>Tabel2[[#This Row],[somme]]*Tabel2[[#This Row],[prix]]</f>
        <v>1000</v>
      </c>
    </row>
    <row r="5" spans="1:21" ht="21" x14ac:dyDescent="0.35">
      <c r="A5" s="91">
        <v>1</v>
      </c>
      <c r="B5" s="91">
        <v>20</v>
      </c>
      <c r="C5" s="92">
        <v>97.222222222222229</v>
      </c>
      <c r="D5" s="110">
        <v>0</v>
      </c>
      <c r="E5" s="98">
        <v>0</v>
      </c>
      <c r="F5" s="98">
        <v>2</v>
      </c>
      <c r="G5" s="98">
        <v>0</v>
      </c>
      <c r="H5" s="98">
        <v>0</v>
      </c>
      <c r="I5" s="98">
        <v>0</v>
      </c>
      <c r="J5" s="98">
        <v>0</v>
      </c>
      <c r="K5" s="98">
        <v>0</v>
      </c>
      <c r="L5" s="98">
        <v>0</v>
      </c>
      <c r="M5" s="98">
        <v>0</v>
      </c>
      <c r="N5" s="98">
        <v>0</v>
      </c>
      <c r="O5" s="98">
        <v>0</v>
      </c>
      <c r="P5" s="98">
        <v>0</v>
      </c>
      <c r="Q5" s="98">
        <v>0</v>
      </c>
      <c r="R5" s="111">
        <v>0</v>
      </c>
      <c r="S5" s="103">
        <f t="shared" si="0"/>
        <v>2</v>
      </c>
      <c r="T5" s="95">
        <f>+Tabel2[[#This Row],[Nombre]]*3</f>
        <v>3</v>
      </c>
      <c r="U5" s="96">
        <f>Tabel2[[#This Row],[somme]]*Tabel2[[#This Row],[prix]]</f>
        <v>194.44444444444446</v>
      </c>
    </row>
    <row r="6" spans="1:21" ht="21" x14ac:dyDescent="0.35">
      <c r="A6" s="91">
        <v>1</v>
      </c>
      <c r="B6" s="91">
        <v>17</v>
      </c>
      <c r="C6" s="92">
        <v>88.888888888888886</v>
      </c>
      <c r="D6" s="110">
        <v>0</v>
      </c>
      <c r="E6" s="98">
        <v>0</v>
      </c>
      <c r="F6" s="98">
        <v>0</v>
      </c>
      <c r="G6" s="98">
        <v>0</v>
      </c>
      <c r="H6" s="98">
        <v>0</v>
      </c>
      <c r="I6" s="98">
        <v>1</v>
      </c>
      <c r="J6" s="98">
        <v>0</v>
      </c>
      <c r="K6" s="98">
        <v>0</v>
      </c>
      <c r="L6" s="98">
        <v>0</v>
      </c>
      <c r="M6" s="98">
        <v>0</v>
      </c>
      <c r="N6" s="98">
        <v>0</v>
      </c>
      <c r="O6" s="98">
        <v>0</v>
      </c>
      <c r="P6" s="98">
        <v>0</v>
      </c>
      <c r="Q6" s="98">
        <v>0</v>
      </c>
      <c r="R6" s="111">
        <v>0</v>
      </c>
      <c r="S6" s="103">
        <f t="shared" si="0"/>
        <v>1</v>
      </c>
      <c r="T6" s="95">
        <f>+Tabel2[[#This Row],[Nombre]]*3</f>
        <v>3</v>
      </c>
      <c r="U6" s="96">
        <f>Tabel2[[#This Row],[somme]]*Tabel2[[#This Row],[prix]]</f>
        <v>88.888888888888886</v>
      </c>
    </row>
    <row r="7" spans="1:21" ht="21" x14ac:dyDescent="0.35">
      <c r="A7" s="91">
        <v>1</v>
      </c>
      <c r="B7" s="91">
        <v>15</v>
      </c>
      <c r="C7" s="92">
        <v>83.333333333333329</v>
      </c>
      <c r="D7" s="110">
        <v>0</v>
      </c>
      <c r="E7" s="98">
        <v>0</v>
      </c>
      <c r="F7" s="98">
        <v>2</v>
      </c>
      <c r="G7" s="98">
        <v>0</v>
      </c>
      <c r="H7" s="98">
        <v>0</v>
      </c>
      <c r="I7" s="98">
        <v>0</v>
      </c>
      <c r="J7" s="98">
        <v>1</v>
      </c>
      <c r="K7" s="98">
        <v>0</v>
      </c>
      <c r="L7" s="98">
        <v>0</v>
      </c>
      <c r="M7" s="98">
        <v>0</v>
      </c>
      <c r="N7" s="98">
        <v>0</v>
      </c>
      <c r="O7" s="98">
        <v>0</v>
      </c>
      <c r="P7" s="98">
        <v>0</v>
      </c>
      <c r="Q7" s="98">
        <v>0</v>
      </c>
      <c r="R7" s="111">
        <v>0</v>
      </c>
      <c r="S7" s="103">
        <f t="shared" si="0"/>
        <v>3</v>
      </c>
      <c r="T7" s="95">
        <f>+Tabel2[[#This Row],[Nombre]]*3</f>
        <v>3</v>
      </c>
      <c r="U7" s="96">
        <f>Tabel2[[#This Row],[somme]]*Tabel2[[#This Row],[prix]]</f>
        <v>250</v>
      </c>
    </row>
    <row r="8" spans="1:21" ht="21" x14ac:dyDescent="0.35">
      <c r="A8" s="91">
        <v>1</v>
      </c>
      <c r="B8" s="91">
        <v>12</v>
      </c>
      <c r="C8" s="92">
        <v>75</v>
      </c>
      <c r="D8" s="110">
        <v>0</v>
      </c>
      <c r="E8" s="98">
        <v>0</v>
      </c>
      <c r="F8" s="98">
        <v>0</v>
      </c>
      <c r="G8" s="98">
        <v>2</v>
      </c>
      <c r="H8" s="98">
        <v>1</v>
      </c>
      <c r="I8" s="98">
        <v>0</v>
      </c>
      <c r="J8" s="98">
        <v>0</v>
      </c>
      <c r="K8" s="98">
        <v>0</v>
      </c>
      <c r="L8" s="98">
        <v>0</v>
      </c>
      <c r="M8" s="98">
        <v>0</v>
      </c>
      <c r="N8" s="98">
        <v>0</v>
      </c>
      <c r="O8" s="98">
        <v>0</v>
      </c>
      <c r="P8" s="98">
        <v>0</v>
      </c>
      <c r="Q8" s="98">
        <v>0</v>
      </c>
      <c r="R8" s="111">
        <v>0</v>
      </c>
      <c r="S8" s="103">
        <f t="shared" si="0"/>
        <v>3</v>
      </c>
      <c r="T8" s="95">
        <f>+Tabel2[[#This Row],[Nombre]]*3</f>
        <v>3</v>
      </c>
      <c r="U8" s="96">
        <f>Tabel2[[#This Row],[somme]]*Tabel2[[#This Row],[prix]]</f>
        <v>225</v>
      </c>
    </row>
    <row r="13" spans="1:21" ht="21" x14ac:dyDescent="0.35">
      <c r="A13" s="93" t="s">
        <v>0</v>
      </c>
      <c r="B13" s="93" t="s">
        <v>43</v>
      </c>
      <c r="C13" s="93"/>
      <c r="E13" s="102" t="s">
        <v>64</v>
      </c>
      <c r="F13" s="102" t="s">
        <v>43</v>
      </c>
      <c r="G13" s="102" t="s">
        <v>62</v>
      </c>
      <c r="H13" s="102" t="s">
        <v>65</v>
      </c>
    </row>
    <row r="14" spans="1:21" ht="21" x14ac:dyDescent="0.35">
      <c r="A14" s="94" t="s">
        <v>35</v>
      </c>
      <c r="B14" s="94">
        <v>21</v>
      </c>
      <c r="C14" s="94"/>
      <c r="E14" s="102" cm="1">
        <f t="array" ref="E14:E18">COUNTIF(Tabel3[cap],_xlfn.ANCHORARRAY(F14))</f>
        <v>4</v>
      </c>
      <c r="F14" s="102" cm="1">
        <f t="array" ref="F14:F18">_xlfn._xlws.SORT(_xlfn.UNIQUE(Tabel3[cap]),,-1)</f>
        <v>21</v>
      </c>
      <c r="G14" s="99">
        <f>100+25*(F14-21)/9</f>
        <v>100</v>
      </c>
      <c r="H14" s="99">
        <f>+G14/F14</f>
        <v>4.7619047619047619</v>
      </c>
    </row>
    <row r="15" spans="1:21" ht="21" x14ac:dyDescent="0.35">
      <c r="A15" s="94" t="s">
        <v>36</v>
      </c>
      <c r="B15" s="94">
        <v>21</v>
      </c>
      <c r="C15" s="94"/>
      <c r="E15" s="102">
        <v>1</v>
      </c>
      <c r="F15" s="102">
        <v>20</v>
      </c>
      <c r="G15" s="99">
        <f t="shared" ref="G15:G18" si="1">100+25*(F15-21)/9</f>
        <v>97.222222222222229</v>
      </c>
      <c r="H15" s="99">
        <f t="shared" ref="H15:H18" si="2">+G15/F15</f>
        <v>4.8611111111111116</v>
      </c>
    </row>
    <row r="16" spans="1:21" ht="21" x14ac:dyDescent="0.35">
      <c r="A16" s="94" t="s">
        <v>37</v>
      </c>
      <c r="B16" s="94">
        <v>21</v>
      </c>
      <c r="C16" s="94"/>
      <c r="E16" s="102">
        <v>1</v>
      </c>
      <c r="F16" s="102">
        <v>17</v>
      </c>
      <c r="G16" s="99">
        <f t="shared" si="1"/>
        <v>88.888888888888886</v>
      </c>
      <c r="H16" s="99">
        <f t="shared" si="2"/>
        <v>5.2287581699346406</v>
      </c>
    </row>
    <row r="17" spans="1:8" ht="21" x14ac:dyDescent="0.35">
      <c r="A17" s="94" t="s">
        <v>38</v>
      </c>
      <c r="B17" s="94">
        <v>12</v>
      </c>
      <c r="C17" s="94"/>
      <c r="E17" s="102">
        <v>1</v>
      </c>
      <c r="F17" s="102">
        <v>15</v>
      </c>
      <c r="G17" s="99">
        <f t="shared" si="1"/>
        <v>83.333333333333329</v>
      </c>
      <c r="H17" s="99">
        <f t="shared" si="2"/>
        <v>5.5555555555555554</v>
      </c>
    </row>
    <row r="18" spans="1:8" ht="21" x14ac:dyDescent="0.35">
      <c r="A18" s="94" t="s">
        <v>39</v>
      </c>
      <c r="B18" s="94">
        <v>21</v>
      </c>
      <c r="C18" s="94"/>
      <c r="E18" s="102">
        <v>1</v>
      </c>
      <c r="F18" s="102">
        <v>12</v>
      </c>
      <c r="G18" s="99">
        <f t="shared" si="1"/>
        <v>75</v>
      </c>
      <c r="H18" s="99">
        <f t="shared" si="2"/>
        <v>6.25</v>
      </c>
    </row>
    <row r="19" spans="1:8" ht="21" x14ac:dyDescent="0.35">
      <c r="A19" s="94" t="s">
        <v>40</v>
      </c>
      <c r="B19" s="94">
        <v>15</v>
      </c>
      <c r="C19" s="94"/>
    </row>
    <row r="20" spans="1:8" ht="21" x14ac:dyDescent="0.35">
      <c r="A20" s="94" t="s">
        <v>41</v>
      </c>
      <c r="B20" s="94">
        <v>20</v>
      </c>
      <c r="C20" s="94"/>
    </row>
    <row r="21" spans="1:8" ht="21" x14ac:dyDescent="0.35">
      <c r="A21" s="94" t="s">
        <v>42</v>
      </c>
      <c r="B21" s="94">
        <v>17</v>
      </c>
      <c r="C21" s="94"/>
    </row>
  </sheetData>
  <phoneticPr fontId="18" type="noConversion"/>
  <conditionalFormatting sqref="D1:R1 T1">
    <cfRule type="expression" dxfId="24" priority="1">
      <formula>D$1&lt;D$2</formula>
    </cfRule>
  </conditionalFormatting>
  <conditionalFormatting sqref="S1">
    <cfRule type="expression" dxfId="23" priority="11">
      <formula>S$1&lt;#REF!</formula>
    </cfRule>
  </conditionalFormatting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3"/>
    <pageSetUpPr fitToPage="1"/>
  </sheetPr>
  <dimension ref="A5:U40"/>
  <sheetViews>
    <sheetView zoomScaleNormal="100" workbookViewId="0">
      <pane xSplit="1" topLeftCell="B1" activePane="topRight" state="frozen"/>
      <selection pane="topRight" activeCell="B5" sqref="B5"/>
    </sheetView>
  </sheetViews>
  <sheetFormatPr defaultColWidth="11.42578125" defaultRowHeight="12.75" x14ac:dyDescent="0.2"/>
  <cols>
    <col min="1" max="1" width="18.7109375" customWidth="1"/>
    <col min="2" max="5" width="15.7109375" customWidth="1"/>
    <col min="6" max="6" width="16.5703125" customWidth="1"/>
    <col min="7" max="10" width="15.7109375" customWidth="1"/>
    <col min="11" max="11" width="12.42578125" bestFit="1" customWidth="1"/>
  </cols>
  <sheetData>
    <row r="5" spans="1:9" x14ac:dyDescent="0.2">
      <c r="A5" s="67">
        <v>1</v>
      </c>
      <c r="B5" s="1" t="s">
        <v>29</v>
      </c>
      <c r="C5" s="1" t="s">
        <v>30</v>
      </c>
      <c r="D5" s="1" t="s">
        <v>31</v>
      </c>
      <c r="E5" s="1" t="s">
        <v>32</v>
      </c>
      <c r="F5" s="1" t="s">
        <v>33</v>
      </c>
      <c r="G5" s="1" t="s">
        <v>31</v>
      </c>
      <c r="H5" s="1"/>
      <c r="I5" s="1" t="s">
        <v>14</v>
      </c>
    </row>
    <row r="6" spans="1:9" ht="15" x14ac:dyDescent="0.25">
      <c r="A6" s="67"/>
      <c r="B6" s="68">
        <v>1.3888888888888888E-2</v>
      </c>
      <c r="C6" s="68">
        <v>1.0416666666666666E-2</v>
      </c>
      <c r="D6" s="68">
        <v>1.3888888888888888E-2</v>
      </c>
      <c r="E6" s="68">
        <v>6.9444444444444441E-3</v>
      </c>
      <c r="F6" s="68">
        <v>1.0416666666666666E-2</v>
      </c>
      <c r="G6" s="68">
        <v>6.9444444444444441E-3</v>
      </c>
      <c r="H6" s="68"/>
      <c r="I6" s="69">
        <f>SUM(B6:G6)</f>
        <v>6.2499999999999986E-2</v>
      </c>
    </row>
    <row r="7" spans="1:9" x14ac:dyDescent="0.2">
      <c r="A7" s="67"/>
      <c r="B7" s="1"/>
      <c r="C7" s="1"/>
      <c r="D7" s="1"/>
      <c r="E7" s="1"/>
      <c r="F7" s="1"/>
      <c r="G7" s="1"/>
      <c r="H7" s="1"/>
    </row>
    <row r="8" spans="1:9" x14ac:dyDescent="0.2">
      <c r="A8" s="67">
        <v>2</v>
      </c>
      <c r="B8" s="1" t="s">
        <v>29</v>
      </c>
      <c r="C8" s="1" t="s">
        <v>30</v>
      </c>
      <c r="D8" s="1" t="s">
        <v>31</v>
      </c>
      <c r="E8" s="1" t="s">
        <v>32</v>
      </c>
      <c r="F8" s="1" t="s">
        <v>33</v>
      </c>
      <c r="G8" s="1" t="s">
        <v>31</v>
      </c>
      <c r="H8" s="1"/>
      <c r="I8" s="1" t="s">
        <v>14</v>
      </c>
    </row>
    <row r="9" spans="1:9" ht="15" x14ac:dyDescent="0.25">
      <c r="A9" s="67"/>
      <c r="B9" s="68">
        <v>1.3888888888888888E-2</v>
      </c>
      <c r="C9" s="68">
        <v>6.9444444444444441E-3</v>
      </c>
      <c r="D9" s="68">
        <v>1.3888888888888888E-2</v>
      </c>
      <c r="E9" s="68">
        <v>6.9444444444444441E-3</v>
      </c>
      <c r="F9" s="68">
        <v>6.9444444444444441E-3</v>
      </c>
      <c r="G9" s="68">
        <v>6.9444444444444441E-3</v>
      </c>
      <c r="H9" s="68"/>
      <c r="I9" s="69">
        <f>SUM(B9:G9)</f>
        <v>5.5555555555555566E-2</v>
      </c>
    </row>
    <row r="10" spans="1:9" x14ac:dyDescent="0.2">
      <c r="A10" s="67"/>
      <c r="B10" s="1"/>
      <c r="C10" s="1"/>
      <c r="D10" s="1"/>
      <c r="E10" s="1"/>
      <c r="F10" s="1"/>
      <c r="G10" s="1"/>
      <c r="H10" s="1"/>
    </row>
    <row r="11" spans="1:9" x14ac:dyDescent="0.2">
      <c r="A11" s="67">
        <v>3</v>
      </c>
      <c r="B11" s="1" t="s">
        <v>29</v>
      </c>
      <c r="C11" s="1" t="s">
        <v>30</v>
      </c>
      <c r="D11" s="1" t="s">
        <v>31</v>
      </c>
      <c r="E11" s="1" t="s">
        <v>32</v>
      </c>
      <c r="F11" s="1" t="s">
        <v>33</v>
      </c>
      <c r="G11" s="1" t="s">
        <v>31</v>
      </c>
      <c r="H11" s="1"/>
      <c r="I11" s="1" t="s">
        <v>14</v>
      </c>
    </row>
    <row r="12" spans="1:9" ht="15" x14ac:dyDescent="0.25">
      <c r="A12" s="67"/>
      <c r="B12" s="68">
        <v>6.9444444444444441E-3</v>
      </c>
      <c r="C12" s="68">
        <v>1.3888888888888888E-2</v>
      </c>
      <c r="D12" s="68">
        <v>6.9444444444444441E-3</v>
      </c>
      <c r="E12" s="68">
        <v>3.472222222222222E-3</v>
      </c>
      <c r="F12" s="68">
        <v>1.3888888888888888E-2</v>
      </c>
      <c r="G12" s="68">
        <v>6.9444444444444441E-3</v>
      </c>
      <c r="H12" s="68"/>
      <c r="I12" s="69">
        <f>SUM(B12:G12)</f>
        <v>5.2083333333333329E-2</v>
      </c>
    </row>
    <row r="13" spans="1:9" x14ac:dyDescent="0.2">
      <c r="A13" s="67"/>
      <c r="B13" s="1"/>
      <c r="C13" s="1"/>
      <c r="D13" s="1"/>
      <c r="E13" s="1"/>
      <c r="F13" s="1"/>
      <c r="G13" s="1"/>
      <c r="H13" s="1"/>
    </row>
    <row r="14" spans="1:9" x14ac:dyDescent="0.2">
      <c r="A14" s="67">
        <v>4</v>
      </c>
      <c r="B14" s="1" t="s">
        <v>29</v>
      </c>
      <c r="C14" s="1" t="s">
        <v>30</v>
      </c>
      <c r="D14" s="1" t="s">
        <v>31</v>
      </c>
      <c r="E14" s="1" t="s">
        <v>32</v>
      </c>
      <c r="F14" s="1" t="s">
        <v>33</v>
      </c>
      <c r="G14" s="1" t="s">
        <v>31</v>
      </c>
      <c r="H14" s="1"/>
      <c r="I14" s="1" t="s">
        <v>14</v>
      </c>
    </row>
    <row r="15" spans="1:9" ht="15" x14ac:dyDescent="0.25">
      <c r="A15" s="67"/>
      <c r="B15" s="68">
        <v>1.3888888888888888E-2</v>
      </c>
      <c r="C15" s="68">
        <v>2.0833333333333332E-2</v>
      </c>
      <c r="D15" s="68">
        <v>1.3888888888888888E-2</v>
      </c>
      <c r="E15" s="68">
        <v>6.9444444444444441E-3</v>
      </c>
      <c r="F15" s="68">
        <v>2.0833333333333332E-2</v>
      </c>
      <c r="G15" s="68">
        <v>6.9444444444444441E-3</v>
      </c>
      <c r="H15" s="68"/>
      <c r="I15" s="69">
        <f>SUM(B15:G15)</f>
        <v>8.3333333333333329E-2</v>
      </c>
    </row>
    <row r="16" spans="1:9" x14ac:dyDescent="0.2">
      <c r="A16" s="67"/>
      <c r="B16" s="1"/>
      <c r="C16" s="1"/>
      <c r="D16" s="1"/>
      <c r="E16" s="1"/>
      <c r="F16" s="1"/>
      <c r="G16" s="1"/>
      <c r="H16" s="1"/>
    </row>
    <row r="17" spans="1:9" x14ac:dyDescent="0.2">
      <c r="A17" s="67">
        <v>5</v>
      </c>
      <c r="B17" s="1" t="s">
        <v>29</v>
      </c>
      <c r="C17" s="1" t="s">
        <v>30</v>
      </c>
      <c r="D17" s="1" t="s">
        <v>31</v>
      </c>
      <c r="E17" s="1" t="s">
        <v>32</v>
      </c>
      <c r="F17" s="1" t="s">
        <v>33</v>
      </c>
      <c r="G17" s="1" t="s">
        <v>31</v>
      </c>
      <c r="H17" s="1"/>
      <c r="I17" s="1" t="s">
        <v>14</v>
      </c>
    </row>
    <row r="18" spans="1:9" ht="15" x14ac:dyDescent="0.25">
      <c r="A18" s="67"/>
      <c r="B18" s="68">
        <v>1.3888888888888888E-2</v>
      </c>
      <c r="C18" s="68">
        <v>2.0833333333333332E-2</v>
      </c>
      <c r="D18" s="68">
        <v>3.125E-2</v>
      </c>
      <c r="E18" s="68">
        <v>6.9444444444444441E-3</v>
      </c>
      <c r="F18" s="68">
        <v>2.0833333333333332E-2</v>
      </c>
      <c r="G18" s="68">
        <v>6.9444444444444441E-3</v>
      </c>
      <c r="H18" s="68"/>
      <c r="I18" s="69">
        <f>SUM(B18:G18)</f>
        <v>0.10069444444444445</v>
      </c>
    </row>
    <row r="19" spans="1:9" x14ac:dyDescent="0.2">
      <c r="A19" s="67"/>
      <c r="B19" s="1"/>
      <c r="C19" s="1"/>
      <c r="D19" s="1"/>
      <c r="E19" s="1"/>
      <c r="F19" s="1"/>
      <c r="G19" s="1"/>
      <c r="H19" s="1"/>
    </row>
    <row r="20" spans="1:9" x14ac:dyDescent="0.2">
      <c r="A20" s="67">
        <v>6</v>
      </c>
      <c r="B20" s="1" t="s">
        <v>29</v>
      </c>
      <c r="C20" s="1" t="s">
        <v>30</v>
      </c>
      <c r="D20" s="1" t="s">
        <v>31</v>
      </c>
      <c r="E20" s="1" t="s">
        <v>32</v>
      </c>
      <c r="F20" s="1" t="s">
        <v>33</v>
      </c>
      <c r="G20" s="1" t="s">
        <v>31</v>
      </c>
      <c r="H20" s="1"/>
      <c r="I20" s="1" t="s">
        <v>14</v>
      </c>
    </row>
    <row r="21" spans="1:9" ht="15" x14ac:dyDescent="0.25">
      <c r="A21" s="67"/>
      <c r="B21" s="68">
        <v>1.3888888888888888E-2</v>
      </c>
      <c r="C21" s="68">
        <v>2.7777777777777776E-2</v>
      </c>
      <c r="D21" s="68">
        <v>1.3888888888888888E-2</v>
      </c>
      <c r="E21" s="68">
        <v>6.9444444444444441E-3</v>
      </c>
      <c r="F21" s="68">
        <v>2.7777777777777776E-2</v>
      </c>
      <c r="G21" s="68">
        <v>6.9444444444444441E-3</v>
      </c>
      <c r="H21" s="68"/>
      <c r="I21" s="69">
        <f>SUM(B21:G21)</f>
        <v>9.7222222222222224E-2</v>
      </c>
    </row>
    <row r="22" spans="1:9" x14ac:dyDescent="0.2">
      <c r="A22" s="67"/>
      <c r="B22" s="1"/>
      <c r="C22" s="1"/>
      <c r="D22" s="1"/>
      <c r="E22" s="1"/>
      <c r="F22" s="1"/>
      <c r="G22" s="1"/>
      <c r="H22" s="1"/>
    </row>
    <row r="23" spans="1:9" x14ac:dyDescent="0.2">
      <c r="A23" s="67">
        <v>7</v>
      </c>
      <c r="B23" s="1" t="s">
        <v>29</v>
      </c>
      <c r="C23" s="1" t="s">
        <v>30</v>
      </c>
      <c r="D23" s="1" t="s">
        <v>31</v>
      </c>
      <c r="E23" s="1" t="s">
        <v>32</v>
      </c>
      <c r="F23" s="1" t="s">
        <v>33</v>
      </c>
      <c r="G23" s="1" t="s">
        <v>31</v>
      </c>
      <c r="H23" s="1"/>
      <c r="I23" s="1" t="s">
        <v>14</v>
      </c>
    </row>
    <row r="24" spans="1:9" ht="15" x14ac:dyDescent="0.25">
      <c r="A24" s="67"/>
      <c r="B24" s="68">
        <v>1.3888888888888888E-2</v>
      </c>
      <c r="C24" s="68">
        <v>3.125E-2</v>
      </c>
      <c r="D24" s="68">
        <v>2.7777777777777776E-2</v>
      </c>
      <c r="E24" s="68">
        <v>6.9444444444444441E-3</v>
      </c>
      <c r="F24" s="68">
        <v>2.7777777777777776E-2</v>
      </c>
      <c r="G24" s="68">
        <v>6.9444444444444441E-3</v>
      </c>
      <c r="H24" s="68"/>
      <c r="I24" s="69">
        <f>SUM(B24:G24)</f>
        <v>0.11458333333333333</v>
      </c>
    </row>
    <row r="25" spans="1:9" x14ac:dyDescent="0.2">
      <c r="A25" s="67"/>
      <c r="B25" s="1"/>
      <c r="C25" s="1"/>
      <c r="D25" s="1"/>
      <c r="E25" s="1"/>
      <c r="F25" s="1"/>
      <c r="G25" s="1"/>
      <c r="H25" s="1"/>
    </row>
    <row r="26" spans="1:9" x14ac:dyDescent="0.2">
      <c r="A26" s="67">
        <v>8</v>
      </c>
      <c r="B26" s="1" t="s">
        <v>29</v>
      </c>
      <c r="C26" s="1" t="s">
        <v>30</v>
      </c>
      <c r="D26" s="1" t="s">
        <v>31</v>
      </c>
      <c r="E26" s="1" t="s">
        <v>32</v>
      </c>
      <c r="F26" s="1" t="s">
        <v>33</v>
      </c>
      <c r="G26" s="1" t="s">
        <v>31</v>
      </c>
      <c r="H26" s="1"/>
      <c r="I26" s="1" t="s">
        <v>14</v>
      </c>
    </row>
    <row r="27" spans="1:9" ht="15" x14ac:dyDescent="0.25">
      <c r="A27" s="67"/>
      <c r="B27" s="68">
        <v>1.3888888888888888E-2</v>
      </c>
      <c r="C27" s="68">
        <v>1.3888888888888888E-2</v>
      </c>
      <c r="D27" s="68">
        <v>1.3888888888888888E-2</v>
      </c>
      <c r="E27" s="68">
        <v>6.9444444444444441E-3</v>
      </c>
      <c r="F27" s="68">
        <v>1.3888888888888888E-2</v>
      </c>
      <c r="G27" s="68">
        <v>6.9444444444444441E-3</v>
      </c>
      <c r="H27" s="68"/>
      <c r="I27" s="69">
        <f>SUM(B27:G27)</f>
        <v>6.9444444444444434E-2</v>
      </c>
    </row>
    <row r="28" spans="1:9" x14ac:dyDescent="0.2">
      <c r="A28" s="67"/>
      <c r="B28" s="1"/>
      <c r="C28" s="1"/>
      <c r="D28" s="1"/>
      <c r="E28" s="1"/>
      <c r="F28" s="1"/>
      <c r="G28" s="1"/>
      <c r="H28" s="1"/>
    </row>
    <row r="29" spans="1:9" x14ac:dyDescent="0.2">
      <c r="A29" s="67">
        <v>9</v>
      </c>
      <c r="B29" s="1" t="s">
        <v>29</v>
      </c>
      <c r="C29" s="1" t="s">
        <v>30</v>
      </c>
      <c r="D29" s="1" t="s">
        <v>31</v>
      </c>
      <c r="E29" s="1" t="s">
        <v>32</v>
      </c>
      <c r="F29" s="1" t="s">
        <v>33</v>
      </c>
      <c r="G29" s="1" t="s">
        <v>31</v>
      </c>
      <c r="H29" s="1"/>
      <c r="I29" s="1" t="s">
        <v>14</v>
      </c>
    </row>
    <row r="30" spans="1:9" ht="15" x14ac:dyDescent="0.25">
      <c r="A30" s="67"/>
      <c r="B30" s="68">
        <v>6.9444444444444441E-3</v>
      </c>
      <c r="C30" s="68">
        <v>1.3888888888888888E-2</v>
      </c>
      <c r="D30" s="68">
        <v>6.9444444444444441E-3</v>
      </c>
      <c r="E30" s="68">
        <v>3.472222222222222E-3</v>
      </c>
      <c r="F30" s="68">
        <v>1.3888888888888888E-2</v>
      </c>
      <c r="G30" s="68">
        <v>6.9444444444444441E-3</v>
      </c>
      <c r="H30" s="68"/>
      <c r="I30" s="69">
        <f>SUM(B30:G30)</f>
        <v>5.2083333333333329E-2</v>
      </c>
    </row>
    <row r="31" spans="1:9" x14ac:dyDescent="0.2">
      <c r="A31" s="67"/>
      <c r="B31" s="1"/>
      <c r="C31" s="1"/>
      <c r="D31" s="1"/>
      <c r="E31" s="1"/>
      <c r="F31" s="1"/>
      <c r="G31" s="1"/>
      <c r="H31" s="1"/>
    </row>
    <row r="32" spans="1:9" x14ac:dyDescent="0.2">
      <c r="A32" s="67">
        <v>10</v>
      </c>
      <c r="B32" s="1" t="s">
        <v>29</v>
      </c>
      <c r="C32" s="1" t="s">
        <v>30</v>
      </c>
      <c r="D32" s="1" t="s">
        <v>31</v>
      </c>
      <c r="E32" s="1" t="s">
        <v>32</v>
      </c>
      <c r="F32" s="1" t="s">
        <v>33</v>
      </c>
      <c r="G32" s="1" t="s">
        <v>31</v>
      </c>
      <c r="H32" s="1"/>
      <c r="I32" s="1" t="s">
        <v>14</v>
      </c>
    </row>
    <row r="33" spans="1:21" ht="15" x14ac:dyDescent="0.25">
      <c r="A33" s="67"/>
      <c r="B33" s="68">
        <v>1.3888888888888888E-2</v>
      </c>
      <c r="C33" s="68">
        <v>2.7777777777777776E-2</v>
      </c>
      <c r="D33" s="68">
        <v>2.7777777777777776E-2</v>
      </c>
      <c r="E33" s="68">
        <v>6.9444444444444441E-3</v>
      </c>
      <c r="F33" s="68">
        <v>2.7777777777777776E-2</v>
      </c>
      <c r="G33" s="68">
        <v>6.9444444444444441E-3</v>
      </c>
      <c r="H33" s="68"/>
      <c r="I33" s="69">
        <f>SUM(B33:G33)</f>
        <v>0.11111111111111112</v>
      </c>
    </row>
    <row r="34" spans="1:21" x14ac:dyDescent="0.2">
      <c r="A34" s="67"/>
      <c r="B34" s="1"/>
      <c r="C34" s="1"/>
      <c r="D34" s="1"/>
      <c r="E34" s="1"/>
      <c r="F34" s="1"/>
      <c r="G34" s="1"/>
      <c r="H34" s="1"/>
    </row>
    <row r="35" spans="1:21" x14ac:dyDescent="0.2">
      <c r="A35" s="67">
        <v>11</v>
      </c>
      <c r="B35" s="1" t="s">
        <v>29</v>
      </c>
      <c r="C35" s="1" t="s">
        <v>30</v>
      </c>
      <c r="D35" s="1" t="s">
        <v>31</v>
      </c>
      <c r="E35" s="1" t="s">
        <v>32</v>
      </c>
      <c r="F35" s="1" t="s">
        <v>33</v>
      </c>
      <c r="G35" s="1" t="s">
        <v>31</v>
      </c>
      <c r="H35" s="1"/>
      <c r="I35" s="1" t="s">
        <v>14</v>
      </c>
    </row>
    <row r="36" spans="1:21" ht="15" x14ac:dyDescent="0.25">
      <c r="A36" s="1"/>
      <c r="B36" s="68">
        <v>1.3888888888888888E-2</v>
      </c>
      <c r="C36" s="68">
        <v>4.1666666666666664E-2</v>
      </c>
      <c r="D36" s="68">
        <v>2.7777777777777776E-2</v>
      </c>
      <c r="E36" s="68">
        <v>6.9444444444444441E-3</v>
      </c>
      <c r="F36" s="68">
        <v>4.1666666666666664E-2</v>
      </c>
      <c r="G36" s="68">
        <v>6.9444444444444441E-3</v>
      </c>
      <c r="H36" s="68"/>
      <c r="I36" s="69">
        <f>SUM(B36:G36)</f>
        <v>0.1388888888888889</v>
      </c>
    </row>
    <row r="37" spans="1:21" x14ac:dyDescent="0.2">
      <c r="A37" s="1"/>
      <c r="B37" s="1"/>
      <c r="C37" s="1"/>
      <c r="D37" s="1"/>
      <c r="E37" s="1"/>
      <c r="F37" s="1"/>
      <c r="G37" s="1"/>
      <c r="H37" s="1"/>
    </row>
    <row r="38" spans="1:21" x14ac:dyDescent="0.2">
      <c r="A38" s="1"/>
      <c r="B38" s="1"/>
      <c r="C38" s="1"/>
      <c r="D38" s="1"/>
      <c r="E38" s="1"/>
      <c r="F38" s="1"/>
      <c r="G38" s="1"/>
      <c r="H38" s="1"/>
    </row>
    <row r="39" spans="1:21" ht="13.5" thickBot="1" x14ac:dyDescent="0.25">
      <c r="A39" s="1"/>
      <c r="B39" s="1"/>
      <c r="C39" s="1"/>
      <c r="D39" s="1"/>
      <c r="E39" s="1"/>
      <c r="F39" s="1"/>
      <c r="G39" s="1"/>
      <c r="H39" s="1"/>
    </row>
    <row r="40" spans="1:21" ht="18.75" customHeight="1" x14ac:dyDescent="0.3">
      <c r="A40" s="70"/>
      <c r="B40" s="70"/>
      <c r="C40" s="70"/>
      <c r="D40" s="90" t="s">
        <v>34</v>
      </c>
      <c r="E40" s="90"/>
      <c r="F40" s="90"/>
      <c r="G40" s="90"/>
      <c r="H40" s="70"/>
      <c r="I40" s="71">
        <f>AVERAGE(I6,I9,I12,I15,I18,I21,I24,I27,I30,I33,I36)</f>
        <v>8.5227272727272721E-2</v>
      </c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</row>
  </sheetData>
  <mergeCells count="1">
    <mergeCell ref="D40:G40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&amp;C&amp;14TEMPS DE LIVRAISON PAR MAGASIN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2</vt:i4>
      </vt:variant>
    </vt:vector>
  </HeadingPairs>
  <TitlesOfParts>
    <vt:vector size="5" baseType="lpstr">
      <vt:lpstr>Volume magasins</vt:lpstr>
      <vt:lpstr>Camion</vt:lpstr>
      <vt:lpstr>temps de livraison</vt:lpstr>
      <vt:lpstr>'temps de livraison'!Afdrukbereik</vt:lpstr>
      <vt:lpstr>'Volume magasins'!Afdrukbereik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Palette Service</dc:creator>
  <cp:lastModifiedBy>BSA</cp:lastModifiedBy>
  <dcterms:created xsi:type="dcterms:W3CDTF">2026-03-25T12:47:36Z</dcterms:created>
  <dcterms:modified xsi:type="dcterms:W3CDTF">2026-03-27T09:22:57Z</dcterms:modified>
</cp:coreProperties>
</file>