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217C2A5-A80F-433E-BE16-8B4524F3A26D}" xr6:coauthVersionLast="47" xr6:coauthVersionMax="47" xr10:uidLastSave="{00000000-0000-0000-0000-000000000000}"/>
  <bookViews>
    <workbookView xWindow="-120" yWindow="-120" windowWidth="29040" windowHeight="15990" xr2:uid="{0CDDB8FE-BD62-4362-98C2-ED38F2E1AEAA}"/>
  </bookViews>
  <sheets>
    <sheet name="Planning" sheetId="1" r:id="rId1"/>
    <sheet name="Recap" sheetId="2" r:id="rId2"/>
    <sheet name="Parametres" sheetId="3" r:id="rId3"/>
    <sheet name="Jours feriés" sheetId="4" r:id="rId4"/>
  </sheets>
  <definedNames>
    <definedName name="Année">'Jours feriés'!#REF!</definedName>
    <definedName name="Contrat_hebdo__h">Planning!$E$1</definedName>
    <definedName name="Durée_congés">Parametres!$B$7</definedName>
    <definedName name="Durée_école__h">Parametres!$B$5</definedName>
    <definedName name="Durée_férié">Parametres!$B$8</definedName>
    <definedName name="Duréé_journaliere_contrat__h_décimales">Parametres!$B$4</definedName>
    <definedName name="Durée_repos_h">Parametres!$B$6</definedName>
    <definedName name="Fériés">'Jours feriés'!$B$3:$F$15</definedName>
    <definedName name="Heures_cotrat_hebdo">Parametres!$B$2</definedName>
    <definedName name="Jour_par_semaine">Planning!$E$2</definedName>
    <definedName name="Jour_travaillé_par_semaine">Parametres!$B$3</definedName>
    <definedName name="ListeCommentaires" localSheetId="2">Parametres!$A$11:$A$19</definedName>
    <definedName name="MesCommentaires">Tabel1[Commentaire]</definedName>
    <definedName name="MesHeuresPayees">Tabel1[Heures payées]</definedName>
    <definedName name="MesMois" localSheetId="3">'Jours feriés'!#REF!</definedName>
    <definedName name="MesMois">Tabel1[mois]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4" i="1" l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16" i="1" a="1"/>
  <c r="Q16" i="1" s="1"/>
  <c r="Q17" i="1" a="1"/>
  <c r="Q17" i="1" s="1"/>
  <c r="Q18" i="1" a="1"/>
  <c r="Q18" i="1" s="1"/>
  <c r="Q19" i="1" a="1"/>
  <c r="Q19" i="1" s="1"/>
  <c r="Q20" i="1" a="1"/>
  <c r="Q20" i="1" s="1"/>
  <c r="Q21" i="1" a="1"/>
  <c r="Q21" i="1" s="1"/>
  <c r="Q22" i="1" a="1"/>
  <c r="Q22" i="1" s="1"/>
  <c r="Q23" i="1" a="1"/>
  <c r="Q23" i="1" s="1"/>
  <c r="Q24" i="1" a="1"/>
  <c r="Q24" i="1" s="1"/>
  <c r="Q25" i="1" a="1"/>
  <c r="Q25" i="1" s="1"/>
  <c r="Q26" i="1" a="1"/>
  <c r="Q26" i="1" s="1"/>
  <c r="Q27" i="1" a="1"/>
  <c r="Q27" i="1" s="1"/>
  <c r="Q28" i="1" a="1"/>
  <c r="Q28" i="1" s="1"/>
  <c r="Q29" i="1" a="1"/>
  <c r="Q29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Q36" i="1" a="1"/>
  <c r="Q36" i="1" s="1"/>
  <c r="Q37" i="1" a="1"/>
  <c r="Q37" i="1" s="1"/>
  <c r="Q38" i="1" a="1"/>
  <c r="Q38" i="1" s="1"/>
  <c r="Q39" i="1" a="1"/>
  <c r="Q39" i="1" s="1"/>
  <c r="Q40" i="1" a="1"/>
  <c r="Q40" i="1" s="1"/>
  <c r="Q41" i="1" a="1"/>
  <c r="Q41" i="1" s="1"/>
  <c r="Q42" i="1" a="1"/>
  <c r="Q42" i="1" s="1"/>
  <c r="Q43" i="1" a="1"/>
  <c r="Q43" i="1" s="1"/>
  <c r="Q44" i="1" a="1"/>
  <c r="Q44" i="1" s="1"/>
  <c r="Q45" i="1" a="1"/>
  <c r="Q45" i="1" s="1"/>
  <c r="Q46" i="1" a="1"/>
  <c r="Q46" i="1" s="1"/>
  <c r="Q47" i="1" a="1"/>
  <c r="Q47" i="1" s="1"/>
  <c r="Q48" i="1" a="1"/>
  <c r="Q48" i="1" s="1"/>
  <c r="Q49" i="1" a="1"/>
  <c r="Q49" i="1" s="1"/>
  <c r="Q50" i="1" a="1"/>
  <c r="Q50" i="1" s="1"/>
  <c r="Q51" i="1" a="1"/>
  <c r="Q51" i="1" s="1"/>
  <c r="Q52" i="1" a="1"/>
  <c r="Q52" i="1" s="1"/>
  <c r="Q53" i="1" a="1"/>
  <c r="Q53" i="1" s="1"/>
  <c r="Q54" i="1" a="1"/>
  <c r="Q54" i="1" s="1"/>
  <c r="Q55" i="1" a="1"/>
  <c r="Q55" i="1" s="1"/>
  <c r="Q56" i="1" a="1"/>
  <c r="Q56" i="1" s="1"/>
  <c r="Q57" i="1" a="1"/>
  <c r="Q57" i="1" s="1"/>
  <c r="Q58" i="1" a="1"/>
  <c r="Q58" i="1" s="1"/>
  <c r="Q59" i="1" a="1"/>
  <c r="Q59" i="1" s="1"/>
  <c r="Q60" i="1" a="1"/>
  <c r="Q60" i="1" s="1"/>
  <c r="Q61" i="1" a="1"/>
  <c r="Q61" i="1" s="1"/>
  <c r="Q62" i="1" a="1"/>
  <c r="Q62" i="1" s="1"/>
  <c r="Q63" i="1" a="1"/>
  <c r="Q63" i="1" s="1"/>
  <c r="Q64" i="1" a="1"/>
  <c r="Q64" i="1" s="1"/>
  <c r="Q65" i="1" a="1"/>
  <c r="Q65" i="1" s="1"/>
  <c r="Q66" i="1" a="1"/>
  <c r="Q66" i="1" s="1"/>
  <c r="Q67" i="1" a="1"/>
  <c r="Q67" i="1" s="1"/>
  <c r="Q68" i="1" a="1"/>
  <c r="Q68" i="1" s="1"/>
  <c r="Q69" i="1" a="1"/>
  <c r="Q69" i="1" s="1"/>
  <c r="Q70" i="1" a="1"/>
  <c r="Q70" i="1" s="1"/>
  <c r="Q71" i="1" a="1"/>
  <c r="Q71" i="1" s="1"/>
  <c r="Q72" i="1" a="1"/>
  <c r="Q72" i="1" s="1"/>
  <c r="Q73" i="1" a="1"/>
  <c r="Q73" i="1" s="1"/>
  <c r="Q74" i="1" a="1"/>
  <c r="Q74" i="1" s="1"/>
  <c r="Q75" i="1" a="1"/>
  <c r="Q75" i="1" s="1"/>
  <c r="Q76" i="1" a="1"/>
  <c r="Q76" i="1" s="1"/>
  <c r="Q77" i="1" a="1"/>
  <c r="Q77" i="1" s="1"/>
  <c r="Q78" i="1" a="1"/>
  <c r="Q78" i="1" s="1"/>
  <c r="Q79" i="1" a="1"/>
  <c r="Q79" i="1" s="1"/>
  <c r="Q80" i="1" a="1"/>
  <c r="Q80" i="1" s="1"/>
  <c r="Q81" i="1" a="1"/>
  <c r="Q81" i="1" s="1"/>
  <c r="Q82" i="1" a="1"/>
  <c r="Q82" i="1" s="1"/>
  <c r="Q83" i="1" a="1"/>
  <c r="Q83" i="1" s="1"/>
  <c r="Q84" i="1" a="1"/>
  <c r="Q84" i="1" s="1"/>
  <c r="Q85" i="1" a="1"/>
  <c r="Q85" i="1" s="1"/>
  <c r="Q86" i="1" a="1"/>
  <c r="Q86" i="1" s="1"/>
  <c r="Q87" i="1" a="1"/>
  <c r="Q87" i="1" s="1"/>
  <c r="Q88" i="1" a="1"/>
  <c r="Q88" i="1" s="1"/>
  <c r="Q89" i="1" a="1"/>
  <c r="Q89" i="1" s="1"/>
  <c r="Q90" i="1" a="1"/>
  <c r="Q90" i="1" s="1"/>
  <c r="Q91" i="1" a="1"/>
  <c r="Q91" i="1" s="1"/>
  <c r="Q92" i="1" a="1"/>
  <c r="Q92" i="1" s="1"/>
  <c r="Q93" i="1" a="1"/>
  <c r="Q93" i="1" s="1"/>
  <c r="Q94" i="1" a="1"/>
  <c r="Q94" i="1" s="1"/>
  <c r="Q95" i="1" a="1"/>
  <c r="Q95" i="1" s="1"/>
  <c r="Q96" i="1" a="1"/>
  <c r="Q96" i="1" s="1"/>
  <c r="Q97" i="1" a="1"/>
  <c r="Q97" i="1" s="1"/>
  <c r="Q98" i="1" a="1"/>
  <c r="Q98" i="1" s="1"/>
  <c r="Q99" i="1" a="1"/>
  <c r="Q99" i="1" s="1"/>
  <c r="Q100" i="1" a="1"/>
  <c r="Q100" i="1" s="1"/>
  <c r="Q101" i="1" a="1"/>
  <c r="Q101" i="1" s="1"/>
  <c r="Q102" i="1" a="1"/>
  <c r="Q102" i="1" s="1"/>
  <c r="Q103" i="1" a="1"/>
  <c r="Q103" i="1" s="1"/>
  <c r="Q104" i="1" a="1"/>
  <c r="Q104" i="1" s="1"/>
  <c r="Q105" i="1" a="1"/>
  <c r="Q105" i="1" s="1"/>
  <c r="Q106" i="1" a="1"/>
  <c r="Q106" i="1" s="1"/>
  <c r="Q107" i="1" a="1"/>
  <c r="Q107" i="1" s="1"/>
  <c r="Q108" i="1" a="1"/>
  <c r="Q108" i="1" s="1"/>
  <c r="Q109" i="1" a="1"/>
  <c r="Q109" i="1" s="1"/>
  <c r="Q110" i="1" a="1"/>
  <c r="Q110" i="1" s="1"/>
  <c r="Q111" i="1" a="1"/>
  <c r="Q111" i="1" s="1"/>
  <c r="Q112" i="1" a="1"/>
  <c r="Q112" i="1" s="1"/>
  <c r="Q113" i="1" a="1"/>
  <c r="Q113" i="1" s="1"/>
  <c r="Q114" i="1" a="1"/>
  <c r="Q114" i="1" s="1"/>
  <c r="Q115" i="1" a="1"/>
  <c r="Q115" i="1" s="1"/>
  <c r="Q116" i="1" a="1"/>
  <c r="Q116" i="1" s="1"/>
  <c r="Q117" i="1" a="1"/>
  <c r="Q117" i="1" s="1"/>
  <c r="Q118" i="1" a="1"/>
  <c r="Q118" i="1" s="1"/>
  <c r="Q119" i="1" a="1"/>
  <c r="Q119" i="1" s="1"/>
  <c r="Q120" i="1" a="1"/>
  <c r="Q120" i="1" s="1"/>
  <c r="Q121" i="1" a="1"/>
  <c r="Q121" i="1" s="1"/>
  <c r="Q122" i="1" a="1"/>
  <c r="Q122" i="1" s="1"/>
  <c r="Q123" i="1" a="1"/>
  <c r="Q123" i="1" s="1"/>
  <c r="Q124" i="1" a="1"/>
  <c r="Q124" i="1" s="1"/>
  <c r="Q125" i="1" a="1"/>
  <c r="Q125" i="1" s="1"/>
  <c r="Q126" i="1" a="1"/>
  <c r="Q126" i="1" s="1"/>
  <c r="Q127" i="1" a="1"/>
  <c r="Q127" i="1" s="1"/>
  <c r="Q128" i="1" a="1"/>
  <c r="Q128" i="1" s="1"/>
  <c r="Q129" i="1" a="1"/>
  <c r="Q129" i="1" s="1"/>
  <c r="Q130" i="1" a="1"/>
  <c r="Q130" i="1" s="1"/>
  <c r="Q131" i="1" a="1"/>
  <c r="Q131" i="1" s="1"/>
  <c r="Q132" i="1" a="1"/>
  <c r="Q132" i="1" s="1"/>
  <c r="Q133" i="1" a="1"/>
  <c r="Q133" i="1" s="1"/>
  <c r="Q134" i="1" a="1"/>
  <c r="Q134" i="1" s="1"/>
  <c r="Q135" i="1" a="1"/>
  <c r="Q135" i="1" s="1"/>
  <c r="Q136" i="1" a="1"/>
  <c r="Q136" i="1" s="1"/>
  <c r="Q137" i="1" a="1"/>
  <c r="Q137" i="1" s="1"/>
  <c r="Q138" i="1" a="1"/>
  <c r="Q138" i="1" s="1"/>
  <c r="Q139" i="1" a="1"/>
  <c r="Q139" i="1" s="1"/>
  <c r="Q140" i="1" a="1"/>
  <c r="Q140" i="1" s="1"/>
  <c r="Q141" i="1" a="1"/>
  <c r="Q141" i="1" s="1"/>
  <c r="Q142" i="1" a="1"/>
  <c r="Q142" i="1" s="1"/>
  <c r="Q143" i="1" a="1"/>
  <c r="Q143" i="1" s="1"/>
  <c r="Q144" i="1" a="1"/>
  <c r="Q144" i="1" s="1"/>
  <c r="Q145" i="1" a="1"/>
  <c r="Q145" i="1" s="1"/>
  <c r="Q146" i="1" a="1"/>
  <c r="Q146" i="1" s="1"/>
  <c r="Q147" i="1" a="1"/>
  <c r="Q147" i="1" s="1"/>
  <c r="Q148" i="1" a="1"/>
  <c r="Q148" i="1" s="1"/>
  <c r="Q149" i="1" a="1"/>
  <c r="Q149" i="1" s="1"/>
  <c r="Q150" i="1" a="1"/>
  <c r="Q150" i="1" s="1"/>
  <c r="Q151" i="1" a="1"/>
  <c r="Q151" i="1" s="1"/>
  <c r="Q152" i="1" a="1"/>
  <c r="Q152" i="1" s="1"/>
  <c r="Q153" i="1" a="1"/>
  <c r="Q153" i="1" s="1"/>
  <c r="Q154" i="1" a="1"/>
  <c r="Q154" i="1" s="1"/>
  <c r="Q155" i="1" a="1"/>
  <c r="Q155" i="1" s="1"/>
  <c r="Q156" i="1" a="1"/>
  <c r="Q156" i="1" s="1"/>
  <c r="Q157" i="1" a="1"/>
  <c r="Q157" i="1" s="1"/>
  <c r="Q158" i="1" a="1"/>
  <c r="Q158" i="1" s="1"/>
  <c r="Q159" i="1" a="1"/>
  <c r="Q159" i="1" s="1"/>
  <c r="Q160" i="1" a="1"/>
  <c r="Q160" i="1" s="1"/>
  <c r="Q161" i="1" a="1"/>
  <c r="Q161" i="1" s="1"/>
  <c r="Q162" i="1" a="1"/>
  <c r="Q162" i="1" s="1"/>
  <c r="Q163" i="1" a="1"/>
  <c r="Q163" i="1" s="1"/>
  <c r="Q164" i="1" a="1"/>
  <c r="Q164" i="1" s="1"/>
  <c r="Q165" i="1" a="1"/>
  <c r="Q165" i="1" s="1"/>
  <c r="Q166" i="1" a="1"/>
  <c r="Q166" i="1" s="1"/>
  <c r="Q167" i="1" a="1"/>
  <c r="Q167" i="1" s="1"/>
  <c r="Q168" i="1" a="1"/>
  <c r="Q168" i="1" s="1"/>
  <c r="Q169" i="1" a="1"/>
  <c r="Q169" i="1" s="1"/>
  <c r="Q170" i="1" a="1"/>
  <c r="Q170" i="1" s="1"/>
  <c r="Q171" i="1" a="1"/>
  <c r="Q171" i="1" s="1"/>
  <c r="Q172" i="1" a="1"/>
  <c r="Q172" i="1" s="1"/>
  <c r="Q173" i="1" a="1"/>
  <c r="Q173" i="1" s="1"/>
  <c r="Q174" i="1" a="1"/>
  <c r="Q174" i="1" s="1"/>
  <c r="Q175" i="1" a="1"/>
  <c r="Q175" i="1" s="1"/>
  <c r="Q176" i="1" a="1"/>
  <c r="Q176" i="1" s="1"/>
  <c r="Q177" i="1" a="1"/>
  <c r="Q177" i="1" s="1"/>
  <c r="Q178" i="1" a="1"/>
  <c r="Q178" i="1" s="1"/>
  <c r="Q179" i="1" a="1"/>
  <c r="Q179" i="1" s="1"/>
  <c r="Q180" i="1" a="1"/>
  <c r="Q180" i="1" s="1"/>
  <c r="Q181" i="1" a="1"/>
  <c r="Q181" i="1" s="1"/>
  <c r="Q182" i="1" a="1"/>
  <c r="Q182" i="1" s="1"/>
  <c r="Q183" i="1" a="1"/>
  <c r="Q183" i="1" s="1"/>
  <c r="Q184" i="1" a="1"/>
  <c r="Q184" i="1" s="1"/>
  <c r="Q185" i="1" a="1"/>
  <c r="Q185" i="1" s="1"/>
  <c r="Q186" i="1" a="1"/>
  <c r="Q186" i="1" s="1"/>
  <c r="Q187" i="1" a="1"/>
  <c r="Q187" i="1" s="1"/>
  <c r="Q188" i="1" a="1"/>
  <c r="Q188" i="1" s="1"/>
  <c r="Q189" i="1" a="1"/>
  <c r="Q189" i="1" s="1"/>
  <c r="Q190" i="1" a="1"/>
  <c r="Q190" i="1" s="1"/>
  <c r="Q191" i="1" a="1"/>
  <c r="Q191" i="1" s="1"/>
  <c r="Q192" i="1" a="1"/>
  <c r="Q192" i="1" s="1"/>
  <c r="Q193" i="1" a="1"/>
  <c r="Q193" i="1" s="1"/>
  <c r="Q194" i="1" a="1"/>
  <c r="Q194" i="1" s="1"/>
  <c r="Q195" i="1" a="1"/>
  <c r="Q195" i="1" s="1"/>
  <c r="Q196" i="1" a="1"/>
  <c r="Q196" i="1" s="1"/>
  <c r="Q197" i="1" a="1"/>
  <c r="Q197" i="1" s="1"/>
  <c r="Q198" i="1" a="1"/>
  <c r="Q198" i="1" s="1"/>
  <c r="Q199" i="1" a="1"/>
  <c r="Q199" i="1" s="1"/>
  <c r="Q200" i="1" a="1"/>
  <c r="Q200" i="1" s="1"/>
  <c r="Q201" i="1" a="1"/>
  <c r="Q201" i="1" s="1"/>
  <c r="Q202" i="1" a="1"/>
  <c r="Q202" i="1" s="1"/>
  <c r="Q203" i="1" a="1"/>
  <c r="Q203" i="1" s="1"/>
  <c r="Q204" i="1" a="1"/>
  <c r="Q204" i="1" s="1"/>
  <c r="Q205" i="1" a="1"/>
  <c r="Q205" i="1" s="1"/>
  <c r="Q206" i="1" a="1"/>
  <c r="Q206" i="1" s="1"/>
  <c r="Q207" i="1" a="1"/>
  <c r="Q207" i="1" s="1"/>
  <c r="Q208" i="1" a="1"/>
  <c r="Q208" i="1" s="1"/>
  <c r="Q209" i="1" a="1"/>
  <c r="Q209" i="1" s="1"/>
  <c r="Q210" i="1" a="1"/>
  <c r="Q210" i="1" s="1"/>
  <c r="Q211" i="1" a="1"/>
  <c r="Q211" i="1" s="1"/>
  <c r="Q212" i="1" a="1"/>
  <c r="Q212" i="1" s="1"/>
  <c r="Q213" i="1" a="1"/>
  <c r="Q213" i="1" s="1"/>
  <c r="Q214" i="1" a="1"/>
  <c r="Q214" i="1" s="1"/>
  <c r="Q215" i="1" a="1"/>
  <c r="Q215" i="1" s="1"/>
  <c r="Q216" i="1" a="1"/>
  <c r="Q216" i="1" s="1"/>
  <c r="Q217" i="1" a="1"/>
  <c r="Q217" i="1" s="1"/>
  <c r="Q218" i="1" a="1"/>
  <c r="Q218" i="1" s="1"/>
  <c r="Q219" i="1" a="1"/>
  <c r="Q219" i="1" s="1"/>
  <c r="Q220" i="1" a="1"/>
  <c r="Q220" i="1" s="1"/>
  <c r="Q221" i="1" a="1"/>
  <c r="Q221" i="1" s="1"/>
  <c r="Q222" i="1" a="1"/>
  <c r="Q222" i="1" s="1"/>
  <c r="Q223" i="1" a="1"/>
  <c r="Q223" i="1" s="1"/>
  <c r="Q224" i="1" a="1"/>
  <c r="Q224" i="1" s="1"/>
  <c r="Q225" i="1" a="1"/>
  <c r="Q225" i="1" s="1"/>
  <c r="Q226" i="1" a="1"/>
  <c r="Q226" i="1" s="1"/>
  <c r="Q227" i="1" a="1"/>
  <c r="Q227" i="1" s="1"/>
  <c r="Q228" i="1" a="1"/>
  <c r="Q228" i="1" s="1"/>
  <c r="Q229" i="1" a="1"/>
  <c r="Q229" i="1" s="1"/>
  <c r="Q230" i="1" a="1"/>
  <c r="Q230" i="1" s="1"/>
  <c r="Q231" i="1" a="1"/>
  <c r="Q231" i="1" s="1"/>
  <c r="Q232" i="1" a="1"/>
  <c r="Q232" i="1" s="1"/>
  <c r="Q233" i="1" a="1"/>
  <c r="Q233" i="1" s="1"/>
  <c r="Q234" i="1" a="1"/>
  <c r="Q234" i="1" s="1"/>
  <c r="Q235" i="1" a="1"/>
  <c r="Q235" i="1" s="1"/>
  <c r="Q236" i="1" a="1"/>
  <c r="Q236" i="1" s="1"/>
  <c r="Q237" i="1" a="1"/>
  <c r="Q237" i="1" s="1"/>
  <c r="Q238" i="1" a="1"/>
  <c r="Q238" i="1" s="1"/>
  <c r="Q239" i="1" a="1"/>
  <c r="Q239" i="1" s="1"/>
  <c r="Q240" i="1" a="1"/>
  <c r="Q240" i="1" s="1"/>
  <c r="Q241" i="1" a="1"/>
  <c r="Q241" i="1" s="1"/>
  <c r="Q242" i="1" a="1"/>
  <c r="Q242" i="1" s="1"/>
  <c r="Q243" i="1" a="1"/>
  <c r="Q243" i="1" s="1"/>
  <c r="Q244" i="1" a="1"/>
  <c r="Q244" i="1" s="1"/>
  <c r="Q245" i="1" a="1"/>
  <c r="Q245" i="1" s="1"/>
  <c r="Q246" i="1" a="1"/>
  <c r="Q246" i="1" s="1"/>
  <c r="Q247" i="1" a="1"/>
  <c r="Q247" i="1" s="1"/>
  <c r="Q248" i="1" a="1"/>
  <c r="Q248" i="1" s="1"/>
  <c r="Q249" i="1" a="1"/>
  <c r="Q249" i="1" s="1"/>
  <c r="Q250" i="1" a="1"/>
  <c r="Q250" i="1" s="1"/>
  <c r="Q251" i="1" a="1"/>
  <c r="Q251" i="1" s="1"/>
  <c r="Q252" i="1" a="1"/>
  <c r="Q252" i="1" s="1"/>
  <c r="Q253" i="1" a="1"/>
  <c r="Q253" i="1" s="1"/>
  <c r="Q254" i="1" a="1"/>
  <c r="Q254" i="1" s="1"/>
  <c r="Q255" i="1" a="1"/>
  <c r="Q255" i="1" s="1"/>
  <c r="Q256" i="1" a="1"/>
  <c r="Q256" i="1" s="1"/>
  <c r="Q257" i="1" a="1"/>
  <c r="Q257" i="1" s="1"/>
  <c r="Q258" i="1" a="1"/>
  <c r="Q258" i="1" s="1"/>
  <c r="Q259" i="1" a="1"/>
  <c r="Q259" i="1" s="1"/>
  <c r="Q260" i="1" a="1"/>
  <c r="Q260" i="1" s="1"/>
  <c r="Q261" i="1" a="1"/>
  <c r="Q261" i="1" s="1"/>
  <c r="Q262" i="1" a="1"/>
  <c r="Q262" i="1" s="1"/>
  <c r="Q263" i="1" a="1"/>
  <c r="Q263" i="1" s="1"/>
  <c r="Q264" i="1" a="1"/>
  <c r="Q264" i="1" s="1"/>
  <c r="Q265" i="1" a="1"/>
  <c r="Q265" i="1" s="1"/>
  <c r="Q266" i="1" a="1"/>
  <c r="Q266" i="1" s="1"/>
  <c r="Q267" i="1" a="1"/>
  <c r="Q267" i="1" s="1"/>
  <c r="Q268" i="1" a="1"/>
  <c r="Q268" i="1" s="1"/>
  <c r="Q269" i="1" a="1"/>
  <c r="Q269" i="1" s="1"/>
  <c r="Q270" i="1" a="1"/>
  <c r="Q270" i="1" s="1"/>
  <c r="Q271" i="1" a="1"/>
  <c r="Q271" i="1" s="1"/>
  <c r="Q272" i="1" a="1"/>
  <c r="Q272" i="1" s="1"/>
  <c r="Q273" i="1" a="1"/>
  <c r="Q273" i="1" s="1"/>
  <c r="Q274" i="1" a="1"/>
  <c r="Q274" i="1" s="1"/>
  <c r="Q275" i="1" a="1"/>
  <c r="Q275" i="1" s="1"/>
  <c r="Q276" i="1" a="1"/>
  <c r="Q276" i="1" s="1"/>
  <c r="Q277" i="1" a="1"/>
  <c r="Q277" i="1" s="1"/>
  <c r="Q278" i="1" a="1"/>
  <c r="Q278" i="1" s="1"/>
  <c r="Q279" i="1" a="1"/>
  <c r="Q279" i="1" s="1"/>
  <c r="Q280" i="1" a="1"/>
  <c r="Q280" i="1" s="1"/>
  <c r="Q281" i="1" a="1"/>
  <c r="Q281" i="1" s="1"/>
  <c r="Q282" i="1" a="1"/>
  <c r="Q282" i="1" s="1"/>
  <c r="Q283" i="1" a="1"/>
  <c r="Q283" i="1" s="1"/>
  <c r="Q284" i="1" a="1"/>
  <c r="Q284" i="1" s="1"/>
  <c r="Q285" i="1" a="1"/>
  <c r="Q285" i="1" s="1"/>
  <c r="Q286" i="1" a="1"/>
  <c r="Q286" i="1" s="1"/>
  <c r="Q287" i="1" a="1"/>
  <c r="Q287" i="1" s="1"/>
  <c r="Q288" i="1" a="1"/>
  <c r="Q288" i="1" s="1"/>
  <c r="Q289" i="1" a="1"/>
  <c r="Q289" i="1" s="1"/>
  <c r="Q290" i="1" a="1"/>
  <c r="Q290" i="1" s="1"/>
  <c r="Q291" i="1" a="1"/>
  <c r="Q291" i="1" s="1"/>
  <c r="Q292" i="1" a="1"/>
  <c r="Q292" i="1" s="1"/>
  <c r="Q293" i="1" a="1"/>
  <c r="Q293" i="1" s="1"/>
  <c r="Q294" i="1" a="1"/>
  <c r="Q294" i="1" s="1"/>
  <c r="Q295" i="1" a="1"/>
  <c r="Q295" i="1" s="1"/>
  <c r="Q296" i="1" a="1"/>
  <c r="Q296" i="1" s="1"/>
  <c r="Q297" i="1" a="1"/>
  <c r="Q297" i="1" s="1"/>
  <c r="Q298" i="1" a="1"/>
  <c r="Q298" i="1" s="1"/>
  <c r="Q299" i="1" a="1"/>
  <c r="Q299" i="1" s="1"/>
  <c r="Q300" i="1" a="1"/>
  <c r="Q300" i="1" s="1"/>
  <c r="Q301" i="1" a="1"/>
  <c r="Q301" i="1" s="1"/>
  <c r="Q302" i="1" a="1"/>
  <c r="Q302" i="1" s="1"/>
  <c r="Q303" i="1" a="1"/>
  <c r="Q303" i="1" s="1"/>
  <c r="Q304" i="1" a="1"/>
  <c r="Q304" i="1" s="1"/>
  <c r="Q305" i="1" a="1"/>
  <c r="Q305" i="1" s="1"/>
  <c r="Q306" i="1" a="1"/>
  <c r="Q306" i="1" s="1"/>
  <c r="Q307" i="1" a="1"/>
  <c r="Q307" i="1" s="1"/>
  <c r="Q308" i="1" a="1"/>
  <c r="Q308" i="1" s="1"/>
  <c r="Q309" i="1" a="1"/>
  <c r="Q309" i="1" s="1"/>
  <c r="Q310" i="1" a="1"/>
  <c r="Q310" i="1" s="1"/>
  <c r="Q311" i="1" a="1"/>
  <c r="Q311" i="1" s="1"/>
  <c r="Q312" i="1" a="1"/>
  <c r="Q312" i="1" s="1"/>
  <c r="Q313" i="1" a="1"/>
  <c r="Q313" i="1" s="1"/>
  <c r="Q314" i="1" a="1"/>
  <c r="Q314" i="1" s="1"/>
  <c r="Q315" i="1" a="1"/>
  <c r="Q315" i="1" s="1"/>
  <c r="Q316" i="1" a="1"/>
  <c r="Q316" i="1" s="1"/>
  <c r="Q317" i="1" a="1"/>
  <c r="Q317" i="1" s="1"/>
  <c r="Q318" i="1" a="1"/>
  <c r="Q318" i="1" s="1"/>
  <c r="Q319" i="1" a="1"/>
  <c r="Q319" i="1" s="1"/>
  <c r="Q320" i="1" a="1"/>
  <c r="Q320" i="1" s="1"/>
  <c r="Q321" i="1" a="1"/>
  <c r="Q321" i="1" s="1"/>
  <c r="Q322" i="1" a="1"/>
  <c r="Q322" i="1" s="1"/>
  <c r="Q323" i="1" a="1"/>
  <c r="Q323" i="1" s="1"/>
  <c r="Q324" i="1" a="1"/>
  <c r="Q324" i="1" s="1"/>
  <c r="Q325" i="1" a="1"/>
  <c r="Q325" i="1" s="1"/>
  <c r="Q326" i="1" a="1"/>
  <c r="Q326" i="1" s="1"/>
  <c r="Q327" i="1" a="1"/>
  <c r="Q327" i="1" s="1"/>
  <c r="Q328" i="1" a="1"/>
  <c r="Q328" i="1" s="1"/>
  <c r="Q329" i="1" a="1"/>
  <c r="Q329" i="1" s="1"/>
  <c r="Q330" i="1" a="1"/>
  <c r="Q330" i="1" s="1"/>
  <c r="Q331" i="1" a="1"/>
  <c r="Q331" i="1" s="1"/>
  <c r="Q332" i="1" a="1"/>
  <c r="Q332" i="1" s="1"/>
  <c r="Q333" i="1" a="1"/>
  <c r="Q333" i="1" s="1"/>
  <c r="Q334" i="1" a="1"/>
  <c r="Q334" i="1" s="1"/>
  <c r="Q335" i="1" a="1"/>
  <c r="Q335" i="1" s="1"/>
  <c r="Q336" i="1" a="1"/>
  <c r="Q336" i="1" s="1"/>
  <c r="Q337" i="1" a="1"/>
  <c r="Q337" i="1" s="1"/>
  <c r="Q338" i="1" a="1"/>
  <c r="Q338" i="1" s="1"/>
  <c r="Q339" i="1" a="1"/>
  <c r="Q339" i="1" s="1"/>
  <c r="Q340" i="1" a="1"/>
  <c r="Q340" i="1" s="1"/>
  <c r="Q341" i="1" a="1"/>
  <c r="Q341" i="1" s="1"/>
  <c r="Q342" i="1" a="1"/>
  <c r="Q342" i="1" s="1"/>
  <c r="Q343" i="1" a="1"/>
  <c r="Q343" i="1" s="1"/>
  <c r="Q344" i="1" a="1"/>
  <c r="Q344" i="1" s="1"/>
  <c r="Q345" i="1" a="1"/>
  <c r="Q345" i="1" s="1"/>
  <c r="Q346" i="1" a="1"/>
  <c r="Q346" i="1" s="1"/>
  <c r="Q347" i="1" a="1"/>
  <c r="Q347" i="1" s="1"/>
  <c r="Q348" i="1" a="1"/>
  <c r="Q348" i="1" s="1"/>
  <c r="Q349" i="1" a="1"/>
  <c r="Q349" i="1" s="1"/>
  <c r="Q350" i="1" a="1"/>
  <c r="Q350" i="1" s="1"/>
  <c r="Q351" i="1" a="1"/>
  <c r="Q351" i="1" s="1"/>
  <c r="Q352" i="1" a="1"/>
  <c r="Q352" i="1" s="1"/>
  <c r="Q353" i="1" a="1"/>
  <c r="Q353" i="1" s="1"/>
  <c r="Q354" i="1" a="1"/>
  <c r="Q354" i="1" s="1"/>
  <c r="Q355" i="1" a="1"/>
  <c r="Q355" i="1" s="1"/>
  <c r="Q356" i="1" a="1"/>
  <c r="Q356" i="1" s="1"/>
  <c r="Q357" i="1" a="1"/>
  <c r="Q357" i="1" s="1"/>
  <c r="Q358" i="1" a="1"/>
  <c r="Q358" i="1" s="1"/>
  <c r="Q359" i="1" a="1"/>
  <c r="Q359" i="1" s="1"/>
  <c r="Q360" i="1" a="1"/>
  <c r="Q360" i="1" s="1"/>
  <c r="Q361" i="1" a="1"/>
  <c r="Q361" i="1" s="1"/>
  <c r="Q362" i="1" a="1"/>
  <c r="Q362" i="1" s="1"/>
  <c r="Q363" i="1" a="1"/>
  <c r="Q363" i="1" s="1"/>
  <c r="Q364" i="1" a="1"/>
  <c r="Q364" i="1" s="1"/>
  <c r="Q365" i="1" a="1"/>
  <c r="Q365" i="1" s="1"/>
  <c r="Q366" i="1" a="1"/>
  <c r="Q366" i="1" s="1"/>
  <c r="Q367" i="1" a="1"/>
  <c r="Q367" i="1" s="1"/>
  <c r="Q368" i="1" a="1"/>
  <c r="Q368" i="1" s="1"/>
  <c r="Q369" i="1" a="1"/>
  <c r="Q369" i="1" s="1"/>
  <c r="Q370" i="1" a="1"/>
  <c r="Q370" i="1" s="1"/>
  <c r="Q371" i="1" a="1"/>
  <c r="Q371" i="1" s="1"/>
  <c r="Q372" i="1" a="1"/>
  <c r="Q372" i="1" s="1"/>
  <c r="Q373" i="1" a="1"/>
  <c r="Q373" i="1" s="1"/>
  <c r="Q374" i="1" a="1"/>
  <c r="Q374" i="1" s="1"/>
  <c r="Q375" i="1" a="1"/>
  <c r="Q375" i="1" s="1"/>
  <c r="Q376" i="1" a="1"/>
  <c r="Q376" i="1" s="1"/>
  <c r="Q377" i="1" a="1"/>
  <c r="Q377" i="1" s="1"/>
  <c r="Q378" i="1" a="1"/>
  <c r="Q378" i="1" s="1"/>
  <c r="Q379" i="1" a="1"/>
  <c r="Q379" i="1" s="1"/>
  <c r="Q380" i="1" a="1"/>
  <c r="Q380" i="1" s="1"/>
  <c r="Q381" i="1" a="1"/>
  <c r="Q381" i="1" s="1"/>
  <c r="Q382" i="1" a="1"/>
  <c r="Q382" i="1" s="1"/>
  <c r="Q383" i="1" a="1"/>
  <c r="Q383" i="1" s="1"/>
  <c r="Q384" i="1" a="1"/>
  <c r="Q384" i="1" s="1"/>
  <c r="Q385" i="1" a="1"/>
  <c r="Q385" i="1" s="1"/>
  <c r="Q386" i="1" a="1"/>
  <c r="Q386" i="1" s="1"/>
  <c r="Q387" i="1" a="1"/>
  <c r="Q387" i="1" s="1"/>
  <c r="Q388" i="1" a="1"/>
  <c r="Q388" i="1" s="1"/>
  <c r="Q389" i="1" a="1"/>
  <c r="Q389" i="1" s="1"/>
  <c r="Q390" i="1" a="1"/>
  <c r="Q390" i="1" s="1"/>
  <c r="Q391" i="1" a="1"/>
  <c r="Q391" i="1" s="1"/>
  <c r="Q392" i="1" a="1"/>
  <c r="Q392" i="1" s="1"/>
  <c r="Q393" i="1" a="1"/>
  <c r="Q393" i="1" s="1"/>
  <c r="Q394" i="1" a="1"/>
  <c r="Q394" i="1" s="1"/>
  <c r="Q395" i="1" a="1"/>
  <c r="Q395" i="1" s="1"/>
  <c r="Q396" i="1" a="1"/>
  <c r="Q396" i="1" s="1"/>
  <c r="Q397" i="1" a="1"/>
  <c r="Q397" i="1" s="1"/>
  <c r="Q398" i="1" a="1"/>
  <c r="Q398" i="1" s="1"/>
  <c r="Q399" i="1" a="1"/>
  <c r="Q399" i="1" s="1"/>
  <c r="Q400" i="1" a="1"/>
  <c r="Q400" i="1" s="1"/>
  <c r="Q401" i="1" a="1"/>
  <c r="Q401" i="1" s="1"/>
  <c r="Q402" i="1" a="1"/>
  <c r="Q402" i="1" s="1"/>
  <c r="Q403" i="1" a="1"/>
  <c r="Q403" i="1" s="1"/>
  <c r="Q404" i="1" a="1"/>
  <c r="Q404" i="1" s="1"/>
  <c r="Q405" i="1" a="1"/>
  <c r="Q405" i="1" s="1"/>
  <c r="Q406" i="1" a="1"/>
  <c r="Q406" i="1" s="1"/>
  <c r="Q407" i="1" a="1"/>
  <c r="Q407" i="1" s="1"/>
  <c r="Q408" i="1" a="1"/>
  <c r="Q408" i="1" s="1"/>
  <c r="Q409" i="1" a="1"/>
  <c r="Q409" i="1" s="1"/>
  <c r="Q410" i="1" a="1"/>
  <c r="Q410" i="1" s="1"/>
  <c r="Q411" i="1" a="1"/>
  <c r="Q411" i="1" s="1"/>
  <c r="Q412" i="1" a="1"/>
  <c r="Q412" i="1" s="1"/>
  <c r="Q413" i="1" a="1"/>
  <c r="Q413" i="1" s="1"/>
  <c r="Q414" i="1" a="1"/>
  <c r="Q414" i="1" s="1"/>
  <c r="Q415" i="1" a="1"/>
  <c r="Q415" i="1" s="1"/>
  <c r="Q416" i="1" a="1"/>
  <c r="Q416" i="1" s="1"/>
  <c r="Q417" i="1" a="1"/>
  <c r="Q417" i="1" s="1"/>
  <c r="Q418" i="1" a="1"/>
  <c r="Q418" i="1" s="1"/>
  <c r="Q419" i="1" a="1"/>
  <c r="Q419" i="1" s="1"/>
  <c r="Q420" i="1" a="1"/>
  <c r="Q420" i="1" s="1"/>
  <c r="Q421" i="1" a="1"/>
  <c r="Q421" i="1" s="1"/>
  <c r="Q422" i="1" a="1"/>
  <c r="Q422" i="1" s="1"/>
  <c r="Q423" i="1" a="1"/>
  <c r="Q423" i="1" s="1"/>
  <c r="Q424" i="1" a="1"/>
  <c r="Q424" i="1" s="1"/>
  <c r="Q425" i="1" a="1"/>
  <c r="Q425" i="1" s="1"/>
  <c r="Q426" i="1" a="1"/>
  <c r="Q426" i="1" s="1"/>
  <c r="Q427" i="1" a="1"/>
  <c r="Q427" i="1" s="1"/>
  <c r="Q428" i="1" a="1"/>
  <c r="Q428" i="1" s="1"/>
  <c r="Q429" i="1" a="1"/>
  <c r="Q429" i="1" s="1"/>
  <c r="Q430" i="1" a="1"/>
  <c r="Q430" i="1" s="1"/>
  <c r="Q431" i="1" a="1"/>
  <c r="Q431" i="1" s="1"/>
  <c r="Q432" i="1" a="1"/>
  <c r="Q432" i="1" s="1"/>
  <c r="Q433" i="1" a="1"/>
  <c r="Q433" i="1" s="1"/>
  <c r="Q434" i="1" a="1"/>
  <c r="Q434" i="1" s="1"/>
  <c r="Q435" i="1" a="1"/>
  <c r="Q435" i="1" s="1"/>
  <c r="Q436" i="1" a="1"/>
  <c r="Q436" i="1" s="1"/>
  <c r="Q437" i="1" a="1"/>
  <c r="Q437" i="1" s="1"/>
  <c r="Q438" i="1" a="1"/>
  <c r="Q438" i="1" s="1"/>
  <c r="Q439" i="1" a="1"/>
  <c r="Q439" i="1" s="1"/>
  <c r="Q440" i="1" a="1"/>
  <c r="Q440" i="1" s="1"/>
  <c r="Q441" i="1" a="1"/>
  <c r="Q441" i="1" s="1"/>
  <c r="Q442" i="1" a="1"/>
  <c r="Q442" i="1" s="1"/>
  <c r="Q443" i="1" a="1"/>
  <c r="Q443" i="1" s="1"/>
  <c r="Q444" i="1" a="1"/>
  <c r="Q444" i="1" s="1"/>
  <c r="Q445" i="1" a="1"/>
  <c r="Q445" i="1" s="1"/>
  <c r="Q446" i="1" a="1"/>
  <c r="Q446" i="1" s="1"/>
  <c r="Q447" i="1" a="1"/>
  <c r="Q447" i="1" s="1"/>
  <c r="Q448" i="1" a="1"/>
  <c r="Q448" i="1" s="1"/>
  <c r="Q449" i="1" a="1"/>
  <c r="Q449" i="1" s="1"/>
  <c r="Q450" i="1" a="1"/>
  <c r="Q450" i="1" s="1"/>
  <c r="Q451" i="1" a="1"/>
  <c r="Q451" i="1" s="1"/>
  <c r="Q452" i="1" a="1"/>
  <c r="Q452" i="1" s="1"/>
  <c r="Q453" i="1" a="1"/>
  <c r="Q453" i="1" s="1"/>
  <c r="Q454" i="1" a="1"/>
  <c r="Q454" i="1" s="1"/>
  <c r="Q455" i="1" a="1"/>
  <c r="Q455" i="1" s="1"/>
  <c r="Q456" i="1" a="1"/>
  <c r="Q456" i="1" s="1"/>
  <c r="Q457" i="1" a="1"/>
  <c r="Q457" i="1" s="1"/>
  <c r="Q458" i="1" a="1"/>
  <c r="Q458" i="1" s="1"/>
  <c r="Q459" i="1" a="1"/>
  <c r="Q459" i="1" s="1"/>
  <c r="Q460" i="1" a="1"/>
  <c r="Q460" i="1" s="1"/>
  <c r="Q461" i="1" a="1"/>
  <c r="Q461" i="1" s="1"/>
  <c r="Q462" i="1" a="1"/>
  <c r="Q462" i="1" s="1"/>
  <c r="Q463" i="1" a="1"/>
  <c r="Q463" i="1" s="1"/>
  <c r="Q464" i="1" a="1"/>
  <c r="Q464" i="1" s="1"/>
  <c r="Q465" i="1" a="1"/>
  <c r="Q465" i="1" s="1"/>
  <c r="Q466" i="1" a="1"/>
  <c r="Q466" i="1" s="1"/>
  <c r="Q467" i="1" a="1"/>
  <c r="Q467" i="1" s="1"/>
  <c r="Q468" i="1" a="1"/>
  <c r="Q468" i="1" s="1"/>
  <c r="Q469" i="1" a="1"/>
  <c r="Q469" i="1" s="1"/>
  <c r="Q470" i="1" a="1"/>
  <c r="Q470" i="1" s="1"/>
  <c r="Q471" i="1" a="1"/>
  <c r="Q471" i="1" s="1"/>
  <c r="Q472" i="1" a="1"/>
  <c r="Q472" i="1" s="1"/>
  <c r="Q473" i="1" a="1"/>
  <c r="Q473" i="1" s="1"/>
  <c r="Q474" i="1" a="1"/>
  <c r="Q474" i="1" s="1"/>
  <c r="Q475" i="1" a="1"/>
  <c r="Q475" i="1" s="1"/>
  <c r="Q476" i="1" a="1"/>
  <c r="Q476" i="1" s="1"/>
  <c r="Q477" i="1" a="1"/>
  <c r="Q477" i="1" s="1"/>
  <c r="Q478" i="1" a="1"/>
  <c r="Q478" i="1" s="1"/>
  <c r="Q479" i="1" a="1"/>
  <c r="Q479" i="1" s="1"/>
  <c r="Q480" i="1" a="1"/>
  <c r="Q480" i="1" s="1"/>
  <c r="Q481" i="1" a="1"/>
  <c r="Q481" i="1" s="1"/>
  <c r="Q482" i="1" a="1"/>
  <c r="Q482" i="1" s="1"/>
  <c r="Q483" i="1" a="1"/>
  <c r="Q483" i="1" s="1"/>
  <c r="Q484" i="1" a="1"/>
  <c r="Q484" i="1" s="1"/>
  <c r="Q485" i="1" a="1"/>
  <c r="Q485" i="1" s="1"/>
  <c r="Q486" i="1" a="1"/>
  <c r="Q486" i="1" s="1"/>
  <c r="Q487" i="1" a="1"/>
  <c r="Q487" i="1" s="1"/>
  <c r="Q488" i="1" a="1"/>
  <c r="Q488" i="1" s="1"/>
  <c r="Q489" i="1" a="1"/>
  <c r="Q489" i="1" s="1"/>
  <c r="Q490" i="1" a="1"/>
  <c r="Q490" i="1" s="1"/>
  <c r="Q491" i="1" a="1"/>
  <c r="Q491" i="1" s="1"/>
  <c r="Q492" i="1" a="1"/>
  <c r="Q492" i="1" s="1"/>
  <c r="Q493" i="1" a="1"/>
  <c r="Q493" i="1" s="1"/>
  <c r="Q494" i="1" a="1"/>
  <c r="Q494" i="1" s="1"/>
  <c r="Q495" i="1" a="1"/>
  <c r="Q495" i="1" s="1"/>
  <c r="Q496" i="1" a="1"/>
  <c r="Q496" i="1" s="1"/>
  <c r="Q497" i="1" a="1"/>
  <c r="Q497" i="1" s="1"/>
  <c r="Q498" i="1" a="1"/>
  <c r="Q498" i="1" s="1"/>
  <c r="Q499" i="1" a="1"/>
  <c r="Q499" i="1" s="1"/>
  <c r="Q500" i="1" a="1"/>
  <c r="Q500" i="1" s="1"/>
  <c r="Q501" i="1" a="1"/>
  <c r="Q501" i="1" s="1"/>
  <c r="Q502" i="1" a="1"/>
  <c r="Q502" i="1" s="1"/>
  <c r="Q503" i="1" a="1"/>
  <c r="Q503" i="1" s="1"/>
  <c r="Q504" i="1" a="1"/>
  <c r="Q504" i="1" s="1"/>
  <c r="Q505" i="1" a="1"/>
  <c r="Q505" i="1" s="1"/>
  <c r="Q506" i="1" a="1"/>
  <c r="Q506" i="1" s="1"/>
  <c r="Q507" i="1" a="1"/>
  <c r="Q507" i="1" s="1"/>
  <c r="Q508" i="1" a="1"/>
  <c r="Q508" i="1" s="1"/>
  <c r="Q509" i="1" a="1"/>
  <c r="Q509" i="1" s="1"/>
  <c r="Q510" i="1" a="1"/>
  <c r="Q510" i="1" s="1"/>
  <c r="Q511" i="1" a="1"/>
  <c r="Q511" i="1" s="1"/>
  <c r="Q512" i="1" a="1"/>
  <c r="Q512" i="1" s="1"/>
  <c r="Q513" i="1" a="1"/>
  <c r="Q513" i="1" s="1"/>
  <c r="Q514" i="1" a="1"/>
  <c r="Q514" i="1" s="1"/>
  <c r="Q515" i="1" a="1"/>
  <c r="Q515" i="1" s="1"/>
  <c r="Q516" i="1" a="1"/>
  <c r="Q516" i="1" s="1"/>
  <c r="Q517" i="1" a="1"/>
  <c r="Q517" i="1" s="1"/>
  <c r="Q518" i="1" a="1"/>
  <c r="Q518" i="1" s="1"/>
  <c r="Q519" i="1" a="1"/>
  <c r="Q519" i="1" s="1"/>
  <c r="Q520" i="1" a="1"/>
  <c r="Q520" i="1" s="1"/>
  <c r="Q521" i="1" a="1"/>
  <c r="Q521" i="1" s="1"/>
  <c r="Q522" i="1" a="1"/>
  <c r="Q522" i="1" s="1"/>
  <c r="Q523" i="1" a="1"/>
  <c r="Q523" i="1" s="1"/>
  <c r="Q524" i="1" a="1"/>
  <c r="Q524" i="1" s="1"/>
  <c r="Q525" i="1" a="1"/>
  <c r="Q525" i="1" s="1"/>
  <c r="Q526" i="1" a="1"/>
  <c r="Q526" i="1" s="1"/>
  <c r="Q527" i="1" a="1"/>
  <c r="Q527" i="1" s="1"/>
  <c r="Q528" i="1" a="1"/>
  <c r="Q528" i="1" s="1"/>
  <c r="Q529" i="1" a="1"/>
  <c r="Q529" i="1" s="1"/>
  <c r="Q530" i="1" a="1"/>
  <c r="Q530" i="1" s="1"/>
  <c r="Q531" i="1" a="1"/>
  <c r="Q531" i="1" s="1"/>
  <c r="Q532" i="1" a="1"/>
  <c r="Q532" i="1" s="1"/>
  <c r="Q533" i="1" a="1"/>
  <c r="Q533" i="1" s="1"/>
  <c r="Q534" i="1" a="1"/>
  <c r="Q534" i="1" s="1"/>
  <c r="Q535" i="1" a="1"/>
  <c r="Q535" i="1" s="1"/>
  <c r="Q536" i="1" a="1"/>
  <c r="Q536" i="1" s="1"/>
  <c r="Q537" i="1" a="1"/>
  <c r="Q537" i="1" s="1"/>
  <c r="Q538" i="1" a="1"/>
  <c r="Q538" i="1" s="1"/>
  <c r="Q539" i="1" a="1"/>
  <c r="Q539" i="1" s="1"/>
  <c r="Q540" i="1" a="1"/>
  <c r="Q540" i="1" s="1"/>
  <c r="Q541" i="1" a="1"/>
  <c r="Q541" i="1" s="1"/>
  <c r="Q542" i="1" a="1"/>
  <c r="Q542" i="1" s="1"/>
  <c r="Q543" i="1" a="1"/>
  <c r="Q543" i="1" s="1"/>
  <c r="Q544" i="1" a="1"/>
  <c r="Q544" i="1" s="1"/>
  <c r="Q545" i="1" a="1"/>
  <c r="Q545" i="1" s="1"/>
  <c r="Q546" i="1" a="1"/>
  <c r="Q546" i="1" s="1"/>
  <c r="Q547" i="1" a="1"/>
  <c r="Q547" i="1" s="1"/>
  <c r="Q548" i="1" a="1"/>
  <c r="Q548" i="1" s="1"/>
  <c r="Q549" i="1" a="1"/>
  <c r="Q549" i="1" s="1"/>
  <c r="Q550" i="1" a="1"/>
  <c r="Q550" i="1" s="1"/>
  <c r="Q551" i="1" a="1"/>
  <c r="Q551" i="1" s="1"/>
  <c r="Q552" i="1" a="1"/>
  <c r="Q552" i="1" s="1"/>
  <c r="Q553" i="1" a="1"/>
  <c r="Q553" i="1" s="1"/>
  <c r="Q554" i="1" a="1"/>
  <c r="Q554" i="1" s="1"/>
  <c r="Q555" i="1" a="1"/>
  <c r="Q555" i="1" s="1"/>
  <c r="Q556" i="1" a="1"/>
  <c r="Q556" i="1" s="1"/>
  <c r="Q557" i="1" a="1"/>
  <c r="Q557" i="1" s="1"/>
  <c r="Q558" i="1" a="1"/>
  <c r="Q558" i="1" s="1"/>
  <c r="Q559" i="1" a="1"/>
  <c r="Q559" i="1" s="1"/>
  <c r="Q560" i="1" a="1"/>
  <c r="Q560" i="1" s="1"/>
  <c r="Q561" i="1" a="1"/>
  <c r="Q561" i="1" s="1"/>
  <c r="Q562" i="1" a="1"/>
  <c r="Q562" i="1" s="1"/>
  <c r="Q563" i="1" a="1"/>
  <c r="Q563" i="1" s="1"/>
  <c r="Q564" i="1" a="1"/>
  <c r="Q564" i="1" s="1"/>
  <c r="Q565" i="1" a="1"/>
  <c r="Q565" i="1" s="1"/>
  <c r="Q566" i="1" a="1"/>
  <c r="Q566" i="1" s="1"/>
  <c r="Q567" i="1" a="1"/>
  <c r="Q567" i="1" s="1"/>
  <c r="Q568" i="1" a="1"/>
  <c r="Q568" i="1" s="1"/>
  <c r="Q569" i="1" a="1"/>
  <c r="Q569" i="1" s="1"/>
  <c r="Q570" i="1" a="1"/>
  <c r="Q570" i="1" s="1"/>
  <c r="Q571" i="1" a="1"/>
  <c r="Q571" i="1" s="1"/>
  <c r="Q572" i="1" a="1"/>
  <c r="Q572" i="1" s="1"/>
  <c r="Q573" i="1" a="1"/>
  <c r="Q573" i="1" s="1"/>
  <c r="Q574" i="1" a="1"/>
  <c r="Q574" i="1" s="1"/>
  <c r="Q575" i="1" a="1"/>
  <c r="Q575" i="1" s="1"/>
  <c r="Q576" i="1" a="1"/>
  <c r="Q576" i="1" s="1"/>
  <c r="Q577" i="1" a="1"/>
  <c r="Q577" i="1" s="1"/>
  <c r="Q578" i="1" a="1"/>
  <c r="Q578" i="1" s="1"/>
  <c r="Q579" i="1" a="1"/>
  <c r="Q579" i="1" s="1"/>
  <c r="Q580" i="1" a="1"/>
  <c r="Q580" i="1" s="1"/>
  <c r="Q581" i="1" a="1"/>
  <c r="Q581" i="1" s="1"/>
  <c r="Q582" i="1" a="1"/>
  <c r="Q582" i="1" s="1"/>
  <c r="Q583" i="1" a="1"/>
  <c r="Q583" i="1" s="1"/>
  <c r="Q584" i="1" a="1"/>
  <c r="Q584" i="1" s="1"/>
  <c r="Q585" i="1" a="1"/>
  <c r="Q585" i="1" s="1"/>
  <c r="Q586" i="1" a="1"/>
  <c r="Q586" i="1" s="1"/>
  <c r="Q587" i="1" a="1"/>
  <c r="Q587" i="1" s="1"/>
  <c r="Q588" i="1" a="1"/>
  <c r="Q588" i="1" s="1"/>
  <c r="Q589" i="1" a="1"/>
  <c r="Q589" i="1" s="1"/>
  <c r="Q590" i="1" a="1"/>
  <c r="Q590" i="1" s="1"/>
  <c r="Q591" i="1" a="1"/>
  <c r="Q591" i="1" s="1"/>
  <c r="Q592" i="1" a="1"/>
  <c r="Q592" i="1" s="1"/>
  <c r="Q593" i="1" a="1"/>
  <c r="Q593" i="1" s="1"/>
  <c r="Q594" i="1" a="1"/>
  <c r="Q594" i="1" s="1"/>
  <c r="Q595" i="1" a="1"/>
  <c r="Q595" i="1" s="1"/>
  <c r="Q596" i="1" a="1"/>
  <c r="Q596" i="1" s="1"/>
  <c r="Q597" i="1" a="1"/>
  <c r="Q597" i="1" s="1"/>
  <c r="Q598" i="1" a="1"/>
  <c r="Q598" i="1" s="1"/>
  <c r="Q599" i="1" a="1"/>
  <c r="Q599" i="1" s="1"/>
  <c r="Q600" i="1" a="1"/>
  <c r="Q600" i="1" s="1"/>
  <c r="Q601" i="1" a="1"/>
  <c r="Q601" i="1" s="1"/>
  <c r="Q602" i="1" a="1"/>
  <c r="Q602" i="1" s="1"/>
  <c r="Q603" i="1" a="1"/>
  <c r="Q603" i="1" s="1"/>
  <c r="Q604" i="1" a="1"/>
  <c r="Q604" i="1" s="1"/>
  <c r="Q605" i="1" a="1"/>
  <c r="Q605" i="1" s="1"/>
  <c r="Q606" i="1" a="1"/>
  <c r="Q606" i="1" s="1"/>
  <c r="Q607" i="1" a="1"/>
  <c r="Q607" i="1" s="1"/>
  <c r="Q608" i="1" a="1"/>
  <c r="Q608" i="1" s="1"/>
  <c r="Q609" i="1" a="1"/>
  <c r="Q609" i="1" s="1"/>
  <c r="Q610" i="1" a="1"/>
  <c r="Q610" i="1" s="1"/>
  <c r="Q611" i="1" a="1"/>
  <c r="Q611" i="1" s="1"/>
  <c r="Q612" i="1" a="1"/>
  <c r="Q612" i="1" s="1"/>
  <c r="Q613" i="1" a="1"/>
  <c r="Q613" i="1" s="1"/>
  <c r="Q614" i="1" a="1"/>
  <c r="Q614" i="1" s="1"/>
  <c r="Q615" i="1" a="1"/>
  <c r="Q615" i="1" s="1"/>
  <c r="Q616" i="1" a="1"/>
  <c r="Q616" i="1" s="1"/>
  <c r="Q617" i="1" a="1"/>
  <c r="Q617" i="1" s="1"/>
  <c r="Q618" i="1" a="1"/>
  <c r="Q618" i="1" s="1"/>
  <c r="Q619" i="1" a="1"/>
  <c r="Q619" i="1" s="1"/>
  <c r="Q620" i="1" a="1"/>
  <c r="Q620" i="1" s="1"/>
  <c r="Q621" i="1" a="1"/>
  <c r="Q621" i="1" s="1"/>
  <c r="Q622" i="1" a="1"/>
  <c r="Q622" i="1" s="1"/>
  <c r="Q623" i="1" a="1"/>
  <c r="Q623" i="1" s="1"/>
  <c r="Q624" i="1" a="1"/>
  <c r="Q624" i="1" s="1"/>
  <c r="Q625" i="1" a="1"/>
  <c r="Q625" i="1" s="1"/>
  <c r="Q626" i="1" a="1"/>
  <c r="Q626" i="1" s="1"/>
  <c r="Q627" i="1" a="1"/>
  <c r="Q627" i="1" s="1"/>
  <c r="Q628" i="1" a="1"/>
  <c r="Q628" i="1" s="1"/>
  <c r="Q629" i="1" a="1"/>
  <c r="Q629" i="1" s="1"/>
  <c r="Q630" i="1" a="1"/>
  <c r="Q630" i="1" s="1"/>
  <c r="Q631" i="1" a="1"/>
  <c r="Q631" i="1" s="1"/>
  <c r="Q632" i="1" a="1"/>
  <c r="Q632" i="1" s="1"/>
  <c r="Q633" i="1" a="1"/>
  <c r="Q633" i="1" s="1"/>
  <c r="Q634" i="1" a="1"/>
  <c r="Q634" i="1" s="1"/>
  <c r="Q635" i="1" a="1"/>
  <c r="Q635" i="1" s="1"/>
  <c r="Q636" i="1" a="1"/>
  <c r="Q636" i="1" s="1"/>
  <c r="Q637" i="1" a="1"/>
  <c r="Q637" i="1" s="1"/>
  <c r="Q638" i="1" a="1"/>
  <c r="Q638" i="1" s="1"/>
  <c r="Q639" i="1" a="1"/>
  <c r="Q639" i="1" s="1"/>
  <c r="Q640" i="1" a="1"/>
  <c r="Q640" i="1" s="1"/>
  <c r="Q641" i="1" a="1"/>
  <c r="Q641" i="1" s="1"/>
  <c r="Q642" i="1" a="1"/>
  <c r="Q642" i="1" s="1"/>
  <c r="Q643" i="1" a="1"/>
  <c r="Q643" i="1" s="1"/>
  <c r="Q644" i="1" a="1"/>
  <c r="Q644" i="1" s="1"/>
  <c r="Q645" i="1" a="1"/>
  <c r="Q645" i="1" s="1"/>
  <c r="Q646" i="1" a="1"/>
  <c r="Q646" i="1" s="1"/>
  <c r="Q647" i="1" a="1"/>
  <c r="Q647" i="1" s="1"/>
  <c r="Q648" i="1" a="1"/>
  <c r="Q648" i="1" s="1"/>
  <c r="Q649" i="1" a="1"/>
  <c r="Q649" i="1" s="1"/>
  <c r="Q650" i="1" a="1"/>
  <c r="Q650" i="1" s="1"/>
  <c r="Q651" i="1" a="1"/>
  <c r="Q651" i="1" s="1"/>
  <c r="Q652" i="1" a="1"/>
  <c r="Q652" i="1" s="1"/>
  <c r="Q653" i="1" a="1"/>
  <c r="Q653" i="1" s="1"/>
  <c r="Q654" i="1" a="1"/>
  <c r="Q654" i="1" s="1"/>
  <c r="Q655" i="1" a="1"/>
  <c r="Q655" i="1" s="1"/>
  <c r="Q656" i="1" a="1"/>
  <c r="Q656" i="1" s="1"/>
  <c r="Q657" i="1" a="1"/>
  <c r="Q657" i="1" s="1"/>
  <c r="Q658" i="1" a="1"/>
  <c r="Q658" i="1" s="1"/>
  <c r="Q659" i="1" a="1"/>
  <c r="Q659" i="1" s="1"/>
  <c r="Q660" i="1" a="1"/>
  <c r="Q660" i="1" s="1"/>
  <c r="Q661" i="1" a="1"/>
  <c r="Q661" i="1" s="1"/>
  <c r="Q662" i="1" a="1"/>
  <c r="Q662" i="1" s="1"/>
  <c r="Q663" i="1" a="1"/>
  <c r="Q663" i="1" s="1"/>
  <c r="Q664" i="1" a="1"/>
  <c r="Q664" i="1" s="1"/>
  <c r="Q665" i="1" a="1"/>
  <c r="Q665" i="1" s="1"/>
  <c r="Q666" i="1" a="1"/>
  <c r="Q666" i="1" s="1"/>
  <c r="Q667" i="1" a="1"/>
  <c r="Q667" i="1" s="1"/>
  <c r="Q668" i="1" a="1"/>
  <c r="Q668" i="1" s="1"/>
  <c r="Q669" i="1" a="1"/>
  <c r="Q669" i="1" s="1"/>
  <c r="Q670" i="1" a="1"/>
  <c r="Q670" i="1" s="1"/>
  <c r="Q671" i="1" a="1"/>
  <c r="Q671" i="1" s="1"/>
  <c r="Q672" i="1" a="1"/>
  <c r="Q672" i="1" s="1"/>
  <c r="Q673" i="1" a="1"/>
  <c r="Q673" i="1" s="1"/>
  <c r="Q674" i="1" a="1"/>
  <c r="Q674" i="1" s="1"/>
  <c r="Q675" i="1" a="1"/>
  <c r="Q675" i="1" s="1"/>
  <c r="Q676" i="1" a="1"/>
  <c r="Q676" i="1" s="1"/>
  <c r="Q677" i="1" a="1"/>
  <c r="Q677" i="1" s="1"/>
  <c r="Q678" i="1" a="1"/>
  <c r="Q678" i="1" s="1"/>
  <c r="Q679" i="1" a="1"/>
  <c r="Q679" i="1" s="1"/>
  <c r="Q680" i="1" a="1"/>
  <c r="Q680" i="1" s="1"/>
  <c r="Q681" i="1" a="1"/>
  <c r="Q681" i="1" s="1"/>
  <c r="Q682" i="1" a="1"/>
  <c r="Q682" i="1" s="1"/>
  <c r="Q683" i="1" a="1"/>
  <c r="Q683" i="1" s="1"/>
  <c r="Q684" i="1" a="1"/>
  <c r="Q684" i="1" s="1"/>
  <c r="Q685" i="1" a="1"/>
  <c r="Q685" i="1" s="1"/>
  <c r="Q686" i="1" a="1"/>
  <c r="Q686" i="1" s="1"/>
  <c r="Q687" i="1" a="1"/>
  <c r="Q687" i="1" s="1"/>
  <c r="Q688" i="1" a="1"/>
  <c r="Q688" i="1" s="1"/>
  <c r="Q689" i="1" a="1"/>
  <c r="Q689" i="1" s="1"/>
  <c r="Q690" i="1" a="1"/>
  <c r="Q690" i="1" s="1"/>
  <c r="Q691" i="1" a="1"/>
  <c r="Q691" i="1" s="1"/>
  <c r="Q692" i="1" a="1"/>
  <c r="Q692" i="1" s="1"/>
  <c r="Q693" i="1" a="1"/>
  <c r="Q693" i="1" s="1"/>
  <c r="Q694" i="1" a="1"/>
  <c r="Q694" i="1" s="1"/>
  <c r="Q695" i="1" a="1"/>
  <c r="Q695" i="1" s="1"/>
  <c r="Q696" i="1" a="1"/>
  <c r="Q696" i="1" s="1"/>
  <c r="Q697" i="1" a="1"/>
  <c r="Q697" i="1" s="1"/>
  <c r="Q698" i="1" a="1"/>
  <c r="Q698" i="1" s="1"/>
  <c r="Q699" i="1" a="1"/>
  <c r="Q699" i="1" s="1"/>
  <c r="Q700" i="1" a="1"/>
  <c r="Q700" i="1" s="1"/>
  <c r="Q701" i="1" a="1"/>
  <c r="Q701" i="1" s="1"/>
  <c r="Q702" i="1" a="1"/>
  <c r="Q702" i="1" s="1"/>
  <c r="Q703" i="1" a="1"/>
  <c r="Q703" i="1" s="1"/>
  <c r="Q704" i="1" a="1"/>
  <c r="Q704" i="1" s="1"/>
  <c r="Q705" i="1" a="1"/>
  <c r="Q705" i="1" s="1"/>
  <c r="Q706" i="1" a="1"/>
  <c r="Q706" i="1" s="1"/>
  <c r="Q707" i="1" a="1"/>
  <c r="Q707" i="1" s="1"/>
  <c r="Q708" i="1" a="1"/>
  <c r="Q708" i="1" s="1"/>
  <c r="Q709" i="1" a="1"/>
  <c r="Q709" i="1" s="1"/>
  <c r="Q710" i="1" a="1"/>
  <c r="Q710" i="1" s="1"/>
  <c r="Q711" i="1" a="1"/>
  <c r="Q711" i="1" s="1"/>
  <c r="Q712" i="1" a="1"/>
  <c r="Q712" i="1" s="1"/>
  <c r="Q713" i="1" a="1"/>
  <c r="Q713" i="1" s="1"/>
  <c r="Q714" i="1" a="1"/>
  <c r="Q714" i="1" s="1"/>
  <c r="Q715" i="1" a="1"/>
  <c r="Q715" i="1" s="1"/>
  <c r="Q716" i="1" a="1"/>
  <c r="Q716" i="1" s="1"/>
  <c r="Q717" i="1" a="1"/>
  <c r="Q717" i="1" s="1"/>
  <c r="Q718" i="1" a="1"/>
  <c r="Q718" i="1" s="1"/>
  <c r="Q719" i="1" a="1"/>
  <c r="Q719" i="1" s="1"/>
  <c r="Q720" i="1" a="1"/>
  <c r="Q720" i="1" s="1"/>
  <c r="Q721" i="1" a="1"/>
  <c r="Q721" i="1" s="1"/>
  <c r="Q722" i="1" a="1"/>
  <c r="Q722" i="1" s="1"/>
  <c r="Q723" i="1" a="1"/>
  <c r="Q723" i="1" s="1"/>
  <c r="Q724" i="1" a="1"/>
  <c r="Q724" i="1" s="1"/>
  <c r="Q725" i="1" a="1"/>
  <c r="Q725" i="1" s="1"/>
  <c r="Q726" i="1" a="1"/>
  <c r="Q726" i="1" s="1"/>
  <c r="Q727" i="1" a="1"/>
  <c r="Q727" i="1" s="1"/>
  <c r="Q728" i="1" a="1"/>
  <c r="Q728" i="1" s="1"/>
  <c r="Q729" i="1" a="1"/>
  <c r="Q729" i="1" s="1"/>
  <c r="Q730" i="1" a="1"/>
  <c r="Q730" i="1" s="1"/>
  <c r="Q731" i="1" a="1"/>
  <c r="Q731" i="1" s="1"/>
  <c r="Q732" i="1" a="1"/>
  <c r="Q732" i="1" s="1"/>
  <c r="Q733" i="1" a="1"/>
  <c r="Q733" i="1" s="1"/>
  <c r="Q734" i="1" a="1"/>
  <c r="Q734" i="1" s="1"/>
  <c r="Q735" i="1" a="1"/>
  <c r="Q735" i="1" s="1"/>
  <c r="Q736" i="1" a="1"/>
  <c r="Q736" i="1" s="1"/>
  <c r="A4" i="2"/>
  <c r="A5" i="2" s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A701" i="1"/>
  <c r="B701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C1" i="4"/>
  <c r="C14" i="4" s="1"/>
  <c r="C15" i="4"/>
  <c r="B15" i="4"/>
  <c r="B14" i="4"/>
  <c r="C13" i="4"/>
  <c r="B13" i="4"/>
  <c r="C12" i="4"/>
  <c r="B12" i="4"/>
  <c r="C11" i="4"/>
  <c r="B11" i="4"/>
  <c r="B7" i="4"/>
  <c r="C6" i="4"/>
  <c r="B6" i="4"/>
  <c r="B4" i="4"/>
  <c r="B10" i="4" s="1"/>
  <c r="C3" i="4"/>
  <c r="B3" i="4"/>
  <c r="C4" i="4" l="1"/>
  <c r="C10" i="4" s="1"/>
  <c r="D1" i="4"/>
  <c r="A6" i="2"/>
  <c r="D13" i="4"/>
  <c r="D12" i="4"/>
  <c r="D15" i="4"/>
  <c r="D4" i="4"/>
  <c r="D10" i="4" s="1"/>
  <c r="D11" i="4"/>
  <c r="D14" i="4"/>
  <c r="C7" i="4"/>
  <c r="C5" i="4"/>
  <c r="C8" i="4"/>
  <c r="C9" i="4"/>
  <c r="D8" i="4"/>
  <c r="B5" i="4"/>
  <c r="B8" i="4"/>
  <c r="B9" i="4"/>
  <c r="E1" i="4" l="1"/>
  <c r="D6" i="4"/>
  <c r="D7" i="4"/>
  <c r="D3" i="4"/>
  <c r="A7" i="2"/>
  <c r="D9" i="4"/>
  <c r="D5" i="4"/>
  <c r="B4" i="2"/>
  <c r="B5" i="2"/>
  <c r="B6" i="2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B3" i="3"/>
  <c r="B2" i="3"/>
  <c r="B8" i="3" s="1"/>
  <c r="L367" i="1"/>
  <c r="N367" i="1" s="1"/>
  <c r="L366" i="1"/>
  <c r="N366" i="1" s="1"/>
  <c r="L365" i="1"/>
  <c r="N365" i="1" s="1"/>
  <c r="L364" i="1"/>
  <c r="N364" i="1" s="1"/>
  <c r="L363" i="1"/>
  <c r="N363" i="1" s="1"/>
  <c r="L362" i="1"/>
  <c r="N362" i="1" s="1"/>
  <c r="L361" i="1"/>
  <c r="N361" i="1" s="1"/>
  <c r="L360" i="1"/>
  <c r="N360" i="1" s="1"/>
  <c r="L359" i="1"/>
  <c r="N359" i="1" s="1"/>
  <c r="L358" i="1"/>
  <c r="N358" i="1" s="1"/>
  <c r="L357" i="1"/>
  <c r="N357" i="1" s="1"/>
  <c r="L356" i="1"/>
  <c r="N356" i="1" s="1"/>
  <c r="L355" i="1"/>
  <c r="N355" i="1" s="1"/>
  <c r="L354" i="1"/>
  <c r="N354" i="1" s="1"/>
  <c r="L353" i="1"/>
  <c r="N353" i="1" s="1"/>
  <c r="L352" i="1"/>
  <c r="N352" i="1" s="1"/>
  <c r="L351" i="1"/>
  <c r="N351" i="1" s="1"/>
  <c r="L350" i="1"/>
  <c r="N350" i="1" s="1"/>
  <c r="L349" i="1"/>
  <c r="N349" i="1" s="1"/>
  <c r="L348" i="1"/>
  <c r="N348" i="1" s="1"/>
  <c r="L347" i="1"/>
  <c r="N347" i="1" s="1"/>
  <c r="L346" i="1"/>
  <c r="N346" i="1" s="1"/>
  <c r="L345" i="1"/>
  <c r="N345" i="1" s="1"/>
  <c r="L344" i="1"/>
  <c r="N344" i="1" s="1"/>
  <c r="L343" i="1"/>
  <c r="N343" i="1" s="1"/>
  <c r="L342" i="1"/>
  <c r="N342" i="1" s="1"/>
  <c r="L341" i="1"/>
  <c r="N341" i="1" s="1"/>
  <c r="L340" i="1"/>
  <c r="N340" i="1" s="1"/>
  <c r="L339" i="1"/>
  <c r="N339" i="1" s="1"/>
  <c r="L338" i="1"/>
  <c r="N338" i="1" s="1"/>
  <c r="L337" i="1"/>
  <c r="N337" i="1" s="1"/>
  <c r="L336" i="1"/>
  <c r="N336" i="1" s="1"/>
  <c r="L335" i="1"/>
  <c r="N335" i="1" s="1"/>
  <c r="L334" i="1"/>
  <c r="N334" i="1" s="1"/>
  <c r="L333" i="1"/>
  <c r="N333" i="1" s="1"/>
  <c r="L332" i="1"/>
  <c r="N332" i="1" s="1"/>
  <c r="L331" i="1"/>
  <c r="N331" i="1" s="1"/>
  <c r="L330" i="1"/>
  <c r="N330" i="1" s="1"/>
  <c r="L329" i="1"/>
  <c r="N329" i="1" s="1"/>
  <c r="L328" i="1"/>
  <c r="N328" i="1" s="1"/>
  <c r="L327" i="1"/>
  <c r="N327" i="1" s="1"/>
  <c r="L326" i="1"/>
  <c r="N326" i="1" s="1"/>
  <c r="L325" i="1"/>
  <c r="N325" i="1" s="1"/>
  <c r="L324" i="1"/>
  <c r="N324" i="1" s="1"/>
  <c r="L323" i="1"/>
  <c r="N323" i="1" s="1"/>
  <c r="L322" i="1"/>
  <c r="N322" i="1" s="1"/>
  <c r="L321" i="1"/>
  <c r="N321" i="1" s="1"/>
  <c r="L320" i="1"/>
  <c r="N320" i="1" s="1"/>
  <c r="L319" i="1"/>
  <c r="N319" i="1" s="1"/>
  <c r="L318" i="1"/>
  <c r="N318" i="1" s="1"/>
  <c r="L317" i="1"/>
  <c r="N317" i="1" s="1"/>
  <c r="L316" i="1"/>
  <c r="N316" i="1" s="1"/>
  <c r="L315" i="1"/>
  <c r="N315" i="1" s="1"/>
  <c r="L314" i="1"/>
  <c r="N314" i="1" s="1"/>
  <c r="L313" i="1"/>
  <c r="N313" i="1" s="1"/>
  <c r="L312" i="1"/>
  <c r="N312" i="1" s="1"/>
  <c r="L311" i="1"/>
  <c r="N311" i="1" s="1"/>
  <c r="L310" i="1"/>
  <c r="N310" i="1" s="1"/>
  <c r="L309" i="1"/>
  <c r="N309" i="1" s="1"/>
  <c r="L308" i="1"/>
  <c r="N308" i="1" s="1"/>
  <c r="L307" i="1"/>
  <c r="N307" i="1" s="1"/>
  <c r="L306" i="1"/>
  <c r="N306" i="1" s="1"/>
  <c r="L305" i="1"/>
  <c r="N305" i="1" s="1"/>
  <c r="L304" i="1"/>
  <c r="N304" i="1" s="1"/>
  <c r="L303" i="1"/>
  <c r="N303" i="1" s="1"/>
  <c r="L302" i="1"/>
  <c r="N302" i="1" s="1"/>
  <c r="L301" i="1"/>
  <c r="N301" i="1" s="1"/>
  <c r="L300" i="1"/>
  <c r="N300" i="1" s="1"/>
  <c r="L299" i="1"/>
  <c r="N299" i="1" s="1"/>
  <c r="L298" i="1"/>
  <c r="N298" i="1" s="1"/>
  <c r="L297" i="1"/>
  <c r="N297" i="1" s="1"/>
  <c r="L296" i="1"/>
  <c r="N296" i="1" s="1"/>
  <c r="L295" i="1"/>
  <c r="N295" i="1" s="1"/>
  <c r="L294" i="1"/>
  <c r="N294" i="1" s="1"/>
  <c r="L293" i="1"/>
  <c r="N293" i="1" s="1"/>
  <c r="L292" i="1"/>
  <c r="N292" i="1" s="1"/>
  <c r="L291" i="1"/>
  <c r="N291" i="1" s="1"/>
  <c r="L290" i="1"/>
  <c r="N290" i="1" s="1"/>
  <c r="L289" i="1"/>
  <c r="N289" i="1" s="1"/>
  <c r="L288" i="1"/>
  <c r="N288" i="1" s="1"/>
  <c r="L287" i="1"/>
  <c r="N287" i="1" s="1"/>
  <c r="L286" i="1"/>
  <c r="N286" i="1" s="1"/>
  <c r="L285" i="1"/>
  <c r="N285" i="1" s="1"/>
  <c r="L284" i="1"/>
  <c r="N284" i="1" s="1"/>
  <c r="L283" i="1"/>
  <c r="N283" i="1" s="1"/>
  <c r="L282" i="1"/>
  <c r="N282" i="1" s="1"/>
  <c r="L281" i="1"/>
  <c r="N281" i="1" s="1"/>
  <c r="L280" i="1"/>
  <c r="N280" i="1" s="1"/>
  <c r="L279" i="1"/>
  <c r="N279" i="1" s="1"/>
  <c r="L278" i="1"/>
  <c r="N278" i="1" s="1"/>
  <c r="L277" i="1"/>
  <c r="N277" i="1" s="1"/>
  <c r="L276" i="1"/>
  <c r="N276" i="1" s="1"/>
  <c r="L275" i="1"/>
  <c r="N275" i="1" s="1"/>
  <c r="L274" i="1"/>
  <c r="N274" i="1" s="1"/>
  <c r="L273" i="1"/>
  <c r="N273" i="1" s="1"/>
  <c r="L272" i="1"/>
  <c r="N272" i="1" s="1"/>
  <c r="L271" i="1"/>
  <c r="N271" i="1" s="1"/>
  <c r="L270" i="1"/>
  <c r="N270" i="1" s="1"/>
  <c r="L269" i="1"/>
  <c r="N269" i="1" s="1"/>
  <c r="L268" i="1"/>
  <c r="N268" i="1" s="1"/>
  <c r="L267" i="1"/>
  <c r="N267" i="1" s="1"/>
  <c r="L266" i="1"/>
  <c r="N266" i="1" s="1"/>
  <c r="L265" i="1"/>
  <c r="N265" i="1" s="1"/>
  <c r="L264" i="1"/>
  <c r="N264" i="1" s="1"/>
  <c r="L263" i="1"/>
  <c r="N263" i="1" s="1"/>
  <c r="L262" i="1"/>
  <c r="N262" i="1" s="1"/>
  <c r="L261" i="1"/>
  <c r="N261" i="1" s="1"/>
  <c r="L260" i="1"/>
  <c r="N260" i="1" s="1"/>
  <c r="L259" i="1"/>
  <c r="N259" i="1" s="1"/>
  <c r="L258" i="1"/>
  <c r="N258" i="1" s="1"/>
  <c r="L257" i="1"/>
  <c r="N257" i="1" s="1"/>
  <c r="L256" i="1"/>
  <c r="N256" i="1" s="1"/>
  <c r="L255" i="1"/>
  <c r="N255" i="1" s="1"/>
  <c r="L254" i="1"/>
  <c r="N254" i="1" s="1"/>
  <c r="L253" i="1"/>
  <c r="N253" i="1" s="1"/>
  <c r="L252" i="1"/>
  <c r="N252" i="1" s="1"/>
  <c r="L251" i="1"/>
  <c r="N251" i="1" s="1"/>
  <c r="L250" i="1"/>
  <c r="N250" i="1" s="1"/>
  <c r="L249" i="1"/>
  <c r="N249" i="1" s="1"/>
  <c r="L248" i="1"/>
  <c r="N248" i="1" s="1"/>
  <c r="L247" i="1"/>
  <c r="N247" i="1" s="1"/>
  <c r="L246" i="1"/>
  <c r="N246" i="1" s="1"/>
  <c r="L245" i="1"/>
  <c r="N245" i="1" s="1"/>
  <c r="L244" i="1"/>
  <c r="N244" i="1" s="1"/>
  <c r="L243" i="1"/>
  <c r="N243" i="1" s="1"/>
  <c r="L242" i="1"/>
  <c r="N242" i="1" s="1"/>
  <c r="L241" i="1"/>
  <c r="N241" i="1" s="1"/>
  <c r="L240" i="1"/>
  <c r="N240" i="1" s="1"/>
  <c r="L239" i="1"/>
  <c r="N239" i="1" s="1"/>
  <c r="L238" i="1"/>
  <c r="N238" i="1" s="1"/>
  <c r="L237" i="1"/>
  <c r="N237" i="1" s="1"/>
  <c r="L236" i="1"/>
  <c r="N236" i="1" s="1"/>
  <c r="L235" i="1"/>
  <c r="N235" i="1" s="1"/>
  <c r="L234" i="1"/>
  <c r="N234" i="1" s="1"/>
  <c r="L233" i="1"/>
  <c r="N233" i="1" s="1"/>
  <c r="L232" i="1"/>
  <c r="N232" i="1" s="1"/>
  <c r="L231" i="1"/>
  <c r="N231" i="1" s="1"/>
  <c r="L230" i="1"/>
  <c r="N230" i="1" s="1"/>
  <c r="L229" i="1"/>
  <c r="N229" i="1" s="1"/>
  <c r="L228" i="1"/>
  <c r="N228" i="1" s="1"/>
  <c r="L227" i="1"/>
  <c r="N227" i="1" s="1"/>
  <c r="L226" i="1"/>
  <c r="N226" i="1" s="1"/>
  <c r="L225" i="1"/>
  <c r="N225" i="1" s="1"/>
  <c r="L224" i="1"/>
  <c r="N224" i="1" s="1"/>
  <c r="L223" i="1"/>
  <c r="N223" i="1" s="1"/>
  <c r="L222" i="1"/>
  <c r="N222" i="1" s="1"/>
  <c r="L221" i="1"/>
  <c r="N221" i="1" s="1"/>
  <c r="L220" i="1"/>
  <c r="N220" i="1" s="1"/>
  <c r="L219" i="1"/>
  <c r="N219" i="1" s="1"/>
  <c r="L218" i="1"/>
  <c r="N218" i="1" s="1"/>
  <c r="L217" i="1"/>
  <c r="N217" i="1" s="1"/>
  <c r="L216" i="1"/>
  <c r="N216" i="1" s="1"/>
  <c r="L215" i="1"/>
  <c r="N215" i="1" s="1"/>
  <c r="L214" i="1"/>
  <c r="N214" i="1" s="1"/>
  <c r="L213" i="1"/>
  <c r="N213" i="1" s="1"/>
  <c r="L212" i="1"/>
  <c r="N212" i="1" s="1"/>
  <c r="L211" i="1"/>
  <c r="N211" i="1" s="1"/>
  <c r="L210" i="1"/>
  <c r="N210" i="1" s="1"/>
  <c r="L209" i="1"/>
  <c r="N209" i="1" s="1"/>
  <c r="L208" i="1"/>
  <c r="N208" i="1" s="1"/>
  <c r="L207" i="1"/>
  <c r="N207" i="1" s="1"/>
  <c r="L206" i="1"/>
  <c r="N206" i="1" s="1"/>
  <c r="L205" i="1"/>
  <c r="N205" i="1" s="1"/>
  <c r="L204" i="1"/>
  <c r="N204" i="1" s="1"/>
  <c r="L203" i="1"/>
  <c r="N203" i="1" s="1"/>
  <c r="L202" i="1"/>
  <c r="N202" i="1" s="1"/>
  <c r="L201" i="1"/>
  <c r="N201" i="1" s="1"/>
  <c r="L200" i="1"/>
  <c r="N200" i="1" s="1"/>
  <c r="L199" i="1"/>
  <c r="N199" i="1" s="1"/>
  <c r="L198" i="1"/>
  <c r="N198" i="1" s="1"/>
  <c r="L197" i="1"/>
  <c r="N197" i="1" s="1"/>
  <c r="L196" i="1"/>
  <c r="N196" i="1" s="1"/>
  <c r="L195" i="1"/>
  <c r="N195" i="1" s="1"/>
  <c r="L194" i="1"/>
  <c r="N194" i="1" s="1"/>
  <c r="L193" i="1"/>
  <c r="N193" i="1" s="1"/>
  <c r="L192" i="1"/>
  <c r="N192" i="1" s="1"/>
  <c r="L191" i="1"/>
  <c r="N191" i="1" s="1"/>
  <c r="L190" i="1"/>
  <c r="N190" i="1" s="1"/>
  <c r="L189" i="1"/>
  <c r="N189" i="1" s="1"/>
  <c r="L188" i="1"/>
  <c r="N188" i="1" s="1"/>
  <c r="L187" i="1"/>
  <c r="N187" i="1" s="1"/>
  <c r="L186" i="1"/>
  <c r="N186" i="1" s="1"/>
  <c r="L185" i="1"/>
  <c r="N185" i="1" s="1"/>
  <c r="L184" i="1"/>
  <c r="N184" i="1" s="1"/>
  <c r="L183" i="1"/>
  <c r="N183" i="1" s="1"/>
  <c r="L182" i="1"/>
  <c r="N182" i="1" s="1"/>
  <c r="L181" i="1"/>
  <c r="N181" i="1" s="1"/>
  <c r="L180" i="1"/>
  <c r="N180" i="1" s="1"/>
  <c r="L179" i="1"/>
  <c r="N179" i="1" s="1"/>
  <c r="L178" i="1"/>
  <c r="N178" i="1" s="1"/>
  <c r="L177" i="1"/>
  <c r="N177" i="1" s="1"/>
  <c r="L176" i="1"/>
  <c r="N176" i="1" s="1"/>
  <c r="L175" i="1"/>
  <c r="N175" i="1" s="1"/>
  <c r="L174" i="1"/>
  <c r="N174" i="1" s="1"/>
  <c r="L173" i="1"/>
  <c r="N173" i="1" s="1"/>
  <c r="L172" i="1"/>
  <c r="N172" i="1" s="1"/>
  <c r="L171" i="1"/>
  <c r="N171" i="1" s="1"/>
  <c r="L170" i="1"/>
  <c r="N170" i="1" s="1"/>
  <c r="L169" i="1"/>
  <c r="N169" i="1" s="1"/>
  <c r="L168" i="1"/>
  <c r="N168" i="1" s="1"/>
  <c r="L167" i="1"/>
  <c r="N167" i="1" s="1"/>
  <c r="L166" i="1"/>
  <c r="N166" i="1" s="1"/>
  <c r="L165" i="1"/>
  <c r="N165" i="1" s="1"/>
  <c r="L164" i="1"/>
  <c r="N164" i="1" s="1"/>
  <c r="L163" i="1"/>
  <c r="N163" i="1" s="1"/>
  <c r="L162" i="1"/>
  <c r="N162" i="1" s="1"/>
  <c r="L161" i="1"/>
  <c r="N161" i="1" s="1"/>
  <c r="L160" i="1"/>
  <c r="N160" i="1" s="1"/>
  <c r="L159" i="1"/>
  <c r="N159" i="1" s="1"/>
  <c r="L158" i="1"/>
  <c r="N158" i="1" s="1"/>
  <c r="L157" i="1"/>
  <c r="N157" i="1" s="1"/>
  <c r="L156" i="1"/>
  <c r="N156" i="1" s="1"/>
  <c r="L155" i="1"/>
  <c r="N155" i="1" s="1"/>
  <c r="L154" i="1"/>
  <c r="N154" i="1" s="1"/>
  <c r="L153" i="1"/>
  <c r="N153" i="1" s="1"/>
  <c r="L152" i="1"/>
  <c r="N152" i="1" s="1"/>
  <c r="L151" i="1"/>
  <c r="N151" i="1" s="1"/>
  <c r="L150" i="1"/>
  <c r="N150" i="1" s="1"/>
  <c r="L149" i="1"/>
  <c r="N149" i="1" s="1"/>
  <c r="L148" i="1"/>
  <c r="N148" i="1" s="1"/>
  <c r="L147" i="1"/>
  <c r="N147" i="1" s="1"/>
  <c r="L146" i="1"/>
  <c r="N146" i="1" s="1"/>
  <c r="L145" i="1"/>
  <c r="N145" i="1" s="1"/>
  <c r="L144" i="1"/>
  <c r="N144" i="1" s="1"/>
  <c r="L143" i="1"/>
  <c r="N143" i="1" s="1"/>
  <c r="L142" i="1"/>
  <c r="N142" i="1" s="1"/>
  <c r="L141" i="1"/>
  <c r="N141" i="1" s="1"/>
  <c r="L140" i="1"/>
  <c r="N140" i="1" s="1"/>
  <c r="L139" i="1"/>
  <c r="N139" i="1" s="1"/>
  <c r="L138" i="1"/>
  <c r="N138" i="1" s="1"/>
  <c r="L137" i="1"/>
  <c r="N137" i="1" s="1"/>
  <c r="L136" i="1"/>
  <c r="N136" i="1" s="1"/>
  <c r="L135" i="1"/>
  <c r="N135" i="1" s="1"/>
  <c r="L134" i="1"/>
  <c r="N134" i="1" s="1"/>
  <c r="L133" i="1"/>
  <c r="N133" i="1" s="1"/>
  <c r="L132" i="1"/>
  <c r="N132" i="1" s="1"/>
  <c r="L131" i="1"/>
  <c r="N131" i="1" s="1"/>
  <c r="L130" i="1"/>
  <c r="N130" i="1" s="1"/>
  <c r="L129" i="1"/>
  <c r="N129" i="1" s="1"/>
  <c r="L128" i="1"/>
  <c r="N128" i="1" s="1"/>
  <c r="L127" i="1"/>
  <c r="N127" i="1" s="1"/>
  <c r="L126" i="1"/>
  <c r="N126" i="1" s="1"/>
  <c r="L125" i="1"/>
  <c r="N125" i="1" s="1"/>
  <c r="L124" i="1"/>
  <c r="N124" i="1" s="1"/>
  <c r="L123" i="1"/>
  <c r="N123" i="1" s="1"/>
  <c r="L122" i="1"/>
  <c r="N122" i="1" s="1"/>
  <c r="L121" i="1"/>
  <c r="N121" i="1" s="1"/>
  <c r="L120" i="1"/>
  <c r="N120" i="1" s="1"/>
  <c r="L119" i="1"/>
  <c r="N119" i="1" s="1"/>
  <c r="L118" i="1"/>
  <c r="N118" i="1" s="1"/>
  <c r="L117" i="1"/>
  <c r="N117" i="1" s="1"/>
  <c r="L116" i="1"/>
  <c r="N116" i="1" s="1"/>
  <c r="L115" i="1"/>
  <c r="N115" i="1" s="1"/>
  <c r="L114" i="1"/>
  <c r="N114" i="1" s="1"/>
  <c r="L113" i="1"/>
  <c r="N113" i="1" s="1"/>
  <c r="L112" i="1"/>
  <c r="N112" i="1" s="1"/>
  <c r="L111" i="1"/>
  <c r="N111" i="1" s="1"/>
  <c r="L110" i="1"/>
  <c r="N110" i="1" s="1"/>
  <c r="L109" i="1"/>
  <c r="N109" i="1" s="1"/>
  <c r="L108" i="1"/>
  <c r="N108" i="1" s="1"/>
  <c r="L107" i="1"/>
  <c r="N107" i="1" s="1"/>
  <c r="L106" i="1"/>
  <c r="N106" i="1" s="1"/>
  <c r="L105" i="1"/>
  <c r="N105" i="1" s="1"/>
  <c r="L104" i="1"/>
  <c r="N104" i="1" s="1"/>
  <c r="L103" i="1"/>
  <c r="N103" i="1" s="1"/>
  <c r="L102" i="1"/>
  <c r="N102" i="1" s="1"/>
  <c r="L101" i="1"/>
  <c r="N101" i="1" s="1"/>
  <c r="L100" i="1"/>
  <c r="N100" i="1" s="1"/>
  <c r="L99" i="1"/>
  <c r="N99" i="1" s="1"/>
  <c r="L98" i="1"/>
  <c r="N98" i="1" s="1"/>
  <c r="L97" i="1"/>
  <c r="N97" i="1" s="1"/>
  <c r="L96" i="1"/>
  <c r="N96" i="1" s="1"/>
  <c r="L95" i="1"/>
  <c r="N95" i="1" s="1"/>
  <c r="L94" i="1"/>
  <c r="N94" i="1" s="1"/>
  <c r="L93" i="1"/>
  <c r="N93" i="1" s="1"/>
  <c r="L92" i="1"/>
  <c r="N92" i="1" s="1"/>
  <c r="L91" i="1"/>
  <c r="N91" i="1" s="1"/>
  <c r="L90" i="1"/>
  <c r="N90" i="1" s="1"/>
  <c r="L89" i="1"/>
  <c r="N89" i="1" s="1"/>
  <c r="L88" i="1"/>
  <c r="N88" i="1" s="1"/>
  <c r="L87" i="1"/>
  <c r="N87" i="1" s="1"/>
  <c r="L86" i="1"/>
  <c r="N86" i="1" s="1"/>
  <c r="L85" i="1"/>
  <c r="N85" i="1" s="1"/>
  <c r="L84" i="1"/>
  <c r="N84" i="1" s="1"/>
  <c r="L83" i="1"/>
  <c r="N83" i="1" s="1"/>
  <c r="L82" i="1"/>
  <c r="N82" i="1" s="1"/>
  <c r="L81" i="1"/>
  <c r="N81" i="1" s="1"/>
  <c r="L80" i="1"/>
  <c r="N80" i="1" s="1"/>
  <c r="L79" i="1"/>
  <c r="N79" i="1" s="1"/>
  <c r="L78" i="1"/>
  <c r="N78" i="1" s="1"/>
  <c r="L77" i="1"/>
  <c r="N77" i="1" s="1"/>
  <c r="L76" i="1"/>
  <c r="N76" i="1" s="1"/>
  <c r="L75" i="1"/>
  <c r="N75" i="1" s="1"/>
  <c r="L74" i="1"/>
  <c r="N74" i="1" s="1"/>
  <c r="L73" i="1"/>
  <c r="N73" i="1" s="1"/>
  <c r="L72" i="1"/>
  <c r="N72" i="1" s="1"/>
  <c r="L71" i="1"/>
  <c r="N71" i="1" s="1"/>
  <c r="L70" i="1"/>
  <c r="N70" i="1" s="1"/>
  <c r="L69" i="1"/>
  <c r="N69" i="1" s="1"/>
  <c r="L68" i="1"/>
  <c r="N68" i="1" s="1"/>
  <c r="L67" i="1"/>
  <c r="N67" i="1" s="1"/>
  <c r="L66" i="1"/>
  <c r="N66" i="1" s="1"/>
  <c r="L65" i="1"/>
  <c r="N65" i="1" s="1"/>
  <c r="L64" i="1"/>
  <c r="N64" i="1" s="1"/>
  <c r="L63" i="1"/>
  <c r="N63" i="1" s="1"/>
  <c r="L62" i="1"/>
  <c r="N62" i="1" s="1"/>
  <c r="L61" i="1"/>
  <c r="N61" i="1" s="1"/>
  <c r="L60" i="1"/>
  <c r="N60" i="1" s="1"/>
  <c r="L59" i="1"/>
  <c r="N59" i="1" s="1"/>
  <c r="L58" i="1"/>
  <c r="N58" i="1" s="1"/>
  <c r="L57" i="1"/>
  <c r="N57" i="1" s="1"/>
  <c r="L56" i="1"/>
  <c r="N56" i="1" s="1"/>
  <c r="L55" i="1"/>
  <c r="N55" i="1" s="1"/>
  <c r="L54" i="1"/>
  <c r="N54" i="1" s="1"/>
  <c r="L53" i="1"/>
  <c r="N53" i="1" s="1"/>
  <c r="L52" i="1"/>
  <c r="N52" i="1" s="1"/>
  <c r="L51" i="1"/>
  <c r="N51" i="1" s="1"/>
  <c r="L50" i="1"/>
  <c r="N50" i="1" s="1"/>
  <c r="L49" i="1"/>
  <c r="N49" i="1" s="1"/>
  <c r="L48" i="1"/>
  <c r="N48" i="1" s="1"/>
  <c r="L47" i="1"/>
  <c r="N47" i="1" s="1"/>
  <c r="L46" i="1"/>
  <c r="N46" i="1" s="1"/>
  <c r="L45" i="1"/>
  <c r="N45" i="1" s="1"/>
  <c r="L44" i="1"/>
  <c r="N44" i="1" s="1"/>
  <c r="L43" i="1"/>
  <c r="N43" i="1" s="1"/>
  <c r="L42" i="1"/>
  <c r="N42" i="1" s="1"/>
  <c r="L41" i="1"/>
  <c r="N41" i="1" s="1"/>
  <c r="L40" i="1"/>
  <c r="N40" i="1" s="1"/>
  <c r="L39" i="1"/>
  <c r="N39" i="1" s="1"/>
  <c r="L38" i="1"/>
  <c r="N38" i="1" s="1"/>
  <c r="L37" i="1"/>
  <c r="N37" i="1" s="1"/>
  <c r="L36" i="1"/>
  <c r="N36" i="1" s="1"/>
  <c r="L35" i="1"/>
  <c r="N35" i="1" s="1"/>
  <c r="L34" i="1"/>
  <c r="N34" i="1" s="1"/>
  <c r="L33" i="1"/>
  <c r="N33" i="1" s="1"/>
  <c r="L32" i="1"/>
  <c r="N32" i="1" s="1"/>
  <c r="L31" i="1"/>
  <c r="N31" i="1" s="1"/>
  <c r="L30" i="1"/>
  <c r="N30" i="1" s="1"/>
  <c r="L29" i="1"/>
  <c r="N29" i="1" s="1"/>
  <c r="L28" i="1"/>
  <c r="N28" i="1" s="1"/>
  <c r="L27" i="1"/>
  <c r="N27" i="1" s="1"/>
  <c r="L26" i="1"/>
  <c r="N26" i="1" s="1"/>
  <c r="L25" i="1"/>
  <c r="N25" i="1" s="1"/>
  <c r="L24" i="1"/>
  <c r="N24" i="1" s="1"/>
  <c r="L23" i="1"/>
  <c r="N23" i="1" s="1"/>
  <c r="L22" i="1"/>
  <c r="N22" i="1" s="1"/>
  <c r="L21" i="1"/>
  <c r="N21" i="1" s="1"/>
  <c r="L20" i="1"/>
  <c r="N20" i="1" s="1"/>
  <c r="L19" i="1"/>
  <c r="N19" i="1" s="1"/>
  <c r="L18" i="1"/>
  <c r="N18" i="1" s="1"/>
  <c r="L17" i="1"/>
  <c r="N17" i="1" s="1"/>
  <c r="L16" i="1"/>
  <c r="N16" i="1" s="1"/>
  <c r="L15" i="1"/>
  <c r="N15" i="1" s="1"/>
  <c r="L14" i="1"/>
  <c r="N14" i="1" s="1"/>
  <c r="L13" i="1"/>
  <c r="N13" i="1" s="1"/>
  <c r="L12" i="1"/>
  <c r="N12" i="1" s="1"/>
  <c r="L11" i="1"/>
  <c r="N11" i="1" s="1"/>
  <c r="L10" i="1"/>
  <c r="N10" i="1" s="1"/>
  <c r="L9" i="1"/>
  <c r="N9" i="1" s="1"/>
  <c r="N8" i="1"/>
  <c r="L8" i="1"/>
  <c r="L7" i="1"/>
  <c r="N7" i="1" s="1"/>
  <c r="N6" i="1"/>
  <c r="L6" i="1"/>
  <c r="N5" i="1"/>
  <c r="L5" i="1"/>
  <c r="N4" i="1"/>
  <c r="L4" i="1"/>
  <c r="E15" i="4" l="1"/>
  <c r="E13" i="4"/>
  <c r="E11" i="4"/>
  <c r="F1" i="4"/>
  <c r="E14" i="4"/>
  <c r="E12" i="4"/>
  <c r="E7" i="4"/>
  <c r="E4" i="4"/>
  <c r="E6" i="4"/>
  <c r="E3" i="4"/>
  <c r="C4" i="2" a="1"/>
  <c r="C4" i="2" s="1"/>
  <c r="A8" i="2"/>
  <c r="F5" i="2" a="1"/>
  <c r="F5" i="2" s="1"/>
  <c r="E5" i="2" a="1"/>
  <c r="E5" i="2" s="1"/>
  <c r="G5" i="2" s="1"/>
  <c r="E4" i="2" a="1"/>
  <c r="E4" i="2" s="1"/>
  <c r="F4" i="2" a="1"/>
  <c r="F4" i="2" s="1"/>
  <c r="B7" i="2"/>
  <c r="D7" i="2" s="1" a="1"/>
  <c r="D7" i="2" s="1"/>
  <c r="F6" i="2" a="1"/>
  <c r="F6" i="2" s="1"/>
  <c r="E6" i="2" a="1"/>
  <c r="E6" i="2" s="1"/>
  <c r="D6" i="2" a="1"/>
  <c r="D6" i="2" s="1"/>
  <c r="C5" i="2" a="1"/>
  <c r="C5" i="2" s="1"/>
  <c r="D5" i="2" a="1"/>
  <c r="D5" i="2" s="1"/>
  <c r="C6" i="2" a="1"/>
  <c r="C6" i="2" s="1"/>
  <c r="D4" i="2" a="1"/>
  <c r="D4" i="2" s="1"/>
  <c r="B4" i="3"/>
  <c r="B7" i="3"/>
  <c r="E10" i="4" l="1"/>
  <c r="E8" i="4"/>
  <c r="E5" i="4"/>
  <c r="E9" i="4"/>
  <c r="F14" i="4"/>
  <c r="F12" i="4"/>
  <c r="F13" i="4"/>
  <c r="F11" i="4"/>
  <c r="F6" i="4"/>
  <c r="F7" i="4"/>
  <c r="F4" i="4"/>
  <c r="F3" i="4"/>
  <c r="F15" i="4"/>
  <c r="G6" i="2"/>
  <c r="G4" i="2"/>
  <c r="A9" i="2"/>
  <c r="C7" i="2" a="1"/>
  <c r="C7" i="2" s="1"/>
  <c r="F7" i="2" a="1"/>
  <c r="F7" i="2" s="1"/>
  <c r="E7" i="2" a="1"/>
  <c r="E7" i="2" s="1"/>
  <c r="G7" i="2" s="1"/>
  <c r="B8" i="2"/>
  <c r="R713" i="1" a="1"/>
  <c r="R713" i="1" s="1"/>
  <c r="S713" i="1" a="1"/>
  <c r="S713" i="1" s="1"/>
  <c r="T713" i="1" a="1"/>
  <c r="T713" i="1" s="1"/>
  <c r="U713" i="1" a="1"/>
  <c r="U713" i="1" s="1"/>
  <c r="U735" i="1" a="1"/>
  <c r="U735" i="1" s="1"/>
  <c r="R735" i="1" a="1"/>
  <c r="R735" i="1" s="1"/>
  <c r="S735" i="1" a="1"/>
  <c r="S735" i="1" s="1"/>
  <c r="T735" i="1" a="1"/>
  <c r="T735" i="1" s="1"/>
  <c r="U719" i="1" a="1"/>
  <c r="U719" i="1" s="1"/>
  <c r="R719" i="1" a="1"/>
  <c r="R719" i="1" s="1"/>
  <c r="S719" i="1" a="1"/>
  <c r="S719" i="1" s="1"/>
  <c r="T719" i="1" a="1"/>
  <c r="T719" i="1" s="1"/>
  <c r="R736" i="1" a="1"/>
  <c r="R736" i="1" s="1"/>
  <c r="S736" i="1" s="1" a="1"/>
  <c r="S736" i="1" s="1"/>
  <c r="T736" i="1" a="1"/>
  <c r="T736" i="1" s="1"/>
  <c r="U736" i="1" a="1"/>
  <c r="U736" i="1" s="1"/>
  <c r="R724" i="1" a="1"/>
  <c r="R724" i="1" s="1"/>
  <c r="S724" i="1" s="1" a="1"/>
  <c r="S724" i="1" s="1"/>
  <c r="T724" i="1" a="1"/>
  <c r="T724" i="1" s="1"/>
  <c r="U724" i="1" a="1"/>
  <c r="U724" i="1" s="1"/>
  <c r="R720" i="1" a="1"/>
  <c r="R720" i="1" s="1"/>
  <c r="S720" i="1" a="1"/>
  <c r="S720" i="1" s="1"/>
  <c r="T720" i="1" a="1"/>
  <c r="T720" i="1" s="1"/>
  <c r="U720" i="1" a="1"/>
  <c r="U720" i="1" s="1"/>
  <c r="R726" i="1" a="1"/>
  <c r="R726" i="1" s="1"/>
  <c r="S726" i="1" a="1"/>
  <c r="S726" i="1" s="1"/>
  <c r="T726" i="1" a="1"/>
  <c r="T726" i="1" s="1"/>
  <c r="U726" i="1" a="1"/>
  <c r="U726" i="1" s="1"/>
  <c r="R710" i="1" a="1"/>
  <c r="R710" i="1" s="1"/>
  <c r="S710" i="1" s="1" a="1"/>
  <c r="S710" i="1" s="1"/>
  <c r="T710" i="1" a="1"/>
  <c r="T710" i="1" s="1"/>
  <c r="U710" i="1" a="1"/>
  <c r="U710" i="1" s="1"/>
  <c r="R729" i="1" a="1"/>
  <c r="R729" i="1" s="1"/>
  <c r="S729" i="1" a="1"/>
  <c r="S729" i="1" s="1"/>
  <c r="T729" i="1" a="1"/>
  <c r="T729" i="1" s="1"/>
  <c r="U729" i="1" a="1"/>
  <c r="U729" i="1" s="1"/>
  <c r="R728" i="1" a="1"/>
  <c r="R728" i="1" s="1"/>
  <c r="S728" i="1" a="1"/>
  <c r="S728" i="1" s="1"/>
  <c r="T728" i="1" a="1"/>
  <c r="T728" i="1" s="1"/>
  <c r="U728" i="1" a="1"/>
  <c r="U728" i="1" s="1"/>
  <c r="T730" i="1" a="1"/>
  <c r="T730" i="1" s="1"/>
  <c r="U730" i="1" a="1"/>
  <c r="U730" i="1" s="1"/>
  <c r="R730" i="1" a="1"/>
  <c r="R730" i="1" s="1"/>
  <c r="S730" i="1" a="1"/>
  <c r="S730" i="1" s="1"/>
  <c r="T714" i="1" a="1"/>
  <c r="T714" i="1" s="1"/>
  <c r="U714" i="1" a="1"/>
  <c r="U714" i="1" s="1"/>
  <c r="R714" i="1" a="1"/>
  <c r="R714" i="1" s="1"/>
  <c r="S714" i="1" a="1"/>
  <c r="S714" i="1" s="1"/>
  <c r="S725" i="1" a="1"/>
  <c r="S725" i="1" s="1"/>
  <c r="T725" i="1" a="1"/>
  <c r="T725" i="1" s="1"/>
  <c r="U725" i="1" a="1"/>
  <c r="U725" i="1" s="1"/>
  <c r="R725" i="1" a="1"/>
  <c r="R725" i="1" s="1"/>
  <c r="R716" i="1" a="1"/>
  <c r="R716" i="1" s="1"/>
  <c r="S716" i="1" a="1"/>
  <c r="S716" i="1" s="1"/>
  <c r="T716" i="1" a="1"/>
  <c r="T716" i="1" s="1"/>
  <c r="U716" i="1" a="1"/>
  <c r="U716" i="1" s="1"/>
  <c r="R712" i="1" a="1"/>
  <c r="R712" i="1" s="1"/>
  <c r="S712" i="1" a="1"/>
  <c r="S712" i="1" s="1"/>
  <c r="T712" i="1" a="1"/>
  <c r="T712" i="1" s="1"/>
  <c r="U712" i="1" a="1"/>
  <c r="U712" i="1" s="1"/>
  <c r="R723" i="1" a="1"/>
  <c r="R723" i="1" s="1"/>
  <c r="S723" i="1" a="1"/>
  <c r="S723" i="1" s="1"/>
  <c r="T723" i="1" a="1"/>
  <c r="T723" i="1" s="1"/>
  <c r="U723" i="1" a="1"/>
  <c r="U723" i="1" s="1"/>
  <c r="R707" i="1" a="1"/>
  <c r="R707" i="1" s="1"/>
  <c r="S707" i="1" a="1"/>
  <c r="S707" i="1" s="1"/>
  <c r="T707" i="1" a="1"/>
  <c r="T707" i="1" s="1"/>
  <c r="U707" i="1" a="1"/>
  <c r="U707" i="1" s="1"/>
  <c r="R705" i="1" a="1"/>
  <c r="R705" i="1" s="1"/>
  <c r="S705" i="1" a="1"/>
  <c r="S705" i="1" s="1"/>
  <c r="T705" i="1" a="1"/>
  <c r="T705" i="1" s="1"/>
  <c r="U705" i="1" a="1"/>
  <c r="U705" i="1" s="1"/>
  <c r="T717" i="1" a="1"/>
  <c r="T717" i="1" s="1"/>
  <c r="U717" i="1" a="1"/>
  <c r="U717" i="1" s="1"/>
  <c r="R717" i="1" a="1"/>
  <c r="R717" i="1" s="1"/>
  <c r="S717" i="1" s="1" a="1"/>
  <c r="S717" i="1" s="1"/>
  <c r="U727" i="1" a="1"/>
  <c r="U727" i="1" s="1"/>
  <c r="R727" i="1" a="1"/>
  <c r="R727" i="1" s="1"/>
  <c r="S727" i="1" a="1"/>
  <c r="S727" i="1" s="1"/>
  <c r="T727" i="1" a="1"/>
  <c r="T727" i="1" s="1"/>
  <c r="U711" i="1" a="1"/>
  <c r="U711" i="1" s="1"/>
  <c r="R711" i="1" a="1"/>
  <c r="R711" i="1" s="1"/>
  <c r="T711" i="1" a="1"/>
  <c r="T711" i="1" s="1"/>
  <c r="S711" i="1" a="1"/>
  <c r="S711" i="1" s="1"/>
  <c r="S709" i="1" a="1"/>
  <c r="S709" i="1" s="1"/>
  <c r="T709" i="1" a="1"/>
  <c r="T709" i="1" s="1"/>
  <c r="U709" i="1" a="1"/>
  <c r="U709" i="1" s="1"/>
  <c r="R709" i="1" a="1"/>
  <c r="R709" i="1" s="1"/>
  <c r="R708" i="1" a="1"/>
  <c r="R708" i="1" s="1"/>
  <c r="S708" i="1" a="1"/>
  <c r="S708" i="1" s="1"/>
  <c r="U708" i="1" a="1"/>
  <c r="U708" i="1" s="1"/>
  <c r="T708" i="1" a="1"/>
  <c r="T708" i="1" s="1"/>
  <c r="R734" i="1" a="1"/>
  <c r="R734" i="1" s="1"/>
  <c r="S734" i="1" a="1"/>
  <c r="S734" i="1" s="1"/>
  <c r="T734" i="1" a="1"/>
  <c r="T734" i="1" s="1"/>
  <c r="U734" i="1" a="1"/>
  <c r="U734" i="1" s="1"/>
  <c r="R718" i="1" a="1"/>
  <c r="R718" i="1" s="1"/>
  <c r="S718" i="1" a="1"/>
  <c r="S718" i="1" s="1"/>
  <c r="T718" i="1" a="1"/>
  <c r="T718" i="1" s="1"/>
  <c r="U718" i="1" a="1"/>
  <c r="U718" i="1" s="1"/>
  <c r="R702" i="1" a="1"/>
  <c r="R702" i="1" s="1"/>
  <c r="S702" i="1" a="1"/>
  <c r="S702" i="1" s="1"/>
  <c r="T702" i="1" a="1"/>
  <c r="T702" i="1" s="1"/>
  <c r="U702" i="1" a="1"/>
  <c r="U702" i="1" s="1"/>
  <c r="R721" i="1" a="1"/>
  <c r="R721" i="1" s="1"/>
  <c r="S721" i="1" a="1"/>
  <c r="S721" i="1" s="1"/>
  <c r="T721" i="1" a="1"/>
  <c r="T721" i="1" s="1"/>
  <c r="U721" i="1" a="1"/>
  <c r="U721" i="1" s="1"/>
  <c r="R704" i="1" a="1"/>
  <c r="R704" i="1" s="1"/>
  <c r="S704" i="1" a="1"/>
  <c r="S704" i="1" s="1"/>
  <c r="T704" i="1" a="1"/>
  <c r="T704" i="1" s="1"/>
  <c r="U704" i="1" a="1"/>
  <c r="U704" i="1" s="1"/>
  <c r="T722" i="1" a="1"/>
  <c r="T722" i="1" s="1"/>
  <c r="U722" i="1" a="1"/>
  <c r="U722" i="1" s="1"/>
  <c r="R722" i="1" a="1"/>
  <c r="R722" i="1" s="1"/>
  <c r="S722" i="1" a="1"/>
  <c r="S722" i="1" s="1"/>
  <c r="T706" i="1" a="1"/>
  <c r="T706" i="1" s="1"/>
  <c r="U706" i="1" a="1"/>
  <c r="U706" i="1" s="1"/>
  <c r="R706" i="1" a="1"/>
  <c r="R706" i="1" s="1"/>
  <c r="S706" i="1" a="1"/>
  <c r="S706" i="1" s="1"/>
  <c r="R732" i="1" a="1"/>
  <c r="R732" i="1" s="1"/>
  <c r="S732" i="1" a="1"/>
  <c r="S732" i="1" s="1"/>
  <c r="T732" i="1" a="1"/>
  <c r="T732" i="1" s="1"/>
  <c r="U732" i="1" a="1"/>
  <c r="U732" i="1" s="1"/>
  <c r="S733" i="1" a="1"/>
  <c r="S733" i="1" s="1"/>
  <c r="T733" i="1" a="1"/>
  <c r="T733" i="1" s="1"/>
  <c r="U733" i="1" a="1"/>
  <c r="U733" i="1" s="1"/>
  <c r="R733" i="1" a="1"/>
  <c r="R733" i="1" s="1"/>
  <c r="R731" i="1" a="1"/>
  <c r="R731" i="1" s="1"/>
  <c r="S731" i="1" a="1"/>
  <c r="S731" i="1" s="1"/>
  <c r="T731" i="1" a="1"/>
  <c r="T731" i="1" s="1"/>
  <c r="U731" i="1" a="1"/>
  <c r="U731" i="1" s="1"/>
  <c r="R715" i="1" a="1"/>
  <c r="R715" i="1" s="1"/>
  <c r="S715" i="1" a="1"/>
  <c r="S715" i="1" s="1"/>
  <c r="T715" i="1" a="1"/>
  <c r="T715" i="1" s="1"/>
  <c r="U715" i="1" a="1"/>
  <c r="U715" i="1" s="1"/>
  <c r="U703" i="1" a="1"/>
  <c r="U703" i="1" s="1"/>
  <c r="R703" i="1" a="1"/>
  <c r="R703" i="1" s="1"/>
  <c r="S703" i="1" s="1" a="1"/>
  <c r="S703" i="1" s="1"/>
  <c r="T703" i="1" a="1"/>
  <c r="T703" i="1" s="1"/>
  <c r="R701" i="1" a="1"/>
  <c r="R701" i="1" s="1"/>
  <c r="S701" i="1" s="1" a="1"/>
  <c r="S701" i="1" s="1"/>
  <c r="U701" i="1" a="1"/>
  <c r="U701" i="1" s="1"/>
  <c r="T701" i="1" a="1"/>
  <c r="T701" i="1" s="1"/>
  <c r="R675" i="1" a="1"/>
  <c r="R675" i="1" s="1"/>
  <c r="S675" i="1" s="1" a="1"/>
  <c r="S675" i="1" s="1"/>
  <c r="T675" i="1" a="1"/>
  <c r="T675" i="1" s="1"/>
  <c r="U675" i="1" a="1"/>
  <c r="U675" i="1" s="1"/>
  <c r="T663" i="1" a="1"/>
  <c r="T663" i="1" s="1"/>
  <c r="R663" i="1" a="1"/>
  <c r="R663" i="1" s="1"/>
  <c r="S663" i="1" a="1"/>
  <c r="S663" i="1" s="1"/>
  <c r="U663" i="1" a="1"/>
  <c r="U663" i="1" s="1"/>
  <c r="S648" i="1" a="1"/>
  <c r="S648" i="1" s="1"/>
  <c r="U648" i="1" a="1"/>
  <c r="U648" i="1" s="1"/>
  <c r="R648" i="1" a="1"/>
  <c r="R648" i="1" s="1"/>
  <c r="T648" i="1" a="1"/>
  <c r="T648" i="1" s="1"/>
  <c r="R626" i="1" a="1"/>
  <c r="R626" i="1" s="1"/>
  <c r="S626" i="1" s="1" a="1"/>
  <c r="S626" i="1" s="1"/>
  <c r="U626" i="1" a="1"/>
  <c r="U626" i="1" s="1"/>
  <c r="T626" i="1" a="1"/>
  <c r="T626" i="1" s="1"/>
  <c r="S562" i="1" a="1"/>
  <c r="S562" i="1" s="1"/>
  <c r="U562" i="1" a="1"/>
  <c r="U562" i="1" s="1"/>
  <c r="T562" i="1" a="1"/>
  <c r="T562" i="1" s="1"/>
  <c r="R562" i="1" a="1"/>
  <c r="R562" i="1" s="1"/>
  <c r="T620" i="1" a="1"/>
  <c r="T620" i="1" s="1"/>
  <c r="U620" i="1" a="1"/>
  <c r="U620" i="1" s="1"/>
  <c r="R620" i="1" a="1"/>
  <c r="R620" i="1" s="1"/>
  <c r="S620" i="1" a="1"/>
  <c r="S620" i="1" s="1"/>
  <c r="T605" i="1" a="1"/>
  <c r="T605" i="1" s="1"/>
  <c r="R605" i="1" a="1"/>
  <c r="R605" i="1" s="1"/>
  <c r="S605" i="1" s="1" a="1"/>
  <c r="S605" i="1" s="1"/>
  <c r="U605" i="1" a="1"/>
  <c r="U605" i="1" s="1"/>
  <c r="R657" i="1" a="1"/>
  <c r="R657" i="1" s="1"/>
  <c r="S657" i="1" a="1"/>
  <c r="S657" i="1" s="1"/>
  <c r="T657" i="1" a="1"/>
  <c r="T657" i="1" s="1"/>
  <c r="U657" i="1" a="1"/>
  <c r="U657" i="1" s="1"/>
  <c r="S693" i="1" a="1"/>
  <c r="S693" i="1" s="1"/>
  <c r="T693" i="1" a="1"/>
  <c r="T693" i="1" s="1"/>
  <c r="R693" i="1" a="1"/>
  <c r="R693" i="1" s="1"/>
  <c r="U693" i="1" a="1"/>
  <c r="U693" i="1" s="1"/>
  <c r="R682" i="1" a="1"/>
  <c r="R682" i="1" s="1"/>
  <c r="S682" i="1" s="1" a="1"/>
  <c r="S682" i="1" s="1"/>
  <c r="U682" i="1" a="1"/>
  <c r="U682" i="1" s="1"/>
  <c r="T682" i="1" a="1"/>
  <c r="T682" i="1" s="1"/>
  <c r="S670" i="1" a="1"/>
  <c r="S670" i="1" s="1"/>
  <c r="U670" i="1" a="1"/>
  <c r="U670" i="1" s="1"/>
  <c r="T670" i="1" a="1"/>
  <c r="T670" i="1" s="1"/>
  <c r="R670" i="1" a="1"/>
  <c r="R670" i="1" s="1"/>
  <c r="R658" i="1" a="1"/>
  <c r="R658" i="1" s="1"/>
  <c r="U658" i="1" a="1"/>
  <c r="U658" i="1" s="1"/>
  <c r="T658" i="1" a="1"/>
  <c r="T658" i="1" s="1"/>
  <c r="S658" i="1" a="1"/>
  <c r="S658" i="1" s="1"/>
  <c r="U640" i="1" a="1"/>
  <c r="U640" i="1" s="1"/>
  <c r="T640" i="1" a="1"/>
  <c r="T640" i="1" s="1"/>
  <c r="R640" i="1" a="1"/>
  <c r="R640" i="1" s="1"/>
  <c r="S640" i="1" s="1" a="1"/>
  <c r="S640" i="1" s="1"/>
  <c r="T623" i="1" a="1"/>
  <c r="T623" i="1" s="1"/>
  <c r="U623" i="1" a="1"/>
  <c r="U623" i="1" s="1"/>
  <c r="R623" i="1" a="1"/>
  <c r="R623" i="1" s="1"/>
  <c r="S623" i="1" a="1"/>
  <c r="S623" i="1" s="1"/>
  <c r="T559" i="1" a="1"/>
  <c r="T559" i="1" s="1"/>
  <c r="U559" i="1" a="1"/>
  <c r="U559" i="1" s="1"/>
  <c r="R559" i="1" a="1"/>
  <c r="R559" i="1" s="1"/>
  <c r="S559" i="1" a="1"/>
  <c r="S559" i="1" s="1"/>
  <c r="U612" i="1" a="1"/>
  <c r="U612" i="1" s="1"/>
  <c r="R612" i="1" a="1"/>
  <c r="R612" i="1" s="1"/>
  <c r="S612" i="1" s="1" a="1"/>
  <c r="S612" i="1" s="1"/>
  <c r="T612" i="1" a="1"/>
  <c r="T612" i="1" s="1"/>
  <c r="T621" i="1" a="1"/>
  <c r="T621" i="1" s="1"/>
  <c r="R621" i="1" a="1"/>
  <c r="R621" i="1" s="1"/>
  <c r="S621" i="1" a="1"/>
  <c r="S621" i="1" s="1"/>
  <c r="U621" i="1" a="1"/>
  <c r="U621" i="1" s="1"/>
  <c r="U673" i="1" a="1"/>
  <c r="U673" i="1" s="1"/>
  <c r="R673" i="1" a="1"/>
  <c r="R673" i="1" s="1"/>
  <c r="S673" i="1" a="1"/>
  <c r="S673" i="1" s="1"/>
  <c r="T673" i="1" a="1"/>
  <c r="T673" i="1" s="1"/>
  <c r="S595" i="1" a="1"/>
  <c r="S595" i="1" s="1"/>
  <c r="T595" i="1" a="1"/>
  <c r="T595" i="1" s="1"/>
  <c r="R595" i="1" a="1"/>
  <c r="R595" i="1" s="1"/>
  <c r="U595" i="1" a="1"/>
  <c r="U595" i="1" s="1"/>
  <c r="S646" i="1" a="1"/>
  <c r="S646" i="1" s="1"/>
  <c r="U646" i="1" a="1"/>
  <c r="U646" i="1" s="1"/>
  <c r="T646" i="1" a="1"/>
  <c r="T646" i="1" s="1"/>
  <c r="R646" i="1" a="1"/>
  <c r="R646" i="1" s="1"/>
  <c r="S582" i="1" a="1"/>
  <c r="S582" i="1" s="1"/>
  <c r="R582" i="1" a="1"/>
  <c r="R582" i="1" s="1"/>
  <c r="T582" i="1" a="1"/>
  <c r="T582" i="1" s="1"/>
  <c r="U582" i="1" a="1"/>
  <c r="U582" i="1" s="1"/>
  <c r="S558" i="1" a="1"/>
  <c r="S558" i="1" s="1"/>
  <c r="T558" i="1" a="1"/>
  <c r="T558" i="1" s="1"/>
  <c r="U558" i="1" a="1"/>
  <c r="U558" i="1" s="1"/>
  <c r="R558" i="1" a="1"/>
  <c r="R558" i="1" s="1"/>
  <c r="U696" i="1" a="1"/>
  <c r="U696" i="1" s="1"/>
  <c r="T696" i="1" a="1"/>
  <c r="T696" i="1" s="1"/>
  <c r="R696" i="1" a="1"/>
  <c r="R696" i="1" s="1"/>
  <c r="S696" i="1" s="1" a="1"/>
  <c r="S696" i="1" s="1"/>
  <c r="S568" i="1" a="1"/>
  <c r="S568" i="1" s="1"/>
  <c r="U568" i="1" a="1"/>
  <c r="U568" i="1" s="1"/>
  <c r="T568" i="1" a="1"/>
  <c r="T568" i="1" s="1"/>
  <c r="R568" i="1" a="1"/>
  <c r="R568" i="1" s="1"/>
  <c r="S586" i="1" a="1"/>
  <c r="S586" i="1" s="1"/>
  <c r="U586" i="1" a="1"/>
  <c r="U586" i="1" s="1"/>
  <c r="T586" i="1" a="1"/>
  <c r="T586" i="1" s="1"/>
  <c r="R586" i="1" a="1"/>
  <c r="R586" i="1" s="1"/>
  <c r="U668" i="1" a="1"/>
  <c r="U668" i="1" s="1"/>
  <c r="T668" i="1" a="1"/>
  <c r="T668" i="1" s="1"/>
  <c r="R668" i="1" a="1"/>
  <c r="R668" i="1" s="1"/>
  <c r="S668" i="1" s="1" a="1"/>
  <c r="S668" i="1" s="1"/>
  <c r="T540" i="1" a="1"/>
  <c r="T540" i="1" s="1"/>
  <c r="U540" i="1" a="1"/>
  <c r="U540" i="1" s="1"/>
  <c r="R540" i="1" a="1"/>
  <c r="R540" i="1" s="1"/>
  <c r="S540" i="1" a="1"/>
  <c r="S540" i="1" s="1"/>
  <c r="U557" i="1" a="1"/>
  <c r="U557" i="1" s="1"/>
  <c r="T557" i="1" a="1"/>
  <c r="T557" i="1" s="1"/>
  <c r="R557" i="1" a="1"/>
  <c r="R557" i="1" s="1"/>
  <c r="S557" i="1" a="1"/>
  <c r="S557" i="1" s="1"/>
  <c r="T565" i="1" a="1"/>
  <c r="T565" i="1" s="1"/>
  <c r="U565" i="1" a="1"/>
  <c r="U565" i="1" s="1"/>
  <c r="R565" i="1" a="1"/>
  <c r="R565" i="1" s="1"/>
  <c r="S565" i="1" a="1"/>
  <c r="S565" i="1" s="1"/>
  <c r="R662" i="1" a="1"/>
  <c r="R662" i="1" s="1"/>
  <c r="S662" i="1" a="1"/>
  <c r="S662" i="1" s="1"/>
  <c r="U662" i="1" a="1"/>
  <c r="U662" i="1" s="1"/>
  <c r="T662" i="1" a="1"/>
  <c r="T662" i="1" s="1"/>
  <c r="R627" i="1" a="1"/>
  <c r="R627" i="1" s="1"/>
  <c r="U627" i="1" a="1"/>
  <c r="U627" i="1" s="1"/>
  <c r="S627" i="1" a="1"/>
  <c r="S627" i="1" s="1"/>
  <c r="T627" i="1" a="1"/>
  <c r="T627" i="1" s="1"/>
  <c r="R634" i="1" a="1"/>
  <c r="R634" i="1" s="1"/>
  <c r="T634" i="1" a="1"/>
  <c r="T634" i="1" s="1"/>
  <c r="S634" i="1" a="1"/>
  <c r="S634" i="1" s="1"/>
  <c r="U634" i="1" a="1"/>
  <c r="U634" i="1" s="1"/>
  <c r="T611" i="1" a="1"/>
  <c r="T611" i="1" s="1"/>
  <c r="U611" i="1" a="1"/>
  <c r="U611" i="1" s="1"/>
  <c r="S611" i="1" a="1"/>
  <c r="S611" i="1" s="1"/>
  <c r="R611" i="1" a="1"/>
  <c r="R611" i="1" s="1"/>
  <c r="T587" i="1" a="1"/>
  <c r="T587" i="1" s="1"/>
  <c r="U587" i="1" a="1"/>
  <c r="U587" i="1" s="1"/>
  <c r="R587" i="1" a="1"/>
  <c r="R587" i="1" s="1"/>
  <c r="S587" i="1" a="1"/>
  <c r="S587" i="1" s="1"/>
  <c r="T592" i="1" a="1"/>
  <c r="T592" i="1" s="1"/>
  <c r="S592" i="1" a="1"/>
  <c r="S592" i="1" s="1"/>
  <c r="R592" i="1" a="1"/>
  <c r="R592" i="1" s="1"/>
  <c r="U592" i="1" a="1"/>
  <c r="U592" i="1" s="1"/>
  <c r="R599" i="1" a="1"/>
  <c r="R599" i="1" s="1"/>
  <c r="U599" i="1" a="1"/>
  <c r="U599" i="1" s="1"/>
  <c r="S599" i="1" a="1"/>
  <c r="S599" i="1" s="1"/>
  <c r="T599" i="1" a="1"/>
  <c r="T599" i="1" s="1"/>
  <c r="T692" i="1" a="1"/>
  <c r="T692" i="1" s="1"/>
  <c r="S692" i="1" a="1"/>
  <c r="S692" i="1" s="1"/>
  <c r="R692" i="1" a="1"/>
  <c r="R692" i="1" s="1"/>
  <c r="U692" i="1" a="1"/>
  <c r="U692" i="1" s="1"/>
  <c r="U564" i="1" a="1"/>
  <c r="U564" i="1" s="1"/>
  <c r="S564" i="1" a="1"/>
  <c r="S564" i="1" s="1"/>
  <c r="R564" i="1" a="1"/>
  <c r="R564" i="1" s="1"/>
  <c r="T564" i="1" a="1"/>
  <c r="T564" i="1" s="1"/>
  <c r="T561" i="1" a="1"/>
  <c r="T561" i="1" s="1"/>
  <c r="U561" i="1" a="1"/>
  <c r="U561" i="1" s="1"/>
  <c r="R561" i="1" a="1"/>
  <c r="R561" i="1" s="1"/>
  <c r="S561" i="1" a="1"/>
  <c r="S561" i="1" s="1"/>
  <c r="U617" i="1" a="1"/>
  <c r="U617" i="1" s="1"/>
  <c r="S617" i="1" a="1"/>
  <c r="S617" i="1" s="1"/>
  <c r="R617" i="1" a="1"/>
  <c r="R617" i="1" s="1"/>
  <c r="T617" i="1" a="1"/>
  <c r="T617" i="1" s="1"/>
  <c r="R694" i="1" a="1"/>
  <c r="R694" i="1" s="1"/>
  <c r="S694" i="1" a="1"/>
  <c r="S694" i="1" s="1"/>
  <c r="U694" i="1" a="1"/>
  <c r="U694" i="1" s="1"/>
  <c r="T694" i="1" a="1"/>
  <c r="T694" i="1" s="1"/>
  <c r="S643" i="1" a="1"/>
  <c r="S643" i="1" s="1"/>
  <c r="R643" i="1" a="1"/>
  <c r="R643" i="1" s="1"/>
  <c r="T643" i="1" a="1"/>
  <c r="T643" i="1" s="1"/>
  <c r="U643" i="1" a="1"/>
  <c r="U643" i="1" s="1"/>
  <c r="R630" i="1" a="1"/>
  <c r="R630" i="1" s="1"/>
  <c r="S630" i="1" a="1"/>
  <c r="S630" i="1" s="1"/>
  <c r="T630" i="1" a="1"/>
  <c r="T630" i="1" s="1"/>
  <c r="U630" i="1" a="1"/>
  <c r="U630" i="1" s="1"/>
  <c r="S616" i="1" a="1"/>
  <c r="S616" i="1" s="1"/>
  <c r="U616" i="1" a="1"/>
  <c r="U616" i="1" s="1"/>
  <c r="T616" i="1" a="1"/>
  <c r="T616" i="1" s="1"/>
  <c r="R616" i="1" a="1"/>
  <c r="R616" i="1" s="1"/>
  <c r="U610" i="1" a="1"/>
  <c r="U610" i="1" s="1"/>
  <c r="T610" i="1" a="1"/>
  <c r="T610" i="1" s="1"/>
  <c r="S610" i="1" a="1"/>
  <c r="S610" i="1" s="1"/>
  <c r="R610" i="1" a="1"/>
  <c r="R610" i="1" s="1"/>
  <c r="U546" i="1" a="1"/>
  <c r="U546" i="1" s="1"/>
  <c r="S546" i="1" a="1"/>
  <c r="S546" i="1" s="1"/>
  <c r="T546" i="1" a="1"/>
  <c r="T546" i="1" s="1"/>
  <c r="R546" i="1" a="1"/>
  <c r="R546" i="1" s="1"/>
  <c r="T588" i="1" a="1"/>
  <c r="T588" i="1" s="1"/>
  <c r="U588" i="1" a="1"/>
  <c r="U588" i="1" s="1"/>
  <c r="R588" i="1" a="1"/>
  <c r="R588" i="1" s="1"/>
  <c r="S588" i="1" a="1"/>
  <c r="S588" i="1" s="1"/>
  <c r="U665" i="1" a="1"/>
  <c r="U665" i="1" s="1"/>
  <c r="R665" i="1" a="1"/>
  <c r="R665" i="1" s="1"/>
  <c r="S665" i="1" a="1"/>
  <c r="S665" i="1" s="1"/>
  <c r="T665" i="1" a="1"/>
  <c r="T665" i="1" s="1"/>
  <c r="R585" i="1" a="1"/>
  <c r="R585" i="1" s="1"/>
  <c r="T585" i="1" a="1"/>
  <c r="T585" i="1" s="1"/>
  <c r="S585" i="1" a="1"/>
  <c r="S585" i="1" s="1"/>
  <c r="U585" i="1" a="1"/>
  <c r="U585" i="1" s="1"/>
  <c r="U542" i="1" a="1"/>
  <c r="U542" i="1" s="1"/>
  <c r="R542" i="1" a="1"/>
  <c r="R542" i="1" s="1"/>
  <c r="S542" i="1" s="1" a="1"/>
  <c r="S542" i="1" s="1"/>
  <c r="T542" i="1" a="1"/>
  <c r="T542" i="1" s="1"/>
  <c r="S650" i="1" a="1"/>
  <c r="S650" i="1" s="1"/>
  <c r="R650" i="1" a="1"/>
  <c r="R650" i="1" s="1"/>
  <c r="U650" i="1" a="1"/>
  <c r="U650" i="1" s="1"/>
  <c r="T650" i="1" a="1"/>
  <c r="T650" i="1" s="1"/>
  <c r="R638" i="1" a="1"/>
  <c r="R638" i="1" s="1"/>
  <c r="S638" i="1" a="1"/>
  <c r="S638" i="1" s="1"/>
  <c r="T638" i="1" a="1"/>
  <c r="T638" i="1" s="1"/>
  <c r="U638" i="1" a="1"/>
  <c r="U638" i="1" s="1"/>
  <c r="T619" i="1" a="1"/>
  <c r="T619" i="1" s="1"/>
  <c r="R619" i="1" a="1"/>
  <c r="R619" i="1" s="1"/>
  <c r="S619" i="1" s="1" a="1"/>
  <c r="S619" i="1" s="1"/>
  <c r="U619" i="1" a="1"/>
  <c r="U619" i="1" s="1"/>
  <c r="U608" i="1" a="1"/>
  <c r="U608" i="1" s="1"/>
  <c r="T608" i="1" a="1"/>
  <c r="T608" i="1" s="1"/>
  <c r="S608" i="1" a="1"/>
  <c r="S608" i="1" s="1"/>
  <c r="R608" i="1" a="1"/>
  <c r="R608" i="1" s="1"/>
  <c r="T607" i="1" a="1"/>
  <c r="T607" i="1" s="1"/>
  <c r="U607" i="1" a="1"/>
  <c r="U607" i="1" s="1"/>
  <c r="R607" i="1" a="1"/>
  <c r="R607" i="1" s="1"/>
  <c r="S607" i="1" a="1"/>
  <c r="S607" i="1" s="1"/>
  <c r="T543" i="1" a="1"/>
  <c r="T543" i="1" s="1"/>
  <c r="U543" i="1" a="1"/>
  <c r="U543" i="1" s="1"/>
  <c r="S543" i="1" a="1"/>
  <c r="S543" i="1" s="1"/>
  <c r="R543" i="1" a="1"/>
  <c r="R543" i="1" s="1"/>
  <c r="U580" i="1" a="1"/>
  <c r="U580" i="1" s="1"/>
  <c r="R580" i="1" a="1"/>
  <c r="R580" i="1" s="1"/>
  <c r="S580" i="1" a="1"/>
  <c r="S580" i="1" s="1"/>
  <c r="T580" i="1" a="1"/>
  <c r="T580" i="1" s="1"/>
  <c r="S677" i="1" a="1"/>
  <c r="S677" i="1" s="1"/>
  <c r="T677" i="1" a="1"/>
  <c r="T677" i="1" s="1"/>
  <c r="R677" i="1" a="1"/>
  <c r="R677" i="1" s="1"/>
  <c r="U677" i="1" a="1"/>
  <c r="U677" i="1" s="1"/>
  <c r="U597" i="1" a="1"/>
  <c r="U597" i="1" s="1"/>
  <c r="R597" i="1" a="1"/>
  <c r="R597" i="1" s="1"/>
  <c r="S597" i="1" a="1"/>
  <c r="S597" i="1" s="1"/>
  <c r="T597" i="1" a="1"/>
  <c r="T597" i="1" s="1"/>
  <c r="R687" i="1" a="1"/>
  <c r="R687" i="1" s="1"/>
  <c r="S687" i="1" a="1"/>
  <c r="S687" i="1" s="1"/>
  <c r="T687" i="1" a="1"/>
  <c r="T687" i="1" s="1"/>
  <c r="U687" i="1" a="1"/>
  <c r="U687" i="1" s="1"/>
  <c r="T563" i="1" a="1"/>
  <c r="T563" i="1" s="1"/>
  <c r="U563" i="1" a="1"/>
  <c r="U563" i="1" s="1"/>
  <c r="R563" i="1" a="1"/>
  <c r="R563" i="1" s="1"/>
  <c r="S563" i="1" s="1" a="1"/>
  <c r="S563" i="1" s="1"/>
  <c r="T691" i="1" a="1"/>
  <c r="T691" i="1" s="1"/>
  <c r="S691" i="1" a="1"/>
  <c r="S691" i="1" s="1"/>
  <c r="R691" i="1" a="1"/>
  <c r="R691" i="1" s="1"/>
  <c r="U691" i="1" a="1"/>
  <c r="U691" i="1" s="1"/>
  <c r="S679" i="1" a="1"/>
  <c r="S679" i="1" s="1"/>
  <c r="T679" i="1" a="1"/>
  <c r="T679" i="1" s="1"/>
  <c r="U679" i="1" a="1"/>
  <c r="U679" i="1" s="1"/>
  <c r="R679" i="1" a="1"/>
  <c r="R679" i="1" s="1"/>
  <c r="R664" i="1" a="1"/>
  <c r="R664" i="1" s="1"/>
  <c r="U664" i="1" a="1"/>
  <c r="U664" i="1" s="1"/>
  <c r="T664" i="1" a="1"/>
  <c r="T664" i="1" s="1"/>
  <c r="S664" i="1" a="1"/>
  <c r="S664" i="1" s="1"/>
  <c r="S541" i="1" a="1"/>
  <c r="S541" i="1" s="1"/>
  <c r="U541" i="1" a="1"/>
  <c r="U541" i="1" s="1"/>
  <c r="T541" i="1" a="1"/>
  <c r="T541" i="1" s="1"/>
  <c r="R541" i="1" a="1"/>
  <c r="R541" i="1" s="1"/>
  <c r="U570" i="1" a="1"/>
  <c r="U570" i="1" s="1"/>
  <c r="T570" i="1" a="1"/>
  <c r="T570" i="1" s="1"/>
  <c r="R570" i="1" a="1"/>
  <c r="R570" i="1" s="1"/>
  <c r="S570" i="1" s="1" a="1"/>
  <c r="S570" i="1" s="1"/>
  <c r="T636" i="1" a="1"/>
  <c r="T636" i="1" s="1"/>
  <c r="U636" i="1" a="1"/>
  <c r="U636" i="1" s="1"/>
  <c r="S636" i="1" a="1"/>
  <c r="S636" i="1" s="1"/>
  <c r="R636" i="1" a="1"/>
  <c r="R636" i="1" s="1"/>
  <c r="S699" i="1" a="1"/>
  <c r="S699" i="1" s="1"/>
  <c r="U699" i="1" a="1"/>
  <c r="U699" i="1" s="1"/>
  <c r="R699" i="1" a="1"/>
  <c r="R699" i="1" s="1"/>
  <c r="T699" i="1" a="1"/>
  <c r="T699" i="1" s="1"/>
  <c r="T593" i="1" a="1"/>
  <c r="T593" i="1" s="1"/>
  <c r="U593" i="1" a="1"/>
  <c r="U593" i="1" s="1"/>
  <c r="R593" i="1" a="1"/>
  <c r="R593" i="1" s="1"/>
  <c r="S593" i="1" a="1"/>
  <c r="S593" i="1" s="1"/>
  <c r="T609" i="1" a="1"/>
  <c r="T609" i="1" s="1"/>
  <c r="U609" i="1" a="1"/>
  <c r="U609" i="1" s="1"/>
  <c r="R609" i="1" a="1"/>
  <c r="R609" i="1" s="1"/>
  <c r="S609" i="1" a="1"/>
  <c r="S609" i="1" s="1"/>
  <c r="R549" i="1" a="1"/>
  <c r="R549" i="1" s="1"/>
  <c r="S549" i="1" s="1" a="1"/>
  <c r="S549" i="1" s="1"/>
  <c r="T549" i="1" a="1"/>
  <c r="T549" i="1" s="1"/>
  <c r="U549" i="1" a="1"/>
  <c r="U549" i="1" s="1"/>
  <c r="T574" i="1" a="1"/>
  <c r="T574" i="1" s="1"/>
  <c r="U574" i="1" a="1"/>
  <c r="U574" i="1" s="1"/>
  <c r="R574" i="1" a="1"/>
  <c r="R574" i="1" s="1"/>
  <c r="S574" i="1" a="1"/>
  <c r="S574" i="1" s="1"/>
  <c r="T571" i="1" a="1"/>
  <c r="T571" i="1" s="1"/>
  <c r="U571" i="1" a="1"/>
  <c r="U571" i="1" s="1"/>
  <c r="R571" i="1" a="1"/>
  <c r="R571" i="1" s="1"/>
  <c r="S571" i="1" a="1"/>
  <c r="S571" i="1" s="1"/>
  <c r="T547" i="1" a="1"/>
  <c r="T547" i="1" s="1"/>
  <c r="U547" i="1" a="1"/>
  <c r="U547" i="1" s="1"/>
  <c r="R547" i="1" a="1"/>
  <c r="R547" i="1" s="1"/>
  <c r="S547" i="1" a="1"/>
  <c r="S547" i="1" s="1"/>
  <c r="T688" i="1" a="1"/>
  <c r="T688" i="1" s="1"/>
  <c r="S688" i="1" a="1"/>
  <c r="S688" i="1" s="1"/>
  <c r="R688" i="1" a="1"/>
  <c r="R688" i="1" s="1"/>
  <c r="U688" i="1" a="1"/>
  <c r="U688" i="1" s="1"/>
  <c r="T560" i="1" a="1"/>
  <c r="T560" i="1" s="1"/>
  <c r="S560" i="1" a="1"/>
  <c r="S560" i="1" s="1"/>
  <c r="R560" i="1" a="1"/>
  <c r="R560" i="1" s="1"/>
  <c r="U560" i="1" a="1"/>
  <c r="U560" i="1" s="1"/>
  <c r="T583" i="1" a="1"/>
  <c r="T583" i="1" s="1"/>
  <c r="U583" i="1" a="1"/>
  <c r="U583" i="1" s="1"/>
  <c r="R583" i="1" a="1"/>
  <c r="R583" i="1" s="1"/>
  <c r="S583" i="1" a="1"/>
  <c r="S583" i="1" s="1"/>
  <c r="T660" i="1" a="1"/>
  <c r="T660" i="1" s="1"/>
  <c r="S660" i="1" a="1"/>
  <c r="S660" i="1" s="1"/>
  <c r="R660" i="1" a="1"/>
  <c r="R660" i="1" s="1"/>
  <c r="U660" i="1" a="1"/>
  <c r="U660" i="1" s="1"/>
  <c r="U538" i="1" a="1"/>
  <c r="U538" i="1" s="1"/>
  <c r="T538" i="1" a="1"/>
  <c r="T538" i="1" s="1"/>
  <c r="R538" i="1" a="1"/>
  <c r="R538" i="1" s="1"/>
  <c r="S538" i="1" a="1"/>
  <c r="S538" i="1" s="1"/>
  <c r="T601" i="1" a="1"/>
  <c r="T601" i="1" s="1"/>
  <c r="U601" i="1" a="1"/>
  <c r="U601" i="1" s="1"/>
  <c r="R601" i="1" a="1"/>
  <c r="R601" i="1" s="1"/>
  <c r="S601" i="1" a="1"/>
  <c r="S601" i="1" s="1"/>
  <c r="T661" i="1" a="1"/>
  <c r="T661" i="1" s="1"/>
  <c r="U661" i="1" a="1"/>
  <c r="U661" i="1" s="1"/>
  <c r="R661" i="1" a="1"/>
  <c r="R661" i="1" s="1"/>
  <c r="S661" i="1" s="1" a="1"/>
  <c r="S661" i="1" s="1"/>
  <c r="U655" i="1" a="1"/>
  <c r="U655" i="1" s="1"/>
  <c r="R655" i="1" a="1"/>
  <c r="R655" i="1" s="1"/>
  <c r="S655" i="1" a="1"/>
  <c r="S655" i="1" s="1"/>
  <c r="T655" i="1" a="1"/>
  <c r="T655" i="1" s="1"/>
  <c r="R590" i="1" a="1"/>
  <c r="R590" i="1" s="1"/>
  <c r="S590" i="1" a="1"/>
  <c r="S590" i="1" s="1"/>
  <c r="T590" i="1" a="1"/>
  <c r="T590" i="1" s="1"/>
  <c r="U590" i="1" a="1"/>
  <c r="U590" i="1" s="1"/>
  <c r="R566" i="1" a="1"/>
  <c r="R566" i="1" s="1"/>
  <c r="S566" i="1" a="1"/>
  <c r="S566" i="1" s="1"/>
  <c r="T566" i="1" a="1"/>
  <c r="T566" i="1" s="1"/>
  <c r="U566" i="1" a="1"/>
  <c r="U566" i="1" s="1"/>
  <c r="R584" i="1" a="1"/>
  <c r="R584" i="1" s="1"/>
  <c r="S584" i="1" s="1" a="1"/>
  <c r="S584" i="1" s="1"/>
  <c r="U584" i="1" a="1"/>
  <c r="U584" i="1" s="1"/>
  <c r="T584" i="1" a="1"/>
  <c r="T584" i="1" s="1"/>
  <c r="R594" i="1" a="1"/>
  <c r="R594" i="1" s="1"/>
  <c r="U594" i="1" a="1"/>
  <c r="U594" i="1" s="1"/>
  <c r="T594" i="1" a="1"/>
  <c r="T594" i="1" s="1"/>
  <c r="S594" i="1" a="1"/>
  <c r="S594" i="1" s="1"/>
  <c r="U684" i="1" a="1"/>
  <c r="U684" i="1" s="1"/>
  <c r="T684" i="1" a="1"/>
  <c r="T684" i="1" s="1"/>
  <c r="R684" i="1" a="1"/>
  <c r="R684" i="1" s="1"/>
  <c r="S684" i="1" a="1"/>
  <c r="S684" i="1" s="1"/>
  <c r="T556" i="1" a="1"/>
  <c r="T556" i="1" s="1"/>
  <c r="U556" i="1" a="1"/>
  <c r="U556" i="1" s="1"/>
  <c r="R556" i="1" a="1"/>
  <c r="R556" i="1" s="1"/>
  <c r="S556" i="1" s="1" a="1"/>
  <c r="S556" i="1" s="1"/>
  <c r="R577" i="1" a="1"/>
  <c r="R577" i="1" s="1"/>
  <c r="S577" i="1" s="1" a="1"/>
  <c r="S577" i="1" s="1"/>
  <c r="T577" i="1" a="1"/>
  <c r="T577" i="1" s="1"/>
  <c r="U577" i="1" a="1"/>
  <c r="U577" i="1" s="1"/>
  <c r="R625" i="1" a="1"/>
  <c r="R625" i="1" s="1"/>
  <c r="S625" i="1" a="1"/>
  <c r="S625" i="1" s="1"/>
  <c r="T625" i="1" a="1"/>
  <c r="T625" i="1" s="1"/>
  <c r="U625" i="1" a="1"/>
  <c r="U625" i="1" s="1"/>
  <c r="R614" i="1" a="1"/>
  <c r="R614" i="1" s="1"/>
  <c r="S614" i="1" a="1"/>
  <c r="S614" i="1" s="1"/>
  <c r="T614" i="1" a="1"/>
  <c r="T614" i="1" s="1"/>
  <c r="U614" i="1" a="1"/>
  <c r="U614" i="1" s="1"/>
  <c r="R603" i="1" a="1"/>
  <c r="R603" i="1" s="1"/>
  <c r="T603" i="1" a="1"/>
  <c r="T603" i="1" s="1"/>
  <c r="U603" i="1" a="1"/>
  <c r="U603" i="1" s="1"/>
  <c r="S603" i="1" a="1"/>
  <c r="S603" i="1" s="1"/>
  <c r="S579" i="1" a="1"/>
  <c r="S579" i="1" s="1"/>
  <c r="T579" i="1" a="1"/>
  <c r="T579" i="1" s="1"/>
  <c r="U579" i="1" a="1"/>
  <c r="U579" i="1" s="1"/>
  <c r="R579" i="1" a="1"/>
  <c r="R579" i="1" s="1"/>
  <c r="S555" i="1" a="1"/>
  <c r="S555" i="1" s="1"/>
  <c r="T555" i="1" a="1"/>
  <c r="T555" i="1" s="1"/>
  <c r="U555" i="1" a="1"/>
  <c r="U555" i="1" s="1"/>
  <c r="R555" i="1" a="1"/>
  <c r="R555" i="1" s="1"/>
  <c r="U576" i="1" a="1"/>
  <c r="U576" i="1" s="1"/>
  <c r="T576" i="1" a="1"/>
  <c r="T576" i="1" s="1"/>
  <c r="R576" i="1" a="1"/>
  <c r="R576" i="1" s="1"/>
  <c r="S576" i="1" a="1"/>
  <c r="S576" i="1" s="1"/>
  <c r="T591" i="1" a="1"/>
  <c r="T591" i="1" s="1"/>
  <c r="U591" i="1" a="1"/>
  <c r="U591" i="1" s="1"/>
  <c r="R591" i="1" a="1"/>
  <c r="R591" i="1" s="1"/>
  <c r="S591" i="1" s="1" a="1"/>
  <c r="S591" i="1" s="1"/>
  <c r="U676" i="1" a="1"/>
  <c r="U676" i="1" s="1"/>
  <c r="T676" i="1" a="1"/>
  <c r="T676" i="1" s="1"/>
  <c r="S676" i="1" a="1"/>
  <c r="S676" i="1" s="1"/>
  <c r="R676" i="1" a="1"/>
  <c r="R676" i="1" s="1"/>
  <c r="U548" i="1" a="1"/>
  <c r="U548" i="1" s="1"/>
  <c r="R548" i="1" a="1"/>
  <c r="R548" i="1" s="1"/>
  <c r="S548" i="1" a="1"/>
  <c r="S548" i="1" s="1"/>
  <c r="T548" i="1" a="1"/>
  <c r="T548" i="1" s="1"/>
  <c r="S581" i="1" a="1"/>
  <c r="S581" i="1" s="1"/>
  <c r="R581" i="1" a="1"/>
  <c r="R581" i="1" s="1"/>
  <c r="T581" i="1" a="1"/>
  <c r="T581" i="1" s="1"/>
  <c r="U581" i="1" a="1"/>
  <c r="U581" i="1" s="1"/>
  <c r="T637" i="1" a="1"/>
  <c r="T637" i="1" s="1"/>
  <c r="R637" i="1" a="1"/>
  <c r="R637" i="1" s="1"/>
  <c r="S637" i="1" a="1"/>
  <c r="S637" i="1" s="1"/>
  <c r="U637" i="1" a="1"/>
  <c r="U637" i="1" s="1"/>
  <c r="S667" i="1" a="1"/>
  <c r="S667" i="1" s="1"/>
  <c r="R667" i="1" a="1"/>
  <c r="R667" i="1" s="1"/>
  <c r="T667" i="1" a="1"/>
  <c r="T667" i="1" s="1"/>
  <c r="U667" i="1" a="1"/>
  <c r="U667" i="1" s="1"/>
  <c r="S671" i="1" a="1"/>
  <c r="S671" i="1" s="1"/>
  <c r="R671" i="1" a="1"/>
  <c r="R671" i="1" s="1"/>
  <c r="T671" i="1" a="1"/>
  <c r="T671" i="1" s="1"/>
  <c r="U671" i="1" a="1"/>
  <c r="U671" i="1" s="1"/>
  <c r="S659" i="1" a="1"/>
  <c r="S659" i="1" s="1"/>
  <c r="T659" i="1" a="1"/>
  <c r="T659" i="1" s="1"/>
  <c r="R659" i="1" a="1"/>
  <c r="R659" i="1" s="1"/>
  <c r="U659" i="1" a="1"/>
  <c r="U659" i="1" s="1"/>
  <c r="T647" i="1" a="1"/>
  <c r="T647" i="1" s="1"/>
  <c r="U647" i="1" a="1"/>
  <c r="U647" i="1" s="1"/>
  <c r="R647" i="1" a="1"/>
  <c r="R647" i="1" s="1"/>
  <c r="S647" i="1" s="1" a="1"/>
  <c r="S647" i="1" s="1"/>
  <c r="R632" i="1" a="1"/>
  <c r="R632" i="1" s="1"/>
  <c r="U632" i="1" a="1"/>
  <c r="U632" i="1" s="1"/>
  <c r="T632" i="1" a="1"/>
  <c r="T632" i="1" s="1"/>
  <c r="S632" i="1" a="1"/>
  <c r="S632" i="1" s="1"/>
  <c r="R618" i="1" a="1"/>
  <c r="R618" i="1" s="1"/>
  <c r="U618" i="1" a="1"/>
  <c r="U618" i="1" s="1"/>
  <c r="T618" i="1" a="1"/>
  <c r="T618" i="1" s="1"/>
  <c r="S618" i="1" a="1"/>
  <c r="S618" i="1" s="1"/>
  <c r="S554" i="1" a="1"/>
  <c r="S554" i="1" s="1"/>
  <c r="U554" i="1" a="1"/>
  <c r="U554" i="1" s="1"/>
  <c r="T554" i="1" a="1"/>
  <c r="T554" i="1" s="1"/>
  <c r="R554" i="1" a="1"/>
  <c r="R554" i="1" s="1"/>
  <c r="T604" i="1" a="1"/>
  <c r="T604" i="1" s="1"/>
  <c r="U604" i="1" a="1"/>
  <c r="U604" i="1" s="1"/>
  <c r="S604" i="1" a="1"/>
  <c r="S604" i="1" s="1"/>
  <c r="R604" i="1" a="1"/>
  <c r="R604" i="1" s="1"/>
  <c r="T569" i="1" a="1"/>
  <c r="T569" i="1" s="1"/>
  <c r="U569" i="1" a="1"/>
  <c r="U569" i="1" s="1"/>
  <c r="R569" i="1" a="1"/>
  <c r="R569" i="1" s="1"/>
  <c r="S569" i="1" a="1"/>
  <c r="S569" i="1" s="1"/>
  <c r="T633" i="1" a="1"/>
  <c r="T633" i="1" s="1"/>
  <c r="U633" i="1" a="1"/>
  <c r="U633" i="1" s="1"/>
  <c r="R633" i="1" a="1"/>
  <c r="R633" i="1" s="1"/>
  <c r="S633" i="1" s="1" a="1"/>
  <c r="S633" i="1" s="1"/>
  <c r="U649" i="1" a="1"/>
  <c r="U649" i="1" s="1"/>
  <c r="S649" i="1" a="1"/>
  <c r="S649" i="1" s="1"/>
  <c r="R649" i="1" a="1"/>
  <c r="R649" i="1" s="1"/>
  <c r="T649" i="1" a="1"/>
  <c r="T649" i="1" s="1"/>
  <c r="R635" i="1" a="1"/>
  <c r="R635" i="1" s="1"/>
  <c r="T635" i="1" a="1"/>
  <c r="T635" i="1" s="1"/>
  <c r="U635" i="1" a="1"/>
  <c r="U635" i="1" s="1"/>
  <c r="S635" i="1" a="1"/>
  <c r="S635" i="1" s="1"/>
  <c r="R698" i="1" a="1"/>
  <c r="R698" i="1" s="1"/>
  <c r="T698" i="1" a="1"/>
  <c r="T698" i="1" s="1"/>
  <c r="U698" i="1" a="1"/>
  <c r="U698" i="1" s="1"/>
  <c r="S698" i="1" a="1"/>
  <c r="S698" i="1" s="1"/>
  <c r="U686" i="1" a="1"/>
  <c r="U686" i="1" s="1"/>
  <c r="T686" i="1" a="1"/>
  <c r="T686" i="1" s="1"/>
  <c r="R686" i="1" a="1"/>
  <c r="R686" i="1" s="1"/>
  <c r="S686" i="1" a="1"/>
  <c r="S686" i="1" s="1"/>
  <c r="S674" i="1" a="1"/>
  <c r="S674" i="1" s="1"/>
  <c r="T674" i="1" a="1"/>
  <c r="T674" i="1" s="1"/>
  <c r="R674" i="1" a="1"/>
  <c r="R674" i="1" s="1"/>
  <c r="U674" i="1" a="1"/>
  <c r="U674" i="1" s="1"/>
  <c r="S656" i="1" a="1"/>
  <c r="S656" i="1" s="1"/>
  <c r="T656" i="1" a="1"/>
  <c r="T656" i="1" s="1"/>
  <c r="R656" i="1" a="1"/>
  <c r="R656" i="1" s="1"/>
  <c r="U656" i="1" a="1"/>
  <c r="U656" i="1" s="1"/>
  <c r="T631" i="1" a="1"/>
  <c r="T631" i="1" s="1"/>
  <c r="U631" i="1" a="1"/>
  <c r="U631" i="1" s="1"/>
  <c r="R631" i="1" a="1"/>
  <c r="R631" i="1" s="1"/>
  <c r="S631" i="1" a="1"/>
  <c r="S631" i="1" s="1"/>
  <c r="U567" i="1" a="1"/>
  <c r="U567" i="1" s="1"/>
  <c r="S567" i="1" a="1"/>
  <c r="S567" i="1" s="1"/>
  <c r="R567" i="1" a="1"/>
  <c r="R567" i="1" s="1"/>
  <c r="T567" i="1" a="1"/>
  <c r="T567" i="1" s="1"/>
  <c r="U628" i="1" a="1"/>
  <c r="U628" i="1" s="1"/>
  <c r="S628" i="1" a="1"/>
  <c r="S628" i="1" s="1"/>
  <c r="R628" i="1" a="1"/>
  <c r="R628" i="1" s="1"/>
  <c r="T628" i="1" a="1"/>
  <c r="T628" i="1" s="1"/>
  <c r="U589" i="1" a="1"/>
  <c r="U589" i="1" s="1"/>
  <c r="T589" i="1" a="1"/>
  <c r="T589" i="1" s="1"/>
  <c r="R589" i="1" a="1"/>
  <c r="R589" i="1" s="1"/>
  <c r="S589" i="1" a="1"/>
  <c r="S589" i="1" s="1"/>
  <c r="S645" i="1" a="1"/>
  <c r="S645" i="1" s="1"/>
  <c r="R645" i="1" a="1"/>
  <c r="R645" i="1" s="1"/>
  <c r="T645" i="1" a="1"/>
  <c r="T645" i="1" s="1"/>
  <c r="U645" i="1" a="1"/>
  <c r="U645" i="1" s="1"/>
  <c r="S697" i="1" a="1"/>
  <c r="S697" i="1" s="1"/>
  <c r="T697" i="1" a="1"/>
  <c r="T697" i="1" s="1"/>
  <c r="U697" i="1" a="1"/>
  <c r="U697" i="1" s="1"/>
  <c r="R697" i="1" a="1"/>
  <c r="R697" i="1" s="1"/>
  <c r="R550" i="1" a="1"/>
  <c r="R550" i="1" s="1"/>
  <c r="S550" i="1" a="1"/>
  <c r="S550" i="1" s="1"/>
  <c r="T550" i="1" a="1"/>
  <c r="T550" i="1" s="1"/>
  <c r="U550" i="1" a="1"/>
  <c r="U550" i="1" s="1"/>
  <c r="T695" i="1" a="1"/>
  <c r="T695" i="1" s="1"/>
  <c r="S695" i="1" a="1"/>
  <c r="S695" i="1" s="1"/>
  <c r="R695" i="1" a="1"/>
  <c r="R695" i="1" s="1"/>
  <c r="U695" i="1" a="1"/>
  <c r="U695" i="1" s="1"/>
  <c r="S680" i="1" a="1"/>
  <c r="S680" i="1" s="1"/>
  <c r="U680" i="1" a="1"/>
  <c r="U680" i="1" s="1"/>
  <c r="T680" i="1" a="1"/>
  <c r="T680" i="1" s="1"/>
  <c r="R680" i="1" a="1"/>
  <c r="R680" i="1" s="1"/>
  <c r="S552" i="1" a="1"/>
  <c r="S552" i="1" s="1"/>
  <c r="U552" i="1" a="1"/>
  <c r="U552" i="1" s="1"/>
  <c r="T552" i="1" a="1"/>
  <c r="T552" i="1" s="1"/>
  <c r="R552" i="1" a="1"/>
  <c r="R552" i="1" s="1"/>
  <c r="U578" i="1" a="1"/>
  <c r="U578" i="1" s="1"/>
  <c r="T578" i="1" a="1"/>
  <c r="T578" i="1" s="1"/>
  <c r="S578" i="1" a="1"/>
  <c r="S578" i="1" s="1"/>
  <c r="R578" i="1" a="1"/>
  <c r="R578" i="1" s="1"/>
  <c r="U652" i="1" a="1"/>
  <c r="U652" i="1" s="1"/>
  <c r="T652" i="1" a="1"/>
  <c r="T652" i="1" s="1"/>
  <c r="R652" i="1" a="1"/>
  <c r="R652" i="1" s="1"/>
  <c r="S652" i="1" a="1"/>
  <c r="S652" i="1" s="1"/>
  <c r="T545" i="1" a="1"/>
  <c r="T545" i="1" s="1"/>
  <c r="U545" i="1" a="1"/>
  <c r="U545" i="1" s="1"/>
  <c r="R545" i="1" a="1"/>
  <c r="R545" i="1" s="1"/>
  <c r="S545" i="1" a="1"/>
  <c r="S545" i="1" s="1"/>
  <c r="S613" i="1" a="1"/>
  <c r="S613" i="1" s="1"/>
  <c r="T613" i="1" a="1"/>
  <c r="T613" i="1" s="1"/>
  <c r="U613" i="1" a="1"/>
  <c r="U613" i="1" s="1"/>
  <c r="R613" i="1" a="1"/>
  <c r="R613" i="1" s="1"/>
  <c r="R669" i="1" a="1"/>
  <c r="R669" i="1" s="1"/>
  <c r="S669" i="1" a="1"/>
  <c r="S669" i="1" s="1"/>
  <c r="T669" i="1" a="1"/>
  <c r="T669" i="1" s="1"/>
  <c r="U669" i="1" a="1"/>
  <c r="U669" i="1" s="1"/>
  <c r="R606" i="1" a="1"/>
  <c r="R606" i="1" s="1"/>
  <c r="S606" i="1" a="1"/>
  <c r="S606" i="1" s="1"/>
  <c r="T606" i="1" a="1"/>
  <c r="T606" i="1" s="1"/>
  <c r="U606" i="1" a="1"/>
  <c r="U606" i="1" s="1"/>
  <c r="S539" i="1" a="1"/>
  <c r="S539" i="1" s="1"/>
  <c r="R539" i="1" a="1"/>
  <c r="R539" i="1" s="1"/>
  <c r="T539" i="1" a="1"/>
  <c r="T539" i="1" s="1"/>
  <c r="U539" i="1" a="1"/>
  <c r="U539" i="1" s="1"/>
  <c r="S690" i="1" a="1"/>
  <c r="S690" i="1" s="1"/>
  <c r="R690" i="1" a="1"/>
  <c r="R690" i="1" s="1"/>
  <c r="U690" i="1" a="1"/>
  <c r="U690" i="1" s="1"/>
  <c r="T690" i="1" a="1"/>
  <c r="T690" i="1" s="1"/>
  <c r="R672" i="1" a="1"/>
  <c r="R672" i="1" s="1"/>
  <c r="U672" i="1" a="1"/>
  <c r="U672" i="1" s="1"/>
  <c r="T672" i="1" a="1"/>
  <c r="T672" i="1" s="1"/>
  <c r="S672" i="1" a="1"/>
  <c r="S672" i="1" s="1"/>
  <c r="U544" i="1" a="1"/>
  <c r="U544" i="1" s="1"/>
  <c r="T544" i="1" a="1"/>
  <c r="T544" i="1" s="1"/>
  <c r="R544" i="1" a="1"/>
  <c r="R544" i="1" s="1"/>
  <c r="S544" i="1" a="1"/>
  <c r="S544" i="1" s="1"/>
  <c r="T575" i="1" a="1"/>
  <c r="T575" i="1" s="1"/>
  <c r="U575" i="1" a="1"/>
  <c r="U575" i="1" s="1"/>
  <c r="R575" i="1" a="1"/>
  <c r="R575" i="1" s="1"/>
  <c r="S575" i="1" a="1"/>
  <c r="S575" i="1" s="1"/>
  <c r="U644" i="1" a="1"/>
  <c r="U644" i="1" s="1"/>
  <c r="T644" i="1" a="1"/>
  <c r="T644" i="1" s="1"/>
  <c r="S644" i="1" a="1"/>
  <c r="S644" i="1" s="1"/>
  <c r="R644" i="1" a="1"/>
  <c r="R644" i="1" s="1"/>
  <c r="S553" i="1" a="1"/>
  <c r="S553" i="1" s="1"/>
  <c r="R553" i="1" a="1"/>
  <c r="R553" i="1" s="1"/>
  <c r="T553" i="1" a="1"/>
  <c r="T553" i="1" s="1"/>
  <c r="U553" i="1" a="1"/>
  <c r="U553" i="1" s="1"/>
  <c r="U629" i="1" a="1"/>
  <c r="U629" i="1" s="1"/>
  <c r="R629" i="1" a="1"/>
  <c r="R629" i="1" s="1"/>
  <c r="S629" i="1" a="1"/>
  <c r="S629" i="1" s="1"/>
  <c r="T629" i="1" a="1"/>
  <c r="T629" i="1" s="1"/>
  <c r="U685" i="1" a="1"/>
  <c r="U685" i="1" s="1"/>
  <c r="R685" i="1" a="1"/>
  <c r="R685" i="1" s="1"/>
  <c r="S685" i="1" a="1"/>
  <c r="S685" i="1" s="1"/>
  <c r="T685" i="1" a="1"/>
  <c r="T685" i="1" s="1"/>
  <c r="R651" i="1" a="1"/>
  <c r="R651" i="1" s="1"/>
  <c r="T651" i="1" a="1"/>
  <c r="T651" i="1" s="1"/>
  <c r="U651" i="1" a="1"/>
  <c r="U651" i="1" s="1"/>
  <c r="S651" i="1" a="1"/>
  <c r="S651" i="1" s="1"/>
  <c r="S639" i="1" a="1"/>
  <c r="S639" i="1" s="1"/>
  <c r="R639" i="1" a="1"/>
  <c r="R639" i="1" s="1"/>
  <c r="T639" i="1" a="1"/>
  <c r="T639" i="1" s="1"/>
  <c r="U639" i="1" a="1"/>
  <c r="U639" i="1" s="1"/>
  <c r="S622" i="1" a="1"/>
  <c r="S622" i="1" s="1"/>
  <c r="T622" i="1" a="1"/>
  <c r="T622" i="1" s="1"/>
  <c r="U622" i="1" a="1"/>
  <c r="U622" i="1" s="1"/>
  <c r="R622" i="1" a="1"/>
  <c r="R622" i="1" s="1"/>
  <c r="T598" i="1" a="1"/>
  <c r="T598" i="1" s="1"/>
  <c r="U598" i="1" a="1"/>
  <c r="U598" i="1" s="1"/>
  <c r="R598" i="1" a="1"/>
  <c r="R598" i="1" s="1"/>
  <c r="S598" i="1" s="1" a="1"/>
  <c r="S598" i="1" s="1"/>
  <c r="R600" i="1" a="1"/>
  <c r="R600" i="1" s="1"/>
  <c r="U600" i="1" a="1"/>
  <c r="U600" i="1" s="1"/>
  <c r="T600" i="1" a="1"/>
  <c r="T600" i="1" s="1"/>
  <c r="S600" i="1" a="1"/>
  <c r="S600" i="1" s="1"/>
  <c r="U602" i="1" a="1"/>
  <c r="U602" i="1" s="1"/>
  <c r="R602" i="1" a="1"/>
  <c r="R602" i="1" s="1"/>
  <c r="T602" i="1" a="1"/>
  <c r="T602" i="1" s="1"/>
  <c r="S602" i="1" a="1"/>
  <c r="S602" i="1" s="1"/>
  <c r="U700" i="1" a="1"/>
  <c r="U700" i="1" s="1"/>
  <c r="T700" i="1" a="1"/>
  <c r="T700" i="1" s="1"/>
  <c r="R700" i="1" a="1"/>
  <c r="R700" i="1" s="1"/>
  <c r="S700" i="1" s="1" a="1"/>
  <c r="S700" i="1" s="1"/>
  <c r="T572" i="1" a="1"/>
  <c r="T572" i="1" s="1"/>
  <c r="U572" i="1" a="1"/>
  <c r="U572" i="1" s="1"/>
  <c r="R572" i="1" a="1"/>
  <c r="R572" i="1" s="1"/>
  <c r="S572" i="1" a="1"/>
  <c r="S572" i="1" s="1"/>
  <c r="T641" i="1" a="1"/>
  <c r="T641" i="1" s="1"/>
  <c r="U641" i="1" a="1"/>
  <c r="U641" i="1" s="1"/>
  <c r="R641" i="1" a="1"/>
  <c r="R641" i="1" s="1"/>
  <c r="S641" i="1" a="1"/>
  <c r="S641" i="1" s="1"/>
  <c r="U681" i="1" a="1"/>
  <c r="U681" i="1" s="1"/>
  <c r="S681" i="1" a="1"/>
  <c r="S681" i="1" s="1"/>
  <c r="R681" i="1" a="1"/>
  <c r="R681" i="1" s="1"/>
  <c r="T681" i="1" a="1"/>
  <c r="T681" i="1" s="1"/>
  <c r="T689" i="1" a="1"/>
  <c r="T689" i="1" s="1"/>
  <c r="U689" i="1" a="1"/>
  <c r="U689" i="1" s="1"/>
  <c r="R689" i="1" a="1"/>
  <c r="R689" i="1" s="1"/>
  <c r="S689" i="1" s="1" a="1"/>
  <c r="S689" i="1" s="1"/>
  <c r="S683" i="1" a="1"/>
  <c r="S683" i="1" s="1"/>
  <c r="R683" i="1" a="1"/>
  <c r="R683" i="1" s="1"/>
  <c r="T683" i="1" a="1"/>
  <c r="T683" i="1" s="1"/>
  <c r="U683" i="1" a="1"/>
  <c r="U683" i="1" s="1"/>
  <c r="R666" i="1" a="1"/>
  <c r="R666" i="1" s="1"/>
  <c r="T666" i="1" a="1"/>
  <c r="T666" i="1" s="1"/>
  <c r="S666" i="1" a="1"/>
  <c r="S666" i="1" s="1"/>
  <c r="U666" i="1" a="1"/>
  <c r="U666" i="1" s="1"/>
  <c r="U654" i="1" a="1"/>
  <c r="U654" i="1" s="1"/>
  <c r="T654" i="1" a="1"/>
  <c r="T654" i="1" s="1"/>
  <c r="R654" i="1" a="1"/>
  <c r="R654" i="1" s="1"/>
  <c r="S654" i="1" s="1" a="1"/>
  <c r="S654" i="1" s="1"/>
  <c r="S642" i="1" a="1"/>
  <c r="S642" i="1" s="1"/>
  <c r="T642" i="1" a="1"/>
  <c r="T642" i="1" s="1"/>
  <c r="R642" i="1" a="1"/>
  <c r="R642" i="1" s="1"/>
  <c r="U642" i="1" a="1"/>
  <c r="U642" i="1" s="1"/>
  <c r="T624" i="1" a="1"/>
  <c r="T624" i="1" s="1"/>
  <c r="S624" i="1" a="1"/>
  <c r="S624" i="1" s="1"/>
  <c r="R624" i="1" a="1"/>
  <c r="R624" i="1" s="1"/>
  <c r="U624" i="1" a="1"/>
  <c r="U624" i="1" s="1"/>
  <c r="T615" i="1" a="1"/>
  <c r="T615" i="1" s="1"/>
  <c r="U615" i="1" a="1"/>
  <c r="U615" i="1" s="1"/>
  <c r="R615" i="1" a="1"/>
  <c r="R615" i="1" s="1"/>
  <c r="S615" i="1" a="1"/>
  <c r="S615" i="1" s="1"/>
  <c r="T551" i="1" a="1"/>
  <c r="T551" i="1" s="1"/>
  <c r="U551" i="1" a="1"/>
  <c r="U551" i="1" s="1"/>
  <c r="R551" i="1" a="1"/>
  <c r="R551" i="1" s="1"/>
  <c r="S551" i="1" a="1"/>
  <c r="S551" i="1" s="1"/>
  <c r="U596" i="1" a="1"/>
  <c r="U596" i="1" s="1"/>
  <c r="S596" i="1" a="1"/>
  <c r="S596" i="1" s="1"/>
  <c r="R596" i="1" a="1"/>
  <c r="R596" i="1" s="1"/>
  <c r="T596" i="1" a="1"/>
  <c r="T596" i="1" s="1"/>
  <c r="T653" i="1" a="1"/>
  <c r="T653" i="1" s="1"/>
  <c r="U653" i="1" a="1"/>
  <c r="U653" i="1" s="1"/>
  <c r="R653" i="1" a="1"/>
  <c r="R653" i="1" s="1"/>
  <c r="S653" i="1" a="1"/>
  <c r="S653" i="1" s="1"/>
  <c r="U573" i="1" a="1"/>
  <c r="U573" i="1" s="1"/>
  <c r="T573" i="1" a="1"/>
  <c r="T573" i="1" s="1"/>
  <c r="R573" i="1" a="1"/>
  <c r="R573" i="1" s="1"/>
  <c r="S573" i="1" a="1"/>
  <c r="S573" i="1" s="1"/>
  <c r="R678" i="1" a="1"/>
  <c r="R678" i="1" s="1"/>
  <c r="S678" i="1" a="1"/>
  <c r="S678" i="1" s="1"/>
  <c r="U678" i="1" a="1"/>
  <c r="U678" i="1" s="1"/>
  <c r="T678" i="1" a="1"/>
  <c r="T678" i="1" s="1"/>
  <c r="R407" i="1" a="1"/>
  <c r="R407" i="1" s="1"/>
  <c r="U407" i="1" a="1"/>
  <c r="U407" i="1" s="1"/>
  <c r="T407" i="1" a="1"/>
  <c r="T407" i="1" s="1"/>
  <c r="S407" i="1" a="1"/>
  <c r="S407" i="1" s="1"/>
  <c r="U427" i="1" a="1"/>
  <c r="U427" i="1" s="1"/>
  <c r="S427" i="1" a="1"/>
  <c r="S427" i="1" s="1"/>
  <c r="T427" i="1" a="1"/>
  <c r="T427" i="1" s="1"/>
  <c r="R427" i="1" a="1"/>
  <c r="R427" i="1" s="1"/>
  <c r="R379" i="1" a="1"/>
  <c r="R379" i="1" s="1"/>
  <c r="S379" i="1" a="1"/>
  <c r="S379" i="1" s="1"/>
  <c r="T379" i="1" a="1"/>
  <c r="T379" i="1" s="1"/>
  <c r="U379" i="1" a="1"/>
  <c r="U379" i="1" s="1"/>
  <c r="U503" i="1" a="1"/>
  <c r="U503" i="1" s="1"/>
  <c r="S503" i="1" a="1"/>
  <c r="S503" i="1" s="1"/>
  <c r="R503" i="1" a="1"/>
  <c r="R503" i="1" s="1"/>
  <c r="T503" i="1" a="1"/>
  <c r="T503" i="1" s="1"/>
  <c r="R383" i="1" a="1"/>
  <c r="R383" i="1" s="1"/>
  <c r="S383" i="1" a="1"/>
  <c r="S383" i="1" s="1"/>
  <c r="U383" i="1" a="1"/>
  <c r="U383" i="1" s="1"/>
  <c r="T383" i="1" a="1"/>
  <c r="T383" i="1" s="1"/>
  <c r="R403" i="1" a="1"/>
  <c r="R403" i="1" s="1"/>
  <c r="T403" i="1" a="1"/>
  <c r="T403" i="1" s="1"/>
  <c r="S403" i="1" a="1"/>
  <c r="S403" i="1" s="1"/>
  <c r="U403" i="1" a="1"/>
  <c r="U403" i="1" s="1"/>
  <c r="R372" i="1" a="1"/>
  <c r="R372" i="1" s="1"/>
  <c r="S372" i="1" a="1"/>
  <c r="S372" i="1" s="1"/>
  <c r="U372" i="1" a="1"/>
  <c r="U372" i="1" s="1"/>
  <c r="T372" i="1" a="1"/>
  <c r="T372" i="1" s="1"/>
  <c r="U447" i="1" a="1"/>
  <c r="U447" i="1" s="1"/>
  <c r="S447" i="1" a="1"/>
  <c r="S447" i="1" s="1"/>
  <c r="T447" i="1" a="1"/>
  <c r="T447" i="1" s="1"/>
  <c r="R447" i="1" a="1"/>
  <c r="R447" i="1" s="1"/>
  <c r="S524" i="1" a="1"/>
  <c r="S524" i="1" s="1"/>
  <c r="R524" i="1" a="1"/>
  <c r="R524" i="1" s="1"/>
  <c r="T524" i="1" a="1"/>
  <c r="T524" i="1" s="1"/>
  <c r="U524" i="1" a="1"/>
  <c r="U524" i="1" s="1"/>
  <c r="R433" i="1" a="1"/>
  <c r="R433" i="1" s="1"/>
  <c r="S433" i="1" a="1"/>
  <c r="S433" i="1" s="1"/>
  <c r="T433" i="1" a="1"/>
  <c r="T433" i="1" s="1"/>
  <c r="U433" i="1" a="1"/>
  <c r="U433" i="1" s="1"/>
  <c r="T472" i="1" a="1"/>
  <c r="T472" i="1" s="1"/>
  <c r="R472" i="1" a="1"/>
  <c r="R472" i="1" s="1"/>
  <c r="S472" i="1" s="1" a="1"/>
  <c r="S472" i="1" s="1"/>
  <c r="U472" i="1" a="1"/>
  <c r="U472" i="1" s="1"/>
  <c r="S495" i="1" a="1"/>
  <c r="S495" i="1" s="1"/>
  <c r="U495" i="1" a="1"/>
  <c r="U495" i="1" s="1"/>
  <c r="T495" i="1" a="1"/>
  <c r="T495" i="1" s="1"/>
  <c r="R495" i="1" a="1"/>
  <c r="R495" i="1" s="1"/>
  <c r="R512" i="1" a="1"/>
  <c r="R512" i="1" s="1"/>
  <c r="S512" i="1" a="1"/>
  <c r="S512" i="1" s="1"/>
  <c r="T512" i="1" a="1"/>
  <c r="T512" i="1" s="1"/>
  <c r="U512" i="1" a="1"/>
  <c r="U512" i="1" s="1"/>
  <c r="R523" i="1" a="1"/>
  <c r="R523" i="1" s="1"/>
  <c r="S523" i="1" a="1"/>
  <c r="S523" i="1" s="1"/>
  <c r="T523" i="1" a="1"/>
  <c r="T523" i="1" s="1"/>
  <c r="U523" i="1" a="1"/>
  <c r="U523" i="1" s="1"/>
  <c r="T494" i="1" a="1"/>
  <c r="T494" i="1" s="1"/>
  <c r="R494" i="1" a="1"/>
  <c r="R494" i="1" s="1"/>
  <c r="S494" i="1" a="1"/>
  <c r="S494" i="1" s="1"/>
  <c r="U494" i="1" a="1"/>
  <c r="U494" i="1" s="1"/>
  <c r="R456" i="1" a="1"/>
  <c r="R456" i="1" s="1"/>
  <c r="S456" i="1" a="1"/>
  <c r="S456" i="1" s="1"/>
  <c r="T456" i="1" a="1"/>
  <c r="T456" i="1" s="1"/>
  <c r="U456" i="1" a="1"/>
  <c r="U456" i="1" s="1"/>
  <c r="R391" i="1" a="1"/>
  <c r="R391" i="1" s="1"/>
  <c r="S391" i="1" a="1"/>
  <c r="S391" i="1" s="1"/>
  <c r="T391" i="1" a="1"/>
  <c r="T391" i="1" s="1"/>
  <c r="U391" i="1" a="1"/>
  <c r="U391" i="1" s="1"/>
  <c r="T514" i="1" a="1"/>
  <c r="T514" i="1" s="1"/>
  <c r="R514" i="1" a="1"/>
  <c r="R514" i="1" s="1"/>
  <c r="S514" i="1" s="1" a="1"/>
  <c r="S514" i="1" s="1"/>
  <c r="U514" i="1" a="1"/>
  <c r="U514" i="1" s="1"/>
  <c r="R485" i="1" a="1"/>
  <c r="R485" i="1" s="1"/>
  <c r="T485" i="1" a="1"/>
  <c r="T485" i="1" s="1"/>
  <c r="S485" i="1" a="1"/>
  <c r="S485" i="1" s="1"/>
  <c r="U485" i="1" a="1"/>
  <c r="U485" i="1" s="1"/>
  <c r="T440" i="1" a="1"/>
  <c r="T440" i="1" s="1"/>
  <c r="R440" i="1" a="1"/>
  <c r="R440" i="1" s="1"/>
  <c r="S440" i="1" a="1"/>
  <c r="S440" i="1" s="1"/>
  <c r="U440" i="1" a="1"/>
  <c r="U440" i="1" s="1"/>
  <c r="R526" i="1" a="1"/>
  <c r="R526" i="1" s="1"/>
  <c r="T526" i="1" a="1"/>
  <c r="T526" i="1" s="1"/>
  <c r="S526" i="1" a="1"/>
  <c r="S526" i="1" s="1"/>
  <c r="U526" i="1" a="1"/>
  <c r="U526" i="1" s="1"/>
  <c r="R508" i="1" a="1"/>
  <c r="R508" i="1" s="1"/>
  <c r="S508" i="1" a="1"/>
  <c r="S508" i="1" s="1"/>
  <c r="T508" i="1" a="1"/>
  <c r="T508" i="1" s="1"/>
  <c r="U508" i="1" a="1"/>
  <c r="U508" i="1" s="1"/>
  <c r="R462" i="1" a="1"/>
  <c r="R462" i="1" s="1"/>
  <c r="T462" i="1" a="1"/>
  <c r="T462" i="1" s="1"/>
  <c r="U462" i="1" a="1"/>
  <c r="U462" i="1" s="1"/>
  <c r="S462" i="1" a="1"/>
  <c r="S462" i="1" s="1"/>
  <c r="R398" i="1" a="1"/>
  <c r="R398" i="1" s="1"/>
  <c r="T398" i="1" a="1"/>
  <c r="T398" i="1" s="1"/>
  <c r="U398" i="1" a="1"/>
  <c r="U398" i="1" s="1"/>
  <c r="S398" i="1" a="1"/>
  <c r="S398" i="1" s="1"/>
  <c r="R531" i="1" a="1"/>
  <c r="R531" i="1" s="1"/>
  <c r="S531" i="1" a="1"/>
  <c r="S531" i="1" s="1"/>
  <c r="T531" i="1" a="1"/>
  <c r="T531" i="1" s="1"/>
  <c r="U531" i="1" a="1"/>
  <c r="U531" i="1" s="1"/>
  <c r="U506" i="1" a="1"/>
  <c r="U506" i="1" s="1"/>
  <c r="S506" i="1" a="1"/>
  <c r="S506" i="1" s="1"/>
  <c r="T506" i="1" a="1"/>
  <c r="T506" i="1" s="1"/>
  <c r="R506" i="1" a="1"/>
  <c r="R506" i="1" s="1"/>
  <c r="R474" i="1" a="1"/>
  <c r="R474" i="1" s="1"/>
  <c r="T474" i="1" a="1"/>
  <c r="T474" i="1" s="1"/>
  <c r="U474" i="1" a="1"/>
  <c r="U474" i="1" s="1"/>
  <c r="S474" i="1" a="1"/>
  <c r="S474" i="1" s="1"/>
  <c r="R442" i="1" a="1"/>
  <c r="R442" i="1" s="1"/>
  <c r="S442" i="1" a="1"/>
  <c r="S442" i="1" s="1"/>
  <c r="U442" i="1" a="1"/>
  <c r="U442" i="1" s="1"/>
  <c r="T442" i="1" a="1"/>
  <c r="T442" i="1" s="1"/>
  <c r="R410" i="1" a="1"/>
  <c r="R410" i="1" s="1"/>
  <c r="U410" i="1" a="1"/>
  <c r="U410" i="1" s="1"/>
  <c r="S410" i="1" a="1"/>
  <c r="S410" i="1" s="1"/>
  <c r="T410" i="1" a="1"/>
  <c r="T410" i="1" s="1"/>
  <c r="R384" i="1" a="1"/>
  <c r="R384" i="1" s="1"/>
  <c r="S384" i="1" a="1"/>
  <c r="S384" i="1" s="1"/>
  <c r="T384" i="1" a="1"/>
  <c r="T384" i="1" s="1"/>
  <c r="U384" i="1" a="1"/>
  <c r="U384" i="1" s="1"/>
  <c r="R502" i="1" a="1"/>
  <c r="R502" i="1" s="1"/>
  <c r="U502" i="1" a="1"/>
  <c r="U502" i="1" s="1"/>
  <c r="S502" i="1" a="1"/>
  <c r="S502" i="1" s="1"/>
  <c r="T502" i="1" a="1"/>
  <c r="T502" i="1" s="1"/>
  <c r="T486" i="1" a="1"/>
  <c r="T486" i="1" s="1"/>
  <c r="U486" i="1" a="1"/>
  <c r="U486" i="1" s="1"/>
  <c r="R486" i="1" a="1"/>
  <c r="R486" i="1" s="1"/>
  <c r="S486" i="1" s="1" a="1"/>
  <c r="S486" i="1" s="1"/>
  <c r="R470" i="1" a="1"/>
  <c r="R470" i="1" s="1"/>
  <c r="S470" i="1" a="1"/>
  <c r="S470" i="1" s="1"/>
  <c r="T470" i="1" a="1"/>
  <c r="T470" i="1" s="1"/>
  <c r="U470" i="1" a="1"/>
  <c r="U470" i="1" s="1"/>
  <c r="R454" i="1" a="1"/>
  <c r="R454" i="1" s="1"/>
  <c r="S454" i="1" a="1"/>
  <c r="S454" i="1" s="1"/>
  <c r="U454" i="1" a="1"/>
  <c r="U454" i="1" s="1"/>
  <c r="T454" i="1" a="1"/>
  <c r="T454" i="1" s="1"/>
  <c r="S438" i="1" a="1"/>
  <c r="S438" i="1" s="1"/>
  <c r="T438" i="1" a="1"/>
  <c r="T438" i="1" s="1"/>
  <c r="R438" i="1" a="1"/>
  <c r="R438" i="1" s="1"/>
  <c r="U438" i="1" a="1"/>
  <c r="U438" i="1" s="1"/>
  <c r="R422" i="1" a="1"/>
  <c r="R422" i="1" s="1"/>
  <c r="S422" i="1" a="1"/>
  <c r="S422" i="1" s="1"/>
  <c r="U422" i="1" a="1"/>
  <c r="U422" i="1" s="1"/>
  <c r="T422" i="1" a="1"/>
  <c r="T422" i="1" s="1"/>
  <c r="R406" i="1" a="1"/>
  <c r="R406" i="1" s="1"/>
  <c r="S406" i="1" a="1"/>
  <c r="S406" i="1" s="1"/>
  <c r="U406" i="1" a="1"/>
  <c r="U406" i="1" s="1"/>
  <c r="T406" i="1" a="1"/>
  <c r="T406" i="1" s="1"/>
  <c r="R386" i="1" a="1"/>
  <c r="R386" i="1" s="1"/>
  <c r="S386" i="1" a="1"/>
  <c r="S386" i="1" s="1"/>
  <c r="T386" i="1" a="1"/>
  <c r="T386" i="1" s="1"/>
  <c r="U386" i="1" a="1"/>
  <c r="U386" i="1" s="1"/>
  <c r="T466" i="1" a="1"/>
  <c r="T466" i="1" s="1"/>
  <c r="R466" i="1" a="1"/>
  <c r="R466" i="1" s="1"/>
  <c r="U466" i="1" a="1"/>
  <c r="U466" i="1" s="1"/>
  <c r="S466" i="1" a="1"/>
  <c r="S466" i="1" s="1"/>
  <c r="R437" i="1" a="1"/>
  <c r="R437" i="1" s="1"/>
  <c r="S437" i="1" s="1" a="1"/>
  <c r="S437" i="1" s="1"/>
  <c r="T437" i="1" a="1"/>
  <c r="T437" i="1" s="1"/>
  <c r="U437" i="1" a="1"/>
  <c r="U437" i="1" s="1"/>
  <c r="R405" i="1" a="1"/>
  <c r="R405" i="1" s="1"/>
  <c r="T405" i="1" a="1"/>
  <c r="T405" i="1" s="1"/>
  <c r="U405" i="1" a="1"/>
  <c r="U405" i="1" s="1"/>
  <c r="S405" i="1" a="1"/>
  <c r="S405" i="1" s="1"/>
  <c r="R385" i="1" a="1"/>
  <c r="R385" i="1" s="1"/>
  <c r="S385" i="1" a="1"/>
  <c r="S385" i="1" s="1"/>
  <c r="T385" i="1" a="1"/>
  <c r="T385" i="1" s="1"/>
  <c r="U385" i="1" a="1"/>
  <c r="U385" i="1" s="1"/>
  <c r="R459" i="1" a="1"/>
  <c r="R459" i="1" s="1"/>
  <c r="U459" i="1" a="1"/>
  <c r="U459" i="1" s="1"/>
  <c r="S459" i="1" a="1"/>
  <c r="S459" i="1" s="1"/>
  <c r="T459" i="1" a="1"/>
  <c r="T459" i="1" s="1"/>
  <c r="R499" i="1" a="1"/>
  <c r="R499" i="1" s="1"/>
  <c r="U499" i="1" a="1"/>
  <c r="U499" i="1" s="1"/>
  <c r="S499" i="1" a="1"/>
  <c r="S499" i="1" s="1"/>
  <c r="T499" i="1" a="1"/>
  <c r="T499" i="1" s="1"/>
  <c r="S419" i="1" a="1"/>
  <c r="S419" i="1" s="1"/>
  <c r="U419" i="1" a="1"/>
  <c r="U419" i="1" s="1"/>
  <c r="T419" i="1" a="1"/>
  <c r="T419" i="1" s="1"/>
  <c r="R419" i="1" a="1"/>
  <c r="R419" i="1" s="1"/>
  <c r="S435" i="1" a="1"/>
  <c r="S435" i="1" s="1"/>
  <c r="U435" i="1" a="1"/>
  <c r="U435" i="1" s="1"/>
  <c r="T435" i="1" a="1"/>
  <c r="T435" i="1" s="1"/>
  <c r="R435" i="1" a="1"/>
  <c r="R435" i="1" s="1"/>
  <c r="S431" i="1" a="1"/>
  <c r="S431" i="1" s="1"/>
  <c r="U431" i="1" a="1"/>
  <c r="U431" i="1" s="1"/>
  <c r="T431" i="1" a="1"/>
  <c r="T431" i="1" s="1"/>
  <c r="R431" i="1" a="1"/>
  <c r="R431" i="1" s="1"/>
  <c r="R451" i="1" a="1"/>
  <c r="R451" i="1" s="1"/>
  <c r="S451" i="1" s="1" a="1"/>
  <c r="S451" i="1" s="1"/>
  <c r="U451" i="1" a="1"/>
  <c r="U451" i="1" s="1"/>
  <c r="T451" i="1" a="1"/>
  <c r="T451" i="1" s="1"/>
  <c r="R395" i="1" a="1"/>
  <c r="R395" i="1" s="1"/>
  <c r="S395" i="1" s="1" a="1"/>
  <c r="S395" i="1" s="1"/>
  <c r="T395" i="1" a="1"/>
  <c r="T395" i="1" s="1"/>
  <c r="U395" i="1" a="1"/>
  <c r="U395" i="1" s="1"/>
  <c r="U415" i="1" a="1"/>
  <c r="U415" i="1" s="1"/>
  <c r="T415" i="1" a="1"/>
  <c r="T415" i="1" s="1"/>
  <c r="R415" i="1" a="1"/>
  <c r="R415" i="1" s="1"/>
  <c r="S415" i="1" a="1"/>
  <c r="S415" i="1" s="1"/>
  <c r="U507" i="1" a="1"/>
  <c r="U507" i="1" s="1"/>
  <c r="R507" i="1" a="1"/>
  <c r="R507" i="1" s="1"/>
  <c r="S507" i="1" s="1" a="1"/>
  <c r="S507" i="1" s="1"/>
  <c r="T507" i="1" a="1"/>
  <c r="T507" i="1" s="1"/>
  <c r="R537" i="1" a="1"/>
  <c r="R537" i="1" s="1"/>
  <c r="S537" i="1" s="1" a="1"/>
  <c r="S537" i="1" s="1"/>
  <c r="U537" i="1" a="1"/>
  <c r="U537" i="1" s="1"/>
  <c r="T537" i="1" a="1"/>
  <c r="T537" i="1" s="1"/>
  <c r="R420" i="1" a="1"/>
  <c r="R420" i="1" s="1"/>
  <c r="T420" i="1" a="1"/>
  <c r="T420" i="1" s="1"/>
  <c r="S420" i="1" a="1"/>
  <c r="S420" i="1" s="1"/>
  <c r="U420" i="1" a="1"/>
  <c r="U420" i="1" s="1"/>
  <c r="S408" i="1" a="1"/>
  <c r="S408" i="1" s="1"/>
  <c r="R408" i="1" a="1"/>
  <c r="R408" i="1" s="1"/>
  <c r="T408" i="1" a="1"/>
  <c r="T408" i="1" s="1"/>
  <c r="U408" i="1" a="1"/>
  <c r="U408" i="1" s="1"/>
  <c r="R446" i="1" a="1"/>
  <c r="R446" i="1" s="1"/>
  <c r="T446" i="1" a="1"/>
  <c r="T446" i="1" s="1"/>
  <c r="U446" i="1" a="1"/>
  <c r="U446" i="1" s="1"/>
  <c r="S446" i="1" a="1"/>
  <c r="S446" i="1" s="1"/>
  <c r="S520" i="1" a="1"/>
  <c r="S520" i="1" s="1"/>
  <c r="T520" i="1" a="1"/>
  <c r="T520" i="1" s="1"/>
  <c r="R520" i="1" a="1"/>
  <c r="R520" i="1" s="1"/>
  <c r="U520" i="1" a="1"/>
  <c r="U520" i="1" s="1"/>
  <c r="S488" i="1" a="1"/>
  <c r="S488" i="1" s="1"/>
  <c r="T488" i="1" a="1"/>
  <c r="T488" i="1" s="1"/>
  <c r="U488" i="1" a="1"/>
  <c r="U488" i="1" s="1"/>
  <c r="R488" i="1" a="1"/>
  <c r="R488" i="1" s="1"/>
  <c r="R430" i="1" a="1"/>
  <c r="R430" i="1" s="1"/>
  <c r="S430" i="1" s="1" a="1"/>
  <c r="S430" i="1" s="1"/>
  <c r="T430" i="1" a="1"/>
  <c r="T430" i="1" s="1"/>
  <c r="U430" i="1" a="1"/>
  <c r="U430" i="1" s="1"/>
  <c r="T536" i="1" a="1"/>
  <c r="T536" i="1" s="1"/>
  <c r="S536" i="1" a="1"/>
  <c r="S536" i="1" s="1"/>
  <c r="U536" i="1" a="1"/>
  <c r="U536" i="1" s="1"/>
  <c r="R536" i="1" a="1"/>
  <c r="R536" i="1" s="1"/>
  <c r="T510" i="1" a="1"/>
  <c r="T510" i="1" s="1"/>
  <c r="R510" i="1" a="1"/>
  <c r="R510" i="1" s="1"/>
  <c r="S510" i="1" a="1"/>
  <c r="S510" i="1" s="1"/>
  <c r="U510" i="1" a="1"/>
  <c r="U510" i="1" s="1"/>
  <c r="T478" i="1" a="1"/>
  <c r="T478" i="1" s="1"/>
  <c r="R478" i="1" a="1"/>
  <c r="R478" i="1" s="1"/>
  <c r="S478" i="1" a="1"/>
  <c r="S478" i="1" s="1"/>
  <c r="U478" i="1" a="1"/>
  <c r="U478" i="1" s="1"/>
  <c r="R414" i="1" a="1"/>
  <c r="R414" i="1" s="1"/>
  <c r="S414" i="1" a="1"/>
  <c r="S414" i="1" s="1"/>
  <c r="T414" i="1" a="1"/>
  <c r="T414" i="1" s="1"/>
  <c r="U414" i="1" a="1"/>
  <c r="U414" i="1" s="1"/>
  <c r="R521" i="1" a="1"/>
  <c r="R521" i="1" s="1"/>
  <c r="S521" i="1" s="1" a="1"/>
  <c r="S521" i="1" s="1"/>
  <c r="T521" i="1" a="1"/>
  <c r="T521" i="1" s="1"/>
  <c r="U521" i="1" a="1"/>
  <c r="U521" i="1" s="1"/>
  <c r="S504" i="1" a="1"/>
  <c r="S504" i="1" s="1"/>
  <c r="T504" i="1" a="1"/>
  <c r="T504" i="1" s="1"/>
  <c r="R504" i="1" a="1"/>
  <c r="R504" i="1" s="1"/>
  <c r="U504" i="1" a="1"/>
  <c r="U504" i="1" s="1"/>
  <c r="S449" i="1" a="1"/>
  <c r="S449" i="1" s="1"/>
  <c r="T449" i="1" a="1"/>
  <c r="T449" i="1" s="1"/>
  <c r="U449" i="1" a="1"/>
  <c r="U449" i="1" s="1"/>
  <c r="R449" i="1" a="1"/>
  <c r="R449" i="1" s="1"/>
  <c r="T381" i="1" a="1"/>
  <c r="T381" i="1" s="1"/>
  <c r="U381" i="1" a="1"/>
  <c r="U381" i="1" s="1"/>
  <c r="R381" i="1" a="1"/>
  <c r="R381" i="1" s="1"/>
  <c r="S381" i="1" s="1" a="1"/>
  <c r="S381" i="1" s="1"/>
  <c r="S525" i="1" a="1"/>
  <c r="S525" i="1" s="1"/>
  <c r="R525" i="1" a="1"/>
  <c r="R525" i="1" s="1"/>
  <c r="T525" i="1" a="1"/>
  <c r="T525" i="1" s="1"/>
  <c r="U525" i="1" a="1"/>
  <c r="U525" i="1" s="1"/>
  <c r="R493" i="1" a="1"/>
  <c r="R493" i="1" s="1"/>
  <c r="S493" i="1" s="1" a="1"/>
  <c r="S493" i="1" s="1"/>
  <c r="T493" i="1" a="1"/>
  <c r="T493" i="1" s="1"/>
  <c r="U493" i="1" a="1"/>
  <c r="U493" i="1" s="1"/>
  <c r="R461" i="1" a="1"/>
  <c r="R461" i="1" s="1"/>
  <c r="T461" i="1" a="1"/>
  <c r="T461" i="1" s="1"/>
  <c r="S461" i="1" a="1"/>
  <c r="S461" i="1" s="1"/>
  <c r="U461" i="1" a="1"/>
  <c r="U461" i="1" s="1"/>
  <c r="R429" i="1" a="1"/>
  <c r="R429" i="1" s="1"/>
  <c r="S429" i="1" a="1"/>
  <c r="S429" i="1" s="1"/>
  <c r="T429" i="1" a="1"/>
  <c r="T429" i="1" s="1"/>
  <c r="U429" i="1" a="1"/>
  <c r="U429" i="1" s="1"/>
  <c r="R397" i="1" a="1"/>
  <c r="R397" i="1" s="1"/>
  <c r="S397" i="1" a="1"/>
  <c r="S397" i="1" s="1"/>
  <c r="T397" i="1" a="1"/>
  <c r="T397" i="1" s="1"/>
  <c r="U397" i="1" a="1"/>
  <c r="U397" i="1" s="1"/>
  <c r="R380" i="1" a="1"/>
  <c r="R380" i="1" s="1"/>
  <c r="S380" i="1" a="1"/>
  <c r="S380" i="1" s="1"/>
  <c r="U380" i="1" a="1"/>
  <c r="U380" i="1" s="1"/>
  <c r="T380" i="1" a="1"/>
  <c r="T380" i="1" s="1"/>
  <c r="R496" i="1" a="1"/>
  <c r="R496" i="1" s="1"/>
  <c r="S496" i="1" a="1"/>
  <c r="S496" i="1" s="1"/>
  <c r="U496" i="1" a="1"/>
  <c r="U496" i="1" s="1"/>
  <c r="T496" i="1" a="1"/>
  <c r="T496" i="1" s="1"/>
  <c r="R480" i="1" a="1"/>
  <c r="R480" i="1" s="1"/>
  <c r="S480" i="1" a="1"/>
  <c r="S480" i="1" s="1"/>
  <c r="U480" i="1" a="1"/>
  <c r="U480" i="1" s="1"/>
  <c r="T480" i="1" a="1"/>
  <c r="T480" i="1" s="1"/>
  <c r="R464" i="1" a="1"/>
  <c r="R464" i="1" s="1"/>
  <c r="T464" i="1" a="1"/>
  <c r="T464" i="1" s="1"/>
  <c r="S464" i="1" a="1"/>
  <c r="S464" i="1" s="1"/>
  <c r="U464" i="1" a="1"/>
  <c r="U464" i="1" s="1"/>
  <c r="R448" i="1" a="1"/>
  <c r="R448" i="1" s="1"/>
  <c r="S448" i="1" a="1"/>
  <c r="S448" i="1" s="1"/>
  <c r="T448" i="1" a="1"/>
  <c r="T448" i="1" s="1"/>
  <c r="U448" i="1" a="1"/>
  <c r="U448" i="1" s="1"/>
  <c r="R432" i="1" a="1"/>
  <c r="R432" i="1" s="1"/>
  <c r="S432" i="1" a="1"/>
  <c r="S432" i="1" s="1"/>
  <c r="T432" i="1" a="1"/>
  <c r="T432" i="1" s="1"/>
  <c r="U432" i="1" a="1"/>
  <c r="U432" i="1" s="1"/>
  <c r="R416" i="1" a="1"/>
  <c r="R416" i="1" s="1"/>
  <c r="S416" i="1" s="1" a="1"/>
  <c r="S416" i="1" s="1"/>
  <c r="T416" i="1" a="1"/>
  <c r="T416" i="1" s="1"/>
  <c r="U416" i="1" a="1"/>
  <c r="U416" i="1" s="1"/>
  <c r="R400" i="1" a="1"/>
  <c r="R400" i="1" s="1"/>
  <c r="S400" i="1" a="1"/>
  <c r="S400" i="1" s="1"/>
  <c r="T400" i="1" a="1"/>
  <c r="T400" i="1" s="1"/>
  <c r="U400" i="1" a="1"/>
  <c r="U400" i="1" s="1"/>
  <c r="R479" i="1" a="1"/>
  <c r="R479" i="1" s="1"/>
  <c r="S479" i="1" s="1" a="1"/>
  <c r="S479" i="1" s="1"/>
  <c r="U479" i="1" a="1"/>
  <c r="U479" i="1" s="1"/>
  <c r="T479" i="1" a="1"/>
  <c r="T479" i="1" s="1"/>
  <c r="R463" i="1" a="1"/>
  <c r="R463" i="1" s="1"/>
  <c r="U463" i="1" a="1"/>
  <c r="U463" i="1" s="1"/>
  <c r="S463" i="1" a="1"/>
  <c r="S463" i="1" s="1"/>
  <c r="T463" i="1" a="1"/>
  <c r="T463" i="1" s="1"/>
  <c r="R434" i="1" a="1"/>
  <c r="R434" i="1" s="1"/>
  <c r="S434" i="1" a="1"/>
  <c r="S434" i="1" s="1"/>
  <c r="T434" i="1" a="1"/>
  <c r="T434" i="1" s="1"/>
  <c r="U434" i="1" a="1"/>
  <c r="U434" i="1" s="1"/>
  <c r="U402" i="1" a="1"/>
  <c r="U402" i="1" s="1"/>
  <c r="R402" i="1" a="1"/>
  <c r="R402" i="1" s="1"/>
  <c r="S402" i="1" s="1" a="1"/>
  <c r="S402" i="1" s="1"/>
  <c r="T402" i="1" a="1"/>
  <c r="T402" i="1" s="1"/>
  <c r="R382" i="1" a="1"/>
  <c r="R382" i="1" s="1"/>
  <c r="U382" i="1" a="1"/>
  <c r="U382" i="1" s="1"/>
  <c r="T382" i="1" a="1"/>
  <c r="T382" i="1" s="1"/>
  <c r="S382" i="1" a="1"/>
  <c r="S382" i="1" s="1"/>
  <c r="R373" i="1" a="1"/>
  <c r="R373" i="1" s="1"/>
  <c r="T373" i="1" a="1"/>
  <c r="T373" i="1" s="1"/>
  <c r="S373" i="1" a="1"/>
  <c r="S373" i="1" s="1"/>
  <c r="U373" i="1" a="1"/>
  <c r="U373" i="1" s="1"/>
  <c r="R411" i="1" a="1"/>
  <c r="R411" i="1" s="1"/>
  <c r="T411" i="1" a="1"/>
  <c r="T411" i="1" s="1"/>
  <c r="S411" i="1" a="1"/>
  <c r="S411" i="1" s="1"/>
  <c r="U411" i="1" a="1"/>
  <c r="U411" i="1" s="1"/>
  <c r="S369" i="1" a="1"/>
  <c r="S369" i="1" s="1"/>
  <c r="R369" i="1" a="1"/>
  <c r="R369" i="1" s="1"/>
  <c r="T369" i="1" a="1"/>
  <c r="T369" i="1" s="1"/>
  <c r="U369" i="1" a="1"/>
  <c r="U369" i="1" s="1"/>
  <c r="R487" i="1" a="1"/>
  <c r="R487" i="1" s="1"/>
  <c r="U487" i="1" a="1"/>
  <c r="U487" i="1" s="1"/>
  <c r="S487" i="1" a="1"/>
  <c r="S487" i="1" s="1"/>
  <c r="T487" i="1" a="1"/>
  <c r="T487" i="1" s="1"/>
  <c r="R455" i="1" a="1"/>
  <c r="R455" i="1" s="1"/>
  <c r="U455" i="1" a="1"/>
  <c r="U455" i="1" s="1"/>
  <c r="T455" i="1" a="1"/>
  <c r="T455" i="1" s="1"/>
  <c r="S455" i="1" a="1"/>
  <c r="S455" i="1" s="1"/>
  <c r="R519" i="1" a="1"/>
  <c r="R519" i="1" s="1"/>
  <c r="U519" i="1" a="1"/>
  <c r="U519" i="1" s="1"/>
  <c r="S519" i="1" a="1"/>
  <c r="S519" i="1" s="1"/>
  <c r="T519" i="1" a="1"/>
  <c r="T519" i="1" s="1"/>
  <c r="S483" i="1" a="1"/>
  <c r="S483" i="1" s="1"/>
  <c r="U483" i="1" a="1"/>
  <c r="U483" i="1" s="1"/>
  <c r="R483" i="1" a="1"/>
  <c r="R483" i="1" s="1"/>
  <c r="T483" i="1" a="1"/>
  <c r="T483" i="1" s="1"/>
  <c r="S443" i="1" a="1"/>
  <c r="S443" i="1" s="1"/>
  <c r="U443" i="1" a="1"/>
  <c r="U443" i="1" s="1"/>
  <c r="T443" i="1" a="1"/>
  <c r="T443" i="1" s="1"/>
  <c r="R443" i="1" a="1"/>
  <c r="R443" i="1" s="1"/>
  <c r="R467" i="1" a="1"/>
  <c r="R467" i="1" s="1"/>
  <c r="S467" i="1" a="1"/>
  <c r="S467" i="1" s="1"/>
  <c r="U467" i="1" a="1"/>
  <c r="U467" i="1" s="1"/>
  <c r="T467" i="1" a="1"/>
  <c r="T467" i="1" s="1"/>
  <c r="T482" i="1" a="1"/>
  <c r="T482" i="1" s="1"/>
  <c r="R482" i="1" a="1"/>
  <c r="R482" i="1" s="1"/>
  <c r="S482" i="1" a="1"/>
  <c r="S482" i="1" s="1"/>
  <c r="U482" i="1" a="1"/>
  <c r="U482" i="1" s="1"/>
  <c r="R532" i="1" a="1"/>
  <c r="R532" i="1" s="1"/>
  <c r="S532" i="1" a="1"/>
  <c r="S532" i="1" s="1"/>
  <c r="T532" i="1" a="1"/>
  <c r="T532" i="1" s="1"/>
  <c r="U532" i="1" a="1"/>
  <c r="U532" i="1" s="1"/>
  <c r="T530" i="1" a="1"/>
  <c r="T530" i="1" s="1"/>
  <c r="S530" i="1" a="1"/>
  <c r="S530" i="1" s="1"/>
  <c r="U530" i="1" a="1"/>
  <c r="U530" i="1" s="1"/>
  <c r="R530" i="1" a="1"/>
  <c r="R530" i="1" s="1"/>
  <c r="U534" i="1" a="1"/>
  <c r="U534" i="1" s="1"/>
  <c r="R534" i="1" a="1"/>
  <c r="R534" i="1" s="1"/>
  <c r="T534" i="1" a="1"/>
  <c r="T534" i="1" s="1"/>
  <c r="S534" i="1" a="1"/>
  <c r="S534" i="1" s="1"/>
  <c r="R394" i="1" a="1"/>
  <c r="R394" i="1" s="1"/>
  <c r="T394" i="1" a="1"/>
  <c r="T394" i="1" s="1"/>
  <c r="S394" i="1" a="1"/>
  <c r="S394" i="1" s="1"/>
  <c r="U394" i="1" a="1"/>
  <c r="U394" i="1" s="1"/>
  <c r="S511" i="1" a="1"/>
  <c r="S511" i="1" s="1"/>
  <c r="U511" i="1" a="1"/>
  <c r="U511" i="1" s="1"/>
  <c r="T511" i="1" a="1"/>
  <c r="T511" i="1" s="1"/>
  <c r="R511" i="1" a="1"/>
  <c r="R511" i="1" s="1"/>
  <c r="S481" i="1" a="1"/>
  <c r="S481" i="1" s="1"/>
  <c r="T481" i="1" a="1"/>
  <c r="T481" i="1" s="1"/>
  <c r="U481" i="1" a="1"/>
  <c r="U481" i="1" s="1"/>
  <c r="R481" i="1" a="1"/>
  <c r="R481" i="1" s="1"/>
  <c r="R417" i="1" a="1"/>
  <c r="R417" i="1" s="1"/>
  <c r="U417" i="1" a="1"/>
  <c r="U417" i="1" s="1"/>
  <c r="T417" i="1" a="1"/>
  <c r="T417" i="1" s="1"/>
  <c r="S417" i="1" a="1"/>
  <c r="S417" i="1" s="1"/>
  <c r="R527" i="1" a="1"/>
  <c r="R527" i="1" s="1"/>
  <c r="S527" i="1" a="1"/>
  <c r="S527" i="1" s="1"/>
  <c r="U527" i="1" a="1"/>
  <c r="U527" i="1" s="1"/>
  <c r="T527" i="1" a="1"/>
  <c r="T527" i="1" s="1"/>
  <c r="T498" i="1" a="1"/>
  <c r="T498" i="1" s="1"/>
  <c r="R498" i="1" a="1"/>
  <c r="R498" i="1" s="1"/>
  <c r="U498" i="1" a="1"/>
  <c r="U498" i="1" s="1"/>
  <c r="S498" i="1" a="1"/>
  <c r="S498" i="1" s="1"/>
  <c r="T465" i="1" a="1"/>
  <c r="T465" i="1" s="1"/>
  <c r="U465" i="1" a="1"/>
  <c r="U465" i="1" s="1"/>
  <c r="R465" i="1" a="1"/>
  <c r="R465" i="1" s="1"/>
  <c r="S465" i="1" s="1" a="1"/>
  <c r="S465" i="1" s="1"/>
  <c r="T401" i="1" a="1"/>
  <c r="T401" i="1" s="1"/>
  <c r="S401" i="1" a="1"/>
  <c r="S401" i="1" s="1"/>
  <c r="R401" i="1" a="1"/>
  <c r="R401" i="1" s="1"/>
  <c r="U401" i="1" a="1"/>
  <c r="U401" i="1" s="1"/>
  <c r="R517" i="1" a="1"/>
  <c r="R517" i="1" s="1"/>
  <c r="S517" i="1" a="1"/>
  <c r="S517" i="1" s="1"/>
  <c r="T517" i="1" a="1"/>
  <c r="T517" i="1" s="1"/>
  <c r="U517" i="1" a="1"/>
  <c r="U517" i="1" s="1"/>
  <c r="R497" i="1" a="1"/>
  <c r="R497" i="1" s="1"/>
  <c r="U497" i="1" a="1"/>
  <c r="U497" i="1" s="1"/>
  <c r="S497" i="1" a="1"/>
  <c r="S497" i="1" s="1"/>
  <c r="T497" i="1" a="1"/>
  <c r="T497" i="1" s="1"/>
  <c r="R436" i="1" a="1"/>
  <c r="R436" i="1" s="1"/>
  <c r="S436" i="1" a="1"/>
  <c r="S436" i="1" s="1"/>
  <c r="T436" i="1" a="1"/>
  <c r="T436" i="1" s="1"/>
  <c r="U436" i="1" a="1"/>
  <c r="U436" i="1" s="1"/>
  <c r="S377" i="1" a="1"/>
  <c r="S377" i="1" s="1"/>
  <c r="U377" i="1" a="1"/>
  <c r="U377" i="1" s="1"/>
  <c r="R377" i="1" a="1"/>
  <c r="R377" i="1" s="1"/>
  <c r="T377" i="1" a="1"/>
  <c r="T377" i="1" s="1"/>
  <c r="R522" i="1" a="1"/>
  <c r="R522" i="1" s="1"/>
  <c r="S522" i="1" a="1"/>
  <c r="S522" i="1" s="1"/>
  <c r="U522" i="1" a="1"/>
  <c r="U522" i="1" s="1"/>
  <c r="T522" i="1" a="1"/>
  <c r="T522" i="1" s="1"/>
  <c r="R490" i="1" a="1"/>
  <c r="R490" i="1" s="1"/>
  <c r="S490" i="1" a="1"/>
  <c r="S490" i="1" s="1"/>
  <c r="T490" i="1" a="1"/>
  <c r="T490" i="1" s="1"/>
  <c r="U490" i="1" a="1"/>
  <c r="U490" i="1" s="1"/>
  <c r="R458" i="1" a="1"/>
  <c r="R458" i="1" s="1"/>
  <c r="S458" i="1" s="1" a="1"/>
  <c r="S458" i="1" s="1"/>
  <c r="U458" i="1" a="1"/>
  <c r="U458" i="1" s="1"/>
  <c r="T458" i="1" a="1"/>
  <c r="T458" i="1" s="1"/>
  <c r="R426" i="1" a="1"/>
  <c r="R426" i="1" s="1"/>
  <c r="S426" i="1" a="1"/>
  <c r="S426" i="1" s="1"/>
  <c r="T426" i="1" a="1"/>
  <c r="T426" i="1" s="1"/>
  <c r="U426" i="1" a="1"/>
  <c r="U426" i="1" s="1"/>
  <c r="S393" i="1" a="1"/>
  <c r="S393" i="1" s="1"/>
  <c r="U393" i="1" a="1"/>
  <c r="U393" i="1" s="1"/>
  <c r="T393" i="1" a="1"/>
  <c r="T393" i="1" s="1"/>
  <c r="R393" i="1" a="1"/>
  <c r="R393" i="1" s="1"/>
  <c r="R374" i="1" a="1"/>
  <c r="R374" i="1" s="1"/>
  <c r="S374" i="1" s="1" a="1"/>
  <c r="S374" i="1" s="1"/>
  <c r="T374" i="1" a="1"/>
  <c r="T374" i="1" s="1"/>
  <c r="U374" i="1" a="1"/>
  <c r="U374" i="1" s="1"/>
  <c r="R492" i="1" a="1"/>
  <c r="R492" i="1" s="1"/>
  <c r="S492" i="1" a="1"/>
  <c r="S492" i="1" s="1"/>
  <c r="T492" i="1" a="1"/>
  <c r="T492" i="1" s="1"/>
  <c r="U492" i="1" a="1"/>
  <c r="U492" i="1" s="1"/>
  <c r="S476" i="1" a="1"/>
  <c r="S476" i="1" s="1"/>
  <c r="R476" i="1" a="1"/>
  <c r="R476" i="1" s="1"/>
  <c r="U476" i="1" a="1"/>
  <c r="U476" i="1" s="1"/>
  <c r="T476" i="1" a="1"/>
  <c r="T476" i="1" s="1"/>
  <c r="S460" i="1" a="1"/>
  <c r="S460" i="1" s="1"/>
  <c r="T460" i="1" a="1"/>
  <c r="T460" i="1" s="1"/>
  <c r="R460" i="1" a="1"/>
  <c r="R460" i="1" s="1"/>
  <c r="U460" i="1" a="1"/>
  <c r="U460" i="1" s="1"/>
  <c r="R444" i="1" a="1"/>
  <c r="R444" i="1" s="1"/>
  <c r="S444" i="1" s="1" a="1"/>
  <c r="S444" i="1" s="1"/>
  <c r="T444" i="1" a="1"/>
  <c r="T444" i="1" s="1"/>
  <c r="U444" i="1" a="1"/>
  <c r="U444" i="1" s="1"/>
  <c r="R428" i="1" a="1"/>
  <c r="R428" i="1" s="1"/>
  <c r="T428" i="1" a="1"/>
  <c r="T428" i="1" s="1"/>
  <c r="U428" i="1" a="1"/>
  <c r="U428" i="1" s="1"/>
  <c r="S428" i="1" a="1"/>
  <c r="S428" i="1" s="1"/>
  <c r="S412" i="1" a="1"/>
  <c r="S412" i="1" s="1"/>
  <c r="T412" i="1" a="1"/>
  <c r="T412" i="1" s="1"/>
  <c r="U412" i="1" a="1"/>
  <c r="U412" i="1" s="1"/>
  <c r="R412" i="1" a="1"/>
  <c r="R412" i="1" s="1"/>
  <c r="R396" i="1" a="1"/>
  <c r="R396" i="1" s="1"/>
  <c r="S396" i="1" a="1"/>
  <c r="S396" i="1" s="1"/>
  <c r="U396" i="1" a="1"/>
  <c r="U396" i="1" s="1"/>
  <c r="T396" i="1" a="1"/>
  <c r="T396" i="1" s="1"/>
  <c r="U475" i="1" a="1"/>
  <c r="U475" i="1" s="1"/>
  <c r="R475" i="1" a="1"/>
  <c r="R475" i="1" s="1"/>
  <c r="T475" i="1" a="1"/>
  <c r="T475" i="1" s="1"/>
  <c r="S475" i="1" a="1"/>
  <c r="S475" i="1" s="1"/>
  <c r="T453" i="1" a="1"/>
  <c r="T453" i="1" s="1"/>
  <c r="S453" i="1" a="1"/>
  <c r="S453" i="1" s="1"/>
  <c r="R453" i="1" a="1"/>
  <c r="R453" i="1" s="1"/>
  <c r="U453" i="1" a="1"/>
  <c r="U453" i="1" s="1"/>
  <c r="R421" i="1" a="1"/>
  <c r="R421" i="1" s="1"/>
  <c r="T421" i="1" a="1"/>
  <c r="T421" i="1" s="1"/>
  <c r="U421" i="1" a="1"/>
  <c r="U421" i="1" s="1"/>
  <c r="S421" i="1" a="1"/>
  <c r="S421" i="1" s="1"/>
  <c r="R392" i="1" a="1"/>
  <c r="R392" i="1" s="1"/>
  <c r="S392" i="1" a="1"/>
  <c r="S392" i="1" s="1"/>
  <c r="U392" i="1" a="1"/>
  <c r="U392" i="1" s="1"/>
  <c r="T392" i="1" a="1"/>
  <c r="T392" i="1" s="1"/>
  <c r="R378" i="1" a="1"/>
  <c r="R378" i="1" s="1"/>
  <c r="S378" i="1" a="1"/>
  <c r="S378" i="1" s="1"/>
  <c r="T378" i="1" a="1"/>
  <c r="T378" i="1" s="1"/>
  <c r="U378" i="1" a="1"/>
  <c r="U378" i="1" s="1"/>
  <c r="R371" i="1" a="1"/>
  <c r="R371" i="1" s="1"/>
  <c r="S371" i="1" a="1"/>
  <c r="S371" i="1" s="1"/>
  <c r="T371" i="1" a="1"/>
  <c r="T371" i="1" s="1"/>
  <c r="U371" i="1" a="1"/>
  <c r="U371" i="1" s="1"/>
  <c r="R471" i="1" a="1"/>
  <c r="R471" i="1" s="1"/>
  <c r="S471" i="1" a="1"/>
  <c r="S471" i="1" s="1"/>
  <c r="U471" i="1" a="1"/>
  <c r="U471" i="1" s="1"/>
  <c r="T471" i="1" a="1"/>
  <c r="T471" i="1" s="1"/>
  <c r="R376" i="1" a="1"/>
  <c r="R376" i="1" s="1"/>
  <c r="S376" i="1" a="1"/>
  <c r="S376" i="1" s="1"/>
  <c r="T376" i="1" a="1"/>
  <c r="T376" i="1" s="1"/>
  <c r="U376" i="1" a="1"/>
  <c r="U376" i="1" s="1"/>
  <c r="R423" i="1" a="1"/>
  <c r="R423" i="1" s="1"/>
  <c r="S423" i="1" s="1" a="1"/>
  <c r="S423" i="1" s="1"/>
  <c r="T423" i="1" a="1"/>
  <c r="T423" i="1" s="1"/>
  <c r="U423" i="1" a="1"/>
  <c r="U423" i="1" s="1"/>
  <c r="R370" i="1" a="1"/>
  <c r="R370" i="1" s="1"/>
  <c r="S370" i="1" a="1"/>
  <c r="S370" i="1" s="1"/>
  <c r="T370" i="1" a="1"/>
  <c r="T370" i="1" s="1"/>
  <c r="U370" i="1" a="1"/>
  <c r="U370" i="1" s="1"/>
  <c r="R439" i="1" a="1"/>
  <c r="R439" i="1" s="1"/>
  <c r="S439" i="1" a="1"/>
  <c r="S439" i="1" s="1"/>
  <c r="U439" i="1" a="1"/>
  <c r="U439" i="1" s="1"/>
  <c r="T439" i="1" a="1"/>
  <c r="T439" i="1" s="1"/>
  <c r="R375" i="1" a="1"/>
  <c r="R375" i="1" s="1"/>
  <c r="T375" i="1" a="1"/>
  <c r="T375" i="1" s="1"/>
  <c r="S375" i="1" a="1"/>
  <c r="S375" i="1" s="1"/>
  <c r="U375" i="1" a="1"/>
  <c r="U375" i="1" s="1"/>
  <c r="R399" i="1" a="1"/>
  <c r="R399" i="1" s="1"/>
  <c r="U399" i="1" a="1"/>
  <c r="U399" i="1" s="1"/>
  <c r="T399" i="1" a="1"/>
  <c r="T399" i="1" s="1"/>
  <c r="S399" i="1" a="1"/>
  <c r="S399" i="1" s="1"/>
  <c r="U515" i="1" a="1"/>
  <c r="U515" i="1" s="1"/>
  <c r="R515" i="1" a="1"/>
  <c r="R515" i="1" s="1"/>
  <c r="T515" i="1" a="1"/>
  <c r="T515" i="1" s="1"/>
  <c r="S515" i="1" a="1"/>
  <c r="S515" i="1" s="1"/>
  <c r="T533" i="1" a="1"/>
  <c r="T533" i="1" s="1"/>
  <c r="R533" i="1" a="1"/>
  <c r="R533" i="1" s="1"/>
  <c r="U533" i="1" a="1"/>
  <c r="U533" i="1" s="1"/>
  <c r="S533" i="1" a="1"/>
  <c r="S533" i="1" s="1"/>
  <c r="S501" i="1" a="1"/>
  <c r="S501" i="1" s="1"/>
  <c r="T501" i="1" a="1"/>
  <c r="T501" i="1" s="1"/>
  <c r="R501" i="1" a="1"/>
  <c r="R501" i="1" s="1"/>
  <c r="U501" i="1" a="1"/>
  <c r="U501" i="1" s="1"/>
  <c r="S516" i="1" a="1"/>
  <c r="S516" i="1" s="1"/>
  <c r="T516" i="1" a="1"/>
  <c r="T516" i="1" s="1"/>
  <c r="R516" i="1" a="1"/>
  <c r="R516" i="1" s="1"/>
  <c r="U516" i="1" a="1"/>
  <c r="U516" i="1" s="1"/>
  <c r="T529" i="1" a="1"/>
  <c r="T529" i="1" s="1"/>
  <c r="U529" i="1" a="1"/>
  <c r="U529" i="1" s="1"/>
  <c r="R529" i="1" a="1"/>
  <c r="R529" i="1" s="1"/>
  <c r="S529" i="1" a="1"/>
  <c r="S529" i="1" s="1"/>
  <c r="R528" i="1" a="1"/>
  <c r="R528" i="1" s="1"/>
  <c r="S528" i="1" s="1" a="1"/>
  <c r="S528" i="1" s="1"/>
  <c r="U528" i="1" a="1"/>
  <c r="U528" i="1" s="1"/>
  <c r="T528" i="1" a="1"/>
  <c r="T528" i="1" s="1"/>
  <c r="T500" i="1" a="1"/>
  <c r="T500" i="1" s="1"/>
  <c r="R500" i="1" a="1"/>
  <c r="R500" i="1" s="1"/>
  <c r="S500" i="1" s="1" a="1"/>
  <c r="S500" i="1" s="1"/>
  <c r="U500" i="1" a="1"/>
  <c r="U500" i="1" s="1"/>
  <c r="R468" i="1" a="1"/>
  <c r="R468" i="1" s="1"/>
  <c r="S468" i="1" a="1"/>
  <c r="S468" i="1" s="1"/>
  <c r="T468" i="1" a="1"/>
  <c r="T468" i="1" s="1"/>
  <c r="U468" i="1" a="1"/>
  <c r="U468" i="1" s="1"/>
  <c r="S404" i="1" a="1"/>
  <c r="S404" i="1" s="1"/>
  <c r="T404" i="1" a="1"/>
  <c r="T404" i="1" s="1"/>
  <c r="R404" i="1" a="1"/>
  <c r="R404" i="1" s="1"/>
  <c r="U404" i="1" a="1"/>
  <c r="U404" i="1" s="1"/>
  <c r="S518" i="1" a="1"/>
  <c r="S518" i="1" s="1"/>
  <c r="U518" i="1" a="1"/>
  <c r="U518" i="1" s="1"/>
  <c r="T518" i="1" a="1"/>
  <c r="T518" i="1" s="1"/>
  <c r="R518" i="1" a="1"/>
  <c r="R518" i="1" s="1"/>
  <c r="R491" i="1" a="1"/>
  <c r="R491" i="1" s="1"/>
  <c r="S491" i="1" a="1"/>
  <c r="S491" i="1" s="1"/>
  <c r="U491" i="1" a="1"/>
  <c r="U491" i="1" s="1"/>
  <c r="T491" i="1" a="1"/>
  <c r="T491" i="1" s="1"/>
  <c r="S452" i="1" a="1"/>
  <c r="S452" i="1" s="1"/>
  <c r="R452" i="1" a="1"/>
  <c r="R452" i="1" s="1"/>
  <c r="T452" i="1" a="1"/>
  <c r="T452" i="1" s="1"/>
  <c r="U452" i="1" a="1"/>
  <c r="U452" i="1" s="1"/>
  <c r="S387" i="1" a="1"/>
  <c r="S387" i="1" s="1"/>
  <c r="T387" i="1" a="1"/>
  <c r="T387" i="1" s="1"/>
  <c r="U387" i="1" a="1"/>
  <c r="U387" i="1" s="1"/>
  <c r="R387" i="1" a="1"/>
  <c r="R387" i="1" s="1"/>
  <c r="R513" i="1" a="1"/>
  <c r="R513" i="1" s="1"/>
  <c r="S513" i="1" a="1"/>
  <c r="S513" i="1" s="1"/>
  <c r="U513" i="1" a="1"/>
  <c r="U513" i="1" s="1"/>
  <c r="T513" i="1" a="1"/>
  <c r="T513" i="1" s="1"/>
  <c r="R484" i="1" a="1"/>
  <c r="R484" i="1" s="1"/>
  <c r="T484" i="1" a="1"/>
  <c r="T484" i="1" s="1"/>
  <c r="S484" i="1" a="1"/>
  <c r="S484" i="1" s="1"/>
  <c r="U484" i="1" a="1"/>
  <c r="U484" i="1" s="1"/>
  <c r="R424" i="1" a="1"/>
  <c r="R424" i="1" s="1"/>
  <c r="S424" i="1" a="1"/>
  <c r="S424" i="1" s="1"/>
  <c r="T424" i="1" a="1"/>
  <c r="T424" i="1" s="1"/>
  <c r="U424" i="1" a="1"/>
  <c r="U424" i="1" s="1"/>
  <c r="R535" i="1" a="1"/>
  <c r="R535" i="1" s="1"/>
  <c r="S535" i="1" s="1" a="1"/>
  <c r="S535" i="1" s="1"/>
  <c r="U535" i="1" a="1"/>
  <c r="U535" i="1" s="1"/>
  <c r="T535" i="1" a="1"/>
  <c r="T535" i="1" s="1"/>
  <c r="R509" i="1" a="1"/>
  <c r="R509" i="1" s="1"/>
  <c r="S509" i="1" a="1"/>
  <c r="S509" i="1" s="1"/>
  <c r="T509" i="1" a="1"/>
  <c r="T509" i="1" s="1"/>
  <c r="U509" i="1" a="1"/>
  <c r="U509" i="1" s="1"/>
  <c r="R477" i="1" a="1"/>
  <c r="R477" i="1" s="1"/>
  <c r="S477" i="1" a="1"/>
  <c r="S477" i="1" s="1"/>
  <c r="T477" i="1" a="1"/>
  <c r="T477" i="1" s="1"/>
  <c r="U477" i="1" a="1"/>
  <c r="U477" i="1" s="1"/>
  <c r="R445" i="1" a="1"/>
  <c r="R445" i="1" s="1"/>
  <c r="S445" i="1" a="1"/>
  <c r="S445" i="1" s="1"/>
  <c r="T445" i="1" a="1"/>
  <c r="T445" i="1" s="1"/>
  <c r="U445" i="1" a="1"/>
  <c r="U445" i="1" s="1"/>
  <c r="R413" i="1" a="1"/>
  <c r="R413" i="1" s="1"/>
  <c r="S413" i="1" a="1"/>
  <c r="S413" i="1" s="1"/>
  <c r="T413" i="1" a="1"/>
  <c r="T413" i="1" s="1"/>
  <c r="U413" i="1" a="1"/>
  <c r="U413" i="1" s="1"/>
  <c r="R390" i="1" a="1"/>
  <c r="R390" i="1" s="1"/>
  <c r="T390" i="1" a="1"/>
  <c r="T390" i="1" s="1"/>
  <c r="U390" i="1" a="1"/>
  <c r="U390" i="1" s="1"/>
  <c r="S390" i="1" a="1"/>
  <c r="S390" i="1" s="1"/>
  <c r="R505" i="1" a="1"/>
  <c r="R505" i="1" s="1"/>
  <c r="S505" i="1" a="1"/>
  <c r="S505" i="1" s="1"/>
  <c r="T505" i="1" a="1"/>
  <c r="T505" i="1" s="1"/>
  <c r="U505" i="1" a="1"/>
  <c r="U505" i="1" s="1"/>
  <c r="R489" i="1" a="1"/>
  <c r="R489" i="1" s="1"/>
  <c r="S489" i="1" a="1"/>
  <c r="S489" i="1" s="1"/>
  <c r="U489" i="1" a="1"/>
  <c r="U489" i="1" s="1"/>
  <c r="T489" i="1" a="1"/>
  <c r="T489" i="1" s="1"/>
  <c r="R473" i="1" a="1"/>
  <c r="R473" i="1" s="1"/>
  <c r="T473" i="1" a="1"/>
  <c r="T473" i="1" s="1"/>
  <c r="S473" i="1" a="1"/>
  <c r="S473" i="1" s="1"/>
  <c r="U473" i="1" a="1"/>
  <c r="U473" i="1" s="1"/>
  <c r="T457" i="1" a="1"/>
  <c r="T457" i="1" s="1"/>
  <c r="S457" i="1" a="1"/>
  <c r="S457" i="1" s="1"/>
  <c r="U457" i="1" a="1"/>
  <c r="U457" i="1" s="1"/>
  <c r="R457" i="1" a="1"/>
  <c r="R457" i="1" s="1"/>
  <c r="R441" i="1" a="1"/>
  <c r="R441" i="1" s="1"/>
  <c r="S441" i="1" a="1"/>
  <c r="S441" i="1" s="1"/>
  <c r="T441" i="1" a="1"/>
  <c r="T441" i="1" s="1"/>
  <c r="U441" i="1" a="1"/>
  <c r="U441" i="1" s="1"/>
  <c r="S425" i="1" a="1"/>
  <c r="S425" i="1" s="1"/>
  <c r="R425" i="1" a="1"/>
  <c r="R425" i="1" s="1"/>
  <c r="T425" i="1" a="1"/>
  <c r="T425" i="1" s="1"/>
  <c r="U425" i="1" a="1"/>
  <c r="U425" i="1" s="1"/>
  <c r="U409" i="1" a="1"/>
  <c r="U409" i="1" s="1"/>
  <c r="R409" i="1" a="1"/>
  <c r="R409" i="1" s="1"/>
  <c r="S409" i="1" s="1" a="1"/>
  <c r="S409" i="1" s="1"/>
  <c r="T409" i="1" a="1"/>
  <c r="T409" i="1" s="1"/>
  <c r="R389" i="1" a="1"/>
  <c r="R389" i="1" s="1"/>
  <c r="S389" i="1" a="1"/>
  <c r="S389" i="1" s="1"/>
  <c r="T389" i="1" a="1"/>
  <c r="T389" i="1" s="1"/>
  <c r="U389" i="1" a="1"/>
  <c r="U389" i="1" s="1"/>
  <c r="T469" i="1" a="1"/>
  <c r="T469" i="1" s="1"/>
  <c r="R469" i="1" a="1"/>
  <c r="R469" i="1" s="1"/>
  <c r="S469" i="1" a="1"/>
  <c r="S469" i="1" s="1"/>
  <c r="U469" i="1" a="1"/>
  <c r="U469" i="1" s="1"/>
  <c r="R450" i="1" a="1"/>
  <c r="R450" i="1" s="1"/>
  <c r="T450" i="1" a="1"/>
  <c r="T450" i="1" s="1"/>
  <c r="S450" i="1" a="1"/>
  <c r="S450" i="1" s="1"/>
  <c r="U450" i="1" a="1"/>
  <c r="U450" i="1" s="1"/>
  <c r="S418" i="1" a="1"/>
  <c r="S418" i="1" s="1"/>
  <c r="R418" i="1" a="1"/>
  <c r="R418" i="1" s="1"/>
  <c r="T418" i="1" a="1"/>
  <c r="T418" i="1" s="1"/>
  <c r="U418" i="1" a="1"/>
  <c r="U418" i="1" s="1"/>
  <c r="R388" i="1" a="1"/>
  <c r="R388" i="1" s="1"/>
  <c r="S388" i="1" s="1" a="1"/>
  <c r="S388" i="1" s="1"/>
  <c r="T388" i="1" a="1"/>
  <c r="T388" i="1" s="1"/>
  <c r="U388" i="1" a="1"/>
  <c r="U388" i="1" s="1"/>
  <c r="R368" i="1" a="1"/>
  <c r="R368" i="1" s="1"/>
  <c r="S368" i="1" a="1"/>
  <c r="S368" i="1" s="1"/>
  <c r="T368" i="1" a="1"/>
  <c r="T368" i="1" s="1"/>
  <c r="U368" i="1" a="1"/>
  <c r="U368" i="1" s="1"/>
  <c r="R342" i="1" a="1"/>
  <c r="R342" i="1" s="1"/>
  <c r="U342" i="1" a="1"/>
  <c r="U342" i="1" s="1"/>
  <c r="T342" i="1" a="1"/>
  <c r="T342" i="1" s="1"/>
  <c r="S342" i="1" a="1"/>
  <c r="S342" i="1" s="1"/>
  <c r="R78" i="1" a="1"/>
  <c r="R78" i="1" s="1"/>
  <c r="T78" i="1" a="1"/>
  <c r="T78" i="1" s="1"/>
  <c r="U78" i="1" a="1"/>
  <c r="U78" i="1" s="1"/>
  <c r="S78" i="1" a="1"/>
  <c r="S78" i="1" s="1"/>
  <c r="R150" i="1" a="1"/>
  <c r="R150" i="1" s="1"/>
  <c r="S150" i="1" s="1" a="1"/>
  <c r="S150" i="1" s="1"/>
  <c r="U150" i="1" a="1"/>
  <c r="U150" i="1" s="1"/>
  <c r="T150" i="1" a="1"/>
  <c r="T150" i="1" s="1"/>
  <c r="R173" i="1" a="1"/>
  <c r="R173" i="1" s="1"/>
  <c r="U173" i="1" a="1"/>
  <c r="U173" i="1" s="1"/>
  <c r="T173" i="1" a="1"/>
  <c r="T173" i="1" s="1"/>
  <c r="S173" i="1" a="1"/>
  <c r="S173" i="1" s="1"/>
  <c r="R198" i="1" a="1"/>
  <c r="R198" i="1" s="1"/>
  <c r="U198" i="1" a="1"/>
  <c r="U198" i="1" s="1"/>
  <c r="S198" i="1" a="1"/>
  <c r="S198" i="1" s="1"/>
  <c r="T198" i="1" a="1"/>
  <c r="T198" i="1" s="1"/>
  <c r="R218" i="1" a="1"/>
  <c r="R218" i="1" s="1"/>
  <c r="U218" i="1" a="1"/>
  <c r="U218" i="1" s="1"/>
  <c r="S218" i="1" a="1"/>
  <c r="S218" i="1" s="1"/>
  <c r="T218" i="1" a="1"/>
  <c r="T218" i="1" s="1"/>
  <c r="R247" i="1" a="1"/>
  <c r="R247" i="1" s="1"/>
  <c r="U247" i="1" a="1"/>
  <c r="U247" i="1" s="1"/>
  <c r="T247" i="1" a="1"/>
  <c r="T247" i="1" s="1"/>
  <c r="S247" i="1" a="1"/>
  <c r="S247" i="1" s="1"/>
  <c r="R281" i="1" a="1"/>
  <c r="R281" i="1" s="1"/>
  <c r="U281" i="1" a="1"/>
  <c r="U281" i="1" s="1"/>
  <c r="T281" i="1" a="1"/>
  <c r="T281" i="1" s="1"/>
  <c r="S281" i="1" a="1"/>
  <c r="S281" i="1" s="1"/>
  <c r="R312" i="1" a="1"/>
  <c r="R312" i="1" s="1"/>
  <c r="U312" i="1" a="1"/>
  <c r="U312" i="1" s="1"/>
  <c r="S312" i="1" a="1"/>
  <c r="S312" i="1" s="1"/>
  <c r="T312" i="1" a="1"/>
  <c r="T312" i="1" s="1"/>
  <c r="R344" i="1" a="1"/>
  <c r="R344" i="1" s="1"/>
  <c r="U344" i="1" a="1"/>
  <c r="U344" i="1" s="1"/>
  <c r="T344" i="1" a="1"/>
  <c r="T344" i="1" s="1"/>
  <c r="S344" i="1" a="1"/>
  <c r="S344" i="1" s="1"/>
  <c r="R127" i="1" a="1"/>
  <c r="R127" i="1" s="1"/>
  <c r="S127" i="1" a="1"/>
  <c r="S127" i="1" s="1"/>
  <c r="T127" i="1" a="1"/>
  <c r="T127" i="1" s="1"/>
  <c r="U127" i="1" a="1"/>
  <c r="U127" i="1" s="1"/>
  <c r="R291" i="1" a="1"/>
  <c r="R291" i="1" s="1"/>
  <c r="U291" i="1" a="1"/>
  <c r="U291" i="1" s="1"/>
  <c r="T291" i="1" a="1"/>
  <c r="T291" i="1" s="1"/>
  <c r="S291" i="1" a="1"/>
  <c r="S291" i="1" s="1"/>
  <c r="R237" i="1" a="1"/>
  <c r="R237" i="1" s="1"/>
  <c r="U237" i="1" a="1"/>
  <c r="U237" i="1" s="1"/>
  <c r="T237" i="1" a="1"/>
  <c r="T237" i="1" s="1"/>
  <c r="S237" i="1" a="1"/>
  <c r="S237" i="1" s="1"/>
  <c r="R299" i="1" a="1"/>
  <c r="R299" i="1" s="1"/>
  <c r="U299" i="1" a="1"/>
  <c r="U299" i="1" s="1"/>
  <c r="T299" i="1" a="1"/>
  <c r="T299" i="1" s="1"/>
  <c r="S299" i="1" a="1"/>
  <c r="S299" i="1" s="1"/>
  <c r="R47" i="1" a="1"/>
  <c r="R47" i="1" s="1"/>
  <c r="U47" i="1" a="1"/>
  <c r="U47" i="1" s="1"/>
  <c r="T47" i="1" a="1"/>
  <c r="T47" i="1" s="1"/>
  <c r="S47" i="1" a="1"/>
  <c r="S47" i="1" s="1"/>
  <c r="R113" i="1" a="1"/>
  <c r="R113" i="1" s="1"/>
  <c r="S113" i="1" a="1"/>
  <c r="S113" i="1" s="1"/>
  <c r="T113" i="1" a="1"/>
  <c r="T113" i="1" s="1"/>
  <c r="U113" i="1" a="1"/>
  <c r="U113" i="1" s="1"/>
  <c r="R142" i="1" a="1"/>
  <c r="R142" i="1" s="1"/>
  <c r="T142" i="1" a="1"/>
  <c r="T142" i="1" s="1"/>
  <c r="S142" i="1" a="1"/>
  <c r="S142" i="1" s="1"/>
  <c r="U142" i="1" a="1"/>
  <c r="U142" i="1" s="1"/>
  <c r="R190" i="1" a="1"/>
  <c r="R190" i="1" s="1"/>
  <c r="U190" i="1" a="1"/>
  <c r="U190" i="1" s="1"/>
  <c r="T190" i="1" a="1"/>
  <c r="T190" i="1" s="1"/>
  <c r="S190" i="1" a="1"/>
  <c r="S190" i="1" s="1"/>
  <c r="R236" i="1" a="1"/>
  <c r="R236" i="1" s="1"/>
  <c r="U236" i="1" a="1"/>
  <c r="U236" i="1" s="1"/>
  <c r="T236" i="1" a="1"/>
  <c r="T236" i="1" s="1"/>
  <c r="S236" i="1" a="1"/>
  <c r="S236" i="1" s="1"/>
  <c r="R253" i="1" a="1"/>
  <c r="R253" i="1" s="1"/>
  <c r="S253" i="1" a="1"/>
  <c r="S253" i="1" s="1"/>
  <c r="U253" i="1" a="1"/>
  <c r="U253" i="1" s="1"/>
  <c r="T253" i="1" a="1"/>
  <c r="T253" i="1" s="1"/>
  <c r="R268" i="1" a="1"/>
  <c r="R268" i="1" s="1"/>
  <c r="U268" i="1" a="1"/>
  <c r="U268" i="1" s="1"/>
  <c r="T268" i="1" a="1"/>
  <c r="T268" i="1" s="1"/>
  <c r="S268" i="1" a="1"/>
  <c r="S268" i="1" s="1"/>
  <c r="R282" i="1" a="1"/>
  <c r="R282" i="1" s="1"/>
  <c r="U282" i="1" a="1"/>
  <c r="U282" i="1" s="1"/>
  <c r="T282" i="1" a="1"/>
  <c r="T282" i="1" s="1"/>
  <c r="S282" i="1" a="1"/>
  <c r="S282" i="1" s="1"/>
  <c r="R301" i="1" a="1"/>
  <c r="R301" i="1" s="1"/>
  <c r="U301" i="1" a="1"/>
  <c r="U301" i="1" s="1"/>
  <c r="T301" i="1" a="1"/>
  <c r="T301" i="1" s="1"/>
  <c r="S301" i="1" a="1"/>
  <c r="S301" i="1" s="1"/>
  <c r="R317" i="1" a="1"/>
  <c r="R317" i="1" s="1"/>
  <c r="U317" i="1" a="1"/>
  <c r="U317" i="1" s="1"/>
  <c r="T317" i="1" a="1"/>
  <c r="T317" i="1" s="1"/>
  <c r="S317" i="1" a="1"/>
  <c r="S317" i="1" s="1"/>
  <c r="R19" i="1" a="1"/>
  <c r="R19" i="1" s="1"/>
  <c r="U19" i="1" a="1"/>
  <c r="U19" i="1" s="1"/>
  <c r="T19" i="1" a="1"/>
  <c r="T19" i="1" s="1"/>
  <c r="S19" i="1" a="1"/>
  <c r="S19" i="1" s="1"/>
  <c r="R5" i="1" a="1"/>
  <c r="R5" i="1" s="1"/>
  <c r="T5" i="1" a="1"/>
  <c r="T5" i="1" s="1"/>
  <c r="S5" i="1" a="1"/>
  <c r="S5" i="1" s="1"/>
  <c r="U5" i="1" a="1"/>
  <c r="U5" i="1" s="1"/>
  <c r="R232" i="1" a="1"/>
  <c r="R232" i="1" s="1"/>
  <c r="U232" i="1" a="1"/>
  <c r="U232" i="1" s="1"/>
  <c r="T232" i="1" a="1"/>
  <c r="T232" i="1" s="1"/>
  <c r="S232" i="1" a="1"/>
  <c r="S232" i="1" s="1"/>
  <c r="R351" i="1" a="1"/>
  <c r="R351" i="1" s="1"/>
  <c r="T351" i="1" a="1"/>
  <c r="T351" i="1" s="1"/>
  <c r="U351" i="1" a="1"/>
  <c r="U351" i="1" s="1"/>
  <c r="S351" i="1" a="1"/>
  <c r="S351" i="1" s="1"/>
  <c r="R146" i="1" a="1"/>
  <c r="R146" i="1" s="1"/>
  <c r="U146" i="1" a="1"/>
  <c r="U146" i="1" s="1"/>
  <c r="T146" i="1" a="1"/>
  <c r="T146" i="1" s="1"/>
  <c r="S146" i="1" a="1"/>
  <c r="S146" i="1" s="1"/>
  <c r="R103" i="1" a="1"/>
  <c r="R103" i="1" s="1"/>
  <c r="U103" i="1" a="1"/>
  <c r="U103" i="1" s="1"/>
  <c r="T103" i="1" a="1"/>
  <c r="T103" i="1" s="1"/>
  <c r="S103" i="1" a="1"/>
  <c r="S103" i="1" s="1"/>
  <c r="R70" i="1" a="1"/>
  <c r="R70" i="1" s="1"/>
  <c r="U70" i="1" a="1"/>
  <c r="U70" i="1" s="1"/>
  <c r="T70" i="1" a="1"/>
  <c r="T70" i="1" s="1"/>
  <c r="S70" i="1" a="1"/>
  <c r="S70" i="1" s="1"/>
  <c r="R39" i="1" a="1"/>
  <c r="R39" i="1" s="1"/>
  <c r="U39" i="1" a="1"/>
  <c r="U39" i="1" s="1"/>
  <c r="T39" i="1" a="1"/>
  <c r="T39" i="1" s="1"/>
  <c r="S39" i="1" a="1"/>
  <c r="S39" i="1" s="1"/>
  <c r="R9" i="1" a="1"/>
  <c r="R9" i="1" s="1"/>
  <c r="U9" i="1" a="1"/>
  <c r="U9" i="1" s="1"/>
  <c r="T9" i="1" a="1"/>
  <c r="T9" i="1" s="1"/>
  <c r="S9" i="1" a="1"/>
  <c r="S9" i="1" s="1"/>
  <c r="R145" i="1" a="1"/>
  <c r="R145" i="1" s="1"/>
  <c r="U145" i="1" a="1"/>
  <c r="U145" i="1" s="1"/>
  <c r="T145" i="1" a="1"/>
  <c r="T145" i="1" s="1"/>
  <c r="S145" i="1" a="1"/>
  <c r="S145" i="1" s="1"/>
  <c r="R111" i="1" a="1"/>
  <c r="R111" i="1" s="1"/>
  <c r="U111" i="1" a="1"/>
  <c r="U111" i="1" s="1"/>
  <c r="T111" i="1" a="1"/>
  <c r="T111" i="1" s="1"/>
  <c r="S111" i="1" a="1"/>
  <c r="S111" i="1" s="1"/>
  <c r="R76" i="1" a="1"/>
  <c r="R76" i="1" s="1"/>
  <c r="U76" i="1" a="1"/>
  <c r="U76" i="1" s="1"/>
  <c r="S76" i="1" a="1"/>
  <c r="S76" i="1" s="1"/>
  <c r="T76" i="1" a="1"/>
  <c r="T76" i="1" s="1"/>
  <c r="R35" i="1" a="1"/>
  <c r="R35" i="1" s="1"/>
  <c r="U35" i="1" a="1"/>
  <c r="U35" i="1" s="1"/>
  <c r="T35" i="1" a="1"/>
  <c r="T35" i="1" s="1"/>
  <c r="S35" i="1" a="1"/>
  <c r="S35" i="1" s="1"/>
  <c r="U10" i="1" a="1"/>
  <c r="U10" i="1" s="1"/>
  <c r="T10" i="1" a="1"/>
  <c r="T10" i="1" s="1"/>
  <c r="R220" i="1" a="1"/>
  <c r="R220" i="1" s="1"/>
  <c r="S220" i="1" s="1" a="1"/>
  <c r="S220" i="1" s="1"/>
  <c r="U220" i="1" a="1"/>
  <c r="U220" i="1" s="1"/>
  <c r="T220" i="1" a="1"/>
  <c r="T220" i="1" s="1"/>
  <c r="R11" i="1" a="1"/>
  <c r="R11" i="1" s="1"/>
  <c r="T11" i="1" a="1"/>
  <c r="T11" i="1" s="1"/>
  <c r="S11" i="1" a="1"/>
  <c r="S11" i="1" s="1"/>
  <c r="U11" i="1" a="1"/>
  <c r="U11" i="1" s="1"/>
  <c r="R119" i="1" a="1"/>
  <c r="R119" i="1" s="1"/>
  <c r="U119" i="1" a="1"/>
  <c r="U119" i="1" s="1"/>
  <c r="S119" i="1" a="1"/>
  <c r="S119" i="1" s="1"/>
  <c r="T119" i="1" a="1"/>
  <c r="T119" i="1" s="1"/>
  <c r="R255" i="1" a="1"/>
  <c r="R255" i="1" s="1"/>
  <c r="S255" i="1" s="1" a="1"/>
  <c r="S255" i="1" s="1"/>
  <c r="U255" i="1" a="1"/>
  <c r="U255" i="1" s="1"/>
  <c r="T255" i="1" a="1"/>
  <c r="T255" i="1" s="1"/>
  <c r="R58" i="1" a="1"/>
  <c r="R58" i="1" s="1"/>
  <c r="T58" i="1" a="1"/>
  <c r="T58" i="1" s="1"/>
  <c r="S58" i="1" a="1"/>
  <c r="S58" i="1" s="1"/>
  <c r="U58" i="1" a="1"/>
  <c r="U58" i="1" s="1"/>
  <c r="R110" i="1" a="1"/>
  <c r="R110" i="1" s="1"/>
  <c r="U110" i="1" a="1"/>
  <c r="U110" i="1" s="1"/>
  <c r="T110" i="1" a="1"/>
  <c r="T110" i="1" s="1"/>
  <c r="S110" i="1" a="1"/>
  <c r="S110" i="1" s="1"/>
  <c r="R206" i="1" a="1"/>
  <c r="R206" i="1" s="1"/>
  <c r="S206" i="1" s="1" a="1"/>
  <c r="S206" i="1" s="1"/>
  <c r="U206" i="1" a="1"/>
  <c r="U206" i="1" s="1"/>
  <c r="T206" i="1" a="1"/>
  <c r="T206" i="1" s="1"/>
  <c r="R85" i="1" a="1"/>
  <c r="R85" i="1" s="1"/>
  <c r="T85" i="1" a="1"/>
  <c r="T85" i="1" s="1"/>
  <c r="S85" i="1" a="1"/>
  <c r="S85" i="1" s="1"/>
  <c r="U85" i="1" a="1"/>
  <c r="U85" i="1" s="1"/>
  <c r="R302" i="1" a="1"/>
  <c r="R302" i="1" s="1"/>
  <c r="U302" i="1" a="1"/>
  <c r="U302" i="1" s="1"/>
  <c r="T302" i="1" a="1"/>
  <c r="T302" i="1" s="1"/>
  <c r="S302" i="1" a="1"/>
  <c r="S302" i="1" s="1"/>
  <c r="R205" i="1" a="1"/>
  <c r="R205" i="1" s="1"/>
  <c r="U205" i="1" a="1"/>
  <c r="U205" i="1" s="1"/>
  <c r="T205" i="1" a="1"/>
  <c r="T205" i="1" s="1"/>
  <c r="S205" i="1" a="1"/>
  <c r="S205" i="1" s="1"/>
  <c r="R226" i="1" a="1"/>
  <c r="R226" i="1" s="1"/>
  <c r="U226" i="1" a="1"/>
  <c r="U226" i="1" s="1"/>
  <c r="S226" i="1" a="1"/>
  <c r="S226" i="1" s="1"/>
  <c r="T226" i="1" a="1"/>
  <c r="T226" i="1" s="1"/>
  <c r="R298" i="1" a="1"/>
  <c r="R298" i="1" s="1"/>
  <c r="U298" i="1" a="1"/>
  <c r="U298" i="1" s="1"/>
  <c r="T298" i="1" a="1"/>
  <c r="T298" i="1" s="1"/>
  <c r="S298" i="1" a="1"/>
  <c r="S298" i="1" s="1"/>
  <c r="R22" i="1" a="1"/>
  <c r="R22" i="1" s="1"/>
  <c r="U22" i="1" a="1"/>
  <c r="U22" i="1" s="1"/>
  <c r="S22" i="1" a="1"/>
  <c r="S22" i="1" s="1"/>
  <c r="T22" i="1" a="1"/>
  <c r="T22" i="1" s="1"/>
  <c r="R81" i="1" a="1"/>
  <c r="R81" i="1" s="1"/>
  <c r="U81" i="1" a="1"/>
  <c r="U81" i="1" s="1"/>
  <c r="T81" i="1" a="1"/>
  <c r="T81" i="1" s="1"/>
  <c r="S81" i="1" a="1"/>
  <c r="S81" i="1" s="1"/>
  <c r="R152" i="1" a="1"/>
  <c r="R152" i="1" s="1"/>
  <c r="U152" i="1" a="1"/>
  <c r="U152" i="1" s="1"/>
  <c r="S152" i="1" a="1"/>
  <c r="S152" i="1" s="1"/>
  <c r="T152" i="1" a="1"/>
  <c r="T152" i="1" s="1"/>
  <c r="R204" i="1" a="1"/>
  <c r="R204" i="1" s="1"/>
  <c r="U204" i="1" a="1"/>
  <c r="U204" i="1" s="1"/>
  <c r="T204" i="1" a="1"/>
  <c r="T204" i="1" s="1"/>
  <c r="S204" i="1" a="1"/>
  <c r="S204" i="1" s="1"/>
  <c r="R238" i="1" a="1"/>
  <c r="R238" i="1" s="1"/>
  <c r="U238" i="1" a="1"/>
  <c r="U238" i="1" s="1"/>
  <c r="T238" i="1" a="1"/>
  <c r="T238" i="1" s="1"/>
  <c r="S238" i="1" a="1"/>
  <c r="S238" i="1" s="1"/>
  <c r="R267" i="1" a="1"/>
  <c r="R267" i="1" s="1"/>
  <c r="U267" i="1" a="1"/>
  <c r="U267" i="1" s="1"/>
  <c r="S267" i="1" a="1"/>
  <c r="S267" i="1" s="1"/>
  <c r="T267" i="1" a="1"/>
  <c r="T267" i="1" s="1"/>
  <c r="R300" i="1" a="1"/>
  <c r="R300" i="1" s="1"/>
  <c r="U300" i="1" a="1"/>
  <c r="U300" i="1" s="1"/>
  <c r="T300" i="1" a="1"/>
  <c r="T300" i="1" s="1"/>
  <c r="S300" i="1" a="1"/>
  <c r="S300" i="1" s="1"/>
  <c r="R332" i="1" a="1"/>
  <c r="R332" i="1" s="1"/>
  <c r="S332" i="1" s="1" a="1"/>
  <c r="S332" i="1" s="1"/>
  <c r="T332" i="1" a="1"/>
  <c r="T332" i="1" s="1"/>
  <c r="U332" i="1" a="1"/>
  <c r="U332" i="1" s="1"/>
  <c r="R364" i="1" a="1"/>
  <c r="R364" i="1" s="1"/>
  <c r="T364" i="1" a="1"/>
  <c r="T364" i="1" s="1"/>
  <c r="U364" i="1" a="1"/>
  <c r="U364" i="1" s="1"/>
  <c r="S364" i="1" a="1"/>
  <c r="S364" i="1" s="1"/>
  <c r="R228" i="1" a="1"/>
  <c r="R228" i="1" s="1"/>
  <c r="U228" i="1" a="1"/>
  <c r="U228" i="1" s="1"/>
  <c r="T228" i="1" a="1"/>
  <c r="T228" i="1" s="1"/>
  <c r="S228" i="1" a="1"/>
  <c r="S228" i="1" s="1"/>
  <c r="R185" i="1" a="1"/>
  <c r="R185" i="1" s="1"/>
  <c r="S185" i="1" s="1" a="1"/>
  <c r="S185" i="1" s="1"/>
  <c r="T185" i="1" a="1"/>
  <c r="T185" i="1" s="1"/>
  <c r="U185" i="1" a="1"/>
  <c r="U185" i="1" s="1"/>
  <c r="R343" i="1" a="1"/>
  <c r="R343" i="1" s="1"/>
  <c r="U343" i="1" a="1"/>
  <c r="U343" i="1" s="1"/>
  <c r="S343" i="1" a="1"/>
  <c r="S343" i="1" s="1"/>
  <c r="T343" i="1" a="1"/>
  <c r="T343" i="1" s="1"/>
  <c r="R25" i="1" a="1"/>
  <c r="R25" i="1" s="1"/>
  <c r="T25" i="1" a="1"/>
  <c r="T25" i="1" s="1"/>
  <c r="S25" i="1" a="1"/>
  <c r="S25" i="1" s="1"/>
  <c r="U25" i="1" a="1"/>
  <c r="U25" i="1" s="1"/>
  <c r="R122" i="1" a="1"/>
  <c r="R122" i="1" s="1"/>
  <c r="S122" i="1" s="1" a="1"/>
  <c r="S122" i="1" s="1"/>
  <c r="U122" i="1" a="1"/>
  <c r="U122" i="1" s="1"/>
  <c r="T122" i="1" a="1"/>
  <c r="T122" i="1" s="1"/>
  <c r="R144" i="1" a="1"/>
  <c r="R144" i="1" s="1"/>
  <c r="U144" i="1" a="1"/>
  <c r="U144" i="1" s="1"/>
  <c r="T144" i="1" a="1"/>
  <c r="T144" i="1" s="1"/>
  <c r="S144" i="1" a="1"/>
  <c r="S144" i="1" s="1"/>
  <c r="R210" i="1" a="1"/>
  <c r="R210" i="1" s="1"/>
  <c r="U210" i="1" a="1"/>
  <c r="U210" i="1" s="1"/>
  <c r="T210" i="1" a="1"/>
  <c r="T210" i="1" s="1"/>
  <c r="S210" i="1" a="1"/>
  <c r="S210" i="1" s="1"/>
  <c r="R239" i="1" a="1"/>
  <c r="R239" i="1" s="1"/>
  <c r="U239" i="1" a="1"/>
  <c r="U239" i="1" s="1"/>
  <c r="T239" i="1" a="1"/>
  <c r="T239" i="1" s="1"/>
  <c r="S239" i="1" a="1"/>
  <c r="S239" i="1" s="1"/>
  <c r="R256" i="1" a="1"/>
  <c r="R256" i="1" s="1"/>
  <c r="U256" i="1" a="1"/>
  <c r="U256" i="1" s="1"/>
  <c r="S256" i="1" a="1"/>
  <c r="S256" i="1" s="1"/>
  <c r="T256" i="1" a="1"/>
  <c r="T256" i="1" s="1"/>
  <c r="R305" i="1" a="1"/>
  <c r="R305" i="1" s="1"/>
  <c r="U305" i="1" a="1"/>
  <c r="U305" i="1" s="1"/>
  <c r="T305" i="1" a="1"/>
  <c r="T305" i="1" s="1"/>
  <c r="S305" i="1" a="1"/>
  <c r="S305" i="1" s="1"/>
  <c r="R40" i="1" a="1"/>
  <c r="R40" i="1" s="1"/>
  <c r="U40" i="1" a="1"/>
  <c r="U40" i="1" s="1"/>
  <c r="T40" i="1" a="1"/>
  <c r="T40" i="1" s="1"/>
  <c r="S40" i="1" a="1"/>
  <c r="S40" i="1" s="1"/>
  <c r="R211" i="1" a="1"/>
  <c r="R211" i="1" s="1"/>
  <c r="U211" i="1" a="1"/>
  <c r="U211" i="1" s="1"/>
  <c r="S211" i="1" a="1"/>
  <c r="S211" i="1" s="1"/>
  <c r="T211" i="1" a="1"/>
  <c r="T211" i="1" s="1"/>
  <c r="R257" i="1" a="1"/>
  <c r="R257" i="1" s="1"/>
  <c r="U257" i="1" a="1"/>
  <c r="U257" i="1" s="1"/>
  <c r="T257" i="1" a="1"/>
  <c r="T257" i="1" s="1"/>
  <c r="S257" i="1" a="1"/>
  <c r="S257" i="1" s="1"/>
  <c r="R315" i="1" a="1"/>
  <c r="R315" i="1" s="1"/>
  <c r="U315" i="1" a="1"/>
  <c r="U315" i="1" s="1"/>
  <c r="T315" i="1" a="1"/>
  <c r="T315" i="1" s="1"/>
  <c r="S315" i="1" a="1"/>
  <c r="S315" i="1" s="1"/>
  <c r="R160" i="1" a="1"/>
  <c r="R160" i="1" s="1"/>
  <c r="U160" i="1" a="1"/>
  <c r="U160" i="1" s="1"/>
  <c r="S160" i="1" a="1"/>
  <c r="S160" i="1" s="1"/>
  <c r="T160" i="1" a="1"/>
  <c r="T160" i="1" s="1"/>
  <c r="R126" i="1" a="1"/>
  <c r="R126" i="1" s="1"/>
  <c r="U126" i="1" a="1"/>
  <c r="U126" i="1" s="1"/>
  <c r="T126" i="1" a="1"/>
  <c r="T126" i="1" s="1"/>
  <c r="S126" i="1" a="1"/>
  <c r="S126" i="1" s="1"/>
  <c r="R101" i="1" a="1"/>
  <c r="R101" i="1" s="1"/>
  <c r="S101" i="1" s="1" a="1"/>
  <c r="S101" i="1" s="1"/>
  <c r="U101" i="1" a="1"/>
  <c r="U101" i="1" s="1"/>
  <c r="T101" i="1" a="1"/>
  <c r="T101" i="1" s="1"/>
  <c r="R87" i="1" a="1"/>
  <c r="R87" i="1" s="1"/>
  <c r="S87" i="1" s="1" a="1"/>
  <c r="S87" i="1" s="1"/>
  <c r="U87" i="1" a="1"/>
  <c r="U87" i="1" s="1"/>
  <c r="T87" i="1" a="1"/>
  <c r="T87" i="1" s="1"/>
  <c r="R36" i="1" a="1"/>
  <c r="R36" i="1" s="1"/>
  <c r="U36" i="1" a="1"/>
  <c r="U36" i="1" s="1"/>
  <c r="T36" i="1" a="1"/>
  <c r="T36" i="1" s="1"/>
  <c r="S36" i="1" a="1"/>
  <c r="S36" i="1" s="1"/>
  <c r="R21" i="1" a="1"/>
  <c r="R21" i="1" s="1"/>
  <c r="U21" i="1" a="1"/>
  <c r="U21" i="1" s="1"/>
  <c r="S21" i="1" a="1"/>
  <c r="S21" i="1" s="1"/>
  <c r="T21" i="1" a="1"/>
  <c r="T21" i="1" s="1"/>
  <c r="R143" i="1" a="1"/>
  <c r="R143" i="1" s="1"/>
  <c r="S143" i="1" s="1" a="1"/>
  <c r="S143" i="1" s="1"/>
  <c r="U143" i="1" a="1"/>
  <c r="U143" i="1" s="1"/>
  <c r="T143" i="1" a="1"/>
  <c r="T143" i="1" s="1"/>
  <c r="R102" i="1" a="1"/>
  <c r="R102" i="1" s="1"/>
  <c r="U102" i="1" a="1"/>
  <c r="U102" i="1" s="1"/>
  <c r="T102" i="1" a="1"/>
  <c r="T102" i="1" s="1"/>
  <c r="S102" i="1" a="1"/>
  <c r="S102" i="1" s="1"/>
  <c r="R73" i="1" a="1"/>
  <c r="R73" i="1" s="1"/>
  <c r="S73" i="1" s="1" a="1"/>
  <c r="S73" i="1" s="1"/>
  <c r="U73" i="1" a="1"/>
  <c r="U73" i="1" s="1"/>
  <c r="T73" i="1" a="1"/>
  <c r="T73" i="1" s="1"/>
  <c r="R51" i="1" a="1"/>
  <c r="R51" i="1" s="1"/>
  <c r="U51" i="1" a="1"/>
  <c r="U51" i="1" s="1"/>
  <c r="T51" i="1" a="1"/>
  <c r="T51" i="1" s="1"/>
  <c r="S51" i="1" a="1"/>
  <c r="S51" i="1" s="1"/>
  <c r="R7" i="1" a="1"/>
  <c r="R7" i="1" s="1"/>
  <c r="U7" i="1" a="1"/>
  <c r="U7" i="1" s="1"/>
  <c r="T7" i="1" a="1"/>
  <c r="T7" i="1" s="1"/>
  <c r="S7" i="1" a="1"/>
  <c r="S7" i="1" s="1"/>
  <c r="R167" i="1" a="1"/>
  <c r="R167" i="1" s="1"/>
  <c r="U167" i="1" a="1"/>
  <c r="U167" i="1" s="1"/>
  <c r="T167" i="1" a="1"/>
  <c r="T167" i="1" s="1"/>
  <c r="S167" i="1" a="1"/>
  <c r="S167" i="1" s="1"/>
  <c r="R139" i="1" a="1"/>
  <c r="R139" i="1" s="1"/>
  <c r="U139" i="1" a="1"/>
  <c r="U139" i="1" s="1"/>
  <c r="T139" i="1" a="1"/>
  <c r="T139" i="1" s="1"/>
  <c r="S139" i="1" a="1"/>
  <c r="S139" i="1" s="1"/>
  <c r="R212" i="1" a="1"/>
  <c r="R212" i="1" s="1"/>
  <c r="U212" i="1" a="1"/>
  <c r="U212" i="1" s="1"/>
  <c r="T212" i="1" a="1"/>
  <c r="T212" i="1" s="1"/>
  <c r="S212" i="1" a="1"/>
  <c r="S212" i="1" s="1"/>
  <c r="R311" i="1" a="1"/>
  <c r="R311" i="1" s="1"/>
  <c r="S311" i="1" s="1" a="1"/>
  <c r="S311" i="1" s="1"/>
  <c r="T311" i="1" a="1"/>
  <c r="T311" i="1" s="1"/>
  <c r="U311" i="1" a="1"/>
  <c r="U311" i="1" s="1"/>
  <c r="R62" i="1" a="1"/>
  <c r="R62" i="1" s="1"/>
  <c r="U62" i="1" a="1"/>
  <c r="U62" i="1" s="1"/>
  <c r="T62" i="1" a="1"/>
  <c r="T62" i="1" s="1"/>
  <c r="S62" i="1" a="1"/>
  <c r="S62" i="1" s="1"/>
  <c r="R310" i="1" a="1"/>
  <c r="R310" i="1" s="1"/>
  <c r="T310" i="1" a="1"/>
  <c r="T310" i="1" s="1"/>
  <c r="U310" i="1" a="1"/>
  <c r="U310" i="1" s="1"/>
  <c r="S310" i="1" a="1"/>
  <c r="S310" i="1" s="1"/>
  <c r="R333" i="1" a="1"/>
  <c r="R333" i="1" s="1"/>
  <c r="U333" i="1" a="1"/>
  <c r="U333" i="1" s="1"/>
  <c r="T333" i="1" a="1"/>
  <c r="T333" i="1" s="1"/>
  <c r="S333" i="1" a="1"/>
  <c r="S333" i="1" s="1"/>
  <c r="R318" i="1" a="1"/>
  <c r="R318" i="1" s="1"/>
  <c r="S318" i="1" s="1" a="1"/>
  <c r="S318" i="1" s="1"/>
  <c r="U318" i="1" a="1"/>
  <c r="U318" i="1" s="1"/>
  <c r="T318" i="1" a="1"/>
  <c r="T318" i="1" s="1"/>
  <c r="R354" i="1" a="1"/>
  <c r="R354" i="1" s="1"/>
  <c r="U354" i="1" a="1"/>
  <c r="U354" i="1" s="1"/>
  <c r="T354" i="1" a="1"/>
  <c r="T354" i="1" s="1"/>
  <c r="S354" i="1" a="1"/>
  <c r="S354" i="1" s="1"/>
  <c r="R353" i="1" a="1"/>
  <c r="R353" i="1" s="1"/>
  <c r="S353" i="1" s="1" a="1"/>
  <c r="S353" i="1" s="1"/>
  <c r="T353" i="1" a="1"/>
  <c r="T353" i="1" s="1"/>
  <c r="U353" i="1" a="1"/>
  <c r="U353" i="1" s="1"/>
  <c r="R242" i="1" a="1"/>
  <c r="R242" i="1" s="1"/>
  <c r="U242" i="1" a="1"/>
  <c r="U242" i="1" s="1"/>
  <c r="S242" i="1" a="1"/>
  <c r="S242" i="1" s="1"/>
  <c r="T242" i="1" a="1"/>
  <c r="T242" i="1" s="1"/>
  <c r="R306" i="1" a="1"/>
  <c r="R306" i="1" s="1"/>
  <c r="U306" i="1" a="1"/>
  <c r="U306" i="1" s="1"/>
  <c r="T306" i="1" a="1"/>
  <c r="T306" i="1" s="1"/>
  <c r="S306" i="1" a="1"/>
  <c r="S306" i="1" s="1"/>
  <c r="R31" i="1" a="1"/>
  <c r="R31" i="1" s="1"/>
  <c r="S31" i="1" s="1" a="1"/>
  <c r="S31" i="1" s="1"/>
  <c r="T31" i="1" a="1"/>
  <c r="T31" i="1" s="1"/>
  <c r="U31" i="1" a="1"/>
  <c r="U31" i="1" s="1"/>
  <c r="R65" i="1" a="1"/>
  <c r="R65" i="1" s="1"/>
  <c r="U65" i="1" a="1"/>
  <c r="U65" i="1" s="1"/>
  <c r="T65" i="1" a="1"/>
  <c r="T65" i="1" s="1"/>
  <c r="S65" i="1" a="1"/>
  <c r="S65" i="1" s="1"/>
  <c r="R91" i="1" a="1"/>
  <c r="R91" i="1" s="1"/>
  <c r="U91" i="1" a="1"/>
  <c r="U91" i="1" s="1"/>
  <c r="T91" i="1" a="1"/>
  <c r="T91" i="1" s="1"/>
  <c r="S91" i="1" a="1"/>
  <c r="S91" i="1" s="1"/>
  <c r="R132" i="1" a="1"/>
  <c r="R132" i="1" s="1"/>
  <c r="U132" i="1" a="1"/>
  <c r="U132" i="1" s="1"/>
  <c r="T132" i="1" a="1"/>
  <c r="T132" i="1" s="1"/>
  <c r="S132" i="1" a="1"/>
  <c r="S132" i="1" s="1"/>
  <c r="R161" i="1" a="1"/>
  <c r="R161" i="1" s="1"/>
  <c r="U161" i="1" a="1"/>
  <c r="U161" i="1" s="1"/>
  <c r="S161" i="1" a="1"/>
  <c r="S161" i="1" s="1"/>
  <c r="T161" i="1" a="1"/>
  <c r="T161" i="1" s="1"/>
  <c r="R181" i="1" a="1"/>
  <c r="R181" i="1" s="1"/>
  <c r="U181" i="1" a="1"/>
  <c r="U181" i="1" s="1"/>
  <c r="T181" i="1" a="1"/>
  <c r="T181" i="1" s="1"/>
  <c r="S181" i="1" a="1"/>
  <c r="S181" i="1" s="1"/>
  <c r="R209" i="1" a="1"/>
  <c r="R209" i="1" s="1"/>
  <c r="U209" i="1" a="1"/>
  <c r="U209" i="1" s="1"/>
  <c r="T209" i="1" a="1"/>
  <c r="T209" i="1" s="1"/>
  <c r="S209" i="1" a="1"/>
  <c r="S209" i="1" s="1"/>
  <c r="R227" i="1" a="1"/>
  <c r="R227" i="1" s="1"/>
  <c r="S227" i="1" s="1" a="1"/>
  <c r="S227" i="1" s="1"/>
  <c r="U227" i="1" a="1"/>
  <c r="U227" i="1" s="1"/>
  <c r="T227" i="1" a="1"/>
  <c r="T227" i="1" s="1"/>
  <c r="R241" i="1" a="1"/>
  <c r="R241" i="1" s="1"/>
  <c r="S241" i="1" s="1" a="1"/>
  <c r="S241" i="1" s="1"/>
  <c r="U241" i="1" a="1"/>
  <c r="U241" i="1" s="1"/>
  <c r="T241" i="1" a="1"/>
  <c r="T241" i="1" s="1"/>
  <c r="R258" i="1" a="1"/>
  <c r="R258" i="1" s="1"/>
  <c r="U258" i="1" a="1"/>
  <c r="U258" i="1" s="1"/>
  <c r="T258" i="1" a="1"/>
  <c r="T258" i="1" s="1"/>
  <c r="S258" i="1" a="1"/>
  <c r="S258" i="1" s="1"/>
  <c r="R276" i="1" a="1"/>
  <c r="R276" i="1" s="1"/>
  <c r="S276" i="1" s="1" a="1"/>
  <c r="S276" i="1" s="1"/>
  <c r="U276" i="1" a="1"/>
  <c r="U276" i="1" s="1"/>
  <c r="T276" i="1" a="1"/>
  <c r="T276" i="1" s="1"/>
  <c r="R287" i="1" a="1"/>
  <c r="R287" i="1" s="1"/>
  <c r="U287" i="1" a="1"/>
  <c r="U287" i="1" s="1"/>
  <c r="T287" i="1" a="1"/>
  <c r="T287" i="1" s="1"/>
  <c r="S287" i="1" a="1"/>
  <c r="S287" i="1" s="1"/>
  <c r="R304" i="1" a="1"/>
  <c r="R304" i="1" s="1"/>
  <c r="S304" i="1" s="1" a="1"/>
  <c r="S304" i="1" s="1"/>
  <c r="U304" i="1" a="1"/>
  <c r="U304" i="1" s="1"/>
  <c r="T304" i="1" a="1"/>
  <c r="T304" i="1" s="1"/>
  <c r="R320" i="1" a="1"/>
  <c r="R320" i="1" s="1"/>
  <c r="U320" i="1" a="1"/>
  <c r="U320" i="1" s="1"/>
  <c r="T320" i="1" a="1"/>
  <c r="T320" i="1" s="1"/>
  <c r="S320" i="1" a="1"/>
  <c r="S320" i="1" s="1"/>
  <c r="R336" i="1" a="1"/>
  <c r="R336" i="1" s="1"/>
  <c r="U336" i="1" a="1"/>
  <c r="U336" i="1" s="1"/>
  <c r="T336" i="1" a="1"/>
  <c r="T336" i="1" s="1"/>
  <c r="S336" i="1" a="1"/>
  <c r="S336" i="1" s="1"/>
  <c r="R352" i="1" a="1"/>
  <c r="R352" i="1" s="1"/>
  <c r="U352" i="1" a="1"/>
  <c r="U352" i="1" s="1"/>
  <c r="T352" i="1" a="1"/>
  <c r="T352" i="1" s="1"/>
  <c r="S352" i="1" a="1"/>
  <c r="S352" i="1" s="1"/>
  <c r="R16" i="1" a="1"/>
  <c r="R16" i="1" s="1"/>
  <c r="U16" i="1" a="1"/>
  <c r="U16" i="1" s="1"/>
  <c r="T16" i="1" a="1"/>
  <c r="T16" i="1" s="1"/>
  <c r="S16" i="1" a="1"/>
  <c r="S16" i="1" s="1"/>
  <c r="R183" i="1" a="1"/>
  <c r="R183" i="1" s="1"/>
  <c r="U183" i="1" a="1"/>
  <c r="U183" i="1" s="1"/>
  <c r="S183" i="1" a="1"/>
  <c r="S183" i="1" s="1"/>
  <c r="T183" i="1" a="1"/>
  <c r="T183" i="1" s="1"/>
  <c r="R260" i="1" a="1"/>
  <c r="R260" i="1" s="1"/>
  <c r="T260" i="1" a="1"/>
  <c r="T260" i="1" s="1"/>
  <c r="S260" i="1" a="1"/>
  <c r="S260" i="1" s="1"/>
  <c r="U260" i="1" a="1"/>
  <c r="U260" i="1" s="1"/>
  <c r="R41" i="1" a="1"/>
  <c r="R41" i="1" s="1"/>
  <c r="U41" i="1" a="1"/>
  <c r="U41" i="1" s="1"/>
  <c r="T41" i="1" a="1"/>
  <c r="T41" i="1" s="1"/>
  <c r="S41" i="1" a="1"/>
  <c r="S41" i="1" s="1"/>
  <c r="R203" i="1" a="1"/>
  <c r="R203" i="1" s="1"/>
  <c r="U203" i="1" a="1"/>
  <c r="U203" i="1" s="1"/>
  <c r="S203" i="1" a="1"/>
  <c r="S203" i="1" s="1"/>
  <c r="T203" i="1" a="1"/>
  <c r="T203" i="1" s="1"/>
  <c r="R272" i="1" a="1"/>
  <c r="R272" i="1" s="1"/>
  <c r="U272" i="1" a="1"/>
  <c r="U272" i="1" s="1"/>
  <c r="T272" i="1" a="1"/>
  <c r="T272" i="1" s="1"/>
  <c r="S272" i="1" a="1"/>
  <c r="S272" i="1" s="1"/>
  <c r="R319" i="1" a="1"/>
  <c r="R319" i="1" s="1"/>
  <c r="U319" i="1" a="1"/>
  <c r="U319" i="1" s="1"/>
  <c r="T319" i="1" a="1"/>
  <c r="T319" i="1" s="1"/>
  <c r="S319" i="1" a="1"/>
  <c r="S319" i="1" s="1"/>
  <c r="R367" i="1" a="1"/>
  <c r="R367" i="1" s="1"/>
  <c r="S367" i="1" s="1" a="1"/>
  <c r="S367" i="1" s="1"/>
  <c r="U367" i="1" a="1"/>
  <c r="U367" i="1" s="1"/>
  <c r="T367" i="1" a="1"/>
  <c r="T367" i="1" s="1"/>
  <c r="R34" i="1" a="1"/>
  <c r="R34" i="1" s="1"/>
  <c r="U34" i="1" a="1"/>
  <c r="U34" i="1" s="1"/>
  <c r="T34" i="1" a="1"/>
  <c r="T34" i="1" s="1"/>
  <c r="S34" i="1" a="1"/>
  <c r="S34" i="1" s="1"/>
  <c r="R69" i="1" a="1"/>
  <c r="R69" i="1" s="1"/>
  <c r="U69" i="1" a="1"/>
  <c r="U69" i="1" s="1"/>
  <c r="S69" i="1" a="1"/>
  <c r="S69" i="1" s="1"/>
  <c r="T69" i="1" a="1"/>
  <c r="T69" i="1" s="1"/>
  <c r="R95" i="1" a="1"/>
  <c r="R95" i="1" s="1"/>
  <c r="U95" i="1" a="1"/>
  <c r="U95" i="1" s="1"/>
  <c r="T95" i="1" a="1"/>
  <c r="T95" i="1" s="1"/>
  <c r="S95" i="1" a="1"/>
  <c r="S95" i="1" s="1"/>
  <c r="R124" i="1" a="1"/>
  <c r="R124" i="1" s="1"/>
  <c r="U124" i="1" a="1"/>
  <c r="U124" i="1" s="1"/>
  <c r="T124" i="1" a="1"/>
  <c r="T124" i="1" s="1"/>
  <c r="S124" i="1" a="1"/>
  <c r="S124" i="1" s="1"/>
  <c r="R153" i="1" a="1"/>
  <c r="R153" i="1" s="1"/>
  <c r="U153" i="1" a="1"/>
  <c r="U153" i="1" s="1"/>
  <c r="S153" i="1" a="1"/>
  <c r="S153" i="1" s="1"/>
  <c r="T153" i="1" a="1"/>
  <c r="T153" i="1" s="1"/>
  <c r="R182" i="1" a="1"/>
  <c r="R182" i="1" s="1"/>
  <c r="U182" i="1" a="1"/>
  <c r="U182" i="1" s="1"/>
  <c r="T182" i="1" a="1"/>
  <c r="T182" i="1" s="1"/>
  <c r="S182" i="1" a="1"/>
  <c r="S182" i="1" s="1"/>
  <c r="R199" i="1" a="1"/>
  <c r="R199" i="1" s="1"/>
  <c r="S199" i="1" s="1" a="1"/>
  <c r="S199" i="1" s="1"/>
  <c r="U199" i="1" a="1"/>
  <c r="U199" i="1" s="1"/>
  <c r="T199" i="1" a="1"/>
  <c r="T199" i="1" s="1"/>
  <c r="R213" i="1" a="1"/>
  <c r="R213" i="1" s="1"/>
  <c r="S213" i="1" s="1" a="1"/>
  <c r="S213" i="1" s="1"/>
  <c r="U213" i="1" a="1"/>
  <c r="U213" i="1" s="1"/>
  <c r="T213" i="1" a="1"/>
  <c r="T213" i="1" s="1"/>
  <c r="R230" i="1" a="1"/>
  <c r="R230" i="1" s="1"/>
  <c r="S230" i="1" a="1"/>
  <c r="S230" i="1" s="1"/>
  <c r="T230" i="1" a="1"/>
  <c r="T230" i="1" s="1"/>
  <c r="U230" i="1" a="1"/>
  <c r="U230" i="1" s="1"/>
  <c r="R248" i="1" a="1"/>
  <c r="R248" i="1" s="1"/>
  <c r="S248" i="1" s="1" a="1"/>
  <c r="S248" i="1" s="1"/>
  <c r="U248" i="1" a="1"/>
  <c r="U248" i="1" s="1"/>
  <c r="T248" i="1" a="1"/>
  <c r="T248" i="1" s="1"/>
  <c r="R259" i="1" a="1"/>
  <c r="R259" i="1" s="1"/>
  <c r="T259" i="1" a="1"/>
  <c r="T259" i="1" s="1"/>
  <c r="S259" i="1" a="1"/>
  <c r="S259" i="1" s="1"/>
  <c r="U259" i="1" a="1"/>
  <c r="U259" i="1" s="1"/>
  <c r="R273" i="1" a="1"/>
  <c r="R273" i="1" s="1"/>
  <c r="U273" i="1" a="1"/>
  <c r="U273" i="1" s="1"/>
  <c r="S273" i="1" a="1"/>
  <c r="S273" i="1" s="1"/>
  <c r="T273" i="1" a="1"/>
  <c r="T273" i="1" s="1"/>
  <c r="R293" i="1" a="1"/>
  <c r="R293" i="1" s="1"/>
  <c r="U293" i="1" a="1"/>
  <c r="U293" i="1" s="1"/>
  <c r="T293" i="1" a="1"/>
  <c r="T293" i="1" s="1"/>
  <c r="S293" i="1" a="1"/>
  <c r="S293" i="1" s="1"/>
  <c r="R309" i="1" a="1"/>
  <c r="R309" i="1" s="1"/>
  <c r="U309" i="1" a="1"/>
  <c r="U309" i="1" s="1"/>
  <c r="T309" i="1" a="1"/>
  <c r="T309" i="1" s="1"/>
  <c r="S309" i="1" a="1"/>
  <c r="S309" i="1" s="1"/>
  <c r="R325" i="1" a="1"/>
  <c r="R325" i="1" s="1"/>
  <c r="S325" i="1" s="1" a="1"/>
  <c r="S325" i="1" s="1"/>
  <c r="U325" i="1" a="1"/>
  <c r="U325" i="1" s="1"/>
  <c r="T325" i="1" a="1"/>
  <c r="T325" i="1" s="1"/>
  <c r="R88" i="1" a="1"/>
  <c r="R88" i="1" s="1"/>
  <c r="U88" i="1" a="1"/>
  <c r="U88" i="1" s="1"/>
  <c r="S88" i="1" a="1"/>
  <c r="S88" i="1" s="1"/>
  <c r="T88" i="1" a="1"/>
  <c r="T88" i="1" s="1"/>
  <c r="R231" i="1" a="1"/>
  <c r="R231" i="1" s="1"/>
  <c r="U231" i="1" a="1"/>
  <c r="U231" i="1" s="1"/>
  <c r="T231" i="1" a="1"/>
  <c r="T231" i="1" s="1"/>
  <c r="S231" i="1" a="1"/>
  <c r="S231" i="1" s="1"/>
  <c r="R59" i="1" a="1"/>
  <c r="R59" i="1" s="1"/>
  <c r="S59" i="1" s="1" a="1"/>
  <c r="S59" i="1" s="1"/>
  <c r="T59" i="1" a="1"/>
  <c r="T59" i="1" s="1"/>
  <c r="U59" i="1" a="1"/>
  <c r="U59" i="1" s="1"/>
  <c r="R168" i="1" a="1"/>
  <c r="R168" i="1" s="1"/>
  <c r="U168" i="1" a="1"/>
  <c r="U168" i="1" s="1"/>
  <c r="T168" i="1" a="1"/>
  <c r="T168" i="1" s="1"/>
  <c r="S168" i="1" a="1"/>
  <c r="S168" i="1" s="1"/>
  <c r="R269" i="1" a="1"/>
  <c r="R269" i="1" s="1"/>
  <c r="S269" i="1" s="1" a="1"/>
  <c r="S269" i="1" s="1"/>
  <c r="U269" i="1" a="1"/>
  <c r="U269" i="1" s="1"/>
  <c r="T269" i="1" a="1"/>
  <c r="T269" i="1" s="1"/>
  <c r="R323" i="1" a="1"/>
  <c r="R323" i="1" s="1"/>
  <c r="U323" i="1" a="1"/>
  <c r="U323" i="1" s="1"/>
  <c r="T323" i="1" a="1"/>
  <c r="T323" i="1" s="1"/>
  <c r="S323" i="1" a="1"/>
  <c r="S323" i="1" s="1"/>
  <c r="R186" i="1" a="1"/>
  <c r="R186" i="1" s="1"/>
  <c r="U186" i="1" a="1"/>
  <c r="U186" i="1" s="1"/>
  <c r="T186" i="1" a="1"/>
  <c r="T186" i="1" s="1"/>
  <c r="S186" i="1" a="1"/>
  <c r="S186" i="1" s="1"/>
  <c r="R175" i="1" a="1"/>
  <c r="R175" i="1" s="1"/>
  <c r="U175" i="1" a="1"/>
  <c r="U175" i="1" s="1"/>
  <c r="S175" i="1" a="1"/>
  <c r="S175" i="1" s="1"/>
  <c r="T175" i="1" a="1"/>
  <c r="T175" i="1" s="1"/>
  <c r="R155" i="1" a="1"/>
  <c r="R155" i="1" s="1"/>
  <c r="U155" i="1" a="1"/>
  <c r="U155" i="1" s="1"/>
  <c r="S155" i="1" a="1"/>
  <c r="S155" i="1" s="1"/>
  <c r="T155" i="1" a="1"/>
  <c r="T155" i="1" s="1"/>
  <c r="R137" i="1" a="1"/>
  <c r="R137" i="1" s="1"/>
  <c r="U137" i="1" a="1"/>
  <c r="U137" i="1" s="1"/>
  <c r="T137" i="1" a="1"/>
  <c r="T137" i="1" s="1"/>
  <c r="S137" i="1" a="1"/>
  <c r="S137" i="1" s="1"/>
  <c r="R123" i="1" a="1"/>
  <c r="R123" i="1" s="1"/>
  <c r="U123" i="1" a="1"/>
  <c r="U123" i="1" s="1"/>
  <c r="S123" i="1" a="1"/>
  <c r="S123" i="1" s="1"/>
  <c r="T123" i="1" a="1"/>
  <c r="T123" i="1" s="1"/>
  <c r="R109" i="1" a="1"/>
  <c r="R109" i="1" s="1"/>
  <c r="U109" i="1" a="1"/>
  <c r="U109" i="1" s="1"/>
  <c r="S109" i="1" a="1"/>
  <c r="S109" i="1" s="1"/>
  <c r="T109" i="1" a="1"/>
  <c r="T109" i="1" s="1"/>
  <c r="R97" i="1" a="1"/>
  <c r="R97" i="1" s="1"/>
  <c r="U97" i="1" a="1"/>
  <c r="U97" i="1" s="1"/>
  <c r="T97" i="1" a="1"/>
  <c r="T97" i="1" s="1"/>
  <c r="S97" i="1" a="1"/>
  <c r="S97" i="1" s="1"/>
  <c r="R84" i="1" a="1"/>
  <c r="R84" i="1" s="1"/>
  <c r="T84" i="1" a="1"/>
  <c r="T84" i="1" s="1"/>
  <c r="U84" i="1" a="1"/>
  <c r="U84" i="1" s="1"/>
  <c r="S84" i="1" a="1"/>
  <c r="S84" i="1" s="1"/>
  <c r="R64" i="1" a="1"/>
  <c r="R64" i="1" s="1"/>
  <c r="U64" i="1" a="1"/>
  <c r="U64" i="1" s="1"/>
  <c r="T64" i="1" a="1"/>
  <c r="T64" i="1" s="1"/>
  <c r="S64" i="1" a="1"/>
  <c r="S64" i="1" s="1"/>
  <c r="R49" i="1" a="1"/>
  <c r="R49" i="1" s="1"/>
  <c r="U49" i="1" a="1"/>
  <c r="U49" i="1" s="1"/>
  <c r="T49" i="1" a="1"/>
  <c r="T49" i="1" s="1"/>
  <c r="S49" i="1" a="1"/>
  <c r="S49" i="1" s="1"/>
  <c r="R33" i="1" a="1"/>
  <c r="R33" i="1" s="1"/>
  <c r="U33" i="1" a="1"/>
  <c r="U33" i="1" s="1"/>
  <c r="T33" i="1" a="1"/>
  <c r="T33" i="1" s="1"/>
  <c r="S33" i="1" a="1"/>
  <c r="S33" i="1" s="1"/>
  <c r="R18" i="1" a="1"/>
  <c r="R18" i="1" s="1"/>
  <c r="T18" i="1" a="1"/>
  <c r="T18" i="1" s="1"/>
  <c r="U18" i="1" a="1"/>
  <c r="U18" i="1" s="1"/>
  <c r="S18" i="1" a="1"/>
  <c r="S18" i="1" s="1"/>
  <c r="R165" i="1" a="1"/>
  <c r="R165" i="1" s="1"/>
  <c r="U165" i="1" a="1"/>
  <c r="U165" i="1" s="1"/>
  <c r="S165" i="1" a="1"/>
  <c r="S165" i="1" s="1"/>
  <c r="T165" i="1" a="1"/>
  <c r="T165" i="1" s="1"/>
  <c r="R151" i="1" a="1"/>
  <c r="R151" i="1" s="1"/>
  <c r="U151" i="1" a="1"/>
  <c r="U151" i="1" s="1"/>
  <c r="S151" i="1" a="1"/>
  <c r="S151" i="1" s="1"/>
  <c r="T151" i="1" a="1"/>
  <c r="T151" i="1" s="1"/>
  <c r="R134" i="1" a="1"/>
  <c r="R134" i="1" s="1"/>
  <c r="U134" i="1" a="1"/>
  <c r="U134" i="1" s="1"/>
  <c r="T134" i="1" a="1"/>
  <c r="T134" i="1" s="1"/>
  <c r="S134" i="1" a="1"/>
  <c r="S134" i="1" s="1"/>
  <c r="R116" i="1" a="1"/>
  <c r="R116" i="1" s="1"/>
  <c r="U116" i="1" a="1"/>
  <c r="U116" i="1" s="1"/>
  <c r="T116" i="1" a="1"/>
  <c r="T116" i="1" s="1"/>
  <c r="S116" i="1" a="1"/>
  <c r="S116" i="1" s="1"/>
  <c r="R100" i="1" a="1"/>
  <c r="R100" i="1" s="1"/>
  <c r="U100" i="1" a="1"/>
  <c r="U100" i="1" s="1"/>
  <c r="T100" i="1" a="1"/>
  <c r="T100" i="1" s="1"/>
  <c r="S100" i="1" a="1"/>
  <c r="S100" i="1" s="1"/>
  <c r="R83" i="1" a="1"/>
  <c r="R83" i="1" s="1"/>
  <c r="U83" i="1" a="1"/>
  <c r="U83" i="1" s="1"/>
  <c r="T83" i="1" a="1"/>
  <c r="T83" i="1" s="1"/>
  <c r="S83" i="1" a="1"/>
  <c r="S83" i="1" s="1"/>
  <c r="R66" i="1" a="1"/>
  <c r="R66" i="1" s="1"/>
  <c r="S66" i="1" s="1" a="1"/>
  <c r="S66" i="1" s="1"/>
  <c r="U66" i="1" a="1"/>
  <c r="U66" i="1" s="1"/>
  <c r="T66" i="1" a="1"/>
  <c r="T66" i="1" s="1"/>
  <c r="R48" i="1" a="1"/>
  <c r="R48" i="1" s="1"/>
  <c r="U48" i="1" a="1"/>
  <c r="U48" i="1" s="1"/>
  <c r="T48" i="1" a="1"/>
  <c r="T48" i="1" s="1"/>
  <c r="S48" i="1" a="1"/>
  <c r="S48" i="1" s="1"/>
  <c r="R26" i="1" a="1"/>
  <c r="R26" i="1" s="1"/>
  <c r="U26" i="1" a="1"/>
  <c r="U26" i="1" s="1"/>
  <c r="T26" i="1" a="1"/>
  <c r="T26" i="1" s="1"/>
  <c r="S26" i="1" a="1"/>
  <c r="S26" i="1" s="1"/>
  <c r="R12" i="1" a="1"/>
  <c r="R12" i="1" s="1"/>
  <c r="U12" i="1" a="1"/>
  <c r="U12" i="1" s="1"/>
  <c r="T12" i="1" a="1"/>
  <c r="T12" i="1" s="1"/>
  <c r="S12" i="1" a="1"/>
  <c r="S12" i="1" s="1"/>
  <c r="R6" i="1" a="1"/>
  <c r="R6" i="1" s="1"/>
  <c r="U6" i="1" a="1"/>
  <c r="U6" i="1" s="1"/>
  <c r="S6" i="1" a="1"/>
  <c r="S6" i="1" s="1"/>
  <c r="T6" i="1" a="1"/>
  <c r="T6" i="1" s="1"/>
  <c r="R179" i="1" a="1"/>
  <c r="R179" i="1" s="1"/>
  <c r="U179" i="1" a="1"/>
  <c r="U179" i="1" s="1"/>
  <c r="S179" i="1" a="1"/>
  <c r="S179" i="1" s="1"/>
  <c r="T179" i="1" a="1"/>
  <c r="T179" i="1" s="1"/>
  <c r="R251" i="1" a="1"/>
  <c r="R251" i="1" s="1"/>
  <c r="U251" i="1" a="1"/>
  <c r="U251" i="1" s="1"/>
  <c r="T251" i="1" a="1"/>
  <c r="T251" i="1" s="1"/>
  <c r="S251" i="1" a="1"/>
  <c r="S251" i="1" s="1"/>
  <c r="R75" i="1" a="1"/>
  <c r="R75" i="1" s="1"/>
  <c r="U75" i="1" a="1"/>
  <c r="U75" i="1" s="1"/>
  <c r="T75" i="1" a="1"/>
  <c r="T75" i="1" s="1"/>
  <c r="S75" i="1" a="1"/>
  <c r="S75" i="1" s="1"/>
  <c r="R159" i="1" a="1"/>
  <c r="R159" i="1" s="1"/>
  <c r="U159" i="1" a="1"/>
  <c r="U159" i="1" s="1"/>
  <c r="T159" i="1" a="1"/>
  <c r="T159" i="1" s="1"/>
  <c r="S159" i="1" a="1"/>
  <c r="S159" i="1" s="1"/>
  <c r="R223" i="1" a="1"/>
  <c r="R223" i="1" s="1"/>
  <c r="T223" i="1" a="1"/>
  <c r="T223" i="1" s="1"/>
  <c r="U223" i="1" a="1"/>
  <c r="U223" i="1" s="1"/>
  <c r="S223" i="1" a="1"/>
  <c r="S223" i="1" s="1"/>
  <c r="R275" i="1" a="1"/>
  <c r="R275" i="1" s="1"/>
  <c r="T275" i="1" a="1"/>
  <c r="T275" i="1" s="1"/>
  <c r="U275" i="1" a="1"/>
  <c r="U275" i="1" s="1"/>
  <c r="S275" i="1" a="1"/>
  <c r="S275" i="1" s="1"/>
  <c r="R331" i="1" a="1"/>
  <c r="R331" i="1" s="1"/>
  <c r="U331" i="1" a="1"/>
  <c r="U331" i="1" s="1"/>
  <c r="T331" i="1" a="1"/>
  <c r="T331" i="1" s="1"/>
  <c r="S331" i="1" a="1"/>
  <c r="S331" i="1" s="1"/>
  <c r="R38" i="1" a="1"/>
  <c r="R38" i="1" s="1"/>
  <c r="S38" i="1" s="1" a="1"/>
  <c r="S38" i="1" s="1"/>
  <c r="T38" i="1" a="1"/>
  <c r="T38" i="1" s="1"/>
  <c r="U38" i="1" a="1"/>
  <c r="U38" i="1" s="1"/>
  <c r="R74" i="1" a="1"/>
  <c r="R74" i="1" s="1"/>
  <c r="U74" i="1" a="1"/>
  <c r="U74" i="1" s="1"/>
  <c r="T74" i="1" a="1"/>
  <c r="T74" i="1" s="1"/>
  <c r="S74" i="1" a="1"/>
  <c r="S74" i="1" s="1"/>
  <c r="R130" i="1" a="1"/>
  <c r="R130" i="1" s="1"/>
  <c r="U130" i="1" a="1"/>
  <c r="U130" i="1" s="1"/>
  <c r="S130" i="1" a="1"/>
  <c r="S130" i="1" s="1"/>
  <c r="T130" i="1" a="1"/>
  <c r="T130" i="1" s="1"/>
  <c r="R194" i="1" a="1"/>
  <c r="R194" i="1" s="1"/>
  <c r="U194" i="1" a="1"/>
  <c r="U194" i="1" s="1"/>
  <c r="S194" i="1" a="1"/>
  <c r="S194" i="1" s="1"/>
  <c r="T194" i="1" a="1"/>
  <c r="T194" i="1" s="1"/>
  <c r="R234" i="1" a="1"/>
  <c r="R234" i="1" s="1"/>
  <c r="S234" i="1" s="1" a="1"/>
  <c r="S234" i="1" s="1"/>
  <c r="U234" i="1" a="1"/>
  <c r="U234" i="1" s="1"/>
  <c r="T234" i="1" a="1"/>
  <c r="T234" i="1" s="1"/>
  <c r="R330" i="1" a="1"/>
  <c r="R330" i="1" s="1"/>
  <c r="U330" i="1" a="1"/>
  <c r="U330" i="1" s="1"/>
  <c r="T330" i="1" a="1"/>
  <c r="T330" i="1" s="1"/>
  <c r="S330" i="1" a="1"/>
  <c r="S330" i="1" s="1"/>
  <c r="R245" i="1" a="1"/>
  <c r="R245" i="1" s="1"/>
  <c r="S245" i="1" a="1"/>
  <c r="S245" i="1" s="1"/>
  <c r="T245" i="1" a="1"/>
  <c r="T245" i="1" s="1"/>
  <c r="U245" i="1" a="1"/>
  <c r="U245" i="1" s="1"/>
  <c r="R345" i="1" a="1"/>
  <c r="R345" i="1" s="1"/>
  <c r="U345" i="1" a="1"/>
  <c r="U345" i="1" s="1"/>
  <c r="T345" i="1" a="1"/>
  <c r="T345" i="1" s="1"/>
  <c r="S345" i="1" a="1"/>
  <c r="S345" i="1" s="1"/>
  <c r="R246" i="1" a="1"/>
  <c r="R246" i="1" s="1"/>
  <c r="U246" i="1" a="1"/>
  <c r="U246" i="1" s="1"/>
  <c r="S246" i="1" a="1"/>
  <c r="S246" i="1" s="1"/>
  <c r="T246" i="1" a="1"/>
  <c r="T246" i="1" s="1"/>
  <c r="R326" i="1" a="1"/>
  <c r="R326" i="1" s="1"/>
  <c r="T326" i="1" a="1"/>
  <c r="T326" i="1" s="1"/>
  <c r="U326" i="1" a="1"/>
  <c r="U326" i="1" s="1"/>
  <c r="S326" i="1" a="1"/>
  <c r="S326" i="1" s="1"/>
  <c r="R362" i="1" a="1"/>
  <c r="R362" i="1" s="1"/>
  <c r="U362" i="1" a="1"/>
  <c r="U362" i="1" s="1"/>
  <c r="T362" i="1" a="1"/>
  <c r="T362" i="1" s="1"/>
  <c r="S362" i="1" a="1"/>
  <c r="S362" i="1" s="1"/>
  <c r="R265" i="1" a="1"/>
  <c r="R265" i="1" s="1"/>
  <c r="U265" i="1" a="1"/>
  <c r="U265" i="1" s="1"/>
  <c r="T265" i="1" a="1"/>
  <c r="T265" i="1" s="1"/>
  <c r="S265" i="1" a="1"/>
  <c r="S265" i="1" s="1"/>
  <c r="R357" i="1" a="1"/>
  <c r="R357" i="1" s="1"/>
  <c r="U357" i="1" a="1"/>
  <c r="U357" i="1" s="1"/>
  <c r="T357" i="1" a="1"/>
  <c r="T357" i="1" s="1"/>
  <c r="S357" i="1" a="1"/>
  <c r="S357" i="1" s="1"/>
  <c r="R274" i="1" a="1"/>
  <c r="R274" i="1" s="1"/>
  <c r="T274" i="1" a="1"/>
  <c r="T274" i="1" s="1"/>
  <c r="U274" i="1" a="1"/>
  <c r="U274" i="1" s="1"/>
  <c r="S274" i="1" a="1"/>
  <c r="S274" i="1" s="1"/>
  <c r="R314" i="1" a="1"/>
  <c r="R314" i="1" s="1"/>
  <c r="U314" i="1" a="1"/>
  <c r="U314" i="1" s="1"/>
  <c r="T314" i="1" a="1"/>
  <c r="T314" i="1" s="1"/>
  <c r="S314" i="1" a="1"/>
  <c r="S314" i="1" s="1"/>
  <c r="R350" i="1" a="1"/>
  <c r="R350" i="1" s="1"/>
  <c r="U350" i="1" a="1"/>
  <c r="U350" i="1" s="1"/>
  <c r="T350" i="1" a="1"/>
  <c r="T350" i="1" s="1"/>
  <c r="S350" i="1" a="1"/>
  <c r="S350" i="1" s="1"/>
  <c r="R46" i="1" a="1"/>
  <c r="R46" i="1" s="1"/>
  <c r="T46" i="1" a="1"/>
  <c r="T46" i="1" s="1"/>
  <c r="U46" i="1" a="1"/>
  <c r="U46" i="1" s="1"/>
  <c r="S46" i="1" a="1"/>
  <c r="S46" i="1" s="1"/>
  <c r="R112" i="1" a="1"/>
  <c r="R112" i="1" s="1"/>
  <c r="U112" i="1" a="1"/>
  <c r="U112" i="1" s="1"/>
  <c r="T112" i="1" a="1"/>
  <c r="T112" i="1" s="1"/>
  <c r="S112" i="1" a="1"/>
  <c r="S112" i="1" s="1"/>
  <c r="R235" i="1" a="1"/>
  <c r="R235" i="1" s="1"/>
  <c r="U235" i="1" a="1"/>
  <c r="U235" i="1" s="1"/>
  <c r="T235" i="1" a="1"/>
  <c r="T235" i="1" s="1"/>
  <c r="S235" i="1" a="1"/>
  <c r="S235" i="1" s="1"/>
  <c r="R264" i="1" a="1"/>
  <c r="R264" i="1" s="1"/>
  <c r="U264" i="1" a="1"/>
  <c r="U264" i="1" s="1"/>
  <c r="S264" i="1" a="1"/>
  <c r="S264" i="1" s="1"/>
  <c r="T264" i="1" a="1"/>
  <c r="T264" i="1" s="1"/>
  <c r="R296" i="1" a="1"/>
  <c r="R296" i="1" s="1"/>
  <c r="U296" i="1" a="1"/>
  <c r="U296" i="1" s="1"/>
  <c r="S296" i="1" a="1"/>
  <c r="S296" i="1" s="1"/>
  <c r="T296" i="1" a="1"/>
  <c r="T296" i="1" s="1"/>
  <c r="R328" i="1" a="1"/>
  <c r="R328" i="1" s="1"/>
  <c r="U328" i="1" a="1"/>
  <c r="U328" i="1" s="1"/>
  <c r="S328" i="1" a="1"/>
  <c r="S328" i="1" s="1"/>
  <c r="T328" i="1" a="1"/>
  <c r="T328" i="1" s="1"/>
  <c r="R360" i="1" a="1"/>
  <c r="R360" i="1" s="1"/>
  <c r="S360" i="1" s="1" a="1"/>
  <c r="S360" i="1" s="1"/>
  <c r="U360" i="1" a="1"/>
  <c r="U360" i="1" s="1"/>
  <c r="T360" i="1" a="1"/>
  <c r="T360" i="1" s="1"/>
  <c r="R208" i="1" a="1"/>
  <c r="R208" i="1" s="1"/>
  <c r="T208" i="1" a="1"/>
  <c r="T208" i="1" s="1"/>
  <c r="U208" i="1" a="1"/>
  <c r="U208" i="1" s="1"/>
  <c r="S208" i="1" a="1"/>
  <c r="S208" i="1" s="1"/>
  <c r="R108" i="1" a="1"/>
  <c r="R108" i="1" s="1"/>
  <c r="S108" i="1" s="1" a="1"/>
  <c r="S108" i="1" s="1"/>
  <c r="U108" i="1" a="1"/>
  <c r="U108" i="1" s="1"/>
  <c r="T108" i="1" a="1"/>
  <c r="T108" i="1" s="1"/>
  <c r="R335" i="1" a="1"/>
  <c r="R335" i="1" s="1"/>
  <c r="U335" i="1" a="1"/>
  <c r="U335" i="1" s="1"/>
  <c r="T335" i="1" a="1"/>
  <c r="T335" i="1" s="1"/>
  <c r="S335" i="1" a="1"/>
  <c r="S335" i="1" s="1"/>
  <c r="R23" i="1" a="1"/>
  <c r="R23" i="1" s="1"/>
  <c r="U23" i="1" a="1"/>
  <c r="U23" i="1" s="1"/>
  <c r="T23" i="1" a="1"/>
  <c r="T23" i="1" s="1"/>
  <c r="S23" i="1" a="1"/>
  <c r="S23" i="1" s="1"/>
  <c r="R82" i="1" a="1"/>
  <c r="R82" i="1" s="1"/>
  <c r="U82" i="1" a="1"/>
  <c r="U82" i="1" s="1"/>
  <c r="S82" i="1" a="1"/>
  <c r="S82" i="1" s="1"/>
  <c r="T82" i="1" a="1"/>
  <c r="T82" i="1" s="1"/>
  <c r="R171" i="1" a="1"/>
  <c r="R171" i="1" s="1"/>
  <c r="S171" i="1" s="1" a="1"/>
  <c r="S171" i="1" s="1"/>
  <c r="T171" i="1" a="1"/>
  <c r="T171" i="1" s="1"/>
  <c r="U171" i="1" a="1"/>
  <c r="U171" i="1" s="1"/>
  <c r="R207" i="1" a="1"/>
  <c r="R207" i="1" s="1"/>
  <c r="U207" i="1" a="1"/>
  <c r="U207" i="1" s="1"/>
  <c r="S207" i="1" a="1"/>
  <c r="S207" i="1" s="1"/>
  <c r="T207" i="1" a="1"/>
  <c r="T207" i="1" s="1"/>
  <c r="R219" i="1" a="1"/>
  <c r="R219" i="1" s="1"/>
  <c r="U219" i="1" a="1"/>
  <c r="U219" i="1" s="1"/>
  <c r="S219" i="1" a="1"/>
  <c r="S219" i="1" s="1"/>
  <c r="T219" i="1" a="1"/>
  <c r="T219" i="1" s="1"/>
  <c r="R188" i="1" a="1"/>
  <c r="R188" i="1" s="1"/>
  <c r="U188" i="1" a="1"/>
  <c r="U188" i="1" s="1"/>
  <c r="T188" i="1" a="1"/>
  <c r="T188" i="1" s="1"/>
  <c r="S188" i="1" a="1"/>
  <c r="S188" i="1" s="1"/>
  <c r="R136" i="1" a="1"/>
  <c r="R136" i="1" s="1"/>
  <c r="S136" i="1" s="1" a="1"/>
  <c r="S136" i="1" s="1"/>
  <c r="U136" i="1" a="1"/>
  <c r="U136" i="1" s="1"/>
  <c r="T136" i="1" a="1"/>
  <c r="T136" i="1" s="1"/>
  <c r="R289" i="1" a="1"/>
  <c r="R289" i="1" s="1"/>
  <c r="T289" i="1" a="1"/>
  <c r="T289" i="1" s="1"/>
  <c r="U289" i="1" a="1"/>
  <c r="U289" i="1" s="1"/>
  <c r="S289" i="1" a="1"/>
  <c r="S289" i="1" s="1"/>
  <c r="R180" i="1" a="1"/>
  <c r="R180" i="1" s="1"/>
  <c r="U180" i="1" a="1"/>
  <c r="U180" i="1" s="1"/>
  <c r="S180" i="1" a="1"/>
  <c r="S180" i="1" s="1"/>
  <c r="T180" i="1" a="1"/>
  <c r="T180" i="1" s="1"/>
  <c r="R166" i="1" a="1"/>
  <c r="R166" i="1" s="1"/>
  <c r="U166" i="1" a="1"/>
  <c r="U166" i="1" s="1"/>
  <c r="T166" i="1" a="1"/>
  <c r="T166" i="1" s="1"/>
  <c r="S166" i="1" a="1"/>
  <c r="S166" i="1" s="1"/>
  <c r="R129" i="1" a="1"/>
  <c r="R129" i="1" s="1"/>
  <c r="S129" i="1" s="1" a="1"/>
  <c r="S129" i="1" s="1"/>
  <c r="U129" i="1" a="1"/>
  <c r="U129" i="1" s="1"/>
  <c r="T129" i="1" a="1"/>
  <c r="T129" i="1" s="1"/>
  <c r="R117" i="1" a="1"/>
  <c r="R117" i="1" s="1"/>
  <c r="U117" i="1" a="1"/>
  <c r="U117" i="1" s="1"/>
  <c r="T117" i="1" a="1"/>
  <c r="T117" i="1" s="1"/>
  <c r="S117" i="1" a="1"/>
  <c r="S117" i="1" s="1"/>
  <c r="R90" i="1" a="1"/>
  <c r="R90" i="1" s="1"/>
  <c r="U90" i="1" a="1"/>
  <c r="U90" i="1" s="1"/>
  <c r="T90" i="1" a="1"/>
  <c r="T90" i="1" s="1"/>
  <c r="S90" i="1" a="1"/>
  <c r="S90" i="1" s="1"/>
  <c r="R54" i="1" a="1"/>
  <c r="R54" i="1" s="1"/>
  <c r="U54" i="1" a="1"/>
  <c r="U54" i="1" s="1"/>
  <c r="T54" i="1" a="1"/>
  <c r="T54" i="1" s="1"/>
  <c r="S54" i="1" a="1"/>
  <c r="S54" i="1" s="1"/>
  <c r="R27" i="1" a="1"/>
  <c r="R27" i="1" s="1"/>
  <c r="U27" i="1" a="1"/>
  <c r="U27" i="1" s="1"/>
  <c r="T27" i="1" a="1"/>
  <c r="T27" i="1" s="1"/>
  <c r="S27" i="1" a="1"/>
  <c r="S27" i="1" s="1"/>
  <c r="R157" i="1" a="1"/>
  <c r="R157" i="1" s="1"/>
  <c r="S157" i="1" s="1" a="1"/>
  <c r="S157" i="1" s="1"/>
  <c r="U157" i="1" a="1"/>
  <c r="U157" i="1" s="1"/>
  <c r="T157" i="1" a="1"/>
  <c r="T157" i="1" s="1"/>
  <c r="R128" i="1" a="1"/>
  <c r="R128" i="1" s="1"/>
  <c r="T128" i="1" a="1"/>
  <c r="T128" i="1" s="1"/>
  <c r="S128" i="1" a="1"/>
  <c r="S128" i="1" s="1"/>
  <c r="U128" i="1" a="1"/>
  <c r="U128" i="1" s="1"/>
  <c r="R93" i="1" a="1"/>
  <c r="R93" i="1" s="1"/>
  <c r="T93" i="1" a="1"/>
  <c r="T93" i="1" s="1"/>
  <c r="U93" i="1" a="1"/>
  <c r="U93" i="1" s="1"/>
  <c r="S93" i="1" a="1"/>
  <c r="S93" i="1" s="1"/>
  <c r="R57" i="1" a="1"/>
  <c r="R57" i="1" s="1"/>
  <c r="U57" i="1" a="1"/>
  <c r="U57" i="1" s="1"/>
  <c r="S57" i="1" a="1"/>
  <c r="S57" i="1" s="1"/>
  <c r="T57" i="1" a="1"/>
  <c r="T57" i="1" s="1"/>
  <c r="R20" i="1" a="1"/>
  <c r="R20" i="1" s="1"/>
  <c r="U20" i="1" a="1"/>
  <c r="U20" i="1" s="1"/>
  <c r="T20" i="1" a="1"/>
  <c r="T20" i="1" s="1"/>
  <c r="S20" i="1" a="1"/>
  <c r="S20" i="1" s="1"/>
  <c r="R107" i="1" a="1"/>
  <c r="R107" i="1" s="1"/>
  <c r="U107" i="1" a="1"/>
  <c r="U107" i="1" s="1"/>
  <c r="T107" i="1" a="1"/>
  <c r="T107" i="1" s="1"/>
  <c r="S107" i="1" a="1"/>
  <c r="S107" i="1" s="1"/>
  <c r="R200" i="1" a="1"/>
  <c r="R200" i="1" s="1"/>
  <c r="T200" i="1" a="1"/>
  <c r="T200" i="1" s="1"/>
  <c r="S200" i="1" a="1"/>
  <c r="S200" i="1" s="1"/>
  <c r="U200" i="1" a="1"/>
  <c r="U200" i="1" s="1"/>
  <c r="R303" i="1" a="1"/>
  <c r="R303" i="1" s="1"/>
  <c r="U303" i="1" a="1"/>
  <c r="U303" i="1" s="1"/>
  <c r="T303" i="1" a="1"/>
  <c r="T303" i="1" s="1"/>
  <c r="S303" i="1" a="1"/>
  <c r="S303" i="1" s="1"/>
  <c r="R355" i="1" a="1"/>
  <c r="R355" i="1" s="1"/>
  <c r="U355" i="1" a="1"/>
  <c r="U355" i="1" s="1"/>
  <c r="T355" i="1" a="1"/>
  <c r="T355" i="1" s="1"/>
  <c r="S355" i="1" a="1"/>
  <c r="S355" i="1" s="1"/>
  <c r="R158" i="1" a="1"/>
  <c r="R158" i="1" s="1"/>
  <c r="U158" i="1" a="1"/>
  <c r="U158" i="1" s="1"/>
  <c r="T158" i="1" a="1"/>
  <c r="T158" i="1" s="1"/>
  <c r="S158" i="1" a="1"/>
  <c r="S158" i="1" s="1"/>
  <c r="R266" i="1" a="1"/>
  <c r="R266" i="1" s="1"/>
  <c r="U266" i="1" a="1"/>
  <c r="U266" i="1" s="1"/>
  <c r="T266" i="1" a="1"/>
  <c r="T266" i="1" s="1"/>
  <c r="S266" i="1" a="1"/>
  <c r="S266" i="1" s="1"/>
  <c r="R329" i="1" a="1"/>
  <c r="R329" i="1" s="1"/>
  <c r="U329" i="1" a="1"/>
  <c r="U329" i="1" s="1"/>
  <c r="T329" i="1" a="1"/>
  <c r="T329" i="1" s="1"/>
  <c r="S329" i="1" a="1"/>
  <c r="S329" i="1" s="1"/>
  <c r="R365" i="1" a="1"/>
  <c r="R365" i="1" s="1"/>
  <c r="U365" i="1" a="1"/>
  <c r="U365" i="1" s="1"/>
  <c r="S365" i="1" a="1"/>
  <c r="S365" i="1" s="1"/>
  <c r="T365" i="1" a="1"/>
  <c r="T365" i="1" s="1"/>
  <c r="R346" i="1" a="1"/>
  <c r="R346" i="1" s="1"/>
  <c r="S346" i="1" s="1" a="1"/>
  <c r="S346" i="1" s="1"/>
  <c r="U346" i="1" a="1"/>
  <c r="U346" i="1" s="1"/>
  <c r="T346" i="1" a="1"/>
  <c r="T346" i="1" s="1"/>
  <c r="R341" i="1" a="1"/>
  <c r="R341" i="1" s="1"/>
  <c r="U341" i="1" a="1"/>
  <c r="U341" i="1" s="1"/>
  <c r="T341" i="1" a="1"/>
  <c r="T341" i="1" s="1"/>
  <c r="S341" i="1" a="1"/>
  <c r="S341" i="1" s="1"/>
  <c r="R334" i="1" a="1"/>
  <c r="R334" i="1" s="1"/>
  <c r="U334" i="1" a="1"/>
  <c r="U334" i="1" s="1"/>
  <c r="T334" i="1" a="1"/>
  <c r="T334" i="1" s="1"/>
  <c r="S334" i="1" a="1"/>
  <c r="S334" i="1" s="1"/>
  <c r="R55" i="1" a="1"/>
  <c r="R55" i="1" s="1"/>
  <c r="U55" i="1" a="1"/>
  <c r="U55" i="1" s="1"/>
  <c r="T55" i="1" a="1"/>
  <c r="T55" i="1" s="1"/>
  <c r="S55" i="1" a="1"/>
  <c r="S55" i="1" s="1"/>
  <c r="R121" i="1" a="1"/>
  <c r="R121" i="1" s="1"/>
  <c r="T121" i="1" a="1"/>
  <c r="T121" i="1" s="1"/>
  <c r="U121" i="1" a="1"/>
  <c r="U121" i="1" s="1"/>
  <c r="S121" i="1" a="1"/>
  <c r="S121" i="1" s="1"/>
  <c r="R176" i="1" a="1"/>
  <c r="R176" i="1" s="1"/>
  <c r="U176" i="1" a="1"/>
  <c r="U176" i="1" s="1"/>
  <c r="T176" i="1" a="1"/>
  <c r="T176" i="1" s="1"/>
  <c r="S176" i="1" a="1"/>
  <c r="S176" i="1" s="1"/>
  <c r="R224" i="1" a="1"/>
  <c r="R224" i="1" s="1"/>
  <c r="U224" i="1" a="1"/>
  <c r="U224" i="1" s="1"/>
  <c r="T224" i="1" a="1"/>
  <c r="T224" i="1" s="1"/>
  <c r="S224" i="1" a="1"/>
  <c r="S224" i="1" s="1"/>
  <c r="R249" i="1" a="1"/>
  <c r="R249" i="1" s="1"/>
  <c r="U249" i="1" a="1"/>
  <c r="U249" i="1" s="1"/>
  <c r="S249" i="1" a="1"/>
  <c r="S249" i="1" s="1"/>
  <c r="T249" i="1" a="1"/>
  <c r="T249" i="1" s="1"/>
  <c r="R284" i="1" a="1"/>
  <c r="R284" i="1" s="1"/>
  <c r="U284" i="1" a="1"/>
  <c r="U284" i="1" s="1"/>
  <c r="T284" i="1" a="1"/>
  <c r="T284" i="1" s="1"/>
  <c r="S284" i="1" a="1"/>
  <c r="S284" i="1" s="1"/>
  <c r="R316" i="1" a="1"/>
  <c r="R316" i="1" s="1"/>
  <c r="U316" i="1" a="1"/>
  <c r="U316" i="1" s="1"/>
  <c r="T316" i="1" a="1"/>
  <c r="T316" i="1" s="1"/>
  <c r="S316" i="1" a="1"/>
  <c r="S316" i="1" s="1"/>
  <c r="R348" i="1" a="1"/>
  <c r="R348" i="1" s="1"/>
  <c r="T348" i="1" a="1"/>
  <c r="T348" i="1" s="1"/>
  <c r="U348" i="1" a="1"/>
  <c r="U348" i="1" s="1"/>
  <c r="S348" i="1" a="1"/>
  <c r="S348" i="1" s="1"/>
  <c r="R164" i="1" a="1"/>
  <c r="R164" i="1" s="1"/>
  <c r="S164" i="1" s="1" a="1"/>
  <c r="S164" i="1" s="1"/>
  <c r="U164" i="1" a="1"/>
  <c r="U164" i="1" s="1"/>
  <c r="T164" i="1" a="1"/>
  <c r="T164" i="1" s="1"/>
  <c r="R17" i="1" a="1"/>
  <c r="R17" i="1" s="1"/>
  <c r="S17" i="1" s="1" a="1"/>
  <c r="S17" i="1" s="1"/>
  <c r="T17" i="1" a="1"/>
  <c r="T17" i="1" s="1"/>
  <c r="U17" i="1" a="1"/>
  <c r="U17" i="1" s="1"/>
  <c r="R252" i="1" a="1"/>
  <c r="R252" i="1" s="1"/>
  <c r="U252" i="1" a="1"/>
  <c r="U252" i="1" s="1"/>
  <c r="T252" i="1" a="1"/>
  <c r="T252" i="1" s="1"/>
  <c r="S252" i="1" a="1"/>
  <c r="S252" i="1" s="1"/>
  <c r="R307" i="1" a="1"/>
  <c r="R307" i="1" s="1"/>
  <c r="U307" i="1" a="1"/>
  <c r="U307" i="1" s="1"/>
  <c r="T307" i="1" a="1"/>
  <c r="T307" i="1" s="1"/>
  <c r="S307" i="1" a="1"/>
  <c r="S307" i="1" s="1"/>
  <c r="R56" i="1" a="1"/>
  <c r="R56" i="1" s="1"/>
  <c r="U56" i="1" a="1"/>
  <c r="U56" i="1" s="1"/>
  <c r="T56" i="1" a="1"/>
  <c r="T56" i="1" s="1"/>
  <c r="S56" i="1" a="1"/>
  <c r="S56" i="1" s="1"/>
  <c r="R92" i="1" a="1"/>
  <c r="R92" i="1" s="1"/>
  <c r="U92" i="1" a="1"/>
  <c r="U92" i="1" s="1"/>
  <c r="T92" i="1" a="1"/>
  <c r="T92" i="1" s="1"/>
  <c r="S92" i="1" a="1"/>
  <c r="S92" i="1" s="1"/>
  <c r="R177" i="1" a="1"/>
  <c r="R177" i="1" s="1"/>
  <c r="U177" i="1" a="1"/>
  <c r="U177" i="1" s="1"/>
  <c r="T177" i="1" a="1"/>
  <c r="T177" i="1" s="1"/>
  <c r="S177" i="1" a="1"/>
  <c r="S177" i="1" s="1"/>
  <c r="R195" i="1" a="1"/>
  <c r="R195" i="1" s="1"/>
  <c r="U195" i="1" a="1"/>
  <c r="U195" i="1" s="1"/>
  <c r="S195" i="1" a="1"/>
  <c r="S195" i="1" s="1"/>
  <c r="T195" i="1" a="1"/>
  <c r="T195" i="1" s="1"/>
  <c r="R221" i="1" a="1"/>
  <c r="R221" i="1" s="1"/>
  <c r="U221" i="1" a="1"/>
  <c r="U221" i="1" s="1"/>
  <c r="S221" i="1" a="1"/>
  <c r="S221" i="1" s="1"/>
  <c r="T221" i="1" a="1"/>
  <c r="T221" i="1" s="1"/>
  <c r="R270" i="1" a="1"/>
  <c r="R270" i="1" s="1"/>
  <c r="U270" i="1" a="1"/>
  <c r="U270" i="1" s="1"/>
  <c r="T270" i="1" a="1"/>
  <c r="T270" i="1" s="1"/>
  <c r="S270" i="1" a="1"/>
  <c r="S270" i="1" s="1"/>
  <c r="R288" i="1" a="1"/>
  <c r="R288" i="1" s="1"/>
  <c r="U288" i="1" a="1"/>
  <c r="U288" i="1" s="1"/>
  <c r="T288" i="1" a="1"/>
  <c r="T288" i="1" s="1"/>
  <c r="S288" i="1" a="1"/>
  <c r="S288" i="1" s="1"/>
  <c r="R321" i="1" a="1"/>
  <c r="R321" i="1" s="1"/>
  <c r="T321" i="1" a="1"/>
  <c r="T321" i="1" s="1"/>
  <c r="U321" i="1" a="1"/>
  <c r="U321" i="1" s="1"/>
  <c r="S321" i="1" a="1"/>
  <c r="S321" i="1" s="1"/>
  <c r="R29" i="1" a="1"/>
  <c r="R29" i="1" s="1"/>
  <c r="U29" i="1" a="1"/>
  <c r="U29" i="1" s="1"/>
  <c r="S29" i="1" a="1"/>
  <c r="S29" i="1" s="1"/>
  <c r="T29" i="1" a="1"/>
  <c r="T29" i="1" s="1"/>
  <c r="R156" i="1" a="1"/>
  <c r="R156" i="1" s="1"/>
  <c r="S156" i="1" a="1"/>
  <c r="S156" i="1" s="1"/>
  <c r="U156" i="1" a="1"/>
  <c r="U156" i="1" s="1"/>
  <c r="T156" i="1" a="1"/>
  <c r="T156" i="1" s="1"/>
  <c r="R359" i="1" a="1"/>
  <c r="R359" i="1" s="1"/>
  <c r="T359" i="1" a="1"/>
  <c r="T359" i="1" s="1"/>
  <c r="U359" i="1" a="1"/>
  <c r="U359" i="1" s="1"/>
  <c r="S359" i="1" a="1"/>
  <c r="S359" i="1" s="1"/>
  <c r="R178" i="1" a="1"/>
  <c r="R178" i="1" s="1"/>
  <c r="S178" i="1" s="1" a="1"/>
  <c r="S178" i="1" s="1"/>
  <c r="U178" i="1" a="1"/>
  <c r="U178" i="1" s="1"/>
  <c r="T178" i="1" a="1"/>
  <c r="T178" i="1" s="1"/>
  <c r="R140" i="1" a="1"/>
  <c r="R140" i="1" s="1"/>
  <c r="U140" i="1" a="1"/>
  <c r="U140" i="1" s="1"/>
  <c r="S140" i="1" a="1"/>
  <c r="S140" i="1" s="1"/>
  <c r="T140" i="1" a="1"/>
  <c r="T140" i="1" s="1"/>
  <c r="R115" i="1" a="1"/>
  <c r="R115" i="1" s="1"/>
  <c r="S115" i="1" s="1" a="1"/>
  <c r="S115" i="1" s="1"/>
  <c r="U115" i="1" a="1"/>
  <c r="U115" i="1" s="1"/>
  <c r="T115" i="1" a="1"/>
  <c r="T115" i="1" s="1"/>
  <c r="R67" i="1" a="1"/>
  <c r="R67" i="1" s="1"/>
  <c r="U67" i="1" a="1"/>
  <c r="U67" i="1" s="1"/>
  <c r="T67" i="1" a="1"/>
  <c r="T67" i="1" s="1"/>
  <c r="S67" i="1" a="1"/>
  <c r="S67" i="1" s="1"/>
  <c r="R52" i="1" a="1"/>
  <c r="R52" i="1" s="1"/>
  <c r="S52" i="1" s="1" a="1"/>
  <c r="S52" i="1" s="1"/>
  <c r="U52" i="1" a="1"/>
  <c r="U52" i="1" s="1"/>
  <c r="T52" i="1" a="1"/>
  <c r="T52" i="1" s="1"/>
  <c r="R169" i="1" a="1"/>
  <c r="R169" i="1" s="1"/>
  <c r="U169" i="1" a="1"/>
  <c r="U169" i="1" s="1"/>
  <c r="S169" i="1" a="1"/>
  <c r="S169" i="1" s="1"/>
  <c r="T169" i="1" a="1"/>
  <c r="T169" i="1" s="1"/>
  <c r="R154" i="1" a="1"/>
  <c r="R154" i="1" s="1"/>
  <c r="U154" i="1" a="1"/>
  <c r="U154" i="1" s="1"/>
  <c r="T154" i="1" a="1"/>
  <c r="T154" i="1" s="1"/>
  <c r="S154" i="1" a="1"/>
  <c r="S154" i="1" s="1"/>
  <c r="R125" i="1" a="1"/>
  <c r="R125" i="1" s="1"/>
  <c r="U125" i="1" a="1"/>
  <c r="U125" i="1" s="1"/>
  <c r="S125" i="1" a="1"/>
  <c r="S125" i="1" s="1"/>
  <c r="T125" i="1" a="1"/>
  <c r="T125" i="1" s="1"/>
  <c r="R86" i="1" a="1"/>
  <c r="R86" i="1" s="1"/>
  <c r="U86" i="1" a="1"/>
  <c r="U86" i="1" s="1"/>
  <c r="T86" i="1" a="1"/>
  <c r="T86" i="1" s="1"/>
  <c r="S86" i="1" a="1"/>
  <c r="S86" i="1" s="1"/>
  <c r="R32" i="1" a="1"/>
  <c r="R32" i="1" s="1"/>
  <c r="U32" i="1" a="1"/>
  <c r="U32" i="1" s="1"/>
  <c r="T32" i="1" a="1"/>
  <c r="T32" i="1" s="1"/>
  <c r="S32" i="1" a="1"/>
  <c r="S32" i="1" s="1"/>
  <c r="R15" i="1" a="1"/>
  <c r="R15" i="1" s="1"/>
  <c r="U15" i="1" a="1"/>
  <c r="U15" i="1" s="1"/>
  <c r="T15" i="1" a="1"/>
  <c r="T15" i="1" s="1"/>
  <c r="S15" i="1" a="1"/>
  <c r="S15" i="1" s="1"/>
  <c r="R240" i="1" a="1"/>
  <c r="R240" i="1" s="1"/>
  <c r="U240" i="1" a="1"/>
  <c r="U240" i="1" s="1"/>
  <c r="T240" i="1" a="1"/>
  <c r="T240" i="1" s="1"/>
  <c r="S240" i="1" a="1"/>
  <c r="S240" i="1" s="1"/>
  <c r="R53" i="1" a="1"/>
  <c r="R53" i="1" s="1"/>
  <c r="S53" i="1" a="1"/>
  <c r="S53" i="1" s="1"/>
  <c r="U53" i="1" a="1"/>
  <c r="U53" i="1" s="1"/>
  <c r="T53" i="1" a="1"/>
  <c r="T53" i="1" s="1"/>
  <c r="R263" i="1" a="1"/>
  <c r="R263" i="1" s="1"/>
  <c r="U263" i="1" a="1"/>
  <c r="U263" i="1" s="1"/>
  <c r="S263" i="1" a="1"/>
  <c r="S263" i="1" s="1"/>
  <c r="T263" i="1" a="1"/>
  <c r="T263" i="1" s="1"/>
  <c r="R363" i="1" a="1"/>
  <c r="R363" i="1" s="1"/>
  <c r="U363" i="1" a="1"/>
  <c r="U363" i="1" s="1"/>
  <c r="T363" i="1" a="1"/>
  <c r="T363" i="1" s="1"/>
  <c r="S363" i="1" a="1"/>
  <c r="S363" i="1" s="1"/>
  <c r="R118" i="1" a="1"/>
  <c r="R118" i="1" s="1"/>
  <c r="U118" i="1" a="1"/>
  <c r="U118" i="1" s="1"/>
  <c r="S118" i="1" a="1"/>
  <c r="S118" i="1" s="1"/>
  <c r="T118" i="1" a="1"/>
  <c r="T118" i="1" s="1"/>
  <c r="R174" i="1" a="1"/>
  <c r="R174" i="1" s="1"/>
  <c r="U174" i="1" a="1"/>
  <c r="U174" i="1" s="1"/>
  <c r="S174" i="1" a="1"/>
  <c r="S174" i="1" s="1"/>
  <c r="T174" i="1" a="1"/>
  <c r="T174" i="1" s="1"/>
  <c r="R214" i="1" a="1"/>
  <c r="R214" i="1" s="1"/>
  <c r="U214" i="1" a="1"/>
  <c r="U214" i="1" s="1"/>
  <c r="T214" i="1" a="1"/>
  <c r="T214" i="1" s="1"/>
  <c r="S214" i="1" a="1"/>
  <c r="S214" i="1" s="1"/>
  <c r="R193" i="1" a="1"/>
  <c r="R193" i="1" s="1"/>
  <c r="S193" i="1" a="1"/>
  <c r="S193" i="1" s="1"/>
  <c r="U193" i="1" a="1"/>
  <c r="U193" i="1" s="1"/>
  <c r="T193" i="1" a="1"/>
  <c r="T193" i="1" s="1"/>
  <c r="R222" i="1" a="1"/>
  <c r="R222" i="1" s="1"/>
  <c r="U222" i="1" a="1"/>
  <c r="U222" i="1" s="1"/>
  <c r="S222" i="1" a="1"/>
  <c r="S222" i="1" s="1"/>
  <c r="T222" i="1" a="1"/>
  <c r="T222" i="1" s="1"/>
  <c r="R225" i="1" a="1"/>
  <c r="R225" i="1" s="1"/>
  <c r="U225" i="1" a="1"/>
  <c r="U225" i="1" s="1"/>
  <c r="S225" i="1" a="1"/>
  <c r="S225" i="1" s="1"/>
  <c r="T225" i="1" a="1"/>
  <c r="T225" i="1" s="1"/>
  <c r="R44" i="1" a="1"/>
  <c r="R44" i="1" s="1"/>
  <c r="U44" i="1" a="1"/>
  <c r="U44" i="1" s="1"/>
  <c r="S44" i="1" a="1"/>
  <c r="S44" i="1" s="1"/>
  <c r="T44" i="1" a="1"/>
  <c r="T44" i="1" s="1"/>
  <c r="R68" i="1" a="1"/>
  <c r="R68" i="1" s="1"/>
  <c r="U68" i="1" a="1"/>
  <c r="U68" i="1" s="1"/>
  <c r="S68" i="1" a="1"/>
  <c r="S68" i="1" s="1"/>
  <c r="T68" i="1" a="1"/>
  <c r="T68" i="1" s="1"/>
  <c r="R104" i="1" a="1"/>
  <c r="R104" i="1" s="1"/>
  <c r="U104" i="1" a="1"/>
  <c r="U104" i="1" s="1"/>
  <c r="T104" i="1" a="1"/>
  <c r="T104" i="1" s="1"/>
  <c r="S104" i="1" a="1"/>
  <c r="S104" i="1" s="1"/>
  <c r="R141" i="1" a="1"/>
  <c r="R141" i="1" s="1"/>
  <c r="U141" i="1" a="1"/>
  <c r="U141" i="1" s="1"/>
  <c r="T141" i="1" a="1"/>
  <c r="T141" i="1" s="1"/>
  <c r="S141" i="1" a="1"/>
  <c r="S141" i="1" s="1"/>
  <c r="R170" i="1" a="1"/>
  <c r="R170" i="1" s="1"/>
  <c r="T170" i="1" a="1"/>
  <c r="T170" i="1" s="1"/>
  <c r="S170" i="1" a="1"/>
  <c r="S170" i="1" s="1"/>
  <c r="U170" i="1" a="1"/>
  <c r="U170" i="1" s="1"/>
  <c r="R192" i="1" a="1"/>
  <c r="R192" i="1" s="1"/>
  <c r="S192" i="1" s="1" a="1"/>
  <c r="S192" i="1" s="1"/>
  <c r="U192" i="1" a="1"/>
  <c r="U192" i="1" s="1"/>
  <c r="T192" i="1" a="1"/>
  <c r="T192" i="1" s="1"/>
  <c r="R215" i="1" a="1"/>
  <c r="R215" i="1" s="1"/>
  <c r="U215" i="1" a="1"/>
  <c r="U215" i="1" s="1"/>
  <c r="T215" i="1" a="1"/>
  <c r="T215" i="1" s="1"/>
  <c r="S215" i="1" a="1"/>
  <c r="S215" i="1" s="1"/>
  <c r="R229" i="1" a="1"/>
  <c r="R229" i="1" s="1"/>
  <c r="T229" i="1" a="1"/>
  <c r="T229" i="1" s="1"/>
  <c r="U229" i="1" a="1"/>
  <c r="U229" i="1" s="1"/>
  <c r="S229" i="1" a="1"/>
  <c r="S229" i="1" s="1"/>
  <c r="R244" i="1" a="1"/>
  <c r="R244" i="1" s="1"/>
  <c r="S244" i="1" a="1"/>
  <c r="S244" i="1" s="1"/>
  <c r="T244" i="1" a="1"/>
  <c r="T244" i="1" s="1"/>
  <c r="U244" i="1" a="1"/>
  <c r="U244" i="1" s="1"/>
  <c r="R261" i="1" a="1"/>
  <c r="R261" i="1" s="1"/>
  <c r="U261" i="1" a="1"/>
  <c r="U261" i="1" s="1"/>
  <c r="T261" i="1" a="1"/>
  <c r="T261" i="1" s="1"/>
  <c r="S261" i="1" a="1"/>
  <c r="S261" i="1" s="1"/>
  <c r="R278" i="1" a="1"/>
  <c r="R278" i="1" s="1"/>
  <c r="U278" i="1" a="1"/>
  <c r="U278" i="1" s="1"/>
  <c r="T278" i="1" a="1"/>
  <c r="T278" i="1" s="1"/>
  <c r="S278" i="1" a="1"/>
  <c r="S278" i="1" s="1"/>
  <c r="R290" i="1" a="1"/>
  <c r="R290" i="1" s="1"/>
  <c r="S290" i="1" s="1" a="1"/>
  <c r="S290" i="1" s="1"/>
  <c r="T290" i="1" a="1"/>
  <c r="T290" i="1" s="1"/>
  <c r="U290" i="1" a="1"/>
  <c r="U290" i="1" s="1"/>
  <c r="R308" i="1" a="1"/>
  <c r="R308" i="1" s="1"/>
  <c r="U308" i="1" a="1"/>
  <c r="U308" i="1" s="1"/>
  <c r="T308" i="1" a="1"/>
  <c r="T308" i="1" s="1"/>
  <c r="S308" i="1" a="1"/>
  <c r="S308" i="1" s="1"/>
  <c r="R324" i="1" a="1"/>
  <c r="R324" i="1" s="1"/>
  <c r="U324" i="1" a="1"/>
  <c r="U324" i="1" s="1"/>
  <c r="T324" i="1" a="1"/>
  <c r="T324" i="1" s="1"/>
  <c r="S324" i="1" a="1"/>
  <c r="S324" i="1" s="1"/>
  <c r="R340" i="1" a="1"/>
  <c r="R340" i="1" s="1"/>
  <c r="U340" i="1" a="1"/>
  <c r="U340" i="1" s="1"/>
  <c r="T340" i="1" a="1"/>
  <c r="T340" i="1" s="1"/>
  <c r="S340" i="1" a="1"/>
  <c r="S340" i="1" s="1"/>
  <c r="R356" i="1" a="1"/>
  <c r="R356" i="1" s="1"/>
  <c r="U356" i="1" a="1"/>
  <c r="U356" i="1" s="1"/>
  <c r="T356" i="1" a="1"/>
  <c r="T356" i="1" s="1"/>
  <c r="S356" i="1" a="1"/>
  <c r="S356" i="1" s="1"/>
  <c r="R28" i="1" a="1"/>
  <c r="R28" i="1" s="1"/>
  <c r="U28" i="1" a="1"/>
  <c r="U28" i="1" s="1"/>
  <c r="T28" i="1" a="1"/>
  <c r="T28" i="1" s="1"/>
  <c r="S28" i="1" a="1"/>
  <c r="S28" i="1" s="1"/>
  <c r="R196" i="1" a="1"/>
  <c r="R196" i="1" s="1"/>
  <c r="U196" i="1" a="1"/>
  <c r="U196" i="1" s="1"/>
  <c r="T196" i="1" a="1"/>
  <c r="T196" i="1" s="1"/>
  <c r="S196" i="1" a="1"/>
  <c r="S196" i="1" s="1"/>
  <c r="R280" i="1" a="1"/>
  <c r="R280" i="1" s="1"/>
  <c r="U280" i="1" a="1"/>
  <c r="U280" i="1" s="1"/>
  <c r="T280" i="1" a="1"/>
  <c r="T280" i="1" s="1"/>
  <c r="S280" i="1" a="1"/>
  <c r="S280" i="1" s="1"/>
  <c r="R89" i="1" a="1"/>
  <c r="R89" i="1" s="1"/>
  <c r="T89" i="1" a="1"/>
  <c r="T89" i="1" s="1"/>
  <c r="U89" i="1" a="1"/>
  <c r="U89" i="1" s="1"/>
  <c r="S89" i="1" a="1"/>
  <c r="S89" i="1" s="1"/>
  <c r="R217" i="1" a="1"/>
  <c r="R217" i="1" s="1"/>
  <c r="U217" i="1" a="1"/>
  <c r="U217" i="1" s="1"/>
  <c r="T217" i="1" a="1"/>
  <c r="T217" i="1" s="1"/>
  <c r="S217" i="1" a="1"/>
  <c r="S217" i="1" s="1"/>
  <c r="R292" i="1" a="1"/>
  <c r="R292" i="1" s="1"/>
  <c r="U292" i="1" a="1"/>
  <c r="U292" i="1" s="1"/>
  <c r="T292" i="1" a="1"/>
  <c r="T292" i="1" s="1"/>
  <c r="S292" i="1" a="1"/>
  <c r="S292" i="1" s="1"/>
  <c r="R327" i="1" a="1"/>
  <c r="R327" i="1" s="1"/>
  <c r="U327" i="1" a="1"/>
  <c r="U327" i="1" s="1"/>
  <c r="T327" i="1" a="1"/>
  <c r="T327" i="1" s="1"/>
  <c r="S327" i="1" a="1"/>
  <c r="S327" i="1" s="1"/>
  <c r="R14" i="1" a="1"/>
  <c r="R14" i="1" s="1"/>
  <c r="U14" i="1" a="1"/>
  <c r="U14" i="1" s="1"/>
  <c r="S14" i="1" a="1"/>
  <c r="S14" i="1" s="1"/>
  <c r="T14" i="1" a="1"/>
  <c r="T14" i="1" s="1"/>
  <c r="R45" i="1" a="1"/>
  <c r="R45" i="1" s="1"/>
  <c r="S45" i="1" s="1" a="1"/>
  <c r="S45" i="1" s="1"/>
  <c r="U45" i="1" a="1"/>
  <c r="U45" i="1" s="1"/>
  <c r="T45" i="1" a="1"/>
  <c r="T45" i="1" s="1"/>
  <c r="R79" i="1" a="1"/>
  <c r="R79" i="1" s="1"/>
  <c r="U79" i="1" a="1"/>
  <c r="U79" i="1" s="1"/>
  <c r="T79" i="1" a="1"/>
  <c r="T79" i="1" s="1"/>
  <c r="S79" i="1" a="1"/>
  <c r="S79" i="1" s="1"/>
  <c r="R105" i="1" a="1"/>
  <c r="R105" i="1" s="1"/>
  <c r="U105" i="1" a="1"/>
  <c r="U105" i="1" s="1"/>
  <c r="T105" i="1" a="1"/>
  <c r="T105" i="1" s="1"/>
  <c r="S105" i="1" a="1"/>
  <c r="S105" i="1" s="1"/>
  <c r="R133" i="1" a="1"/>
  <c r="R133" i="1" s="1"/>
  <c r="U133" i="1" a="1"/>
  <c r="U133" i="1" s="1"/>
  <c r="T133" i="1" a="1"/>
  <c r="T133" i="1" s="1"/>
  <c r="S133" i="1" a="1"/>
  <c r="S133" i="1" s="1"/>
  <c r="R162" i="1" a="1"/>
  <c r="R162" i="1" s="1"/>
  <c r="U162" i="1" a="1"/>
  <c r="U162" i="1" s="1"/>
  <c r="T162" i="1" a="1"/>
  <c r="T162" i="1" s="1"/>
  <c r="S162" i="1" a="1"/>
  <c r="S162" i="1" s="1"/>
  <c r="R187" i="1" a="1"/>
  <c r="R187" i="1" s="1"/>
  <c r="U187" i="1" a="1"/>
  <c r="U187" i="1" s="1"/>
  <c r="T187" i="1" a="1"/>
  <c r="T187" i="1" s="1"/>
  <c r="S187" i="1" a="1"/>
  <c r="S187" i="1" s="1"/>
  <c r="R201" i="1" a="1"/>
  <c r="R201" i="1" s="1"/>
  <c r="T201" i="1" a="1"/>
  <c r="T201" i="1" s="1"/>
  <c r="S201" i="1" a="1"/>
  <c r="S201" i="1" s="1"/>
  <c r="U201" i="1" a="1"/>
  <c r="U201" i="1" s="1"/>
  <c r="R216" i="1" a="1"/>
  <c r="R216" i="1" s="1"/>
  <c r="T216" i="1" a="1"/>
  <c r="T216" i="1" s="1"/>
  <c r="S216" i="1" a="1"/>
  <c r="S216" i="1" s="1"/>
  <c r="U216" i="1" a="1"/>
  <c r="U216" i="1" s="1"/>
  <c r="R233" i="1" a="1"/>
  <c r="R233" i="1" s="1"/>
  <c r="U233" i="1" a="1"/>
  <c r="U233" i="1" s="1"/>
  <c r="T233" i="1" a="1"/>
  <c r="T233" i="1" s="1"/>
  <c r="S233" i="1" a="1"/>
  <c r="S233" i="1" s="1"/>
  <c r="R250" i="1" a="1"/>
  <c r="R250" i="1" s="1"/>
  <c r="U250" i="1" a="1"/>
  <c r="U250" i="1" s="1"/>
  <c r="S250" i="1" a="1"/>
  <c r="S250" i="1" s="1"/>
  <c r="T250" i="1" a="1"/>
  <c r="T250" i="1" s="1"/>
  <c r="R262" i="1" a="1"/>
  <c r="R262" i="1" s="1"/>
  <c r="S262" i="1" s="1" a="1"/>
  <c r="S262" i="1" s="1"/>
  <c r="U262" i="1" a="1"/>
  <c r="U262" i="1" s="1"/>
  <c r="T262" i="1" a="1"/>
  <c r="T262" i="1" s="1"/>
  <c r="R279" i="1" a="1"/>
  <c r="R279" i="1" s="1"/>
  <c r="U279" i="1" a="1"/>
  <c r="U279" i="1" s="1"/>
  <c r="T279" i="1" a="1"/>
  <c r="T279" i="1" s="1"/>
  <c r="S279" i="1" a="1"/>
  <c r="S279" i="1" s="1"/>
  <c r="R297" i="1" a="1"/>
  <c r="R297" i="1" s="1"/>
  <c r="S297" i="1" s="1" a="1"/>
  <c r="S297" i="1" s="1"/>
  <c r="U297" i="1" a="1"/>
  <c r="U297" i="1" s="1"/>
  <c r="T297" i="1" a="1"/>
  <c r="T297" i="1" s="1"/>
  <c r="R313" i="1" a="1"/>
  <c r="R313" i="1" s="1"/>
  <c r="U313" i="1" a="1"/>
  <c r="U313" i="1" s="1"/>
  <c r="T313" i="1" a="1"/>
  <c r="T313" i="1" s="1"/>
  <c r="S313" i="1" a="1"/>
  <c r="S313" i="1" s="1"/>
  <c r="R4" i="1" a="1"/>
  <c r="R4" i="1" s="1"/>
  <c r="T4" i="1" a="1"/>
  <c r="T4" i="1" s="1"/>
  <c r="S4" i="1" a="1"/>
  <c r="S4" i="1" s="1"/>
  <c r="U4" i="1" a="1"/>
  <c r="U4" i="1" s="1"/>
  <c r="R147" i="1" a="1"/>
  <c r="R147" i="1" s="1"/>
  <c r="U147" i="1" a="1"/>
  <c r="U147" i="1" s="1"/>
  <c r="T147" i="1" a="1"/>
  <c r="T147" i="1" s="1"/>
  <c r="S147" i="1" a="1"/>
  <c r="S147" i="1" s="1"/>
  <c r="R271" i="1" a="1"/>
  <c r="R271" i="1" s="1"/>
  <c r="U271" i="1" a="1"/>
  <c r="U271" i="1" s="1"/>
  <c r="T271" i="1" a="1"/>
  <c r="T271" i="1" s="1"/>
  <c r="S271" i="1" a="1"/>
  <c r="S271" i="1" s="1"/>
  <c r="R72" i="1" a="1"/>
  <c r="R72" i="1" s="1"/>
  <c r="U72" i="1" a="1"/>
  <c r="U72" i="1" s="1"/>
  <c r="T72" i="1" a="1"/>
  <c r="T72" i="1" s="1"/>
  <c r="S72" i="1" a="1"/>
  <c r="S72" i="1" s="1"/>
  <c r="R197" i="1" a="1"/>
  <c r="R197" i="1" s="1"/>
  <c r="U197" i="1" a="1"/>
  <c r="U197" i="1" s="1"/>
  <c r="S197" i="1" a="1"/>
  <c r="S197" i="1" s="1"/>
  <c r="T197" i="1" a="1"/>
  <c r="T197" i="1" s="1"/>
  <c r="R277" i="1" a="1"/>
  <c r="R277" i="1" s="1"/>
  <c r="U277" i="1" a="1"/>
  <c r="U277" i="1" s="1"/>
  <c r="T277" i="1" a="1"/>
  <c r="T277" i="1" s="1"/>
  <c r="S277" i="1" a="1"/>
  <c r="S277" i="1" s="1"/>
  <c r="R339" i="1" a="1"/>
  <c r="R339" i="1" s="1"/>
  <c r="S339" i="1" s="1" a="1"/>
  <c r="S339" i="1" s="1"/>
  <c r="U339" i="1" a="1"/>
  <c r="U339" i="1" s="1"/>
  <c r="T339" i="1" a="1"/>
  <c r="T339" i="1" s="1"/>
  <c r="R184" i="1" a="1"/>
  <c r="R184" i="1" s="1"/>
  <c r="U184" i="1" a="1"/>
  <c r="U184" i="1" s="1"/>
  <c r="T184" i="1" a="1"/>
  <c r="T184" i="1" s="1"/>
  <c r="S184" i="1" a="1"/>
  <c r="S184" i="1" s="1"/>
  <c r="R172" i="1" a="1"/>
  <c r="R172" i="1" s="1"/>
  <c r="U172" i="1" a="1"/>
  <c r="U172" i="1" s="1"/>
  <c r="S172" i="1" a="1"/>
  <c r="S172" i="1" s="1"/>
  <c r="T172" i="1" a="1"/>
  <c r="T172" i="1" s="1"/>
  <c r="R149" i="1" a="1"/>
  <c r="R149" i="1" s="1"/>
  <c r="U149" i="1" a="1"/>
  <c r="U149" i="1" s="1"/>
  <c r="S149" i="1" a="1"/>
  <c r="S149" i="1" s="1"/>
  <c r="T149" i="1" a="1"/>
  <c r="T149" i="1" s="1"/>
  <c r="R135" i="1" a="1"/>
  <c r="R135" i="1" s="1"/>
  <c r="U135" i="1" a="1"/>
  <c r="U135" i="1" s="1"/>
  <c r="T135" i="1" a="1"/>
  <c r="T135" i="1" s="1"/>
  <c r="S135" i="1" a="1"/>
  <c r="S135" i="1" s="1"/>
  <c r="R120" i="1" a="1"/>
  <c r="R120" i="1" s="1"/>
  <c r="T120" i="1" a="1"/>
  <c r="T120" i="1" s="1"/>
  <c r="U120" i="1" a="1"/>
  <c r="U120" i="1" s="1"/>
  <c r="S120" i="1" a="1"/>
  <c r="S120" i="1" s="1"/>
  <c r="R106" i="1" a="1"/>
  <c r="R106" i="1" s="1"/>
  <c r="U106" i="1" a="1"/>
  <c r="U106" i="1" s="1"/>
  <c r="T106" i="1" a="1"/>
  <c r="T106" i="1" s="1"/>
  <c r="S106" i="1" a="1"/>
  <c r="S106" i="1" s="1"/>
  <c r="R94" i="1" a="1"/>
  <c r="R94" i="1" s="1"/>
  <c r="S94" i="1" s="1" a="1"/>
  <c r="S94" i="1" s="1"/>
  <c r="U94" i="1" a="1"/>
  <c r="U94" i="1" s="1"/>
  <c r="T94" i="1" a="1"/>
  <c r="T94" i="1" s="1"/>
  <c r="R77" i="1" a="1"/>
  <c r="R77" i="1" s="1"/>
  <c r="U77" i="1" a="1"/>
  <c r="U77" i="1" s="1"/>
  <c r="T77" i="1" a="1"/>
  <c r="T77" i="1" s="1"/>
  <c r="S77" i="1" a="1"/>
  <c r="S77" i="1" s="1"/>
  <c r="R60" i="1" a="1"/>
  <c r="R60" i="1" s="1"/>
  <c r="U60" i="1" a="1"/>
  <c r="U60" i="1" s="1"/>
  <c r="S60" i="1" a="1"/>
  <c r="S60" i="1" s="1"/>
  <c r="T60" i="1" a="1"/>
  <c r="T60" i="1" s="1"/>
  <c r="R43" i="1" a="1"/>
  <c r="R43" i="1" s="1"/>
  <c r="U43" i="1" a="1"/>
  <c r="U43" i="1" s="1"/>
  <c r="T43" i="1" a="1"/>
  <c r="T43" i="1" s="1"/>
  <c r="S43" i="1" a="1"/>
  <c r="S43" i="1" s="1"/>
  <c r="R30" i="1" a="1"/>
  <c r="R30" i="1" s="1"/>
  <c r="T30" i="1" a="1"/>
  <c r="T30" i="1" s="1"/>
  <c r="S30" i="1" a="1"/>
  <c r="S30" i="1" s="1"/>
  <c r="U30" i="1" a="1"/>
  <c r="U30" i="1" s="1"/>
  <c r="R13" i="1" a="1"/>
  <c r="R13" i="1" s="1"/>
  <c r="U13" i="1" a="1"/>
  <c r="U13" i="1" s="1"/>
  <c r="S13" i="1" a="1"/>
  <c r="S13" i="1" s="1"/>
  <c r="T13" i="1" a="1"/>
  <c r="T13" i="1" s="1"/>
  <c r="R163" i="1" a="1"/>
  <c r="R163" i="1" s="1"/>
  <c r="U163" i="1" a="1"/>
  <c r="U163" i="1" s="1"/>
  <c r="T163" i="1" a="1"/>
  <c r="T163" i="1" s="1"/>
  <c r="S163" i="1" a="1"/>
  <c r="S163" i="1" s="1"/>
  <c r="R148" i="1" a="1"/>
  <c r="R148" i="1" s="1"/>
  <c r="U148" i="1" a="1"/>
  <c r="U148" i="1" s="1"/>
  <c r="T148" i="1" a="1"/>
  <c r="T148" i="1" s="1"/>
  <c r="S148" i="1" a="1"/>
  <c r="S148" i="1" s="1"/>
  <c r="R131" i="1" a="1"/>
  <c r="R131" i="1" s="1"/>
  <c r="U131" i="1" a="1"/>
  <c r="U131" i="1" s="1"/>
  <c r="T131" i="1" a="1"/>
  <c r="T131" i="1" s="1"/>
  <c r="S131" i="1" a="1"/>
  <c r="S131" i="1" s="1"/>
  <c r="R114" i="1" a="1"/>
  <c r="R114" i="1" s="1"/>
  <c r="S114" i="1" a="1"/>
  <c r="S114" i="1" s="1"/>
  <c r="T114" i="1" a="1"/>
  <c r="T114" i="1" s="1"/>
  <c r="U114" i="1" a="1"/>
  <c r="U114" i="1" s="1"/>
  <c r="R96" i="1" a="1"/>
  <c r="R96" i="1" s="1"/>
  <c r="U96" i="1" a="1"/>
  <c r="U96" i="1" s="1"/>
  <c r="T96" i="1" a="1"/>
  <c r="T96" i="1" s="1"/>
  <c r="S96" i="1" a="1"/>
  <c r="S96" i="1" s="1"/>
  <c r="R80" i="1" a="1"/>
  <c r="R80" i="1" s="1"/>
  <c r="S80" i="1" s="1" a="1"/>
  <c r="S80" i="1" s="1"/>
  <c r="U80" i="1" a="1"/>
  <c r="U80" i="1" s="1"/>
  <c r="T80" i="1" a="1"/>
  <c r="T80" i="1" s="1"/>
  <c r="R63" i="1" a="1"/>
  <c r="R63" i="1" s="1"/>
  <c r="U63" i="1" a="1"/>
  <c r="U63" i="1" s="1"/>
  <c r="T63" i="1" a="1"/>
  <c r="T63" i="1" s="1"/>
  <c r="S63" i="1" a="1"/>
  <c r="S63" i="1" s="1"/>
  <c r="R42" i="1" a="1"/>
  <c r="R42" i="1" s="1"/>
  <c r="T42" i="1" a="1"/>
  <c r="T42" i="1" s="1"/>
  <c r="U42" i="1" a="1"/>
  <c r="U42" i="1" s="1"/>
  <c r="S42" i="1" a="1"/>
  <c r="S42" i="1" s="1"/>
  <c r="R24" i="1" a="1"/>
  <c r="R24" i="1" s="1"/>
  <c r="S24" i="1" s="1" a="1"/>
  <c r="S24" i="1" s="1"/>
  <c r="T24" i="1" a="1"/>
  <c r="T24" i="1" s="1"/>
  <c r="U24" i="1" a="1"/>
  <c r="U24" i="1" s="1"/>
  <c r="R8" i="1" a="1"/>
  <c r="R8" i="1" s="1"/>
  <c r="U8" i="1" a="1"/>
  <c r="U8" i="1" s="1"/>
  <c r="T8" i="1" a="1"/>
  <c r="T8" i="1" s="1"/>
  <c r="S8" i="1" a="1"/>
  <c r="S8" i="1" s="1"/>
  <c r="R71" i="1" a="1"/>
  <c r="R71" i="1" s="1"/>
  <c r="T71" i="1" a="1"/>
  <c r="T71" i="1" s="1"/>
  <c r="S71" i="1" a="1"/>
  <c r="S71" i="1" s="1"/>
  <c r="U71" i="1" a="1"/>
  <c r="U71" i="1" s="1"/>
  <c r="R191" i="1" a="1"/>
  <c r="R191" i="1" s="1"/>
  <c r="U191" i="1" a="1"/>
  <c r="U191" i="1" s="1"/>
  <c r="T191" i="1" a="1"/>
  <c r="T191" i="1" s="1"/>
  <c r="S191" i="1" a="1"/>
  <c r="S191" i="1" s="1"/>
  <c r="R283" i="1" a="1"/>
  <c r="R283" i="1" s="1"/>
  <c r="S283" i="1" s="1" a="1"/>
  <c r="S283" i="1" s="1"/>
  <c r="U283" i="1" a="1"/>
  <c r="U283" i="1" s="1"/>
  <c r="T283" i="1" a="1"/>
  <c r="T283" i="1" s="1"/>
  <c r="R99" i="1" a="1"/>
  <c r="R99" i="1" s="1"/>
  <c r="S99" i="1" a="1"/>
  <c r="S99" i="1" s="1"/>
  <c r="U99" i="1" a="1"/>
  <c r="U99" i="1" s="1"/>
  <c r="T99" i="1" a="1"/>
  <c r="T99" i="1" s="1"/>
  <c r="R189" i="1" a="1"/>
  <c r="R189" i="1" s="1"/>
  <c r="U189" i="1" a="1"/>
  <c r="U189" i="1" s="1"/>
  <c r="T189" i="1" a="1"/>
  <c r="T189" i="1" s="1"/>
  <c r="S189" i="1" a="1"/>
  <c r="S189" i="1" s="1"/>
  <c r="R243" i="1" a="1"/>
  <c r="R243" i="1" s="1"/>
  <c r="U243" i="1" a="1"/>
  <c r="U243" i="1" s="1"/>
  <c r="T243" i="1" a="1"/>
  <c r="T243" i="1" s="1"/>
  <c r="S243" i="1" a="1"/>
  <c r="S243" i="1" s="1"/>
  <c r="R295" i="1" a="1"/>
  <c r="R295" i="1" s="1"/>
  <c r="U295" i="1" a="1"/>
  <c r="U295" i="1" s="1"/>
  <c r="T295" i="1" a="1"/>
  <c r="T295" i="1" s="1"/>
  <c r="S295" i="1" a="1"/>
  <c r="S295" i="1" s="1"/>
  <c r="R347" i="1" a="1"/>
  <c r="R347" i="1" s="1"/>
  <c r="U347" i="1" a="1"/>
  <c r="U347" i="1" s="1"/>
  <c r="T347" i="1" a="1"/>
  <c r="T347" i="1" s="1"/>
  <c r="S347" i="1" a="1"/>
  <c r="S347" i="1" s="1"/>
  <c r="R50" i="1" a="1"/>
  <c r="R50" i="1" s="1"/>
  <c r="U50" i="1" a="1"/>
  <c r="U50" i="1" s="1"/>
  <c r="T50" i="1" a="1"/>
  <c r="T50" i="1" s="1"/>
  <c r="S50" i="1" a="1"/>
  <c r="S50" i="1" s="1"/>
  <c r="R98" i="1" a="1"/>
  <c r="R98" i="1" s="1"/>
  <c r="U98" i="1" a="1"/>
  <c r="U98" i="1" s="1"/>
  <c r="T98" i="1" a="1"/>
  <c r="T98" i="1" s="1"/>
  <c r="S98" i="1" a="1"/>
  <c r="S98" i="1" s="1"/>
  <c r="R138" i="1" a="1"/>
  <c r="R138" i="1" s="1"/>
  <c r="U138" i="1" a="1"/>
  <c r="U138" i="1" s="1"/>
  <c r="T138" i="1" a="1"/>
  <c r="T138" i="1" s="1"/>
  <c r="S138" i="1" a="1"/>
  <c r="S138" i="1" s="1"/>
  <c r="R202" i="1" a="1"/>
  <c r="R202" i="1" s="1"/>
  <c r="U202" i="1" a="1"/>
  <c r="U202" i="1" s="1"/>
  <c r="S202" i="1" a="1"/>
  <c r="S202" i="1" s="1"/>
  <c r="T202" i="1" a="1"/>
  <c r="T202" i="1" s="1"/>
  <c r="R254" i="1" a="1"/>
  <c r="R254" i="1" s="1"/>
  <c r="U254" i="1" a="1"/>
  <c r="U254" i="1" s="1"/>
  <c r="S254" i="1" a="1"/>
  <c r="S254" i="1" s="1"/>
  <c r="T254" i="1" a="1"/>
  <c r="T254" i="1" s="1"/>
  <c r="R37" i="1" a="1"/>
  <c r="R37" i="1" s="1"/>
  <c r="U37" i="1" a="1"/>
  <c r="U37" i="1" s="1"/>
  <c r="T37" i="1" a="1"/>
  <c r="T37" i="1" s="1"/>
  <c r="S37" i="1" a="1"/>
  <c r="S37" i="1" s="1"/>
  <c r="R285" i="1" a="1"/>
  <c r="R285" i="1" s="1"/>
  <c r="U285" i="1" a="1"/>
  <c r="U285" i="1" s="1"/>
  <c r="T285" i="1" a="1"/>
  <c r="T285" i="1" s="1"/>
  <c r="S285" i="1" a="1"/>
  <c r="S285" i="1" s="1"/>
  <c r="R349" i="1" a="1"/>
  <c r="R349" i="1" s="1"/>
  <c r="U349" i="1" a="1"/>
  <c r="U349" i="1" s="1"/>
  <c r="T349" i="1" a="1"/>
  <c r="T349" i="1" s="1"/>
  <c r="S349" i="1" a="1"/>
  <c r="S349" i="1" s="1"/>
  <c r="R294" i="1" a="1"/>
  <c r="R294" i="1" s="1"/>
  <c r="U294" i="1" a="1"/>
  <c r="U294" i="1" s="1"/>
  <c r="T294" i="1" a="1"/>
  <c r="T294" i="1" s="1"/>
  <c r="S294" i="1" a="1"/>
  <c r="S294" i="1" s="1"/>
  <c r="R338" i="1" a="1"/>
  <c r="R338" i="1" s="1"/>
  <c r="U338" i="1" a="1"/>
  <c r="U338" i="1" s="1"/>
  <c r="T338" i="1" a="1"/>
  <c r="T338" i="1" s="1"/>
  <c r="S338" i="1" a="1"/>
  <c r="S338" i="1" s="1"/>
  <c r="R61" i="1" a="1"/>
  <c r="R61" i="1" s="1"/>
  <c r="U61" i="1" a="1"/>
  <c r="U61" i="1" s="1"/>
  <c r="T61" i="1" a="1"/>
  <c r="T61" i="1" s="1"/>
  <c r="S61" i="1" a="1"/>
  <c r="S61" i="1" s="1"/>
  <c r="R337" i="1" a="1"/>
  <c r="R337" i="1" s="1"/>
  <c r="T337" i="1" a="1"/>
  <c r="T337" i="1" s="1"/>
  <c r="U337" i="1" a="1"/>
  <c r="U337" i="1" s="1"/>
  <c r="S337" i="1" a="1"/>
  <c r="S337" i="1" s="1"/>
  <c r="R361" i="1" a="1"/>
  <c r="R361" i="1" s="1"/>
  <c r="U361" i="1" a="1"/>
  <c r="U361" i="1" s="1"/>
  <c r="T361" i="1" a="1"/>
  <c r="T361" i="1" s="1"/>
  <c r="S361" i="1" a="1"/>
  <c r="S361" i="1" s="1"/>
  <c r="R286" i="1" a="1"/>
  <c r="R286" i="1" s="1"/>
  <c r="U286" i="1" a="1"/>
  <c r="U286" i="1" s="1"/>
  <c r="T286" i="1" a="1"/>
  <c r="T286" i="1" s="1"/>
  <c r="S286" i="1" a="1"/>
  <c r="S286" i="1" s="1"/>
  <c r="R322" i="1" a="1"/>
  <c r="R322" i="1" s="1"/>
  <c r="U322" i="1" a="1"/>
  <c r="U322" i="1" s="1"/>
  <c r="T322" i="1" a="1"/>
  <c r="T322" i="1" s="1"/>
  <c r="S322" i="1" a="1"/>
  <c r="S322" i="1" s="1"/>
  <c r="R358" i="1" a="1"/>
  <c r="R358" i="1" s="1"/>
  <c r="T358" i="1" a="1"/>
  <c r="T358" i="1" s="1"/>
  <c r="U358" i="1" a="1"/>
  <c r="U358" i="1" s="1"/>
  <c r="S358" i="1" a="1"/>
  <c r="S358" i="1" s="1"/>
  <c r="R366" i="1" a="1"/>
  <c r="R366" i="1" s="1"/>
  <c r="U366" i="1" a="1"/>
  <c r="U366" i="1" s="1"/>
  <c r="T366" i="1" a="1"/>
  <c r="T366" i="1" s="1"/>
  <c r="S366" i="1" a="1"/>
  <c r="S366" i="1" s="1"/>
  <c r="R10" i="1" a="1"/>
  <c r="R10" i="1" s="1"/>
  <c r="S10" i="1" s="1" a="1"/>
  <c r="S10" i="1" s="1"/>
  <c r="F5" i="4" l="1"/>
  <c r="F8" i="4"/>
  <c r="F10" i="4"/>
  <c r="F9" i="4"/>
  <c r="J9" i="2" s="1"/>
  <c r="J6" i="2"/>
  <c r="I4" i="2" a="1"/>
  <c r="I4" i="2" s="1"/>
  <c r="I7" i="2" a="1"/>
  <c r="I7" i="2" s="1"/>
  <c r="I6" i="2" a="1"/>
  <c r="I6" i="2" s="1"/>
  <c r="I5" i="2" a="1"/>
  <c r="I5" i="2" s="1"/>
  <c r="A10" i="2"/>
  <c r="B9" i="2"/>
  <c r="I8" i="2" a="1"/>
  <c r="I8" i="2" s="1"/>
  <c r="F8" i="2" a="1"/>
  <c r="F8" i="2" s="1"/>
  <c r="E8" i="2" a="1"/>
  <c r="E8" i="2" s="1"/>
  <c r="D8" i="2" a="1"/>
  <c r="D8" i="2" s="1"/>
  <c r="C8" i="2" a="1"/>
  <c r="C8" i="2" s="1"/>
  <c r="J10" i="2" l="1"/>
  <c r="J4" i="2"/>
  <c r="J8" i="2"/>
  <c r="J7" i="2"/>
  <c r="J5" i="2"/>
  <c r="G8" i="2"/>
  <c r="A11" i="2"/>
  <c r="J11" i="2" s="1"/>
  <c r="I9" i="2" a="1"/>
  <c r="I9" i="2" s="1"/>
  <c r="F9" i="2" a="1"/>
  <c r="F9" i="2" s="1"/>
  <c r="E9" i="2" a="1"/>
  <c r="E9" i="2" s="1"/>
  <c r="D9" i="2" a="1"/>
  <c r="D9" i="2" s="1"/>
  <c r="C9" i="2" a="1"/>
  <c r="C9" i="2" s="1"/>
  <c r="B10" i="2"/>
  <c r="G9" i="2" l="1"/>
  <c r="A12" i="2"/>
  <c r="J12" i="2" s="1"/>
  <c r="F10" i="2" a="1"/>
  <c r="F10" i="2" s="1"/>
  <c r="E10" i="2" a="1"/>
  <c r="E10" i="2" s="1"/>
  <c r="I10" i="2" a="1"/>
  <c r="I10" i="2" s="1"/>
  <c r="D10" i="2" a="1"/>
  <c r="D10" i="2" s="1"/>
  <c r="C10" i="2" a="1"/>
  <c r="C10" i="2" s="1"/>
  <c r="B11" i="2"/>
  <c r="G10" i="2" l="1"/>
  <c r="A13" i="2"/>
  <c r="J13" i="2" s="1"/>
  <c r="I11" i="2" a="1"/>
  <c r="I11" i="2" s="1"/>
  <c r="F11" i="2" a="1"/>
  <c r="F11" i="2" s="1"/>
  <c r="E11" i="2" a="1"/>
  <c r="E11" i="2" s="1"/>
  <c r="C11" i="2" a="1"/>
  <c r="C11" i="2" s="1"/>
  <c r="D11" i="2" a="1"/>
  <c r="D11" i="2" s="1"/>
  <c r="B12" i="2"/>
  <c r="G11" i="2" l="1"/>
  <c r="A14" i="2"/>
  <c r="J14" i="2" s="1"/>
  <c r="I12" i="2" a="1"/>
  <c r="I12" i="2" s="1"/>
  <c r="F12" i="2" a="1"/>
  <c r="F12" i="2" s="1"/>
  <c r="E12" i="2" a="1"/>
  <c r="E12" i="2" s="1"/>
  <c r="D12" i="2" a="1"/>
  <c r="D12" i="2" s="1"/>
  <c r="C12" i="2" a="1"/>
  <c r="C12" i="2" s="1"/>
  <c r="B13" i="2"/>
  <c r="G12" i="2" l="1"/>
  <c r="A15" i="2"/>
  <c r="I13" i="2" a="1"/>
  <c r="I13" i="2" s="1"/>
  <c r="F13" i="2" a="1"/>
  <c r="F13" i="2" s="1"/>
  <c r="E13" i="2" a="1"/>
  <c r="E13" i="2" s="1"/>
  <c r="D13" i="2" a="1"/>
  <c r="D13" i="2" s="1"/>
  <c r="C13" i="2" a="1"/>
  <c r="C13" i="2" s="1"/>
  <c r="B14" i="2"/>
  <c r="G13" i="2" l="1"/>
  <c r="J15" i="2"/>
  <c r="A16" i="2"/>
  <c r="F14" i="2" a="1"/>
  <c r="F14" i="2" s="1"/>
  <c r="E14" i="2" a="1"/>
  <c r="E14" i="2" s="1"/>
  <c r="I14" i="2" a="1"/>
  <c r="I14" i="2" s="1"/>
  <c r="D14" i="2" a="1"/>
  <c r="D14" i="2" s="1"/>
  <c r="C14" i="2" a="1"/>
  <c r="C14" i="2" s="1"/>
  <c r="B15" i="2"/>
  <c r="G14" i="2" l="1"/>
  <c r="A17" i="2"/>
  <c r="B16" i="2"/>
  <c r="J16" i="2"/>
  <c r="I15" i="2" a="1"/>
  <c r="I15" i="2" s="1"/>
  <c r="F15" i="2" a="1"/>
  <c r="F15" i="2" s="1"/>
  <c r="E15" i="2" a="1"/>
  <c r="E15" i="2" s="1"/>
  <c r="D15" i="2" a="1"/>
  <c r="D15" i="2" s="1"/>
  <c r="C15" i="2" a="1"/>
  <c r="C15" i="2" s="1"/>
  <c r="G15" i="2" l="1"/>
  <c r="E16" i="2" a="1"/>
  <c r="E16" i="2" s="1"/>
  <c r="C16" i="2" a="1"/>
  <c r="C16" i="2" s="1"/>
  <c r="F16" i="2" a="1"/>
  <c r="F16" i="2" s="1"/>
  <c r="D16" i="2" a="1"/>
  <c r="D16" i="2" s="1"/>
  <c r="I16" i="2" a="1"/>
  <c r="I16" i="2" s="1"/>
  <c r="A18" i="2"/>
  <c r="B17" i="2"/>
  <c r="J17" i="2"/>
  <c r="G16" i="2" l="1"/>
  <c r="D17" i="2" a="1"/>
  <c r="D17" i="2" s="1"/>
  <c r="I17" i="2" a="1"/>
  <c r="I17" i="2" s="1"/>
  <c r="E17" i="2" a="1"/>
  <c r="E17" i="2" s="1"/>
  <c r="C17" i="2" a="1"/>
  <c r="C17" i="2" s="1"/>
  <c r="F17" i="2" a="1"/>
  <c r="F17" i="2" s="1"/>
  <c r="A19" i="2"/>
  <c r="B18" i="2"/>
  <c r="J18" i="2"/>
  <c r="G17" i="2" l="1"/>
  <c r="C18" i="2" a="1"/>
  <c r="C18" i="2" s="1"/>
  <c r="F18" i="2" a="1"/>
  <c r="F18" i="2" s="1"/>
  <c r="D18" i="2" a="1"/>
  <c r="D18" i="2" s="1"/>
  <c r="I18" i="2" a="1"/>
  <c r="I18" i="2" s="1"/>
  <c r="E18" i="2" a="1"/>
  <c r="E18" i="2" s="1"/>
  <c r="G18" i="2" s="1"/>
  <c r="A20" i="2"/>
  <c r="B19" i="2"/>
  <c r="J19" i="2"/>
  <c r="E19" i="2" l="1" a="1"/>
  <c r="E19" i="2" s="1"/>
  <c r="C19" i="2" a="1"/>
  <c r="C19" i="2" s="1"/>
  <c r="F19" i="2" a="1"/>
  <c r="F19" i="2" s="1"/>
  <c r="D19" i="2" a="1"/>
  <c r="D19" i="2" s="1"/>
  <c r="I19" i="2" a="1"/>
  <c r="I19" i="2" s="1"/>
  <c r="A21" i="2"/>
  <c r="B20" i="2"/>
  <c r="J20" i="2"/>
  <c r="G19" i="2" l="1"/>
  <c r="F20" i="2" a="1"/>
  <c r="F20" i="2" s="1"/>
  <c r="D20" i="2" a="1"/>
  <c r="D20" i="2" s="1"/>
  <c r="I20" i="2" a="1"/>
  <c r="I20" i="2" s="1"/>
  <c r="E20" i="2" a="1"/>
  <c r="E20" i="2" s="1"/>
  <c r="C20" i="2" a="1"/>
  <c r="C20" i="2" s="1"/>
  <c r="A22" i="2"/>
  <c r="B21" i="2"/>
  <c r="J21" i="2"/>
  <c r="G20" i="2" l="1"/>
  <c r="E21" i="2" a="1"/>
  <c r="E21" i="2" s="1"/>
  <c r="C21" i="2" a="1"/>
  <c r="C21" i="2" s="1"/>
  <c r="F21" i="2" a="1"/>
  <c r="F21" i="2" s="1"/>
  <c r="D21" i="2" a="1"/>
  <c r="D21" i="2" s="1"/>
  <c r="I21" i="2" a="1"/>
  <c r="I21" i="2" s="1"/>
  <c r="A23" i="2"/>
  <c r="A24" i="2" s="1"/>
  <c r="B22" i="2"/>
  <c r="J22" i="2"/>
  <c r="G21" i="2" l="1"/>
  <c r="A25" i="2"/>
  <c r="B24" i="2"/>
  <c r="J24" i="2"/>
  <c r="I22" i="2" a="1"/>
  <c r="I22" i="2" s="1"/>
  <c r="E22" i="2" a="1"/>
  <c r="E22" i="2" s="1"/>
  <c r="C22" i="2" a="1"/>
  <c r="C22" i="2" s="1"/>
  <c r="F22" i="2" a="1"/>
  <c r="F22" i="2" s="1"/>
  <c r="D22" i="2" a="1"/>
  <c r="D22" i="2" s="1"/>
  <c r="B23" i="2"/>
  <c r="J23" i="2"/>
  <c r="G22" i="2" l="1"/>
  <c r="E24" i="2" a="1"/>
  <c r="E24" i="2" s="1"/>
  <c r="C24" i="2" a="1"/>
  <c r="C24" i="2" s="1"/>
  <c r="F24" i="2" a="1"/>
  <c r="F24" i="2" s="1"/>
  <c r="D24" i="2" a="1"/>
  <c r="D24" i="2" s="1"/>
  <c r="I24" i="2" a="1"/>
  <c r="I24" i="2" s="1"/>
  <c r="A26" i="2"/>
  <c r="A27" i="2" s="1"/>
  <c r="B25" i="2"/>
  <c r="J25" i="2"/>
  <c r="F23" i="2" a="1"/>
  <c r="F23" i="2" s="1"/>
  <c r="D23" i="2" a="1"/>
  <c r="D23" i="2" s="1"/>
  <c r="I23" i="2" a="1"/>
  <c r="I23" i="2" s="1"/>
  <c r="E23" i="2" a="1"/>
  <c r="E23" i="2" s="1"/>
  <c r="C23" i="2" a="1"/>
  <c r="C23" i="2" s="1"/>
  <c r="G24" i="2" l="1"/>
  <c r="G23" i="2"/>
  <c r="B27" i="2"/>
  <c r="J27" i="2"/>
  <c r="D25" i="2" a="1"/>
  <c r="D25" i="2" s="1"/>
  <c r="I25" i="2" a="1"/>
  <c r="I25" i="2" s="1"/>
  <c r="E25" i="2" a="1"/>
  <c r="E25" i="2" s="1"/>
  <c r="C25" i="2" a="1"/>
  <c r="C25" i="2" s="1"/>
  <c r="F25" i="2" a="1"/>
  <c r="F25" i="2" s="1"/>
  <c r="B26" i="2"/>
  <c r="J26" i="2"/>
  <c r="G25" i="2" l="1"/>
  <c r="E27" i="2" a="1"/>
  <c r="E27" i="2" s="1"/>
  <c r="C27" i="2" a="1"/>
  <c r="C27" i="2" s="1"/>
  <c r="F27" i="2" a="1"/>
  <c r="F27" i="2" s="1"/>
  <c r="D27" i="2" a="1"/>
  <c r="D27" i="2" s="1"/>
  <c r="I27" i="2" a="1"/>
  <c r="I27" i="2" s="1"/>
  <c r="C26" i="2" a="1"/>
  <c r="C26" i="2" s="1"/>
  <c r="F26" i="2" a="1"/>
  <c r="F26" i="2" s="1"/>
  <c r="D26" i="2" a="1"/>
  <c r="D26" i="2" s="1"/>
  <c r="I26" i="2" a="1"/>
  <c r="I26" i="2" s="1"/>
  <c r="E26" i="2" a="1"/>
  <c r="E26" i="2" s="1"/>
  <c r="G26" i="2" l="1"/>
  <c r="G27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<sst xmlns="http://schemas.openxmlformats.org/spreadsheetml/2006/main" count="83" uniqueCount="76">
  <si>
    <t>Planning 2026</t>
  </si>
  <si>
    <t>Date</t>
  </si>
  <si>
    <t>Arrivée matin</t>
  </si>
  <si>
    <t>Début pause matin</t>
  </si>
  <si>
    <t>Fin pause matin</t>
  </si>
  <si>
    <t>Départ matin</t>
  </si>
  <si>
    <t>Arrivée soir</t>
  </si>
  <si>
    <t>Début pause soir</t>
  </si>
  <si>
    <t>Fin pause soir</t>
  </si>
  <si>
    <t>Départ soir</t>
  </si>
  <si>
    <t>Total jour</t>
  </si>
  <si>
    <t>Commentaire</t>
  </si>
  <si>
    <t>Heures payées</t>
  </si>
  <si>
    <t>Repas matin</t>
  </si>
  <si>
    <t>Repas soir</t>
  </si>
  <si>
    <t>Mois</t>
  </si>
  <si>
    <t>Jours travaillés</t>
  </si>
  <si>
    <t>Total repas</t>
  </si>
  <si>
    <t>Congés payés</t>
  </si>
  <si>
    <t xml:space="preserve">Description </t>
  </si>
  <si>
    <t xml:space="preserve">Heures cotrat hebdo </t>
  </si>
  <si>
    <t>Durée école (h)</t>
  </si>
  <si>
    <t>Durée repos(h)</t>
  </si>
  <si>
    <t xml:space="preserve">Informations vairables </t>
  </si>
  <si>
    <t xml:space="preserve">Durée férié </t>
  </si>
  <si>
    <t xml:space="preserve">Durée congés </t>
  </si>
  <si>
    <t>Liste des commentaires</t>
  </si>
  <si>
    <t>RTT</t>
  </si>
  <si>
    <t>Arrêt de travail</t>
  </si>
  <si>
    <t>Congés sans solde</t>
  </si>
  <si>
    <t xml:space="preserve">Jour de repos </t>
  </si>
  <si>
    <t>Férié</t>
  </si>
  <si>
    <t>Ecole</t>
  </si>
  <si>
    <t xml:space="preserve">Exams </t>
  </si>
  <si>
    <t>Formation</t>
  </si>
  <si>
    <t>198,239,206</t>
  </si>
  <si>
    <t>180,225,205</t>
  </si>
  <si>
    <t>255,204,204</t>
  </si>
  <si>
    <t>255,229,204</t>
  </si>
  <si>
    <t>230,230,230</t>
  </si>
  <si>
    <t>204,229,255</t>
  </si>
  <si>
    <t>255,255,204</t>
  </si>
  <si>
    <t>255,245,204</t>
  </si>
  <si>
    <t>230,220,255</t>
  </si>
  <si>
    <t xml:space="preserve">Code couleur </t>
  </si>
  <si>
    <t>Contrat hebdo (h)</t>
  </si>
  <si>
    <t>Récapitulatif 2026</t>
  </si>
  <si>
    <t>Jours commentaire</t>
  </si>
  <si>
    <t>Cause principale</t>
  </si>
  <si>
    <t>Heures sup</t>
  </si>
  <si>
    <t>Duréé journaliere contrat (h décimales)</t>
  </si>
  <si>
    <t xml:space="preserve">Jour travaillé par semaine </t>
  </si>
  <si>
    <t>Jour par semaine</t>
  </si>
  <si>
    <t>total semaine</t>
  </si>
  <si>
    <t>semaine</t>
  </si>
  <si>
    <t>auxi</t>
  </si>
  <si>
    <t>ecart</t>
  </si>
  <si>
    <t>total Repas matin</t>
  </si>
  <si>
    <t>total Repas soir</t>
  </si>
  <si>
    <t>mois</t>
  </si>
  <si>
    <t>Abbrev</t>
  </si>
  <si>
    <t>Année</t>
  </si>
  <si>
    <t>1er janvier</t>
  </si>
  <si>
    <t>Pâques</t>
  </si>
  <si>
    <t>Lundi de Pâques</t>
  </si>
  <si>
    <t>1er mai</t>
  </si>
  <si>
    <t>8 mai</t>
  </si>
  <si>
    <t>Ascension</t>
  </si>
  <si>
    <t>Pentecote</t>
  </si>
  <si>
    <t>Lundi de pentecote</t>
  </si>
  <si>
    <t>14 juillet</t>
  </si>
  <si>
    <t>15 aout</t>
  </si>
  <si>
    <t>1er novembre</t>
  </si>
  <si>
    <t>11 novembre</t>
  </si>
  <si>
    <t>25 décembre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</si>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</sst>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h]:mm"/>
    <numFmt numFmtId="165" formatCode="ddd\ dd/mm/yyyy"/>
    <numFmt numFmtId="166" formatCode="mmm\ yyyy"/>
    <numFmt numFmtId="167" formatCode="ddd\ dd\-mm\-yy;@"/>
    <numFmt numFmtId="169" formatCode="d/mm/yy;@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rgb="FF000000"/>
      <name val="Aptos Narrow"/>
      <family val="2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1" fillId="3" borderId="12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2" fontId="0" fillId="0" borderId="1" xfId="0" applyNumberFormat="1" applyBorder="1"/>
    <xf numFmtId="0" fontId="0" fillId="0" borderId="8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0" fillId="0" borderId="20" xfId="0" applyBorder="1"/>
    <xf numFmtId="17" fontId="0" fillId="0" borderId="14" xfId="0" applyNumberFormat="1" applyBorder="1"/>
    <xf numFmtId="2" fontId="0" fillId="0" borderId="20" xfId="0" applyNumberFormat="1" applyBorder="1"/>
    <xf numFmtId="166" fontId="0" fillId="0" borderId="14" xfId="0" applyNumberFormat="1" applyBorder="1"/>
    <xf numFmtId="166" fontId="0" fillId="0" borderId="19" xfId="0" applyNumberFormat="1" applyBorder="1"/>
    <xf numFmtId="167" fontId="0" fillId="4" borderId="0" xfId="0" applyNumberFormat="1" applyFill="1"/>
    <xf numFmtId="49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2" fontId="1" fillId="0" borderId="22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23" xfId="0" applyFill="1" applyBorder="1"/>
    <xf numFmtId="165" fontId="0" fillId="0" borderId="23" xfId="0" applyNumberFormat="1" applyFill="1" applyBorder="1"/>
    <xf numFmtId="165" fontId="0" fillId="0" borderId="24" xfId="0" applyNumberFormat="1" applyFill="1" applyBorder="1"/>
    <xf numFmtId="20" fontId="0" fillId="0" borderId="25" xfId="0" applyNumberFormat="1" applyFill="1" applyBorder="1" applyProtection="1">
      <protection locked="0"/>
    </xf>
    <xf numFmtId="164" fontId="0" fillId="0" borderId="25" xfId="0" applyNumberFormat="1" applyFill="1" applyBorder="1"/>
    <xf numFmtId="0" fontId="0" fillId="0" borderId="25" xfId="0" applyFill="1" applyBorder="1" applyProtection="1">
      <protection locked="0"/>
    </xf>
    <xf numFmtId="0" fontId="0" fillId="0" borderId="26" xfId="0" applyFill="1" applyBorder="1" applyProtection="1">
      <protection locked="0"/>
    </xf>
    <xf numFmtId="0" fontId="0" fillId="0" borderId="35" xfId="0" applyFill="1" applyBorder="1" applyProtection="1">
      <protection locked="0"/>
    </xf>
    <xf numFmtId="164" fontId="0" fillId="0" borderId="23" xfId="0" applyNumberFormat="1" applyFill="1" applyBorder="1"/>
    <xf numFmtId="2" fontId="0" fillId="0" borderId="23" xfId="0" applyNumberFormat="1" applyFill="1" applyBorder="1"/>
    <xf numFmtId="0" fontId="0" fillId="0" borderId="27" xfId="0" applyFill="1" applyBorder="1"/>
    <xf numFmtId="165" fontId="0" fillId="0" borderId="27" xfId="0" applyNumberFormat="1" applyFill="1" applyBorder="1"/>
    <xf numFmtId="165" fontId="0" fillId="0" borderId="28" xfId="0" applyNumberFormat="1" applyFill="1" applyBorder="1"/>
    <xf numFmtId="20" fontId="0" fillId="0" borderId="29" xfId="0" applyNumberFormat="1" applyFill="1" applyBorder="1" applyProtection="1">
      <protection locked="0"/>
    </xf>
    <xf numFmtId="164" fontId="0" fillId="0" borderId="29" xfId="0" applyNumberFormat="1" applyFill="1" applyBorder="1"/>
    <xf numFmtId="0" fontId="0" fillId="0" borderId="29" xfId="0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0" fillId="0" borderId="36" xfId="0" applyFill="1" applyBorder="1" applyProtection="1">
      <protection locked="0"/>
    </xf>
    <xf numFmtId="164" fontId="0" fillId="0" borderId="27" xfId="0" applyNumberFormat="1" applyFill="1" applyBorder="1"/>
    <xf numFmtId="2" fontId="0" fillId="0" borderId="27" xfId="0" applyNumberFormat="1" applyFill="1" applyBorder="1"/>
    <xf numFmtId="0" fontId="0" fillId="0" borderId="31" xfId="0" applyFill="1" applyBorder="1"/>
    <xf numFmtId="165" fontId="0" fillId="0" borderId="31" xfId="0" applyNumberFormat="1" applyFill="1" applyBorder="1"/>
    <xf numFmtId="165" fontId="0" fillId="0" borderId="32" xfId="0" applyNumberFormat="1" applyFill="1" applyBorder="1"/>
    <xf numFmtId="20" fontId="0" fillId="0" borderId="33" xfId="0" applyNumberFormat="1" applyFill="1" applyBorder="1" applyProtection="1">
      <protection locked="0"/>
    </xf>
    <xf numFmtId="164" fontId="0" fillId="0" borderId="33" xfId="0" applyNumberFormat="1" applyFill="1" applyBorder="1"/>
    <xf numFmtId="0" fontId="0" fillId="0" borderId="33" xfId="0" applyFill="1" applyBorder="1" applyProtection="1">
      <protection locked="0"/>
    </xf>
    <xf numFmtId="0" fontId="0" fillId="0" borderId="34" xfId="0" applyFill="1" applyBorder="1" applyProtection="1">
      <protection locked="0"/>
    </xf>
    <xf numFmtId="0" fontId="0" fillId="0" borderId="37" xfId="0" applyFill="1" applyBorder="1" applyProtection="1">
      <protection locked="0"/>
    </xf>
    <xf numFmtId="164" fontId="0" fillId="0" borderId="31" xfId="0" applyNumberFormat="1" applyFill="1" applyBorder="1"/>
    <xf numFmtId="2" fontId="0" fillId="0" borderId="31" xfId="0" applyNumberFormat="1" applyFill="1" applyBorder="1"/>
    <xf numFmtId="0" fontId="0" fillId="0" borderId="27" xfId="0" applyNumberFormat="1" applyFill="1" applyBorder="1"/>
    <xf numFmtId="0" fontId="0" fillId="0" borderId="29" xfId="0" applyFill="1" applyBorder="1"/>
    <xf numFmtId="0" fontId="0" fillId="0" borderId="36" xfId="0" applyNumberFormat="1" applyFill="1" applyBorder="1" applyProtection="1">
      <protection locked="0"/>
    </xf>
    <xf numFmtId="1" fontId="0" fillId="0" borderId="15" xfId="0" applyNumberFormat="1" applyBorder="1"/>
    <xf numFmtId="1" fontId="0" fillId="0" borderId="21" xfId="0" applyNumberFormat="1" applyBorder="1"/>
    <xf numFmtId="169" fontId="0" fillId="0" borderId="14" xfId="0" applyNumberFormat="1" applyBorder="1"/>
    <xf numFmtId="169" fontId="0" fillId="0" borderId="19" xfId="0" applyNumberFormat="1" applyBorder="1"/>
  </cellXfs>
  <cellStyles count="1">
    <cellStyle name="Standaard" xfId="0" builtinId="0"/>
  </cellStyles>
  <dxfs count="101"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dashed">
          <color rgb="FFFF0000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left style="medium">
          <color rgb="FF000000"/>
        </left>
        <right/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numFmt numFmtId="1" formatCode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numFmt numFmtId="169" formatCode="d/mm/yy;@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2" formatCode="0.0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numFmt numFmtId="165" formatCode="ddd\ dd/mm/yyyy"/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numFmt numFmtId="165" formatCode="ddd\ dd/mm/yyyy"/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rgb="FF000000"/>
        </right>
        <top style="medium">
          <color rgb="FF000000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 style="thin">
          <color rgb="FF000000"/>
        </right>
        <top style="medium">
          <color rgb="FF000000"/>
        </top>
        <bottom/>
      </border>
      <protection locked="0" hidden="0"/>
    </dxf>
    <dxf>
      <fill>
        <patternFill patternType="none">
          <fgColor indexed="64"/>
          <bgColor indexed="65"/>
        </patternFill>
      </fill>
      <border diagonalUp="0" diagonalDown="0" outline="0">
        <left style="thin">
          <color rgb="FF000000"/>
        </left>
        <right/>
        <top style="medium">
          <color rgb="FF000000"/>
        </top>
        <bottom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medium">
          <color rgb="FF000000"/>
        </left>
        <right/>
        <top style="medium">
          <color rgb="FF000000"/>
        </top>
        <bottom/>
      </border>
      <protection locked="0" hidden="0"/>
    </dxf>
    <dxf>
      <numFmt numFmtId="164" formatCode="[h]:mm"/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/>
        <right/>
        <top style="medium">
          <color rgb="FF000000"/>
        </top>
        <bottom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fill>
        <patternFill>
          <bgColor rgb="FFDEDEDE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top style="medium">
          <color rgb="FF000000"/>
        </top>
        <bottom style="medium">
          <color rgb="FF000000"/>
        </bottom>
        <horizontal style="medium">
          <color rgb="FF000000"/>
        </horizontal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top style="medium">
          <color rgb="FF000000"/>
        </top>
        <bottom style="medium">
          <color rgb="FF000000"/>
        </bottom>
        <horizontal style="medium">
          <color rgb="FF000000"/>
        </horizontal>
      </border>
    </dxf>
    <dxf>
      <numFmt numFmtId="2" formatCode="0.00"/>
      <fill>
        <patternFill patternType="none">
          <fgColor indexed="64"/>
          <bgColor auto="1"/>
        </patternFill>
      </fill>
      <border diagonalUp="0" diagonalDown="0">
        <top style="medium">
          <color rgb="FF000000"/>
        </top>
        <bottom style="medium">
          <color rgb="FF000000"/>
        </bottom>
        <horizontal style="medium">
          <color rgb="FF000000"/>
        </horizontal>
      </border>
    </dxf>
    <dxf>
      <numFmt numFmtId="164" formatCode="[h]:mm"/>
      <fill>
        <patternFill patternType="none">
          <fgColor indexed="64"/>
          <bgColor auto="1"/>
        </patternFill>
      </fill>
      <border diagonalUp="0" diagonalDown="0">
        <top style="medium">
          <color rgb="FF000000"/>
        </top>
        <bottom style="medium">
          <color rgb="FF000000"/>
        </bottom>
        <horizontal style="medium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/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top style="medium">
          <color rgb="FF000000"/>
        </top>
        <bottom style="medium">
          <color rgb="FF000000"/>
        </bottom>
        <horizontal style="medium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fill>
        <patternFill patternType="none">
          <fgColor indexed="64"/>
          <bgColor auto="1"/>
        </patternFill>
      </fill>
      <border diagonalUp="0" diagonalDown="0">
        <left style="thin">
          <color rgb="FF000000"/>
        </left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  <protection locked="0" hidden="0"/>
    </dxf>
    <dxf>
      <numFmt numFmtId="165" formatCode="ddd\ dd/mm/yyyy"/>
      <fill>
        <patternFill patternType="none">
          <fgColor indexed="64"/>
          <bgColor auto="1"/>
        </patternFill>
      </fill>
      <border diagonalUp="0" diagonalDown="0">
        <left/>
        <right style="thin">
          <color rgb="FF000000"/>
        </right>
        <top style="medium">
          <color rgb="FF000000"/>
        </top>
        <bottom style="medium">
          <color rgb="FF000000"/>
        </bottom>
        <vertical/>
        <horizontal style="medium">
          <color rgb="FF000000"/>
        </horizontal>
      </border>
    </dxf>
    <dxf>
      <numFmt numFmtId="165" formatCode="ddd\ dd/mm/yyyy"/>
      <fill>
        <patternFill patternType="none">
          <fgColor indexed="64"/>
          <bgColor auto="1"/>
        </patternFill>
      </fill>
      <border diagonalUp="0" diagonalDown="0">
        <left/>
        <right/>
        <top style="medium">
          <color rgb="FF000000"/>
        </top>
        <bottom style="medium">
          <color rgb="FF000000"/>
        </bottom>
        <vertical/>
        <horizontal/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>
        <top style="medium">
          <color rgb="FF000000"/>
        </top>
        <bottom style="medium">
          <color rgb="FF000000"/>
        </bottom>
        <horizontal style="medium">
          <color rgb="FF000000"/>
        </horizontal>
      </border>
    </dxf>
    <dxf>
      <fill>
        <patternFill>
          <bgColor theme="0" tint="-0.14996795556505021"/>
        </patternFill>
      </fill>
    </dxf>
    <dxf>
      <fill>
        <patternFill>
          <bgColor rgb="FFDEDEDE"/>
        </patternFill>
      </fill>
    </dxf>
    <dxf>
      <border>
        <bottom style="thin">
          <color auto="1"/>
        </bottom>
        <vertical/>
        <horizontal/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numFmt numFmtId="166" formatCode="mmm\ yyyy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solid">
          <fgColor indexed="64"/>
          <bgColor rgb="FFDCDCDC"/>
        </patternFill>
      </fill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</dxfs>
  <tableStyles count="0" defaultTableStyle="TableStyleMedium2" defaultPivotStyle="PivotStyleLight16"/>
  <colors>
    <mruColors>
      <color rgb="FFDED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445435</xdr:colOff>
      <xdr:row>0</xdr:row>
      <xdr:rowOff>72465</xdr:rowOff>
    </xdr:from>
    <xdr:to>
      <xdr:col>18</xdr:col>
      <xdr:colOff>477222</xdr:colOff>
      <xdr:row>1</xdr:row>
      <xdr:rowOff>161365</xdr:rowOff>
    </xdr:to>
    <xdr:sp macro="MettreAJourRecapAnnuel" textlink="">
      <xdr:nvSpPr>
        <xdr:cNvPr id="2" name="btnRecap">
          <a:extLst>
            <a:ext uri="{FF2B5EF4-FFF2-40B4-BE49-F238E27FC236}">
              <a16:creationId xmlns:a16="http://schemas.microsoft.com/office/drawing/2014/main" id="{30A8F429-F59D-059A-49E6-AB48BB7388FB}"/>
            </a:ext>
          </a:extLst>
        </xdr:cNvPr>
        <xdr:cNvSpPr/>
      </xdr:nvSpPr>
      <xdr:spPr>
        <a:xfrm>
          <a:off x="11373411" y="72465"/>
          <a:ext cx="1708187" cy="277159"/>
        </a:xfrm>
        <a:prstGeom prst="roundRect">
          <a:avLst/>
        </a:prstGeom>
        <a:solidFill>
          <a:srgbClr val="C8DCFF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à jour le récap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104775</xdr:rowOff>
        </xdr:from>
        <xdr:to>
          <xdr:col>5</xdr:col>
          <xdr:colOff>400050</xdr:colOff>
          <xdr:row>4</xdr:row>
          <xdr:rowOff>47625</xdr:rowOff>
        </xdr:to>
        <xdr:sp macro="" textlink="">
          <xdr:nvSpPr>
            <xdr:cNvPr id="2049" name="btnToggleProtection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Aptos Narrow"/>
                </a:rPr>
                <a:t>Protéger / Déprotéger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F7BA907-7B4A-49EF-A6A8-6CCF95BC3837}" name="Tabel1" displayName="Tabel1" ref="A3:U736" headerRowDxfId="66" dataDxfId="64" totalsRowDxfId="65" headerRowBorderDxfId="100" tableBorderDxfId="99" totalsRowBorderDxfId="98">
  <sortState xmlns:xlrd2="http://schemas.microsoft.com/office/spreadsheetml/2017/richdata2" ref="A4:U367">
    <sortCondition ref="C4:C367"/>
  </sortState>
  <tableColumns count="21">
    <tableColumn id="16" xr3:uid="{246FCD89-4FF3-4264-86AA-31697BBAB494}" name="semaine" dataDxfId="86" totalsRowDxfId="30">
      <calculatedColumnFormula>MOD(YEAR(Tabel1[[#This Row],[Date]]-WEEKDAY(Tabel1[[#This Row],[Date]],2)+4),100)&amp;TEXT(_xlfn.ISOWEEKNUM(Tabel1[[#This Row],[Date]]),"-00")</calculatedColumnFormula>
    </tableColumn>
    <tableColumn id="24" xr3:uid="{C4C9B7AE-1A26-4AFA-8D00-E4BF5B0F82FE}" name="mois" dataDxfId="85" totalsRowDxfId="31">
      <calculatedColumnFormula>MOD(YEAR(Tabel1[[#This Row],[Date]]),100) &amp; TEXT(MONTH(Tabel1[[#This Row],[Date]]),"-00")</calculatedColumnFormula>
    </tableColumn>
    <tableColumn id="1" xr3:uid="{FA927B79-D555-43F2-BEC3-47CBE298FBE0}" name="Date" totalsRowFunction="custom" dataDxfId="84" totalsRowDxfId="32">
      <totalsRowFormula>+C367+1</totalsRowFormula>
    </tableColumn>
    <tableColumn id="2" xr3:uid="{3D9E68CB-CAC4-49EB-93D7-93F0FDA3EBFA}" name="Arrivée matin" dataDxfId="83" totalsRowDxfId="33"/>
    <tableColumn id="3" xr3:uid="{722506B0-C48A-4318-A9A0-8868BB7D3C2C}" name="Début pause matin" dataDxfId="82" totalsRowDxfId="34"/>
    <tableColumn id="4" xr3:uid="{6E8C25D6-F080-41C2-AF31-5E13A04F40A7}" name="Fin pause matin" dataDxfId="81" totalsRowDxfId="35"/>
    <tableColumn id="5" xr3:uid="{44853023-0275-47AC-A989-DB22E12D218B}" name="Départ matin" dataDxfId="80" totalsRowDxfId="36"/>
    <tableColumn id="6" xr3:uid="{6CCB9CDF-CCA1-4008-9FC9-99DE28973BD9}" name="Arrivée soir" dataDxfId="79" totalsRowDxfId="37"/>
    <tableColumn id="7" xr3:uid="{1F9A6FCC-A3D9-49AD-B541-8CDFE8FF7782}" name="Début pause soir" dataDxfId="78" totalsRowDxfId="38"/>
    <tableColumn id="8" xr3:uid="{377EB4BA-FC36-45C5-9AC9-05B802204AA3}" name="Fin pause soir" dataDxfId="77" totalsRowDxfId="39"/>
    <tableColumn id="9" xr3:uid="{E77D5FE4-DD69-4062-8FAE-EA6896F484EF}" name="Départ soir" dataDxfId="76" totalsRowDxfId="40"/>
    <tableColumn id="10" xr3:uid="{26F33CC2-94AC-4186-8E91-9E9D225BE0E5}" name="Total jour" dataDxfId="75" totalsRowDxfId="41"/>
    <tableColumn id="11" xr3:uid="{D65E6226-BE8E-4AF1-BC43-7C57FAAC9590}" name="Commentaire" dataDxfId="74" totalsRowDxfId="42"/>
    <tableColumn id="12" xr3:uid="{17BB61DD-20DE-4361-96B3-C9636F74B846}" name="Heures payées" dataDxfId="73" totalsRowDxfId="43"/>
    <tableColumn id="13" xr3:uid="{7B503854-B3F2-4FAA-8018-70A8974FFF81}" name="Repas matin" dataDxfId="72" totalsRowDxfId="44"/>
    <tableColumn id="14" xr3:uid="{B6AF03C7-0D93-454E-95ED-DD7984A30911}" name="Repas soir" dataDxfId="71" totalsRowDxfId="45"/>
    <tableColumn id="17" xr3:uid="{720EBA30-E235-4218-AF91-39A53A7C502A}" name="auxi" dataDxfId="12" totalsRowDxfId="46">
      <calculatedColumnFormula array="1">(TODAY()&gt;=Tabel1[[#This Row],[Date]])*(_xlfn.AGGREGATE(14,6,Tabel1[Date]/(Tabel1[semaine]=Tabel1[[#This Row],[semaine]]),1)=Tabel1[[#This Row],[Date]])</calculatedColumnFormula>
    </tableColumn>
    <tableColumn id="15" xr3:uid="{7B3CDBE3-609C-446F-851D-6E2C3AB190E7}" name="total semaine" dataDxfId="70" totalsRowDxfId="47">
      <calculatedColumnFormula array="1">IF(Tabel1[[#This Row],[auxi]:[auxi]],SUMIF(Tabel1[semaine],Tabel1[[#This Row],[semaine]],Tabel1[Heures payées]),"-")</calculatedColumnFormula>
    </tableColumn>
    <tableColumn id="18" xr3:uid="{4A41F92C-21B9-4C53-827B-5F7F02C755D4}" name="ecart" dataDxfId="69" totalsRowDxfId="48">
      <calculatedColumnFormula array="1">IF(Tabel1[[#This Row],[auxi]:[auxi]],Tabel1[[#This Row],[total semaine]]*24-Contrat_hebdo__h,"")</calculatedColumnFormula>
    </tableColumn>
    <tableColumn id="22" xr3:uid="{88B9D4DA-88A4-4009-B3F7-39AA8EA0217C}" name="total Repas matin" dataDxfId="68" totalsRowDxfId="49">
      <calculatedColumnFormula array="1">IF(Tabel1[[#This Row],[auxi]:[auxi]],SUMIF(Tabel1[semaine],Tabel1[[#This Row],[semaine]],Tabel1[Repas matin]),"-")</calculatedColumnFormula>
    </tableColumn>
    <tableColumn id="23" xr3:uid="{87889F33-37AE-4324-87B4-F35DE45DB6A7}" name="total Repas soir" dataDxfId="67" totalsRowDxfId="50">
      <calculatedColumnFormula array="1">IF(Tabel1[[#This Row],[auxi]:[auxi]],SUMIF(Tabel1[semaine],Tabel1[[#This Row],[semaine]],Tabel1[Repas soir]),"-")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AF56B5A-046D-4F03-82AB-95C2EABCAD28}" name="Tabel2" displayName="Tabel2" ref="A3:J27" totalsRowShown="0" headerRowDxfId="97" headerRowBorderDxfId="96" tableBorderDxfId="95" totalsRowBorderDxfId="94">
  <autoFilter ref="A3:J27" xr:uid="{CAF56B5A-046D-4F03-82AB-95C2EABCAD28}"/>
  <tableColumns count="10">
    <tableColumn id="1" xr3:uid="{DD4BA4A4-AD49-4D82-89F2-C6AC1479454F}" name="Mois" dataDxfId="14">
      <calculatedColumnFormula>IF(ROW()-1=ROW(Tabel2[[#Headers],[Mois]]),DATE(2026,1,1),EDATE(OFFSET(A4,-1,),1))</calculatedColumnFormula>
    </tableColumn>
    <tableColumn id="10" xr3:uid="{D35B43DA-1FA8-42D1-A959-C9C3162E3198}" name="Abbrev" dataDxfId="93">
      <calculatedColumnFormula>MOD(YEAR(Tabel2[[#This Row],[Mois]]),100) &amp; TEXT(MONTH(Tabel2[[#This Row],[Mois]]),"-00")</calculatedColumnFormula>
    </tableColumn>
    <tableColumn id="2" xr3:uid="{7EC64C01-EAFF-4EED-A56F-A80981668E8E}" name="Jours travaillés" dataDxfId="92">
      <calculatedColumnFormula array="1">COUNTIFS(MesMois,Tabel2[[#This Row],[Abbrev]:[Abbrev]],MesHeuresPayees,"&gt;0")</calculatedColumnFormula>
    </tableColumn>
    <tableColumn id="3" xr3:uid="{1CDB4B1C-2037-47A6-8486-36F9B2CA40A8}" name="Jours commentaire" dataDxfId="91">
      <calculatedColumnFormula array="1">COUNTIFS(MesMois,Tabel2[[#This Row],[Abbrev]:[Abbrev]],MesCommentaires,"&lt;&gt;")</calculatedColumnFormula>
    </tableColumn>
    <tableColumn id="4" xr3:uid="{ADF31417-7F6D-4D62-BCF3-F3E2AF0CD5A3}" name="Repas matin" dataDxfId="17">
      <calculatedColumnFormula array="1">COUNTIFS(MesMois,Tabel2[[#This Row],[Abbrev]:[Abbrev]],Tabel1[Repas matin],"&lt;&gt;")</calculatedColumnFormula>
    </tableColumn>
    <tableColumn id="5" xr3:uid="{6A5647C6-7B32-4C3E-BD5F-DCD57968D18F}" name="Repas soir" dataDxfId="16">
      <calculatedColumnFormula array="1">COUNTIFS(MesMois,Tabel2[[#This Row],[Abbrev]:[Abbrev]],Tabel1[Repas soir],"&lt;&gt;")</calculatedColumnFormula>
    </tableColumn>
    <tableColumn id="6" xr3:uid="{0E943127-6DF2-4373-A22D-BDE34E983E5A}" name="Total repas" dataDxfId="11">
      <calculatedColumnFormula>+Tabel2[[#This Row],[Repas matin]]+Tabel2[[#This Row],[Repas soir]]</calculatedColumnFormula>
    </tableColumn>
    <tableColumn id="7" xr3:uid="{38E8C88E-968B-4B4E-82CA-879CC22F5218}" name="Cause principale" dataDxfId="90"/>
    <tableColumn id="8" xr3:uid="{30FDB05B-1F3F-4687-8273-15B303505A8A}" name="Heures sup" dataDxfId="15">
      <calculatedColumnFormula array="1">SUMIFS(Tabel1[ecart],MesMois,Tabel2[[#This Row],[Abbrev]:[Abbrev]])</calculatedColumnFormula>
    </tableColumn>
    <tableColumn id="9" xr3:uid="{EE4E6157-16A6-4247-AC3A-678991871F99}" name="jours fériés" dataDxfId="13">
      <calculatedColumnFormula>EDATE(Tabel2[[#This Row],[Mois]],1)-Tabel2[[#This Row],[Mois]]-NETWORKDAYS.INTL(Tabel2[[#This Row],[Mois]],EOMONTH(Tabel2[[#This Row],[Mois]],0),"0000000",Fériés)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F768-0EE8-42A4-8415-454A18145FAA}">
  <sheetPr codeName="Feuil1">
    <pageSetUpPr fitToPage="1"/>
  </sheetPr>
  <dimension ref="A1:V736"/>
  <sheetViews>
    <sheetView showGridLines="0" tabSelected="1" zoomScale="112" zoomScaleNormal="112" workbookViewId="0">
      <pane xSplit="3" ySplit="3" topLeftCell="D207" activePane="bottomRight" state="frozen"/>
      <selection pane="topRight" activeCell="C1" sqref="C1"/>
      <selection pane="bottomLeft" activeCell="A4" sqref="A4"/>
      <selection pane="bottomRight" activeCell="H11" sqref="H11"/>
    </sheetView>
  </sheetViews>
  <sheetFormatPr defaultColWidth="11.42578125" defaultRowHeight="15" x14ac:dyDescent="0.25"/>
  <cols>
    <col min="1" max="1" width="8.7109375" style="30" bestFit="1" customWidth="1"/>
    <col min="2" max="2" width="5.85546875" style="30" bestFit="1" customWidth="1"/>
    <col min="3" max="3" width="13.85546875" style="30" customWidth="1"/>
    <col min="4" max="11" width="9.28515625" style="30" customWidth="1"/>
    <col min="12" max="12" width="9.42578125" style="30" bestFit="1" customWidth="1"/>
    <col min="13" max="13" width="13.85546875" style="30" bestFit="1" customWidth="1"/>
    <col min="14" max="14" width="14.5703125" style="30" bestFit="1" customWidth="1"/>
    <col min="15" max="15" width="12.140625" style="30" bestFit="1" customWidth="1"/>
    <col min="16" max="16" width="10.42578125" style="30" bestFit="1" customWidth="1"/>
    <col min="17" max="17" width="4.7109375" style="30" bestFit="1" customWidth="1"/>
    <col min="18" max="18" width="8.7109375" style="30" bestFit="1" customWidth="1"/>
    <col min="19" max="19" width="6.42578125" style="30" bestFit="1" customWidth="1"/>
    <col min="20" max="20" width="11.140625" style="30" bestFit="1" customWidth="1"/>
    <col min="21" max="21" width="10.42578125" style="30" bestFit="1" customWidth="1"/>
    <col min="22" max="22" width="11.42578125" style="31"/>
    <col min="23" max="16384" width="11.42578125" style="30"/>
  </cols>
  <sheetData>
    <row r="1" spans="1:22" x14ac:dyDescent="0.25">
      <c r="C1" s="30" t="s">
        <v>0</v>
      </c>
      <c r="D1" s="30" t="s">
        <v>45</v>
      </c>
      <c r="E1" s="30">
        <v>39</v>
      </c>
    </row>
    <row r="2" spans="1:22" x14ac:dyDescent="0.25">
      <c r="D2" s="30" t="s">
        <v>52</v>
      </c>
      <c r="E2" s="30">
        <v>4</v>
      </c>
    </row>
    <row r="3" spans="1:22" s="37" customFormat="1" ht="45" x14ac:dyDescent="0.25">
      <c r="A3" s="32" t="s">
        <v>54</v>
      </c>
      <c r="B3" s="33" t="s">
        <v>59</v>
      </c>
      <c r="C3" s="33" t="s">
        <v>1</v>
      </c>
      <c r="D3" s="32" t="s">
        <v>2</v>
      </c>
      <c r="E3" s="32" t="s">
        <v>3</v>
      </c>
      <c r="F3" s="32" t="s">
        <v>4</v>
      </c>
      <c r="G3" s="32" t="s">
        <v>5</v>
      </c>
      <c r="H3" s="32" t="s">
        <v>6</v>
      </c>
      <c r="I3" s="32" t="s">
        <v>7</v>
      </c>
      <c r="J3" s="32" t="s">
        <v>8</v>
      </c>
      <c r="K3" s="32" t="s">
        <v>9</v>
      </c>
      <c r="L3" s="32" t="s">
        <v>10</v>
      </c>
      <c r="M3" s="32" t="s">
        <v>11</v>
      </c>
      <c r="N3" s="32" t="s">
        <v>12</v>
      </c>
      <c r="O3" s="32" t="s">
        <v>13</v>
      </c>
      <c r="P3" s="34" t="s">
        <v>14</v>
      </c>
      <c r="Q3" s="34" t="s">
        <v>55</v>
      </c>
      <c r="R3" s="35" t="s">
        <v>53</v>
      </c>
      <c r="S3" s="36" t="s">
        <v>56</v>
      </c>
      <c r="T3" s="35" t="s">
        <v>57</v>
      </c>
      <c r="U3" s="33" t="s">
        <v>58</v>
      </c>
    </row>
    <row r="4" spans="1:22" ht="15.75" thickBot="1" x14ac:dyDescent="0.3">
      <c r="A4" s="38" t="str">
        <f>MOD(YEAR(Tabel1[[#This Row],[Date]]-WEEKDAY(Tabel1[[#This Row],[Date]],2)+4),100)&amp;TEXT(_xlfn.ISOWEEKNUM(Tabel1[[#This Row],[Date]]),"-00")</f>
        <v>26-01</v>
      </c>
      <c r="B4" s="39" t="str">
        <f>MOD(YEAR(Tabel1[[#This Row],[Date]]),100) &amp; TEXT(MONTH(Tabel1[[#This Row],[Date]]),"-00")</f>
        <v>25-12</v>
      </c>
      <c r="C4" s="40">
        <v>46020</v>
      </c>
      <c r="D4" s="41"/>
      <c r="E4" s="41"/>
      <c r="F4" s="41"/>
      <c r="G4" s="41"/>
      <c r="H4" s="41"/>
      <c r="I4" s="41"/>
      <c r="J4" s="41"/>
      <c r="K4" s="41"/>
      <c r="L4" s="42">
        <f t="shared" ref="L4:L67" si="0">IF(OR(C4="",ISBLANK(C4)),"",IF(G4="",0,G4-D4-(F4-E4))+IF(K4="",0,IF(K4&lt;H4,K4+1,K4)-H4-(J4-I4)))</f>
        <v>0</v>
      </c>
      <c r="M4" s="43" t="s">
        <v>28</v>
      </c>
      <c r="N4" s="42">
        <f t="shared" ref="N4:N67" si="1">IF(C4="","",IF(M4&lt;&gt;"",IF(ISNUMBER(SEARCH("ecole",M4)),8/24,IF(OR(M4="Congés payés",M4="RTT",M4="Arrêt de travail",M4="Congés sans solde",M4="Jour de repos",M4="Formation"),7/24,IF(M4="Férié",7.8/24,L4))),L4))</f>
        <v>0.29166666666666669</v>
      </c>
      <c r="O4" s="43"/>
      <c r="P4" s="44"/>
      <c r="Q4" s="45" cm="1">
        <f t="array" aca="1" ref="Q4" ca="1">(TODAY()&gt;=Tabel1[[#This Row],[Date]])*(_xlfn.AGGREGATE(14,6,Tabel1[Date]/(Tabel1[semaine]=Tabel1[[#This Row],[semaine]]),1)=Tabel1[[#This Row],[Date]])</f>
        <v>0</v>
      </c>
      <c r="R4" s="46" t="str" cm="1">
        <f t="array" aca="1" ref="R4" ca="1">IF(Tabel1[[#This Row],[auxi]:[auxi]],SUMIF(Tabel1[semaine],Tabel1[[#This Row],[semaine]],Tabel1[Heures payées]),"-")</f>
        <v>-</v>
      </c>
      <c r="S4" s="47" t="str" cm="1">
        <f t="array" aca="1" ref="S4" ca="1">IF(Tabel1[[#This Row],[auxi]:[auxi]],Tabel1[[#This Row],[total semaine]]*24-Contrat_hebdo__h,"")</f>
        <v/>
      </c>
      <c r="T4" s="38" t="str" cm="1">
        <f t="array" aca="1" ref="T4" ca="1">IF(Tabel1[[#This Row],[auxi]:[auxi]],SUMIF(Tabel1[semaine],Tabel1[[#This Row],[semaine]],Tabel1[Repas matin]),"-")</f>
        <v>-</v>
      </c>
      <c r="U4" s="38" t="str" cm="1">
        <f t="array" aca="1" ref="U4" ca="1">IF(Tabel1[[#This Row],[auxi]:[auxi]],SUMIF(Tabel1[semaine],Tabel1[[#This Row],[semaine]],Tabel1[Repas soir]),"-")</f>
        <v>-</v>
      </c>
      <c r="V4" s="30"/>
    </row>
    <row r="5" spans="1:22" ht="15.75" thickBot="1" x14ac:dyDescent="0.3">
      <c r="A5" s="48" t="str">
        <f>MOD(YEAR(Tabel1[[#This Row],[Date]]-WEEKDAY(Tabel1[[#This Row],[Date]],2)+4),100)&amp;TEXT(_xlfn.ISOWEEKNUM(Tabel1[[#This Row],[Date]]),"-00")</f>
        <v>26-01</v>
      </c>
      <c r="B5" s="49" t="str">
        <f>MOD(YEAR(Tabel1[[#This Row],[Date]]),100) &amp; TEXT(MONTH(Tabel1[[#This Row],[Date]]),"-00")</f>
        <v>25-12</v>
      </c>
      <c r="C5" s="50">
        <v>46021</v>
      </c>
      <c r="D5" s="51"/>
      <c r="E5" s="51"/>
      <c r="F5" s="51"/>
      <c r="G5" s="51"/>
      <c r="H5" s="51"/>
      <c r="I5" s="51"/>
      <c r="J5" s="51"/>
      <c r="K5" s="51"/>
      <c r="L5" s="52">
        <f t="shared" si="0"/>
        <v>0</v>
      </c>
      <c r="M5" s="53" t="s">
        <v>27</v>
      </c>
      <c r="N5" s="52">
        <f t="shared" si="1"/>
        <v>0.29166666666666669</v>
      </c>
      <c r="O5" s="53"/>
      <c r="P5" s="54"/>
      <c r="Q5" s="55" cm="1">
        <f t="array" aca="1" ref="Q5" ca="1">(TODAY()&gt;=Tabel1[[#This Row],[Date]])*(_xlfn.AGGREGATE(14,6,Tabel1[Date]/(Tabel1[semaine]=Tabel1[[#This Row],[semaine]]),1)=Tabel1[[#This Row],[Date]])</f>
        <v>0</v>
      </c>
      <c r="R5" s="56" t="str" cm="1">
        <f t="array" aca="1" ref="R5" ca="1">IF(Tabel1[[#This Row],[auxi]:[auxi]],SUMIF(Tabel1[semaine],Tabel1[[#This Row],[semaine]],Tabel1[Heures payées]),"-")</f>
        <v>-</v>
      </c>
      <c r="S5" s="57" t="str" cm="1">
        <f t="array" aca="1" ref="S5" ca="1">IF(Tabel1[[#This Row],[auxi]:[auxi]],Tabel1[[#This Row],[total semaine]]*24-Contrat_hebdo__h,"")</f>
        <v/>
      </c>
      <c r="T5" s="48" t="str" cm="1">
        <f t="array" aca="1" ref="T5" ca="1">IF(Tabel1[[#This Row],[auxi]:[auxi]],SUMIF(Tabel1[semaine],Tabel1[[#This Row],[semaine]],Tabel1[Repas matin]),"-")</f>
        <v>-</v>
      </c>
      <c r="U5" s="48" t="str" cm="1">
        <f t="array" aca="1" ref="U5" ca="1">IF(Tabel1[[#This Row],[auxi]:[auxi]],SUMIF(Tabel1[semaine],Tabel1[[#This Row],[semaine]],Tabel1[Repas soir]),"-")</f>
        <v>-</v>
      </c>
      <c r="V5" s="30"/>
    </row>
    <row r="6" spans="1:22" ht="15.75" thickBot="1" x14ac:dyDescent="0.3">
      <c r="A6" s="48" t="str">
        <f>MOD(YEAR(Tabel1[[#This Row],[Date]]-WEEKDAY(Tabel1[[#This Row],[Date]],2)+4),100)&amp;TEXT(_xlfn.ISOWEEKNUM(Tabel1[[#This Row],[Date]]),"-00")</f>
        <v>26-01</v>
      </c>
      <c r="B6" s="49" t="str">
        <f>MOD(YEAR(Tabel1[[#This Row],[Date]]),100) &amp; TEXT(MONTH(Tabel1[[#This Row],[Date]]),"-00")</f>
        <v>25-12</v>
      </c>
      <c r="C6" s="50">
        <v>46022</v>
      </c>
      <c r="D6" s="51"/>
      <c r="E6" s="51"/>
      <c r="F6" s="51"/>
      <c r="G6" s="51"/>
      <c r="H6" s="51"/>
      <c r="I6" s="51"/>
      <c r="J6" s="51"/>
      <c r="K6" s="51"/>
      <c r="L6" s="52">
        <f t="shared" si="0"/>
        <v>0</v>
      </c>
      <c r="M6" s="53" t="s">
        <v>28</v>
      </c>
      <c r="N6" s="52">
        <f t="shared" si="1"/>
        <v>0.29166666666666669</v>
      </c>
      <c r="O6" s="53"/>
      <c r="P6" s="54"/>
      <c r="Q6" s="55" cm="1">
        <f t="array" aca="1" ref="Q6" ca="1">(TODAY()&gt;=Tabel1[[#This Row],[Date]])*(_xlfn.AGGREGATE(14,6,Tabel1[Date]/(Tabel1[semaine]=Tabel1[[#This Row],[semaine]]),1)=Tabel1[[#This Row],[Date]])</f>
        <v>0</v>
      </c>
      <c r="R6" s="56" t="str" cm="1">
        <f t="array" aca="1" ref="R6" ca="1">IF(Tabel1[[#This Row],[auxi]:[auxi]],SUMIF(Tabel1[semaine],Tabel1[[#This Row],[semaine]],Tabel1[Heures payées]),"-")</f>
        <v>-</v>
      </c>
      <c r="S6" s="57" t="str" cm="1">
        <f t="array" aca="1" ref="S6" ca="1">IF(Tabel1[[#This Row],[auxi]:[auxi]],Tabel1[[#This Row],[total semaine]]*24-Contrat_hebdo__h,"")</f>
        <v/>
      </c>
      <c r="T6" s="48" t="str" cm="1">
        <f t="array" aca="1" ref="T6" ca="1">IF(Tabel1[[#This Row],[auxi]:[auxi]],SUMIF(Tabel1[semaine],Tabel1[[#This Row],[semaine]],Tabel1[Repas matin]),"-")</f>
        <v>-</v>
      </c>
      <c r="U6" s="48" t="str" cm="1">
        <f t="array" aca="1" ref="U6" ca="1">IF(Tabel1[[#This Row],[auxi]:[auxi]],SUMIF(Tabel1[semaine],Tabel1[[#This Row],[semaine]],Tabel1[Repas soir]),"-")</f>
        <v>-</v>
      </c>
      <c r="V6" s="30"/>
    </row>
    <row r="7" spans="1:22" ht="15.75" thickBot="1" x14ac:dyDescent="0.3">
      <c r="A7" s="48" t="str">
        <f>MOD(YEAR(Tabel1[[#This Row],[Date]]-WEEKDAY(Tabel1[[#This Row],[Date]],2)+4),100)&amp;TEXT(_xlfn.ISOWEEKNUM(Tabel1[[#This Row],[Date]]),"-00")</f>
        <v>26-01</v>
      </c>
      <c r="B7" s="49" t="str">
        <f>MOD(YEAR(Tabel1[[#This Row],[Date]]),100) &amp; TEXT(MONTH(Tabel1[[#This Row],[Date]]),"-00")</f>
        <v>26-01</v>
      </c>
      <c r="C7" s="50">
        <v>46023</v>
      </c>
      <c r="D7" s="51"/>
      <c r="E7" s="51"/>
      <c r="F7" s="51"/>
      <c r="G7" s="51"/>
      <c r="H7" s="51"/>
      <c r="I7" s="51"/>
      <c r="J7" s="51"/>
      <c r="K7" s="51"/>
      <c r="L7" s="52">
        <f t="shared" si="0"/>
        <v>0</v>
      </c>
      <c r="M7" s="53" t="s">
        <v>30</v>
      </c>
      <c r="N7" s="52">
        <f t="shared" si="1"/>
        <v>0</v>
      </c>
      <c r="O7" s="53"/>
      <c r="P7" s="54"/>
      <c r="Q7" s="55" cm="1">
        <f t="array" aca="1" ref="Q7" ca="1">(TODAY()&gt;=Tabel1[[#This Row],[Date]])*(_xlfn.AGGREGATE(14,6,Tabel1[Date]/(Tabel1[semaine]=Tabel1[[#This Row],[semaine]]),1)=Tabel1[[#This Row],[Date]])</f>
        <v>0</v>
      </c>
      <c r="R7" s="56" t="str" cm="1">
        <f t="array" aca="1" ref="R7" ca="1">IF(Tabel1[[#This Row],[auxi]:[auxi]],SUMIF(Tabel1[semaine],Tabel1[[#This Row],[semaine]],Tabel1[Heures payées]),"-")</f>
        <v>-</v>
      </c>
      <c r="S7" s="57" t="str" cm="1">
        <f t="array" aca="1" ref="S7" ca="1">IF(Tabel1[[#This Row],[auxi]:[auxi]],Tabel1[[#This Row],[total semaine]]*24-Contrat_hebdo__h,"")</f>
        <v/>
      </c>
      <c r="T7" s="48" t="str" cm="1">
        <f t="array" aca="1" ref="T7" ca="1">IF(Tabel1[[#This Row],[auxi]:[auxi]],SUMIF(Tabel1[semaine],Tabel1[[#This Row],[semaine]],Tabel1[Repas matin]),"-")</f>
        <v>-</v>
      </c>
      <c r="U7" s="48" t="str" cm="1">
        <f t="array" aca="1" ref="U7" ca="1">IF(Tabel1[[#This Row],[auxi]:[auxi]],SUMIF(Tabel1[semaine],Tabel1[[#This Row],[semaine]],Tabel1[Repas soir]),"-")</f>
        <v>-</v>
      </c>
      <c r="V7" s="30"/>
    </row>
    <row r="8" spans="1:22" ht="15.75" thickBot="1" x14ac:dyDescent="0.3">
      <c r="A8" s="48" t="str">
        <f>MOD(YEAR(Tabel1[[#This Row],[Date]]-WEEKDAY(Tabel1[[#This Row],[Date]],2)+4),100)&amp;TEXT(_xlfn.ISOWEEKNUM(Tabel1[[#This Row],[Date]]),"-00")</f>
        <v>26-01</v>
      </c>
      <c r="B8" s="49" t="str">
        <f>MOD(YEAR(Tabel1[[#This Row],[Date]]),100) &amp; TEXT(MONTH(Tabel1[[#This Row],[Date]]),"-00")</f>
        <v>26-01</v>
      </c>
      <c r="C8" s="50">
        <v>46024</v>
      </c>
      <c r="D8" s="51"/>
      <c r="E8" s="51"/>
      <c r="F8" s="51"/>
      <c r="G8" s="51"/>
      <c r="H8" s="51"/>
      <c r="I8" s="51"/>
      <c r="J8" s="51"/>
      <c r="K8" s="51"/>
      <c r="L8" s="52">
        <f t="shared" si="0"/>
        <v>0</v>
      </c>
      <c r="M8" s="53" t="s">
        <v>18</v>
      </c>
      <c r="N8" s="52">
        <f t="shared" si="1"/>
        <v>0.29166666666666669</v>
      </c>
      <c r="O8" s="53"/>
      <c r="P8" s="54"/>
      <c r="Q8" s="55" cm="1">
        <f t="array" aca="1" ref="Q8" ca="1">(TODAY()&gt;=Tabel1[[#This Row],[Date]])*(_xlfn.AGGREGATE(14,6,Tabel1[Date]/(Tabel1[semaine]=Tabel1[[#This Row],[semaine]]),1)=Tabel1[[#This Row],[Date]])</f>
        <v>0</v>
      </c>
      <c r="R8" s="56" t="str" cm="1">
        <f t="array" aca="1" ref="R8" ca="1">IF(Tabel1[[#This Row],[auxi]:[auxi]],SUMIF(Tabel1[semaine],Tabel1[[#This Row],[semaine]],Tabel1[Heures payées]),"-")</f>
        <v>-</v>
      </c>
      <c r="S8" s="57" t="str" cm="1">
        <f t="array" aca="1" ref="S8" ca="1">IF(Tabel1[[#This Row],[auxi]:[auxi]],Tabel1[[#This Row],[total semaine]]*24-Contrat_hebdo__h,"")</f>
        <v/>
      </c>
      <c r="T8" s="48" t="str" cm="1">
        <f t="array" aca="1" ref="T8" ca="1">IF(Tabel1[[#This Row],[auxi]:[auxi]],SUMIF(Tabel1[semaine],Tabel1[[#This Row],[semaine]],Tabel1[Repas matin]),"-")</f>
        <v>-</v>
      </c>
      <c r="U8" s="48" t="str" cm="1">
        <f t="array" aca="1" ref="U8" ca="1">IF(Tabel1[[#This Row],[auxi]:[auxi]],SUMIF(Tabel1[semaine],Tabel1[[#This Row],[semaine]],Tabel1[Repas soir]),"-")</f>
        <v>-</v>
      </c>
      <c r="V8" s="30"/>
    </row>
    <row r="9" spans="1:22" ht="15.75" thickBot="1" x14ac:dyDescent="0.3">
      <c r="A9" s="48" t="str">
        <f>MOD(YEAR(Tabel1[[#This Row],[Date]]-WEEKDAY(Tabel1[[#This Row],[Date]],2)+4),100)&amp;TEXT(_xlfn.ISOWEEKNUM(Tabel1[[#This Row],[Date]]),"-00")</f>
        <v>26-01</v>
      </c>
      <c r="B9" s="49" t="str">
        <f>MOD(YEAR(Tabel1[[#This Row],[Date]]),100) &amp; TEXT(MONTH(Tabel1[[#This Row],[Date]]),"-00")</f>
        <v>26-01</v>
      </c>
      <c r="C9" s="50">
        <v>46025</v>
      </c>
      <c r="D9" s="51"/>
      <c r="E9" s="51"/>
      <c r="F9" s="51"/>
      <c r="G9" s="51"/>
      <c r="H9" s="51"/>
      <c r="I9" s="51"/>
      <c r="J9" s="51"/>
      <c r="K9" s="51"/>
      <c r="L9" s="52">
        <f t="shared" si="0"/>
        <v>0</v>
      </c>
      <c r="M9" s="53"/>
      <c r="N9" s="52">
        <f t="shared" si="1"/>
        <v>0</v>
      </c>
      <c r="O9" s="53"/>
      <c r="P9" s="54"/>
      <c r="Q9" s="55" cm="1">
        <f t="array" aca="1" ref="Q9" ca="1">(TODAY()&gt;=Tabel1[[#This Row],[Date]])*(_xlfn.AGGREGATE(14,6,Tabel1[Date]/(Tabel1[semaine]=Tabel1[[#This Row],[semaine]]),1)=Tabel1[[#This Row],[Date]])</f>
        <v>0</v>
      </c>
      <c r="R9" s="56" t="str" cm="1">
        <f t="array" aca="1" ref="R9" ca="1">IF(Tabel1[[#This Row],[auxi]:[auxi]],SUMIF(Tabel1[semaine],Tabel1[[#This Row],[semaine]],Tabel1[Heures payées]),"-")</f>
        <v>-</v>
      </c>
      <c r="S9" s="57" t="str" cm="1">
        <f t="array" aca="1" ref="S9" ca="1">IF(Tabel1[[#This Row],[auxi]:[auxi]],Tabel1[[#This Row],[total semaine]]*24-Contrat_hebdo__h,"")</f>
        <v/>
      </c>
      <c r="T9" s="48" t="str" cm="1">
        <f t="array" aca="1" ref="T9" ca="1">IF(Tabel1[[#This Row],[auxi]:[auxi]],SUMIF(Tabel1[semaine],Tabel1[[#This Row],[semaine]],Tabel1[Repas matin]),"-")</f>
        <v>-</v>
      </c>
      <c r="U9" s="48" t="str" cm="1">
        <f t="array" aca="1" ref="U9" ca="1">IF(Tabel1[[#This Row],[auxi]:[auxi]],SUMIF(Tabel1[semaine],Tabel1[[#This Row],[semaine]],Tabel1[Repas soir]),"-")</f>
        <v>-</v>
      </c>
      <c r="V9" s="30"/>
    </row>
    <row r="10" spans="1:22" ht="15.75" thickBot="1" x14ac:dyDescent="0.3">
      <c r="A10" s="48" t="str">
        <f>MOD(YEAR(Tabel1[[#This Row],[Date]]-WEEKDAY(Tabel1[[#This Row],[Date]],2)+4),100)&amp;TEXT(_xlfn.ISOWEEKNUM(Tabel1[[#This Row],[Date]]),"-00")</f>
        <v>26-01</v>
      </c>
      <c r="B10" s="49" t="str">
        <f>MOD(YEAR(Tabel1[[#This Row],[Date]]),100) &amp; TEXT(MONTH(Tabel1[[#This Row],[Date]]),"-00")</f>
        <v>26-01</v>
      </c>
      <c r="C10" s="50">
        <v>46026</v>
      </c>
      <c r="D10" s="51"/>
      <c r="E10" s="51"/>
      <c r="F10" s="51"/>
      <c r="G10" s="51"/>
      <c r="H10" s="51"/>
      <c r="I10" s="51"/>
      <c r="J10" s="51"/>
      <c r="K10" s="51"/>
      <c r="L10" s="52">
        <f t="shared" si="0"/>
        <v>0</v>
      </c>
      <c r="M10" s="53"/>
      <c r="N10" s="52">
        <f t="shared" si="1"/>
        <v>0</v>
      </c>
      <c r="O10" s="53"/>
      <c r="P10" s="54"/>
      <c r="Q10" s="55" cm="1">
        <f t="array" aca="1" ref="Q10" ca="1">(TODAY()&gt;=Tabel1[[#This Row],[Date]])*(_xlfn.AGGREGATE(14,6,Tabel1[Date]/(Tabel1[semaine]=Tabel1[[#This Row],[semaine]]),1)=Tabel1[[#This Row],[Date]])</f>
        <v>1</v>
      </c>
      <c r="R10" s="56" cm="1">
        <f t="array" aca="1" ref="R10" ca="1">IF(Tabel1[[#This Row],[auxi]:[auxi]],SUMIF(Tabel1[semaine],Tabel1[[#This Row],[semaine]],Tabel1[Heures payées]),"-")</f>
        <v>1.1666666666666667</v>
      </c>
      <c r="S10" s="57" cm="1">
        <f t="array" aca="1" ref="S10" ca="1">IF(Tabel1[[#This Row],[auxi]:[auxi]],Tabel1[[#This Row],[total semaine]]*24-Contrat_hebdo__h,"")</f>
        <v>-11</v>
      </c>
      <c r="T10" s="48" cm="1">
        <f t="array" aca="1" ref="T10" ca="1">IF(Tabel1[[#This Row],[auxi]:[auxi]],SUMIF(Tabel1[semaine],Tabel1[[#This Row],[semaine]],Tabel1[Repas matin]),"-")</f>
        <v>0</v>
      </c>
      <c r="U10" s="48" cm="1">
        <f t="array" aca="1" ref="U10" ca="1">IF(Tabel1[[#This Row],[auxi]:[auxi]],SUMIF(Tabel1[semaine],Tabel1[[#This Row],[semaine]],Tabel1[Repas soir]),"-")</f>
        <v>0</v>
      </c>
      <c r="V10" s="30"/>
    </row>
    <row r="11" spans="1:22" ht="15.75" thickBot="1" x14ac:dyDescent="0.3">
      <c r="A11" s="48" t="str">
        <f>MOD(YEAR(Tabel1[[#This Row],[Date]]-WEEKDAY(Tabel1[[#This Row],[Date]],2)+4),100)&amp;TEXT(_xlfn.ISOWEEKNUM(Tabel1[[#This Row],[Date]]),"-00")</f>
        <v>26-02</v>
      </c>
      <c r="B11" s="49" t="str">
        <f>MOD(YEAR(Tabel1[[#This Row],[Date]]),100) &amp; TEXT(MONTH(Tabel1[[#This Row],[Date]]),"-00")</f>
        <v>26-01</v>
      </c>
      <c r="C11" s="50">
        <v>46027</v>
      </c>
      <c r="D11" s="51"/>
      <c r="E11" s="51"/>
      <c r="F11" s="51"/>
      <c r="G11" s="51"/>
      <c r="H11" s="51"/>
      <c r="I11" s="51"/>
      <c r="J11" s="51"/>
      <c r="K11" s="51"/>
      <c r="L11" s="52">
        <f t="shared" si="0"/>
        <v>0</v>
      </c>
      <c r="M11" s="53"/>
      <c r="N11" s="52">
        <f t="shared" si="1"/>
        <v>0</v>
      </c>
      <c r="O11" s="53"/>
      <c r="P11" s="54"/>
      <c r="Q11" s="55" cm="1">
        <f t="array" aca="1" ref="Q11" ca="1">(TODAY()&gt;=Tabel1[[#This Row],[Date]])*(_xlfn.AGGREGATE(14,6,Tabel1[Date]/(Tabel1[semaine]=Tabel1[[#This Row],[semaine]]),1)=Tabel1[[#This Row],[Date]])</f>
        <v>0</v>
      </c>
      <c r="R11" s="56" t="str" cm="1">
        <f t="array" aca="1" ref="R11" ca="1">IF(Tabel1[[#This Row],[auxi]:[auxi]],SUMIF(Tabel1[semaine],Tabel1[[#This Row],[semaine]],Tabel1[Heures payées]),"-")</f>
        <v>-</v>
      </c>
      <c r="S11" s="57" t="str" cm="1">
        <f t="array" aca="1" ref="S11" ca="1">IF(Tabel1[[#This Row],[auxi]:[auxi]],Tabel1[[#This Row],[total semaine]]*24-Contrat_hebdo__h,"")</f>
        <v/>
      </c>
      <c r="T11" s="48" t="str" cm="1">
        <f t="array" aca="1" ref="T11" ca="1">IF(Tabel1[[#This Row],[auxi]:[auxi]],SUMIF(Tabel1[semaine],Tabel1[[#This Row],[semaine]],Tabel1[Repas matin]),"-")</f>
        <v>-</v>
      </c>
      <c r="U11" s="48" t="str" cm="1">
        <f t="array" aca="1" ref="U11" ca="1">IF(Tabel1[[#This Row],[auxi]:[auxi]],SUMIF(Tabel1[semaine],Tabel1[[#This Row],[semaine]],Tabel1[Repas soir]),"-")</f>
        <v>-</v>
      </c>
      <c r="V11" s="30"/>
    </row>
    <row r="12" spans="1:22" ht="15.75" thickBot="1" x14ac:dyDescent="0.3">
      <c r="A12" s="48" t="str">
        <f>MOD(YEAR(Tabel1[[#This Row],[Date]]-WEEKDAY(Tabel1[[#This Row],[Date]],2)+4),100)&amp;TEXT(_xlfn.ISOWEEKNUM(Tabel1[[#This Row],[Date]]),"-00")</f>
        <v>26-02</v>
      </c>
      <c r="B12" s="49" t="str">
        <f>MOD(YEAR(Tabel1[[#This Row],[Date]]),100) &amp; TEXT(MONTH(Tabel1[[#This Row],[Date]]),"-00")</f>
        <v>26-01</v>
      </c>
      <c r="C12" s="50">
        <v>46028</v>
      </c>
      <c r="D12" s="51"/>
      <c r="E12" s="51"/>
      <c r="F12" s="51"/>
      <c r="G12" s="51"/>
      <c r="H12" s="51"/>
      <c r="I12" s="51"/>
      <c r="J12" s="51"/>
      <c r="K12" s="51"/>
      <c r="L12" s="52">
        <f t="shared" si="0"/>
        <v>0</v>
      </c>
      <c r="M12" s="53"/>
      <c r="N12" s="52">
        <f t="shared" si="1"/>
        <v>0</v>
      </c>
      <c r="O12" s="53"/>
      <c r="P12" s="54"/>
      <c r="Q12" s="55" cm="1">
        <f t="array" aca="1" ref="Q12" ca="1">(TODAY()&gt;=Tabel1[[#This Row],[Date]])*(_xlfn.AGGREGATE(14,6,Tabel1[Date]/(Tabel1[semaine]=Tabel1[[#This Row],[semaine]]),1)=Tabel1[[#This Row],[Date]])</f>
        <v>0</v>
      </c>
      <c r="R12" s="56" t="str" cm="1">
        <f t="array" aca="1" ref="R12" ca="1">IF(Tabel1[[#This Row],[auxi]:[auxi]],SUMIF(Tabel1[semaine],Tabel1[[#This Row],[semaine]],Tabel1[Heures payées]),"-")</f>
        <v>-</v>
      </c>
      <c r="S12" s="57" t="str" cm="1">
        <f t="array" aca="1" ref="S12" ca="1">IF(Tabel1[[#This Row],[auxi]:[auxi]],Tabel1[[#This Row],[total semaine]]*24-Contrat_hebdo__h,"")</f>
        <v/>
      </c>
      <c r="T12" s="48" t="str" cm="1">
        <f t="array" aca="1" ref="T12" ca="1">IF(Tabel1[[#This Row],[auxi]:[auxi]],SUMIF(Tabel1[semaine],Tabel1[[#This Row],[semaine]],Tabel1[Repas matin]),"-")</f>
        <v>-</v>
      </c>
      <c r="U12" s="48" t="str" cm="1">
        <f t="array" aca="1" ref="U12" ca="1">IF(Tabel1[[#This Row],[auxi]:[auxi]],SUMIF(Tabel1[semaine],Tabel1[[#This Row],[semaine]],Tabel1[Repas soir]),"-")</f>
        <v>-</v>
      </c>
      <c r="V12" s="30"/>
    </row>
    <row r="13" spans="1:22" ht="15.75" thickBot="1" x14ac:dyDescent="0.3">
      <c r="A13" s="48" t="str">
        <f>MOD(YEAR(Tabel1[[#This Row],[Date]]-WEEKDAY(Tabel1[[#This Row],[Date]],2)+4),100)&amp;TEXT(_xlfn.ISOWEEKNUM(Tabel1[[#This Row],[Date]]),"-00")</f>
        <v>26-02</v>
      </c>
      <c r="B13" s="49" t="str">
        <f>MOD(YEAR(Tabel1[[#This Row],[Date]]),100) &amp; TEXT(MONTH(Tabel1[[#This Row],[Date]]),"-00")</f>
        <v>26-01</v>
      </c>
      <c r="C13" s="50">
        <v>46029</v>
      </c>
      <c r="D13" s="51"/>
      <c r="E13" s="51"/>
      <c r="F13" s="51"/>
      <c r="G13" s="51"/>
      <c r="H13" s="51"/>
      <c r="I13" s="51"/>
      <c r="J13" s="51"/>
      <c r="K13" s="51"/>
      <c r="L13" s="52">
        <f t="shared" si="0"/>
        <v>0</v>
      </c>
      <c r="M13" s="53"/>
      <c r="N13" s="52">
        <f t="shared" si="1"/>
        <v>0</v>
      </c>
      <c r="O13" s="53"/>
      <c r="P13" s="54"/>
      <c r="Q13" s="55" cm="1">
        <f t="array" aca="1" ref="Q13" ca="1">(TODAY()&gt;=Tabel1[[#This Row],[Date]])*(_xlfn.AGGREGATE(14,6,Tabel1[Date]/(Tabel1[semaine]=Tabel1[[#This Row],[semaine]]),1)=Tabel1[[#This Row],[Date]])</f>
        <v>0</v>
      </c>
      <c r="R13" s="56" t="str" cm="1">
        <f t="array" aca="1" ref="R13" ca="1">IF(Tabel1[[#This Row],[auxi]:[auxi]],SUMIF(Tabel1[semaine],Tabel1[[#This Row],[semaine]],Tabel1[Heures payées]),"-")</f>
        <v>-</v>
      </c>
      <c r="S13" s="57" t="str" cm="1">
        <f t="array" aca="1" ref="S13" ca="1">IF(Tabel1[[#This Row],[auxi]:[auxi]],Tabel1[[#This Row],[total semaine]]*24-Contrat_hebdo__h,"")</f>
        <v/>
      </c>
      <c r="T13" s="48" t="str" cm="1">
        <f t="array" aca="1" ref="T13" ca="1">IF(Tabel1[[#This Row],[auxi]:[auxi]],SUMIF(Tabel1[semaine],Tabel1[[#This Row],[semaine]],Tabel1[Repas matin]),"-")</f>
        <v>-</v>
      </c>
      <c r="U13" s="48" t="str" cm="1">
        <f t="array" aca="1" ref="U13" ca="1">IF(Tabel1[[#This Row],[auxi]:[auxi]],SUMIF(Tabel1[semaine],Tabel1[[#This Row],[semaine]],Tabel1[Repas soir]),"-")</f>
        <v>-</v>
      </c>
      <c r="V13" s="30"/>
    </row>
    <row r="14" spans="1:22" ht="15.75" thickBot="1" x14ac:dyDescent="0.3">
      <c r="A14" s="48" t="str">
        <f>MOD(YEAR(Tabel1[[#This Row],[Date]]-WEEKDAY(Tabel1[[#This Row],[Date]],2)+4),100)&amp;TEXT(_xlfn.ISOWEEKNUM(Tabel1[[#This Row],[Date]]),"-00")</f>
        <v>26-02</v>
      </c>
      <c r="B14" s="49" t="str">
        <f>MOD(YEAR(Tabel1[[#This Row],[Date]]),100) &amp; TEXT(MONTH(Tabel1[[#This Row],[Date]]),"-00")</f>
        <v>26-01</v>
      </c>
      <c r="C14" s="50">
        <v>46030</v>
      </c>
      <c r="D14" s="51"/>
      <c r="E14" s="51"/>
      <c r="F14" s="51"/>
      <c r="G14" s="51"/>
      <c r="H14" s="51"/>
      <c r="I14" s="51"/>
      <c r="J14" s="51"/>
      <c r="K14" s="51"/>
      <c r="L14" s="52">
        <f t="shared" si="0"/>
        <v>0</v>
      </c>
      <c r="M14" s="53"/>
      <c r="N14" s="52">
        <f t="shared" si="1"/>
        <v>0</v>
      </c>
      <c r="O14" s="53"/>
      <c r="P14" s="54"/>
      <c r="Q14" s="55" cm="1">
        <f t="array" aca="1" ref="Q14" ca="1">(TODAY()&gt;=Tabel1[[#This Row],[Date]])*(_xlfn.AGGREGATE(14,6,Tabel1[Date]/(Tabel1[semaine]=Tabel1[[#This Row],[semaine]]),1)=Tabel1[[#This Row],[Date]])</f>
        <v>0</v>
      </c>
      <c r="R14" s="56" t="str" cm="1">
        <f t="array" aca="1" ref="R14" ca="1">IF(Tabel1[[#This Row],[auxi]:[auxi]],SUMIF(Tabel1[semaine],Tabel1[[#This Row],[semaine]],Tabel1[Heures payées]),"-")</f>
        <v>-</v>
      </c>
      <c r="S14" s="57" t="str" cm="1">
        <f t="array" aca="1" ref="S14" ca="1">IF(Tabel1[[#This Row],[auxi]:[auxi]],Tabel1[[#This Row],[total semaine]]*24-Contrat_hebdo__h,"")</f>
        <v/>
      </c>
      <c r="T14" s="48" t="str" cm="1">
        <f t="array" aca="1" ref="T14" ca="1">IF(Tabel1[[#This Row],[auxi]:[auxi]],SUMIF(Tabel1[semaine],Tabel1[[#This Row],[semaine]],Tabel1[Repas matin]),"-")</f>
        <v>-</v>
      </c>
      <c r="U14" s="48" t="str" cm="1">
        <f t="array" aca="1" ref="U14" ca="1">IF(Tabel1[[#This Row],[auxi]:[auxi]],SUMIF(Tabel1[semaine],Tabel1[[#This Row],[semaine]],Tabel1[Repas soir]),"-")</f>
        <v>-</v>
      </c>
      <c r="V14" s="30"/>
    </row>
    <row r="15" spans="1:22" ht="15.75" thickBot="1" x14ac:dyDescent="0.3">
      <c r="A15" s="48" t="str">
        <f>MOD(YEAR(Tabel1[[#This Row],[Date]]-WEEKDAY(Tabel1[[#This Row],[Date]],2)+4),100)&amp;TEXT(_xlfn.ISOWEEKNUM(Tabel1[[#This Row],[Date]]),"-00")</f>
        <v>26-02</v>
      </c>
      <c r="B15" s="49" t="str">
        <f>MOD(YEAR(Tabel1[[#This Row],[Date]]),100) &amp; TEXT(MONTH(Tabel1[[#This Row],[Date]]),"-00")</f>
        <v>26-01</v>
      </c>
      <c r="C15" s="50">
        <v>46031</v>
      </c>
      <c r="D15" s="51"/>
      <c r="E15" s="51"/>
      <c r="F15" s="51"/>
      <c r="G15" s="51"/>
      <c r="H15" s="51"/>
      <c r="I15" s="51"/>
      <c r="J15" s="51"/>
      <c r="K15" s="51"/>
      <c r="L15" s="52">
        <f t="shared" si="0"/>
        <v>0</v>
      </c>
      <c r="M15" s="53"/>
      <c r="N15" s="52">
        <f t="shared" si="1"/>
        <v>0</v>
      </c>
      <c r="O15" s="53"/>
      <c r="P15" s="54"/>
      <c r="Q15" s="55" cm="1">
        <f t="array" aca="1" ref="Q15" ca="1">(TODAY()&gt;=Tabel1[[#This Row],[Date]])*(_xlfn.AGGREGATE(14,6,Tabel1[Date]/(Tabel1[semaine]=Tabel1[[#This Row],[semaine]]),1)=Tabel1[[#This Row],[Date]])</f>
        <v>0</v>
      </c>
      <c r="R15" s="56" t="str" cm="1">
        <f t="array" aca="1" ref="R15" ca="1">IF(Tabel1[[#This Row],[auxi]:[auxi]],SUMIF(Tabel1[semaine],Tabel1[[#This Row],[semaine]],Tabel1[Heures payées]),"-")</f>
        <v>-</v>
      </c>
      <c r="S15" s="57" t="str" cm="1">
        <f t="array" aca="1" ref="S15" ca="1">IF(Tabel1[[#This Row],[auxi]:[auxi]],Tabel1[[#This Row],[total semaine]]*24-Contrat_hebdo__h,"")</f>
        <v/>
      </c>
      <c r="T15" s="48" t="str" cm="1">
        <f t="array" aca="1" ref="T15" ca="1">IF(Tabel1[[#This Row],[auxi]:[auxi]],SUMIF(Tabel1[semaine],Tabel1[[#This Row],[semaine]],Tabel1[Repas matin]),"-")</f>
        <v>-</v>
      </c>
      <c r="U15" s="48" t="str" cm="1">
        <f t="array" aca="1" ref="U15" ca="1">IF(Tabel1[[#This Row],[auxi]:[auxi]],SUMIF(Tabel1[semaine],Tabel1[[#This Row],[semaine]],Tabel1[Repas soir]),"-")</f>
        <v>-</v>
      </c>
      <c r="V15" s="30"/>
    </row>
    <row r="16" spans="1:22" ht="15.75" thickBot="1" x14ac:dyDescent="0.3">
      <c r="A16" s="48" t="str">
        <f>MOD(YEAR(Tabel1[[#This Row],[Date]]-WEEKDAY(Tabel1[[#This Row],[Date]],2)+4),100)&amp;TEXT(_xlfn.ISOWEEKNUM(Tabel1[[#This Row],[Date]]),"-00")</f>
        <v>26-02</v>
      </c>
      <c r="B16" s="49" t="str">
        <f>MOD(YEAR(Tabel1[[#This Row],[Date]]),100) &amp; TEXT(MONTH(Tabel1[[#This Row],[Date]]),"-00")</f>
        <v>26-01</v>
      </c>
      <c r="C16" s="50">
        <v>46032</v>
      </c>
      <c r="D16" s="51"/>
      <c r="E16" s="51"/>
      <c r="F16" s="51"/>
      <c r="G16" s="51"/>
      <c r="H16" s="51"/>
      <c r="I16" s="51"/>
      <c r="J16" s="51"/>
      <c r="K16" s="51"/>
      <c r="L16" s="52">
        <f t="shared" si="0"/>
        <v>0</v>
      </c>
      <c r="M16" s="53"/>
      <c r="N16" s="52">
        <f t="shared" si="1"/>
        <v>0</v>
      </c>
      <c r="O16" s="53"/>
      <c r="P16" s="54"/>
      <c r="Q16" s="55" cm="1">
        <f t="array" aca="1" ref="Q16" ca="1">(TODAY()&gt;=Tabel1[[#This Row],[Date]])*(_xlfn.AGGREGATE(14,6,Tabel1[Date]/(Tabel1[semaine]=Tabel1[[#This Row],[semaine]]),1)=Tabel1[[#This Row],[Date]])</f>
        <v>0</v>
      </c>
      <c r="R16" s="56" t="str" cm="1">
        <f t="array" aca="1" ref="R16" ca="1">IF(Tabel1[[#This Row],[auxi]:[auxi]],SUMIF(Tabel1[semaine],Tabel1[[#This Row],[semaine]],Tabel1[Heures payées]),"-")</f>
        <v>-</v>
      </c>
      <c r="S16" s="57" t="str" cm="1">
        <f t="array" aca="1" ref="S16" ca="1">IF(Tabel1[[#This Row],[auxi]:[auxi]],Tabel1[[#This Row],[total semaine]]*24-Contrat_hebdo__h,"")</f>
        <v/>
      </c>
      <c r="T16" s="48" t="str" cm="1">
        <f t="array" aca="1" ref="T16" ca="1">IF(Tabel1[[#This Row],[auxi]:[auxi]],SUMIF(Tabel1[semaine],Tabel1[[#This Row],[semaine]],Tabel1[Repas matin]),"-")</f>
        <v>-</v>
      </c>
      <c r="U16" s="48" t="str" cm="1">
        <f t="array" aca="1" ref="U16" ca="1">IF(Tabel1[[#This Row],[auxi]:[auxi]],SUMIF(Tabel1[semaine],Tabel1[[#This Row],[semaine]],Tabel1[Repas soir]),"-")</f>
        <v>-</v>
      </c>
      <c r="V16" s="30"/>
    </row>
    <row r="17" spans="1:22" ht="15.75" thickBot="1" x14ac:dyDescent="0.3">
      <c r="A17" s="48" t="str">
        <f>MOD(YEAR(Tabel1[[#This Row],[Date]]-WEEKDAY(Tabel1[[#This Row],[Date]],2)+4),100)&amp;TEXT(_xlfn.ISOWEEKNUM(Tabel1[[#This Row],[Date]]),"-00")</f>
        <v>26-02</v>
      </c>
      <c r="B17" s="49" t="str">
        <f>MOD(YEAR(Tabel1[[#This Row],[Date]]),100) &amp; TEXT(MONTH(Tabel1[[#This Row],[Date]]),"-00")</f>
        <v>26-01</v>
      </c>
      <c r="C17" s="50">
        <v>46033</v>
      </c>
      <c r="D17" s="51"/>
      <c r="E17" s="51"/>
      <c r="F17" s="51"/>
      <c r="G17" s="51"/>
      <c r="H17" s="51"/>
      <c r="I17" s="51"/>
      <c r="J17" s="51"/>
      <c r="K17" s="51"/>
      <c r="L17" s="52">
        <f t="shared" si="0"/>
        <v>0</v>
      </c>
      <c r="M17" s="53"/>
      <c r="N17" s="52">
        <f t="shared" si="1"/>
        <v>0</v>
      </c>
      <c r="O17" s="53"/>
      <c r="P17" s="54"/>
      <c r="Q17" s="55" cm="1">
        <f t="array" aca="1" ref="Q17" ca="1">(TODAY()&gt;=Tabel1[[#This Row],[Date]])*(_xlfn.AGGREGATE(14,6,Tabel1[Date]/(Tabel1[semaine]=Tabel1[[#This Row],[semaine]]),1)=Tabel1[[#This Row],[Date]])</f>
        <v>1</v>
      </c>
      <c r="R17" s="56" cm="1">
        <f t="array" aca="1" ref="R17" ca="1">IF(Tabel1[[#This Row],[auxi]:[auxi]],SUMIF(Tabel1[semaine],Tabel1[[#This Row],[semaine]],Tabel1[Heures payées]),"-")</f>
        <v>0</v>
      </c>
      <c r="S17" s="57" cm="1">
        <f t="array" aca="1" ref="S17" ca="1">IF(Tabel1[[#This Row],[auxi]:[auxi]],Tabel1[[#This Row],[total semaine]]*24-Contrat_hebdo__h,"")</f>
        <v>-39</v>
      </c>
      <c r="T17" s="48" cm="1">
        <f t="array" aca="1" ref="T17" ca="1">IF(Tabel1[[#This Row],[auxi]:[auxi]],SUMIF(Tabel1[semaine],Tabel1[[#This Row],[semaine]],Tabel1[Repas matin]),"-")</f>
        <v>0</v>
      </c>
      <c r="U17" s="48" cm="1">
        <f t="array" aca="1" ref="U17" ca="1">IF(Tabel1[[#This Row],[auxi]:[auxi]],SUMIF(Tabel1[semaine],Tabel1[[#This Row],[semaine]],Tabel1[Repas soir]),"-")</f>
        <v>0</v>
      </c>
      <c r="V17" s="30"/>
    </row>
    <row r="18" spans="1:22" ht="15.75" thickBot="1" x14ac:dyDescent="0.3">
      <c r="A18" s="48" t="str">
        <f>MOD(YEAR(Tabel1[[#This Row],[Date]]-WEEKDAY(Tabel1[[#This Row],[Date]],2)+4),100)&amp;TEXT(_xlfn.ISOWEEKNUM(Tabel1[[#This Row],[Date]]),"-00")</f>
        <v>26-03</v>
      </c>
      <c r="B18" s="49" t="str">
        <f>MOD(YEAR(Tabel1[[#This Row],[Date]]),100) &amp; TEXT(MONTH(Tabel1[[#This Row],[Date]]),"-00")</f>
        <v>26-01</v>
      </c>
      <c r="C18" s="50">
        <v>46034</v>
      </c>
      <c r="D18" s="51"/>
      <c r="E18" s="51"/>
      <c r="F18" s="51"/>
      <c r="G18" s="51"/>
      <c r="H18" s="51"/>
      <c r="I18" s="51"/>
      <c r="J18" s="51"/>
      <c r="K18" s="51"/>
      <c r="L18" s="52">
        <f t="shared" si="0"/>
        <v>0</v>
      </c>
      <c r="M18" s="53"/>
      <c r="N18" s="52">
        <f t="shared" si="1"/>
        <v>0</v>
      </c>
      <c r="O18" s="53"/>
      <c r="P18" s="54"/>
      <c r="Q18" s="55" cm="1">
        <f t="array" aca="1" ref="Q18" ca="1">(TODAY()&gt;=Tabel1[[#This Row],[Date]])*(_xlfn.AGGREGATE(14,6,Tabel1[Date]/(Tabel1[semaine]=Tabel1[[#This Row],[semaine]]),1)=Tabel1[[#This Row],[Date]])</f>
        <v>0</v>
      </c>
      <c r="R18" s="56" t="str" cm="1">
        <f t="array" aca="1" ref="R18" ca="1">IF(Tabel1[[#This Row],[auxi]:[auxi]],SUMIF(Tabel1[semaine],Tabel1[[#This Row],[semaine]],Tabel1[Heures payées]),"-")</f>
        <v>-</v>
      </c>
      <c r="S18" s="57" t="str" cm="1">
        <f t="array" aca="1" ref="S18" ca="1">IF(Tabel1[[#This Row],[auxi]:[auxi]],Tabel1[[#This Row],[total semaine]]*24-Contrat_hebdo__h,"")</f>
        <v/>
      </c>
      <c r="T18" s="48" t="str" cm="1">
        <f t="array" aca="1" ref="T18" ca="1">IF(Tabel1[[#This Row],[auxi]:[auxi]],SUMIF(Tabel1[semaine],Tabel1[[#This Row],[semaine]],Tabel1[Repas matin]),"-")</f>
        <v>-</v>
      </c>
      <c r="U18" s="48" t="str" cm="1">
        <f t="array" aca="1" ref="U18" ca="1">IF(Tabel1[[#This Row],[auxi]:[auxi]],SUMIF(Tabel1[semaine],Tabel1[[#This Row],[semaine]],Tabel1[Repas soir]),"-")</f>
        <v>-</v>
      </c>
      <c r="V18" s="30"/>
    </row>
    <row r="19" spans="1:22" ht="15.75" thickBot="1" x14ac:dyDescent="0.3">
      <c r="A19" s="48" t="str">
        <f>MOD(YEAR(Tabel1[[#This Row],[Date]]-WEEKDAY(Tabel1[[#This Row],[Date]],2)+4),100)&amp;TEXT(_xlfn.ISOWEEKNUM(Tabel1[[#This Row],[Date]]),"-00")</f>
        <v>26-03</v>
      </c>
      <c r="B19" s="49" t="str">
        <f>MOD(YEAR(Tabel1[[#This Row],[Date]]),100) &amp; TEXT(MONTH(Tabel1[[#This Row],[Date]]),"-00")</f>
        <v>26-01</v>
      </c>
      <c r="C19" s="50">
        <v>46035</v>
      </c>
      <c r="D19" s="51"/>
      <c r="E19" s="51"/>
      <c r="F19" s="51"/>
      <c r="G19" s="51"/>
      <c r="H19" s="51"/>
      <c r="I19" s="51"/>
      <c r="J19" s="51"/>
      <c r="K19" s="51"/>
      <c r="L19" s="52">
        <f t="shared" si="0"/>
        <v>0</v>
      </c>
      <c r="M19" s="53"/>
      <c r="N19" s="52">
        <f t="shared" si="1"/>
        <v>0</v>
      </c>
      <c r="O19" s="53"/>
      <c r="P19" s="54"/>
      <c r="Q19" s="55" cm="1">
        <f t="array" aca="1" ref="Q19" ca="1">(TODAY()&gt;=Tabel1[[#This Row],[Date]])*(_xlfn.AGGREGATE(14,6,Tabel1[Date]/(Tabel1[semaine]=Tabel1[[#This Row],[semaine]]),1)=Tabel1[[#This Row],[Date]])</f>
        <v>0</v>
      </c>
      <c r="R19" s="56" t="str" cm="1">
        <f t="array" aca="1" ref="R19" ca="1">IF(Tabel1[[#This Row],[auxi]:[auxi]],SUMIF(Tabel1[semaine],Tabel1[[#This Row],[semaine]],Tabel1[Heures payées]),"-")</f>
        <v>-</v>
      </c>
      <c r="S19" s="57" t="str" cm="1">
        <f t="array" aca="1" ref="S19" ca="1">IF(Tabel1[[#This Row],[auxi]:[auxi]],Tabel1[[#This Row],[total semaine]]*24-Contrat_hebdo__h,"")</f>
        <v/>
      </c>
      <c r="T19" s="48" t="str" cm="1">
        <f t="array" aca="1" ref="T19" ca="1">IF(Tabel1[[#This Row],[auxi]:[auxi]],SUMIF(Tabel1[semaine],Tabel1[[#This Row],[semaine]],Tabel1[Repas matin]),"-")</f>
        <v>-</v>
      </c>
      <c r="U19" s="48" t="str" cm="1">
        <f t="array" aca="1" ref="U19" ca="1">IF(Tabel1[[#This Row],[auxi]:[auxi]],SUMIF(Tabel1[semaine],Tabel1[[#This Row],[semaine]],Tabel1[Repas soir]),"-")</f>
        <v>-</v>
      </c>
      <c r="V19" s="30"/>
    </row>
    <row r="20" spans="1:22" ht="15.75" thickBot="1" x14ac:dyDescent="0.3">
      <c r="A20" s="48" t="str">
        <f>MOD(YEAR(Tabel1[[#This Row],[Date]]-WEEKDAY(Tabel1[[#This Row],[Date]],2)+4),100)&amp;TEXT(_xlfn.ISOWEEKNUM(Tabel1[[#This Row],[Date]]),"-00")</f>
        <v>26-03</v>
      </c>
      <c r="B20" s="49" t="str">
        <f>MOD(YEAR(Tabel1[[#This Row],[Date]]),100) &amp; TEXT(MONTH(Tabel1[[#This Row],[Date]]),"-00")</f>
        <v>26-01</v>
      </c>
      <c r="C20" s="50">
        <v>46036</v>
      </c>
      <c r="D20" s="51"/>
      <c r="E20" s="51"/>
      <c r="F20" s="51"/>
      <c r="G20" s="51"/>
      <c r="H20" s="51"/>
      <c r="I20" s="51"/>
      <c r="J20" s="51"/>
      <c r="K20" s="51"/>
      <c r="L20" s="52">
        <f t="shared" si="0"/>
        <v>0</v>
      </c>
      <c r="M20" s="53"/>
      <c r="N20" s="52">
        <f t="shared" si="1"/>
        <v>0</v>
      </c>
      <c r="O20" s="53"/>
      <c r="P20" s="54"/>
      <c r="Q20" s="55" cm="1">
        <f t="array" aca="1" ref="Q20" ca="1">(TODAY()&gt;=Tabel1[[#This Row],[Date]])*(_xlfn.AGGREGATE(14,6,Tabel1[Date]/(Tabel1[semaine]=Tabel1[[#This Row],[semaine]]),1)=Tabel1[[#This Row],[Date]])</f>
        <v>0</v>
      </c>
      <c r="R20" s="56" t="str" cm="1">
        <f t="array" aca="1" ref="R20" ca="1">IF(Tabel1[[#This Row],[auxi]:[auxi]],SUMIF(Tabel1[semaine],Tabel1[[#This Row],[semaine]],Tabel1[Heures payées]),"-")</f>
        <v>-</v>
      </c>
      <c r="S20" s="57" t="str" cm="1">
        <f t="array" aca="1" ref="S20" ca="1">IF(Tabel1[[#This Row],[auxi]:[auxi]],Tabel1[[#This Row],[total semaine]]*24-Contrat_hebdo__h,"")</f>
        <v/>
      </c>
      <c r="T20" s="48" t="str" cm="1">
        <f t="array" aca="1" ref="T20" ca="1">IF(Tabel1[[#This Row],[auxi]:[auxi]],SUMIF(Tabel1[semaine],Tabel1[[#This Row],[semaine]],Tabel1[Repas matin]),"-")</f>
        <v>-</v>
      </c>
      <c r="U20" s="48" t="str" cm="1">
        <f t="array" aca="1" ref="U20" ca="1">IF(Tabel1[[#This Row],[auxi]:[auxi]],SUMIF(Tabel1[semaine],Tabel1[[#This Row],[semaine]],Tabel1[Repas soir]),"-")</f>
        <v>-</v>
      </c>
      <c r="V20" s="30"/>
    </row>
    <row r="21" spans="1:22" ht="15.75" thickBot="1" x14ac:dyDescent="0.3">
      <c r="A21" s="48" t="str">
        <f>MOD(YEAR(Tabel1[[#This Row],[Date]]-WEEKDAY(Tabel1[[#This Row],[Date]],2)+4),100)&amp;TEXT(_xlfn.ISOWEEKNUM(Tabel1[[#This Row],[Date]]),"-00")</f>
        <v>26-03</v>
      </c>
      <c r="B21" s="49" t="str">
        <f>MOD(YEAR(Tabel1[[#This Row],[Date]]),100) &amp; TEXT(MONTH(Tabel1[[#This Row],[Date]]),"-00")</f>
        <v>26-01</v>
      </c>
      <c r="C21" s="50">
        <v>46037</v>
      </c>
      <c r="D21" s="51"/>
      <c r="E21" s="51"/>
      <c r="F21" s="51"/>
      <c r="G21" s="51"/>
      <c r="H21" s="51"/>
      <c r="I21" s="51"/>
      <c r="J21" s="51"/>
      <c r="K21" s="51"/>
      <c r="L21" s="52">
        <f t="shared" si="0"/>
        <v>0</v>
      </c>
      <c r="M21" s="53"/>
      <c r="N21" s="52">
        <f t="shared" si="1"/>
        <v>0</v>
      </c>
      <c r="O21" s="53"/>
      <c r="P21" s="54"/>
      <c r="Q21" s="55" cm="1">
        <f t="array" aca="1" ref="Q21" ca="1">(TODAY()&gt;=Tabel1[[#This Row],[Date]])*(_xlfn.AGGREGATE(14,6,Tabel1[Date]/(Tabel1[semaine]=Tabel1[[#This Row],[semaine]]),1)=Tabel1[[#This Row],[Date]])</f>
        <v>0</v>
      </c>
      <c r="R21" s="56" t="str" cm="1">
        <f t="array" aca="1" ref="R21" ca="1">IF(Tabel1[[#This Row],[auxi]:[auxi]],SUMIF(Tabel1[semaine],Tabel1[[#This Row],[semaine]],Tabel1[Heures payées]),"-")</f>
        <v>-</v>
      </c>
      <c r="S21" s="57" t="str" cm="1">
        <f t="array" aca="1" ref="S21" ca="1">IF(Tabel1[[#This Row],[auxi]:[auxi]],Tabel1[[#This Row],[total semaine]]*24-Contrat_hebdo__h,"")</f>
        <v/>
      </c>
      <c r="T21" s="48" t="str" cm="1">
        <f t="array" aca="1" ref="T21" ca="1">IF(Tabel1[[#This Row],[auxi]:[auxi]],SUMIF(Tabel1[semaine],Tabel1[[#This Row],[semaine]],Tabel1[Repas matin]),"-")</f>
        <v>-</v>
      </c>
      <c r="U21" s="48" t="str" cm="1">
        <f t="array" aca="1" ref="U21" ca="1">IF(Tabel1[[#This Row],[auxi]:[auxi]],SUMIF(Tabel1[semaine],Tabel1[[#This Row],[semaine]],Tabel1[Repas soir]),"-")</f>
        <v>-</v>
      </c>
      <c r="V21" s="30"/>
    </row>
    <row r="22" spans="1:22" ht="15.75" thickBot="1" x14ac:dyDescent="0.3">
      <c r="A22" s="48" t="str">
        <f>MOD(YEAR(Tabel1[[#This Row],[Date]]-WEEKDAY(Tabel1[[#This Row],[Date]],2)+4),100)&amp;TEXT(_xlfn.ISOWEEKNUM(Tabel1[[#This Row],[Date]]),"-00")</f>
        <v>26-03</v>
      </c>
      <c r="B22" s="49" t="str">
        <f>MOD(YEAR(Tabel1[[#This Row],[Date]]),100) &amp; TEXT(MONTH(Tabel1[[#This Row],[Date]]),"-00")</f>
        <v>26-01</v>
      </c>
      <c r="C22" s="50">
        <v>46038</v>
      </c>
      <c r="D22" s="51"/>
      <c r="E22" s="51"/>
      <c r="F22" s="51"/>
      <c r="G22" s="51"/>
      <c r="H22" s="51"/>
      <c r="I22" s="51"/>
      <c r="J22" s="51"/>
      <c r="K22" s="51"/>
      <c r="L22" s="52">
        <f t="shared" si="0"/>
        <v>0</v>
      </c>
      <c r="M22" s="53"/>
      <c r="N22" s="52">
        <f t="shared" si="1"/>
        <v>0</v>
      </c>
      <c r="O22" s="53"/>
      <c r="P22" s="54"/>
      <c r="Q22" s="55" cm="1">
        <f t="array" aca="1" ref="Q22" ca="1">(TODAY()&gt;=Tabel1[[#This Row],[Date]])*(_xlfn.AGGREGATE(14,6,Tabel1[Date]/(Tabel1[semaine]=Tabel1[[#This Row],[semaine]]),1)=Tabel1[[#This Row],[Date]])</f>
        <v>0</v>
      </c>
      <c r="R22" s="56" t="str" cm="1">
        <f t="array" aca="1" ref="R22" ca="1">IF(Tabel1[[#This Row],[auxi]:[auxi]],SUMIF(Tabel1[semaine],Tabel1[[#This Row],[semaine]],Tabel1[Heures payées]),"-")</f>
        <v>-</v>
      </c>
      <c r="S22" s="57" t="str" cm="1">
        <f t="array" aca="1" ref="S22" ca="1">IF(Tabel1[[#This Row],[auxi]:[auxi]],Tabel1[[#This Row],[total semaine]]*24-Contrat_hebdo__h,"")</f>
        <v/>
      </c>
      <c r="T22" s="48" t="str" cm="1">
        <f t="array" aca="1" ref="T22" ca="1">IF(Tabel1[[#This Row],[auxi]:[auxi]],SUMIF(Tabel1[semaine],Tabel1[[#This Row],[semaine]],Tabel1[Repas matin]),"-")</f>
        <v>-</v>
      </c>
      <c r="U22" s="48" t="str" cm="1">
        <f t="array" aca="1" ref="U22" ca="1">IF(Tabel1[[#This Row],[auxi]:[auxi]],SUMIF(Tabel1[semaine],Tabel1[[#This Row],[semaine]],Tabel1[Repas soir]),"-")</f>
        <v>-</v>
      </c>
      <c r="V22" s="30"/>
    </row>
    <row r="23" spans="1:22" ht="15.75" thickBot="1" x14ac:dyDescent="0.3">
      <c r="A23" s="48" t="str">
        <f>MOD(YEAR(Tabel1[[#This Row],[Date]]-WEEKDAY(Tabel1[[#This Row],[Date]],2)+4),100)&amp;TEXT(_xlfn.ISOWEEKNUM(Tabel1[[#This Row],[Date]]),"-00")</f>
        <v>26-03</v>
      </c>
      <c r="B23" s="49" t="str">
        <f>MOD(YEAR(Tabel1[[#This Row],[Date]]),100) &amp; TEXT(MONTH(Tabel1[[#This Row],[Date]]),"-00")</f>
        <v>26-01</v>
      </c>
      <c r="C23" s="50">
        <v>46039</v>
      </c>
      <c r="D23" s="51"/>
      <c r="E23" s="51"/>
      <c r="F23" s="51"/>
      <c r="G23" s="51"/>
      <c r="H23" s="51"/>
      <c r="I23" s="51"/>
      <c r="J23" s="51"/>
      <c r="K23" s="51"/>
      <c r="L23" s="52">
        <f t="shared" si="0"/>
        <v>0</v>
      </c>
      <c r="M23" s="53"/>
      <c r="N23" s="52">
        <f t="shared" si="1"/>
        <v>0</v>
      </c>
      <c r="O23" s="53"/>
      <c r="P23" s="54"/>
      <c r="Q23" s="55" cm="1">
        <f t="array" aca="1" ref="Q23" ca="1">(TODAY()&gt;=Tabel1[[#This Row],[Date]])*(_xlfn.AGGREGATE(14,6,Tabel1[Date]/(Tabel1[semaine]=Tabel1[[#This Row],[semaine]]),1)=Tabel1[[#This Row],[Date]])</f>
        <v>0</v>
      </c>
      <c r="R23" s="56" t="str" cm="1">
        <f t="array" aca="1" ref="R23" ca="1">IF(Tabel1[[#This Row],[auxi]:[auxi]],SUMIF(Tabel1[semaine],Tabel1[[#This Row],[semaine]],Tabel1[Heures payées]),"-")</f>
        <v>-</v>
      </c>
      <c r="S23" s="57" t="str" cm="1">
        <f t="array" aca="1" ref="S23" ca="1">IF(Tabel1[[#This Row],[auxi]:[auxi]],Tabel1[[#This Row],[total semaine]]*24-Contrat_hebdo__h,"")</f>
        <v/>
      </c>
      <c r="T23" s="48" t="str" cm="1">
        <f t="array" aca="1" ref="T23" ca="1">IF(Tabel1[[#This Row],[auxi]:[auxi]],SUMIF(Tabel1[semaine],Tabel1[[#This Row],[semaine]],Tabel1[Repas matin]),"-")</f>
        <v>-</v>
      </c>
      <c r="U23" s="48" t="str" cm="1">
        <f t="array" aca="1" ref="U23" ca="1">IF(Tabel1[[#This Row],[auxi]:[auxi]],SUMIF(Tabel1[semaine],Tabel1[[#This Row],[semaine]],Tabel1[Repas soir]),"-")</f>
        <v>-</v>
      </c>
      <c r="V23" s="30"/>
    </row>
    <row r="24" spans="1:22" ht="15.75" thickBot="1" x14ac:dyDescent="0.3">
      <c r="A24" s="48" t="str">
        <f>MOD(YEAR(Tabel1[[#This Row],[Date]]-WEEKDAY(Tabel1[[#This Row],[Date]],2)+4),100)&amp;TEXT(_xlfn.ISOWEEKNUM(Tabel1[[#This Row],[Date]]),"-00")</f>
        <v>26-03</v>
      </c>
      <c r="B24" s="49" t="str">
        <f>MOD(YEAR(Tabel1[[#This Row],[Date]]),100) &amp; TEXT(MONTH(Tabel1[[#This Row],[Date]]),"-00")</f>
        <v>26-01</v>
      </c>
      <c r="C24" s="50">
        <v>46040</v>
      </c>
      <c r="D24" s="51"/>
      <c r="E24" s="51"/>
      <c r="F24" s="51"/>
      <c r="G24" s="51"/>
      <c r="H24" s="51"/>
      <c r="I24" s="51"/>
      <c r="J24" s="51"/>
      <c r="K24" s="51"/>
      <c r="L24" s="52">
        <f t="shared" si="0"/>
        <v>0</v>
      </c>
      <c r="M24" s="53"/>
      <c r="N24" s="52">
        <f t="shared" si="1"/>
        <v>0</v>
      </c>
      <c r="O24" s="53"/>
      <c r="P24" s="54"/>
      <c r="Q24" s="55" cm="1">
        <f t="array" aca="1" ref="Q24" ca="1">(TODAY()&gt;=Tabel1[[#This Row],[Date]])*(_xlfn.AGGREGATE(14,6,Tabel1[Date]/(Tabel1[semaine]=Tabel1[[#This Row],[semaine]]),1)=Tabel1[[#This Row],[Date]])</f>
        <v>1</v>
      </c>
      <c r="R24" s="56" cm="1">
        <f t="array" aca="1" ref="R24" ca="1">IF(Tabel1[[#This Row],[auxi]:[auxi]],SUMIF(Tabel1[semaine],Tabel1[[#This Row],[semaine]],Tabel1[Heures payées]),"-")</f>
        <v>0</v>
      </c>
      <c r="S24" s="57" cm="1">
        <f t="array" aca="1" ref="S24" ca="1">IF(Tabel1[[#This Row],[auxi]:[auxi]],Tabel1[[#This Row],[total semaine]]*24-Contrat_hebdo__h,"")</f>
        <v>-39</v>
      </c>
      <c r="T24" s="48" cm="1">
        <f t="array" aca="1" ref="T24" ca="1">IF(Tabel1[[#This Row],[auxi]:[auxi]],SUMIF(Tabel1[semaine],Tabel1[[#This Row],[semaine]],Tabel1[Repas matin]),"-")</f>
        <v>0</v>
      </c>
      <c r="U24" s="48" cm="1">
        <f t="array" aca="1" ref="U24" ca="1">IF(Tabel1[[#This Row],[auxi]:[auxi]],SUMIF(Tabel1[semaine],Tabel1[[#This Row],[semaine]],Tabel1[Repas soir]),"-")</f>
        <v>0</v>
      </c>
      <c r="V24" s="30"/>
    </row>
    <row r="25" spans="1:22" ht="15.75" thickBot="1" x14ac:dyDescent="0.3">
      <c r="A25" s="48" t="str">
        <f>MOD(YEAR(Tabel1[[#This Row],[Date]]-WEEKDAY(Tabel1[[#This Row],[Date]],2)+4),100)&amp;TEXT(_xlfn.ISOWEEKNUM(Tabel1[[#This Row],[Date]]),"-00")</f>
        <v>26-04</v>
      </c>
      <c r="B25" s="49" t="str">
        <f>MOD(YEAR(Tabel1[[#This Row],[Date]]),100) &amp; TEXT(MONTH(Tabel1[[#This Row],[Date]]),"-00")</f>
        <v>26-01</v>
      </c>
      <c r="C25" s="50">
        <v>46041</v>
      </c>
      <c r="D25" s="51"/>
      <c r="E25" s="51"/>
      <c r="F25" s="51"/>
      <c r="G25" s="51"/>
      <c r="H25" s="51"/>
      <c r="I25" s="51"/>
      <c r="J25" s="51"/>
      <c r="K25" s="51"/>
      <c r="L25" s="52">
        <f t="shared" si="0"/>
        <v>0</v>
      </c>
      <c r="M25" s="53"/>
      <c r="N25" s="52">
        <f t="shared" si="1"/>
        <v>0</v>
      </c>
      <c r="O25" s="53"/>
      <c r="P25" s="54"/>
      <c r="Q25" s="55" cm="1">
        <f t="array" aca="1" ref="Q25" ca="1">(TODAY()&gt;=Tabel1[[#This Row],[Date]])*(_xlfn.AGGREGATE(14,6,Tabel1[Date]/(Tabel1[semaine]=Tabel1[[#This Row],[semaine]]),1)=Tabel1[[#This Row],[Date]])</f>
        <v>0</v>
      </c>
      <c r="R25" s="56" t="str" cm="1">
        <f t="array" aca="1" ref="R25" ca="1">IF(Tabel1[[#This Row],[auxi]:[auxi]],SUMIF(Tabel1[semaine],Tabel1[[#This Row],[semaine]],Tabel1[Heures payées]),"-")</f>
        <v>-</v>
      </c>
      <c r="S25" s="57" t="str" cm="1">
        <f t="array" aca="1" ref="S25" ca="1">IF(Tabel1[[#This Row],[auxi]:[auxi]],Tabel1[[#This Row],[total semaine]]*24-Contrat_hebdo__h,"")</f>
        <v/>
      </c>
      <c r="T25" s="48" t="str" cm="1">
        <f t="array" aca="1" ref="T25" ca="1">IF(Tabel1[[#This Row],[auxi]:[auxi]],SUMIF(Tabel1[semaine],Tabel1[[#This Row],[semaine]],Tabel1[Repas matin]),"-")</f>
        <v>-</v>
      </c>
      <c r="U25" s="48" t="str" cm="1">
        <f t="array" aca="1" ref="U25" ca="1">IF(Tabel1[[#This Row],[auxi]:[auxi]],SUMIF(Tabel1[semaine],Tabel1[[#This Row],[semaine]],Tabel1[Repas soir]),"-")</f>
        <v>-</v>
      </c>
      <c r="V25" s="30"/>
    </row>
    <row r="26" spans="1:22" ht="15.75" thickBot="1" x14ac:dyDescent="0.3">
      <c r="A26" s="48" t="str">
        <f>MOD(YEAR(Tabel1[[#This Row],[Date]]-WEEKDAY(Tabel1[[#This Row],[Date]],2)+4),100)&amp;TEXT(_xlfn.ISOWEEKNUM(Tabel1[[#This Row],[Date]]),"-00")</f>
        <v>26-04</v>
      </c>
      <c r="B26" s="49" t="str">
        <f>MOD(YEAR(Tabel1[[#This Row],[Date]]),100) &amp; TEXT(MONTH(Tabel1[[#This Row],[Date]]),"-00")</f>
        <v>26-01</v>
      </c>
      <c r="C26" s="50">
        <v>46042</v>
      </c>
      <c r="D26" s="51"/>
      <c r="E26" s="51"/>
      <c r="F26" s="51"/>
      <c r="G26" s="51"/>
      <c r="H26" s="51"/>
      <c r="I26" s="51"/>
      <c r="J26" s="51"/>
      <c r="K26" s="51"/>
      <c r="L26" s="52">
        <f t="shared" si="0"/>
        <v>0</v>
      </c>
      <c r="M26" s="53"/>
      <c r="N26" s="52">
        <f t="shared" si="1"/>
        <v>0</v>
      </c>
      <c r="O26" s="53"/>
      <c r="P26" s="54"/>
      <c r="Q26" s="55" cm="1">
        <f t="array" aca="1" ref="Q26" ca="1">(TODAY()&gt;=Tabel1[[#This Row],[Date]])*(_xlfn.AGGREGATE(14,6,Tabel1[Date]/(Tabel1[semaine]=Tabel1[[#This Row],[semaine]]),1)=Tabel1[[#This Row],[Date]])</f>
        <v>0</v>
      </c>
      <c r="R26" s="56" t="str" cm="1">
        <f t="array" aca="1" ref="R26" ca="1">IF(Tabel1[[#This Row],[auxi]:[auxi]],SUMIF(Tabel1[semaine],Tabel1[[#This Row],[semaine]],Tabel1[Heures payées]),"-")</f>
        <v>-</v>
      </c>
      <c r="S26" s="57" t="str" cm="1">
        <f t="array" aca="1" ref="S26" ca="1">IF(Tabel1[[#This Row],[auxi]:[auxi]],Tabel1[[#This Row],[total semaine]]*24-Contrat_hebdo__h,"")</f>
        <v/>
      </c>
      <c r="T26" s="48" t="str" cm="1">
        <f t="array" aca="1" ref="T26" ca="1">IF(Tabel1[[#This Row],[auxi]:[auxi]],SUMIF(Tabel1[semaine],Tabel1[[#This Row],[semaine]],Tabel1[Repas matin]),"-")</f>
        <v>-</v>
      </c>
      <c r="U26" s="48" t="str" cm="1">
        <f t="array" aca="1" ref="U26" ca="1">IF(Tabel1[[#This Row],[auxi]:[auxi]],SUMIF(Tabel1[semaine],Tabel1[[#This Row],[semaine]],Tabel1[Repas soir]),"-")</f>
        <v>-</v>
      </c>
      <c r="V26" s="30"/>
    </row>
    <row r="27" spans="1:22" ht="15.75" thickBot="1" x14ac:dyDescent="0.3">
      <c r="A27" s="48" t="str">
        <f>MOD(YEAR(Tabel1[[#This Row],[Date]]-WEEKDAY(Tabel1[[#This Row],[Date]],2)+4),100)&amp;TEXT(_xlfn.ISOWEEKNUM(Tabel1[[#This Row],[Date]]),"-00")</f>
        <v>26-04</v>
      </c>
      <c r="B27" s="49" t="str">
        <f>MOD(YEAR(Tabel1[[#This Row],[Date]]),100) &amp; TEXT(MONTH(Tabel1[[#This Row],[Date]]),"-00")</f>
        <v>26-01</v>
      </c>
      <c r="C27" s="50">
        <v>46043</v>
      </c>
      <c r="D27" s="51"/>
      <c r="E27" s="51"/>
      <c r="F27" s="51"/>
      <c r="G27" s="51"/>
      <c r="H27" s="51"/>
      <c r="I27" s="51"/>
      <c r="J27" s="51"/>
      <c r="K27" s="51"/>
      <c r="L27" s="52">
        <f t="shared" si="0"/>
        <v>0</v>
      </c>
      <c r="M27" s="53"/>
      <c r="N27" s="52">
        <f t="shared" si="1"/>
        <v>0</v>
      </c>
      <c r="O27" s="53"/>
      <c r="P27" s="54"/>
      <c r="Q27" s="55" cm="1">
        <f t="array" aca="1" ref="Q27" ca="1">(TODAY()&gt;=Tabel1[[#This Row],[Date]])*(_xlfn.AGGREGATE(14,6,Tabel1[Date]/(Tabel1[semaine]=Tabel1[[#This Row],[semaine]]),1)=Tabel1[[#This Row],[Date]])</f>
        <v>0</v>
      </c>
      <c r="R27" s="56" t="str" cm="1">
        <f t="array" aca="1" ref="R27" ca="1">IF(Tabel1[[#This Row],[auxi]:[auxi]],SUMIF(Tabel1[semaine],Tabel1[[#This Row],[semaine]],Tabel1[Heures payées]),"-")</f>
        <v>-</v>
      </c>
      <c r="S27" s="57" t="str" cm="1">
        <f t="array" aca="1" ref="S27" ca="1">IF(Tabel1[[#This Row],[auxi]:[auxi]],Tabel1[[#This Row],[total semaine]]*24-Contrat_hebdo__h,"")</f>
        <v/>
      </c>
      <c r="T27" s="48" t="str" cm="1">
        <f t="array" aca="1" ref="T27" ca="1">IF(Tabel1[[#This Row],[auxi]:[auxi]],SUMIF(Tabel1[semaine],Tabel1[[#This Row],[semaine]],Tabel1[Repas matin]),"-")</f>
        <v>-</v>
      </c>
      <c r="U27" s="48" t="str" cm="1">
        <f t="array" aca="1" ref="U27" ca="1">IF(Tabel1[[#This Row],[auxi]:[auxi]],SUMIF(Tabel1[semaine],Tabel1[[#This Row],[semaine]],Tabel1[Repas soir]),"-")</f>
        <v>-</v>
      </c>
      <c r="V27" s="30"/>
    </row>
    <row r="28" spans="1:22" ht="15.75" thickBot="1" x14ac:dyDescent="0.3">
      <c r="A28" s="48" t="str">
        <f>MOD(YEAR(Tabel1[[#This Row],[Date]]-WEEKDAY(Tabel1[[#This Row],[Date]],2)+4),100)&amp;TEXT(_xlfn.ISOWEEKNUM(Tabel1[[#This Row],[Date]]),"-00")</f>
        <v>26-04</v>
      </c>
      <c r="B28" s="49" t="str">
        <f>MOD(YEAR(Tabel1[[#This Row],[Date]]),100) &amp; TEXT(MONTH(Tabel1[[#This Row],[Date]]),"-00")</f>
        <v>26-01</v>
      </c>
      <c r="C28" s="50">
        <v>46044</v>
      </c>
      <c r="D28" s="51"/>
      <c r="E28" s="51"/>
      <c r="F28" s="51"/>
      <c r="G28" s="51"/>
      <c r="H28" s="51"/>
      <c r="I28" s="51"/>
      <c r="J28" s="51"/>
      <c r="K28" s="51"/>
      <c r="L28" s="52">
        <f t="shared" si="0"/>
        <v>0</v>
      </c>
      <c r="M28" s="53"/>
      <c r="N28" s="52">
        <f t="shared" si="1"/>
        <v>0</v>
      </c>
      <c r="O28" s="53"/>
      <c r="P28" s="54"/>
      <c r="Q28" s="55" cm="1">
        <f t="array" aca="1" ref="Q28" ca="1">(TODAY()&gt;=Tabel1[[#This Row],[Date]])*(_xlfn.AGGREGATE(14,6,Tabel1[Date]/(Tabel1[semaine]=Tabel1[[#This Row],[semaine]]),1)=Tabel1[[#This Row],[Date]])</f>
        <v>0</v>
      </c>
      <c r="R28" s="56" t="str" cm="1">
        <f t="array" aca="1" ref="R28" ca="1">IF(Tabel1[[#This Row],[auxi]:[auxi]],SUMIF(Tabel1[semaine],Tabel1[[#This Row],[semaine]],Tabel1[Heures payées]),"-")</f>
        <v>-</v>
      </c>
      <c r="S28" s="57" t="str" cm="1">
        <f t="array" aca="1" ref="S28" ca="1">IF(Tabel1[[#This Row],[auxi]:[auxi]],Tabel1[[#This Row],[total semaine]]*24-Contrat_hebdo__h,"")</f>
        <v/>
      </c>
      <c r="T28" s="48" t="str" cm="1">
        <f t="array" aca="1" ref="T28" ca="1">IF(Tabel1[[#This Row],[auxi]:[auxi]],SUMIF(Tabel1[semaine],Tabel1[[#This Row],[semaine]],Tabel1[Repas matin]),"-")</f>
        <v>-</v>
      </c>
      <c r="U28" s="48" t="str" cm="1">
        <f t="array" aca="1" ref="U28" ca="1">IF(Tabel1[[#This Row],[auxi]:[auxi]],SUMIF(Tabel1[semaine],Tabel1[[#This Row],[semaine]],Tabel1[Repas soir]),"-")</f>
        <v>-</v>
      </c>
      <c r="V28" s="30"/>
    </row>
    <row r="29" spans="1:22" ht="15.75" thickBot="1" x14ac:dyDescent="0.3">
      <c r="A29" s="48" t="str">
        <f>MOD(YEAR(Tabel1[[#This Row],[Date]]-WEEKDAY(Tabel1[[#This Row],[Date]],2)+4),100)&amp;TEXT(_xlfn.ISOWEEKNUM(Tabel1[[#This Row],[Date]]),"-00")</f>
        <v>26-04</v>
      </c>
      <c r="B29" s="49" t="str">
        <f>MOD(YEAR(Tabel1[[#This Row],[Date]]),100) &amp; TEXT(MONTH(Tabel1[[#This Row],[Date]]),"-00")</f>
        <v>26-01</v>
      </c>
      <c r="C29" s="50">
        <v>46045</v>
      </c>
      <c r="D29" s="51"/>
      <c r="E29" s="51"/>
      <c r="F29" s="51"/>
      <c r="G29" s="51"/>
      <c r="H29" s="51"/>
      <c r="I29" s="51"/>
      <c r="J29" s="51"/>
      <c r="K29" s="51"/>
      <c r="L29" s="52">
        <f t="shared" si="0"/>
        <v>0</v>
      </c>
      <c r="M29" s="53"/>
      <c r="N29" s="52">
        <f t="shared" si="1"/>
        <v>0</v>
      </c>
      <c r="O29" s="53"/>
      <c r="P29" s="54"/>
      <c r="Q29" s="55" cm="1">
        <f t="array" aca="1" ref="Q29" ca="1">(TODAY()&gt;=Tabel1[[#This Row],[Date]])*(_xlfn.AGGREGATE(14,6,Tabel1[Date]/(Tabel1[semaine]=Tabel1[[#This Row],[semaine]]),1)=Tabel1[[#This Row],[Date]])</f>
        <v>0</v>
      </c>
      <c r="R29" s="56" t="str" cm="1">
        <f t="array" aca="1" ref="R29" ca="1">IF(Tabel1[[#This Row],[auxi]:[auxi]],SUMIF(Tabel1[semaine],Tabel1[[#This Row],[semaine]],Tabel1[Heures payées]),"-")</f>
        <v>-</v>
      </c>
      <c r="S29" s="57" t="str" cm="1">
        <f t="array" aca="1" ref="S29" ca="1">IF(Tabel1[[#This Row],[auxi]:[auxi]],Tabel1[[#This Row],[total semaine]]*24-Contrat_hebdo__h,"")</f>
        <v/>
      </c>
      <c r="T29" s="48" t="str" cm="1">
        <f t="array" aca="1" ref="T29" ca="1">IF(Tabel1[[#This Row],[auxi]:[auxi]],SUMIF(Tabel1[semaine],Tabel1[[#This Row],[semaine]],Tabel1[Repas matin]),"-")</f>
        <v>-</v>
      </c>
      <c r="U29" s="48" t="str" cm="1">
        <f t="array" aca="1" ref="U29" ca="1">IF(Tabel1[[#This Row],[auxi]:[auxi]],SUMIF(Tabel1[semaine],Tabel1[[#This Row],[semaine]],Tabel1[Repas soir]),"-")</f>
        <v>-</v>
      </c>
      <c r="V29" s="30"/>
    </row>
    <row r="30" spans="1:22" ht="15.75" thickBot="1" x14ac:dyDescent="0.3">
      <c r="A30" s="48" t="str">
        <f>MOD(YEAR(Tabel1[[#This Row],[Date]]-WEEKDAY(Tabel1[[#This Row],[Date]],2)+4),100)&amp;TEXT(_xlfn.ISOWEEKNUM(Tabel1[[#This Row],[Date]]),"-00")</f>
        <v>26-04</v>
      </c>
      <c r="B30" s="49" t="str">
        <f>MOD(YEAR(Tabel1[[#This Row],[Date]]),100) &amp; TEXT(MONTH(Tabel1[[#This Row],[Date]]),"-00")</f>
        <v>26-01</v>
      </c>
      <c r="C30" s="50">
        <v>46046</v>
      </c>
      <c r="D30" s="51"/>
      <c r="E30" s="51"/>
      <c r="F30" s="51"/>
      <c r="G30" s="51"/>
      <c r="H30" s="51"/>
      <c r="I30" s="51"/>
      <c r="J30" s="51"/>
      <c r="K30" s="51"/>
      <c r="L30" s="52">
        <f t="shared" si="0"/>
        <v>0</v>
      </c>
      <c r="M30" s="53"/>
      <c r="N30" s="52">
        <f t="shared" si="1"/>
        <v>0</v>
      </c>
      <c r="O30" s="53"/>
      <c r="P30" s="54"/>
      <c r="Q30" s="55" cm="1">
        <f t="array" aca="1" ref="Q30" ca="1">(TODAY()&gt;=Tabel1[[#This Row],[Date]])*(_xlfn.AGGREGATE(14,6,Tabel1[Date]/(Tabel1[semaine]=Tabel1[[#This Row],[semaine]]),1)=Tabel1[[#This Row],[Date]])</f>
        <v>0</v>
      </c>
      <c r="R30" s="56" t="str" cm="1">
        <f t="array" aca="1" ref="R30" ca="1">IF(Tabel1[[#This Row],[auxi]:[auxi]],SUMIF(Tabel1[semaine],Tabel1[[#This Row],[semaine]],Tabel1[Heures payées]),"-")</f>
        <v>-</v>
      </c>
      <c r="S30" s="57" t="str" cm="1">
        <f t="array" aca="1" ref="S30" ca="1">IF(Tabel1[[#This Row],[auxi]:[auxi]],Tabel1[[#This Row],[total semaine]]*24-Contrat_hebdo__h,"")</f>
        <v/>
      </c>
      <c r="T30" s="48" t="str" cm="1">
        <f t="array" aca="1" ref="T30" ca="1">IF(Tabel1[[#This Row],[auxi]:[auxi]],SUMIF(Tabel1[semaine],Tabel1[[#This Row],[semaine]],Tabel1[Repas matin]),"-")</f>
        <v>-</v>
      </c>
      <c r="U30" s="48" t="str" cm="1">
        <f t="array" aca="1" ref="U30" ca="1">IF(Tabel1[[#This Row],[auxi]:[auxi]],SUMIF(Tabel1[semaine],Tabel1[[#This Row],[semaine]],Tabel1[Repas soir]),"-")</f>
        <v>-</v>
      </c>
      <c r="V30" s="30"/>
    </row>
    <row r="31" spans="1:22" ht="15.75" thickBot="1" x14ac:dyDescent="0.3">
      <c r="A31" s="48" t="str">
        <f>MOD(YEAR(Tabel1[[#This Row],[Date]]-WEEKDAY(Tabel1[[#This Row],[Date]],2)+4),100)&amp;TEXT(_xlfn.ISOWEEKNUM(Tabel1[[#This Row],[Date]]),"-00")</f>
        <v>26-04</v>
      </c>
      <c r="B31" s="49" t="str">
        <f>MOD(YEAR(Tabel1[[#This Row],[Date]]),100) &amp; TEXT(MONTH(Tabel1[[#This Row],[Date]]),"-00")</f>
        <v>26-01</v>
      </c>
      <c r="C31" s="50">
        <v>46047</v>
      </c>
      <c r="D31" s="51"/>
      <c r="E31" s="51"/>
      <c r="F31" s="51"/>
      <c r="G31" s="51"/>
      <c r="H31" s="51"/>
      <c r="I31" s="51"/>
      <c r="J31" s="51"/>
      <c r="K31" s="51"/>
      <c r="L31" s="52">
        <f t="shared" si="0"/>
        <v>0</v>
      </c>
      <c r="M31" s="53"/>
      <c r="N31" s="52">
        <f t="shared" si="1"/>
        <v>0</v>
      </c>
      <c r="O31" s="53"/>
      <c r="P31" s="54"/>
      <c r="Q31" s="55" cm="1">
        <f t="array" aca="1" ref="Q31" ca="1">(TODAY()&gt;=Tabel1[[#This Row],[Date]])*(_xlfn.AGGREGATE(14,6,Tabel1[Date]/(Tabel1[semaine]=Tabel1[[#This Row],[semaine]]),1)=Tabel1[[#This Row],[Date]])</f>
        <v>0</v>
      </c>
      <c r="R31" s="56" t="str" cm="1">
        <f t="array" aca="1" ref="R31" ca="1">IF(Tabel1[[#This Row],[auxi]:[auxi]],SUMIF(Tabel1[semaine],Tabel1[[#This Row],[semaine]],Tabel1[Heures payées]),"-")</f>
        <v>-</v>
      </c>
      <c r="S31" s="57" t="str" cm="1">
        <f t="array" aca="1" ref="S31" ca="1">IF(Tabel1[[#This Row],[auxi]:[auxi]],Tabel1[[#This Row],[total semaine]]*24-Contrat_hebdo__h,"")</f>
        <v/>
      </c>
      <c r="T31" s="48" t="str" cm="1">
        <f t="array" aca="1" ref="T31" ca="1">IF(Tabel1[[#This Row],[auxi]:[auxi]],SUMIF(Tabel1[semaine],Tabel1[[#This Row],[semaine]],Tabel1[Repas matin]),"-")</f>
        <v>-</v>
      </c>
      <c r="U31" s="48" t="str" cm="1">
        <f t="array" aca="1" ref="U31" ca="1">IF(Tabel1[[#This Row],[auxi]:[auxi]],SUMIF(Tabel1[semaine],Tabel1[[#This Row],[semaine]],Tabel1[Repas soir]),"-")</f>
        <v>-</v>
      </c>
      <c r="V31" s="30"/>
    </row>
    <row r="32" spans="1:22" ht="15.75" thickBot="1" x14ac:dyDescent="0.3">
      <c r="A32" s="48" t="str">
        <f>MOD(YEAR(Tabel1[[#This Row],[Date]]-WEEKDAY(Tabel1[[#This Row],[Date]],2)+4),100)&amp;TEXT(_xlfn.ISOWEEKNUM(Tabel1[[#This Row],[Date]]),"-00")</f>
        <v>26-05</v>
      </c>
      <c r="B32" s="49" t="str">
        <f>MOD(YEAR(Tabel1[[#This Row],[Date]]),100) &amp; TEXT(MONTH(Tabel1[[#This Row],[Date]]),"-00")</f>
        <v>26-01</v>
      </c>
      <c r="C32" s="50">
        <v>46048</v>
      </c>
      <c r="D32" s="51"/>
      <c r="E32" s="51"/>
      <c r="F32" s="51"/>
      <c r="G32" s="51"/>
      <c r="H32" s="51"/>
      <c r="I32" s="51"/>
      <c r="J32" s="51"/>
      <c r="K32" s="51"/>
      <c r="L32" s="52">
        <f t="shared" si="0"/>
        <v>0</v>
      </c>
      <c r="M32" s="53"/>
      <c r="N32" s="52">
        <f t="shared" si="1"/>
        <v>0</v>
      </c>
      <c r="O32" s="53"/>
      <c r="P32" s="54"/>
      <c r="Q32" s="55" cm="1">
        <f t="array" aca="1" ref="Q32" ca="1">(TODAY()&gt;=Tabel1[[#This Row],[Date]])*(_xlfn.AGGREGATE(14,6,Tabel1[Date]/(Tabel1[semaine]=Tabel1[[#This Row],[semaine]]),1)=Tabel1[[#This Row],[Date]])</f>
        <v>0</v>
      </c>
      <c r="R32" s="56" t="str" cm="1">
        <f t="array" aca="1" ref="R32" ca="1">IF(Tabel1[[#This Row],[auxi]:[auxi]],SUMIF(Tabel1[semaine],Tabel1[[#This Row],[semaine]],Tabel1[Heures payées]),"-")</f>
        <v>-</v>
      </c>
      <c r="S32" s="57" t="str" cm="1">
        <f t="array" aca="1" ref="S32" ca="1">IF(Tabel1[[#This Row],[auxi]:[auxi]],Tabel1[[#This Row],[total semaine]]*24-Contrat_hebdo__h,"")</f>
        <v/>
      </c>
      <c r="T32" s="48" t="str" cm="1">
        <f t="array" aca="1" ref="T32" ca="1">IF(Tabel1[[#This Row],[auxi]:[auxi]],SUMIF(Tabel1[semaine],Tabel1[[#This Row],[semaine]],Tabel1[Repas matin]),"-")</f>
        <v>-</v>
      </c>
      <c r="U32" s="48" t="str" cm="1">
        <f t="array" aca="1" ref="U32" ca="1">IF(Tabel1[[#This Row],[auxi]:[auxi]],SUMIF(Tabel1[semaine],Tabel1[[#This Row],[semaine]],Tabel1[Repas soir]),"-")</f>
        <v>-</v>
      </c>
      <c r="V32" s="30"/>
    </row>
    <row r="33" spans="1:22" ht="15.75" thickBot="1" x14ac:dyDescent="0.3">
      <c r="A33" s="48" t="str">
        <f>MOD(YEAR(Tabel1[[#This Row],[Date]]-WEEKDAY(Tabel1[[#This Row],[Date]],2)+4),100)&amp;TEXT(_xlfn.ISOWEEKNUM(Tabel1[[#This Row],[Date]]),"-00")</f>
        <v>26-05</v>
      </c>
      <c r="B33" s="49" t="str">
        <f>MOD(YEAR(Tabel1[[#This Row],[Date]]),100) &amp; TEXT(MONTH(Tabel1[[#This Row],[Date]]),"-00")</f>
        <v>26-01</v>
      </c>
      <c r="C33" s="50">
        <v>46049</v>
      </c>
      <c r="D33" s="51"/>
      <c r="E33" s="51"/>
      <c r="F33" s="51"/>
      <c r="G33" s="51"/>
      <c r="H33" s="51"/>
      <c r="I33" s="51"/>
      <c r="J33" s="51"/>
      <c r="K33" s="51"/>
      <c r="L33" s="52">
        <f t="shared" si="0"/>
        <v>0</v>
      </c>
      <c r="M33" s="53"/>
      <c r="N33" s="52">
        <f t="shared" si="1"/>
        <v>0</v>
      </c>
      <c r="O33" s="53"/>
      <c r="P33" s="54"/>
      <c r="Q33" s="55" cm="1">
        <f t="array" aca="1" ref="Q33" ca="1">(TODAY()&gt;=Tabel1[[#This Row],[Date]])*(_xlfn.AGGREGATE(14,6,Tabel1[Date]/(Tabel1[semaine]=Tabel1[[#This Row],[semaine]]),1)=Tabel1[[#This Row],[Date]])</f>
        <v>0</v>
      </c>
      <c r="R33" s="56" t="str" cm="1">
        <f t="array" aca="1" ref="R33" ca="1">IF(Tabel1[[#This Row],[auxi]:[auxi]],SUMIF(Tabel1[semaine],Tabel1[[#This Row],[semaine]],Tabel1[Heures payées]),"-")</f>
        <v>-</v>
      </c>
      <c r="S33" s="57" t="str" cm="1">
        <f t="array" aca="1" ref="S33" ca="1">IF(Tabel1[[#This Row],[auxi]:[auxi]],Tabel1[[#This Row],[total semaine]]*24-Contrat_hebdo__h,"")</f>
        <v/>
      </c>
      <c r="T33" s="48" t="str" cm="1">
        <f t="array" aca="1" ref="T33" ca="1">IF(Tabel1[[#This Row],[auxi]:[auxi]],SUMIF(Tabel1[semaine],Tabel1[[#This Row],[semaine]],Tabel1[Repas matin]),"-")</f>
        <v>-</v>
      </c>
      <c r="U33" s="48" t="str" cm="1">
        <f t="array" aca="1" ref="U33" ca="1">IF(Tabel1[[#This Row],[auxi]:[auxi]],SUMIF(Tabel1[semaine],Tabel1[[#This Row],[semaine]],Tabel1[Repas soir]),"-")</f>
        <v>-</v>
      </c>
      <c r="V33" s="30"/>
    </row>
    <row r="34" spans="1:22" ht="15.75" thickBot="1" x14ac:dyDescent="0.3">
      <c r="A34" s="48" t="str">
        <f>MOD(YEAR(Tabel1[[#This Row],[Date]]-WEEKDAY(Tabel1[[#This Row],[Date]],2)+4),100)&amp;TEXT(_xlfn.ISOWEEKNUM(Tabel1[[#This Row],[Date]]),"-00")</f>
        <v>26-05</v>
      </c>
      <c r="B34" s="49" t="str">
        <f>MOD(YEAR(Tabel1[[#This Row],[Date]]),100) &amp; TEXT(MONTH(Tabel1[[#This Row],[Date]]),"-00")</f>
        <v>26-01</v>
      </c>
      <c r="C34" s="50">
        <v>46050</v>
      </c>
      <c r="D34" s="51"/>
      <c r="E34" s="51"/>
      <c r="F34" s="51"/>
      <c r="G34" s="51"/>
      <c r="H34" s="51"/>
      <c r="I34" s="51"/>
      <c r="J34" s="51"/>
      <c r="K34" s="51"/>
      <c r="L34" s="52">
        <f t="shared" si="0"/>
        <v>0</v>
      </c>
      <c r="M34" s="53"/>
      <c r="N34" s="52">
        <f t="shared" si="1"/>
        <v>0</v>
      </c>
      <c r="O34" s="53"/>
      <c r="P34" s="54"/>
      <c r="Q34" s="55" cm="1">
        <f t="array" aca="1" ref="Q34" ca="1">(TODAY()&gt;=Tabel1[[#This Row],[Date]])*(_xlfn.AGGREGATE(14,6,Tabel1[Date]/(Tabel1[semaine]=Tabel1[[#This Row],[semaine]]),1)=Tabel1[[#This Row],[Date]])</f>
        <v>0</v>
      </c>
      <c r="R34" s="56" t="str" cm="1">
        <f t="array" aca="1" ref="R34" ca="1">IF(Tabel1[[#This Row],[auxi]:[auxi]],SUMIF(Tabel1[semaine],Tabel1[[#This Row],[semaine]],Tabel1[Heures payées]),"-")</f>
        <v>-</v>
      </c>
      <c r="S34" s="57" t="str" cm="1">
        <f t="array" aca="1" ref="S34" ca="1">IF(Tabel1[[#This Row],[auxi]:[auxi]],Tabel1[[#This Row],[total semaine]]*24-Contrat_hebdo__h,"")</f>
        <v/>
      </c>
      <c r="T34" s="48" t="str" cm="1">
        <f t="array" aca="1" ref="T34" ca="1">IF(Tabel1[[#This Row],[auxi]:[auxi]],SUMIF(Tabel1[semaine],Tabel1[[#This Row],[semaine]],Tabel1[Repas matin]),"-")</f>
        <v>-</v>
      </c>
      <c r="U34" s="48" t="str" cm="1">
        <f t="array" aca="1" ref="U34" ca="1">IF(Tabel1[[#This Row],[auxi]:[auxi]],SUMIF(Tabel1[semaine],Tabel1[[#This Row],[semaine]],Tabel1[Repas soir]),"-")</f>
        <v>-</v>
      </c>
      <c r="V34" s="30"/>
    </row>
    <row r="35" spans="1:22" ht="15.75" thickBot="1" x14ac:dyDescent="0.3">
      <c r="A35" s="48" t="str">
        <f>MOD(YEAR(Tabel1[[#This Row],[Date]]-WEEKDAY(Tabel1[[#This Row],[Date]],2)+4),100)&amp;TEXT(_xlfn.ISOWEEKNUM(Tabel1[[#This Row],[Date]]),"-00")</f>
        <v>26-05</v>
      </c>
      <c r="B35" s="49" t="str">
        <f>MOD(YEAR(Tabel1[[#This Row],[Date]]),100) &amp; TEXT(MONTH(Tabel1[[#This Row],[Date]]),"-00")</f>
        <v>26-01</v>
      </c>
      <c r="C35" s="50">
        <v>46051</v>
      </c>
      <c r="D35" s="51"/>
      <c r="E35" s="51"/>
      <c r="F35" s="51"/>
      <c r="G35" s="51"/>
      <c r="H35" s="51"/>
      <c r="I35" s="51"/>
      <c r="J35" s="51"/>
      <c r="K35" s="51"/>
      <c r="L35" s="52">
        <f t="shared" si="0"/>
        <v>0</v>
      </c>
      <c r="M35" s="53"/>
      <c r="N35" s="52">
        <f t="shared" si="1"/>
        <v>0</v>
      </c>
      <c r="O35" s="53"/>
      <c r="P35" s="54"/>
      <c r="Q35" s="55" cm="1">
        <f t="array" aca="1" ref="Q35" ca="1">(TODAY()&gt;=Tabel1[[#This Row],[Date]])*(_xlfn.AGGREGATE(14,6,Tabel1[Date]/(Tabel1[semaine]=Tabel1[[#This Row],[semaine]]),1)=Tabel1[[#This Row],[Date]])</f>
        <v>0</v>
      </c>
      <c r="R35" s="56" t="str" cm="1">
        <f t="array" aca="1" ref="R35" ca="1">IF(Tabel1[[#This Row],[auxi]:[auxi]],SUMIF(Tabel1[semaine],Tabel1[[#This Row],[semaine]],Tabel1[Heures payées]),"-")</f>
        <v>-</v>
      </c>
      <c r="S35" s="57" t="str" cm="1">
        <f t="array" aca="1" ref="S35" ca="1">IF(Tabel1[[#This Row],[auxi]:[auxi]],Tabel1[[#This Row],[total semaine]]*24-Contrat_hebdo__h,"")</f>
        <v/>
      </c>
      <c r="T35" s="48" t="str" cm="1">
        <f t="array" aca="1" ref="T35" ca="1">IF(Tabel1[[#This Row],[auxi]:[auxi]],SUMIF(Tabel1[semaine],Tabel1[[#This Row],[semaine]],Tabel1[Repas matin]),"-")</f>
        <v>-</v>
      </c>
      <c r="U35" s="48" t="str" cm="1">
        <f t="array" aca="1" ref="U35" ca="1">IF(Tabel1[[#This Row],[auxi]:[auxi]],SUMIF(Tabel1[semaine],Tabel1[[#This Row],[semaine]],Tabel1[Repas soir]),"-")</f>
        <v>-</v>
      </c>
      <c r="V35" s="30"/>
    </row>
    <row r="36" spans="1:22" ht="15.75" thickBot="1" x14ac:dyDescent="0.3">
      <c r="A36" s="48" t="str">
        <f>MOD(YEAR(Tabel1[[#This Row],[Date]]-WEEKDAY(Tabel1[[#This Row],[Date]],2)+4),100)&amp;TEXT(_xlfn.ISOWEEKNUM(Tabel1[[#This Row],[Date]]),"-00")</f>
        <v>26-05</v>
      </c>
      <c r="B36" s="49" t="str">
        <f>MOD(YEAR(Tabel1[[#This Row],[Date]]),100) &amp; TEXT(MONTH(Tabel1[[#This Row],[Date]]),"-00")</f>
        <v>26-01</v>
      </c>
      <c r="C36" s="50">
        <v>46052</v>
      </c>
      <c r="D36" s="51"/>
      <c r="E36" s="51"/>
      <c r="F36" s="51"/>
      <c r="G36" s="51"/>
      <c r="H36" s="51"/>
      <c r="I36" s="51"/>
      <c r="J36" s="51"/>
      <c r="K36" s="51"/>
      <c r="L36" s="52">
        <f t="shared" si="0"/>
        <v>0</v>
      </c>
      <c r="M36" s="53"/>
      <c r="N36" s="52">
        <f t="shared" si="1"/>
        <v>0</v>
      </c>
      <c r="O36" s="53"/>
      <c r="P36" s="54"/>
      <c r="Q36" s="55" cm="1">
        <f t="array" aca="1" ref="Q36" ca="1">(TODAY()&gt;=Tabel1[[#This Row],[Date]])*(_xlfn.AGGREGATE(14,6,Tabel1[Date]/(Tabel1[semaine]=Tabel1[[#This Row],[semaine]]),1)=Tabel1[[#This Row],[Date]])</f>
        <v>0</v>
      </c>
      <c r="R36" s="56" t="str" cm="1">
        <f t="array" aca="1" ref="R36" ca="1">IF(Tabel1[[#This Row],[auxi]:[auxi]],SUMIF(Tabel1[semaine],Tabel1[[#This Row],[semaine]],Tabel1[Heures payées]),"-")</f>
        <v>-</v>
      </c>
      <c r="S36" s="57" t="str" cm="1">
        <f t="array" aca="1" ref="S36" ca="1">IF(Tabel1[[#This Row],[auxi]:[auxi]],Tabel1[[#This Row],[total semaine]]*24-Contrat_hebdo__h,"")</f>
        <v/>
      </c>
      <c r="T36" s="48" t="str" cm="1">
        <f t="array" aca="1" ref="T36" ca="1">IF(Tabel1[[#This Row],[auxi]:[auxi]],SUMIF(Tabel1[semaine],Tabel1[[#This Row],[semaine]],Tabel1[Repas matin]),"-")</f>
        <v>-</v>
      </c>
      <c r="U36" s="48" t="str" cm="1">
        <f t="array" aca="1" ref="U36" ca="1">IF(Tabel1[[#This Row],[auxi]:[auxi]],SUMIF(Tabel1[semaine],Tabel1[[#This Row],[semaine]],Tabel1[Repas soir]),"-")</f>
        <v>-</v>
      </c>
      <c r="V36" s="30"/>
    </row>
    <row r="37" spans="1:22" ht="15.75" thickBot="1" x14ac:dyDescent="0.3">
      <c r="A37" s="48" t="str">
        <f>MOD(YEAR(Tabel1[[#This Row],[Date]]-WEEKDAY(Tabel1[[#This Row],[Date]],2)+4),100)&amp;TEXT(_xlfn.ISOWEEKNUM(Tabel1[[#This Row],[Date]]),"-00")</f>
        <v>26-05</v>
      </c>
      <c r="B37" s="49" t="str">
        <f>MOD(YEAR(Tabel1[[#This Row],[Date]]),100) &amp; TEXT(MONTH(Tabel1[[#This Row],[Date]]),"-00")</f>
        <v>26-01</v>
      </c>
      <c r="C37" s="50">
        <v>46053</v>
      </c>
      <c r="D37" s="51"/>
      <c r="E37" s="51"/>
      <c r="F37" s="51"/>
      <c r="G37" s="51"/>
      <c r="H37" s="51"/>
      <c r="I37" s="51"/>
      <c r="J37" s="51"/>
      <c r="K37" s="51"/>
      <c r="L37" s="52">
        <f t="shared" si="0"/>
        <v>0</v>
      </c>
      <c r="M37" s="53"/>
      <c r="N37" s="52">
        <f t="shared" si="1"/>
        <v>0</v>
      </c>
      <c r="O37" s="53"/>
      <c r="P37" s="54"/>
      <c r="Q37" s="55" cm="1">
        <f t="array" aca="1" ref="Q37" ca="1">(TODAY()&gt;=Tabel1[[#This Row],[Date]])*(_xlfn.AGGREGATE(14,6,Tabel1[Date]/(Tabel1[semaine]=Tabel1[[#This Row],[semaine]]),1)=Tabel1[[#This Row],[Date]])</f>
        <v>0</v>
      </c>
      <c r="R37" s="56" t="str" cm="1">
        <f t="array" aca="1" ref="R37" ca="1">IF(Tabel1[[#This Row],[auxi]:[auxi]],SUMIF(Tabel1[semaine],Tabel1[[#This Row],[semaine]],Tabel1[Heures payées]),"-")</f>
        <v>-</v>
      </c>
      <c r="S37" s="57" t="str" cm="1">
        <f t="array" aca="1" ref="S37" ca="1">IF(Tabel1[[#This Row],[auxi]:[auxi]],Tabel1[[#This Row],[total semaine]]*24-Contrat_hebdo__h,"")</f>
        <v/>
      </c>
      <c r="T37" s="48" t="str" cm="1">
        <f t="array" aca="1" ref="T37" ca="1">IF(Tabel1[[#This Row],[auxi]:[auxi]],SUMIF(Tabel1[semaine],Tabel1[[#This Row],[semaine]],Tabel1[Repas matin]),"-")</f>
        <v>-</v>
      </c>
      <c r="U37" s="48" t="str" cm="1">
        <f t="array" aca="1" ref="U37" ca="1">IF(Tabel1[[#This Row],[auxi]:[auxi]],SUMIF(Tabel1[semaine],Tabel1[[#This Row],[semaine]],Tabel1[Repas soir]),"-")</f>
        <v>-</v>
      </c>
      <c r="V37" s="30"/>
    </row>
    <row r="38" spans="1:22" ht="15.75" thickBot="1" x14ac:dyDescent="0.3">
      <c r="A38" s="48" t="str">
        <f>MOD(YEAR(Tabel1[[#This Row],[Date]]-WEEKDAY(Tabel1[[#This Row],[Date]],2)+4),100)&amp;TEXT(_xlfn.ISOWEEKNUM(Tabel1[[#This Row],[Date]]),"-00")</f>
        <v>26-05</v>
      </c>
      <c r="B38" s="49" t="str">
        <f>MOD(YEAR(Tabel1[[#This Row],[Date]]),100) &amp; TEXT(MONTH(Tabel1[[#This Row],[Date]]),"-00")</f>
        <v>26-02</v>
      </c>
      <c r="C38" s="50">
        <v>46054</v>
      </c>
      <c r="D38" s="51"/>
      <c r="E38" s="51"/>
      <c r="F38" s="51"/>
      <c r="G38" s="51"/>
      <c r="H38" s="51"/>
      <c r="I38" s="51"/>
      <c r="J38" s="51"/>
      <c r="K38" s="51"/>
      <c r="L38" s="52">
        <f t="shared" si="0"/>
        <v>0</v>
      </c>
      <c r="M38" s="53"/>
      <c r="N38" s="52">
        <f t="shared" si="1"/>
        <v>0</v>
      </c>
      <c r="O38" s="53"/>
      <c r="P38" s="54"/>
      <c r="Q38" s="55" cm="1">
        <f t="array" aca="1" ref="Q38" ca="1">(TODAY()&gt;=Tabel1[[#This Row],[Date]])*(_xlfn.AGGREGATE(14,6,Tabel1[Date]/(Tabel1[semaine]=Tabel1[[#This Row],[semaine]]),1)=Tabel1[[#This Row],[Date]])</f>
        <v>0</v>
      </c>
      <c r="R38" s="56" t="str" cm="1">
        <f t="array" aca="1" ref="R38" ca="1">IF(Tabel1[[#This Row],[auxi]:[auxi]],SUMIF(Tabel1[semaine],Tabel1[[#This Row],[semaine]],Tabel1[Heures payées]),"-")</f>
        <v>-</v>
      </c>
      <c r="S38" s="57" t="str" cm="1">
        <f t="array" aca="1" ref="S38" ca="1">IF(Tabel1[[#This Row],[auxi]:[auxi]],Tabel1[[#This Row],[total semaine]]*24-Contrat_hebdo__h,"")</f>
        <v/>
      </c>
      <c r="T38" s="48" t="str" cm="1">
        <f t="array" aca="1" ref="T38" ca="1">IF(Tabel1[[#This Row],[auxi]:[auxi]],SUMIF(Tabel1[semaine],Tabel1[[#This Row],[semaine]],Tabel1[Repas matin]),"-")</f>
        <v>-</v>
      </c>
      <c r="U38" s="48" t="str" cm="1">
        <f t="array" aca="1" ref="U38" ca="1">IF(Tabel1[[#This Row],[auxi]:[auxi]],SUMIF(Tabel1[semaine],Tabel1[[#This Row],[semaine]],Tabel1[Repas soir]),"-")</f>
        <v>-</v>
      </c>
      <c r="V38" s="30"/>
    </row>
    <row r="39" spans="1:22" ht="15.75" thickBot="1" x14ac:dyDescent="0.3">
      <c r="A39" s="48" t="str">
        <f>MOD(YEAR(Tabel1[[#This Row],[Date]]-WEEKDAY(Tabel1[[#This Row],[Date]],2)+4),100)&amp;TEXT(_xlfn.ISOWEEKNUM(Tabel1[[#This Row],[Date]]),"-00")</f>
        <v>26-06</v>
      </c>
      <c r="B39" s="49" t="str">
        <f>MOD(YEAR(Tabel1[[#This Row],[Date]]),100) &amp; TEXT(MONTH(Tabel1[[#This Row],[Date]]),"-00")</f>
        <v>26-02</v>
      </c>
      <c r="C39" s="50">
        <v>46055</v>
      </c>
      <c r="D39" s="51"/>
      <c r="E39" s="51"/>
      <c r="F39" s="51"/>
      <c r="G39" s="51"/>
      <c r="H39" s="51"/>
      <c r="I39" s="51"/>
      <c r="J39" s="51"/>
      <c r="K39" s="51"/>
      <c r="L39" s="52">
        <f t="shared" si="0"/>
        <v>0</v>
      </c>
      <c r="M39" s="53"/>
      <c r="N39" s="52">
        <f t="shared" si="1"/>
        <v>0</v>
      </c>
      <c r="O39" s="53"/>
      <c r="P39" s="54"/>
      <c r="Q39" s="55" cm="1">
        <f t="array" aca="1" ref="Q39" ca="1">(TODAY()&gt;=Tabel1[[#This Row],[Date]])*(_xlfn.AGGREGATE(14,6,Tabel1[Date]/(Tabel1[semaine]=Tabel1[[#This Row],[semaine]]),1)=Tabel1[[#This Row],[Date]])</f>
        <v>0</v>
      </c>
      <c r="R39" s="56" t="str" cm="1">
        <f t="array" aca="1" ref="R39" ca="1">IF(Tabel1[[#This Row],[auxi]:[auxi]],SUMIF(Tabel1[semaine],Tabel1[[#This Row],[semaine]],Tabel1[Heures payées]),"-")</f>
        <v>-</v>
      </c>
      <c r="S39" s="57" t="str" cm="1">
        <f t="array" aca="1" ref="S39" ca="1">IF(Tabel1[[#This Row],[auxi]:[auxi]],Tabel1[[#This Row],[total semaine]]*24-Contrat_hebdo__h,"")</f>
        <v/>
      </c>
      <c r="T39" s="48" t="str" cm="1">
        <f t="array" aca="1" ref="T39" ca="1">IF(Tabel1[[#This Row],[auxi]:[auxi]],SUMIF(Tabel1[semaine],Tabel1[[#This Row],[semaine]],Tabel1[Repas matin]),"-")</f>
        <v>-</v>
      </c>
      <c r="U39" s="48" t="str" cm="1">
        <f t="array" aca="1" ref="U39" ca="1">IF(Tabel1[[#This Row],[auxi]:[auxi]],SUMIF(Tabel1[semaine],Tabel1[[#This Row],[semaine]],Tabel1[Repas soir]),"-")</f>
        <v>-</v>
      </c>
      <c r="V39" s="30"/>
    </row>
    <row r="40" spans="1:22" ht="15.75" thickBot="1" x14ac:dyDescent="0.3">
      <c r="A40" s="48" t="str">
        <f>MOD(YEAR(Tabel1[[#This Row],[Date]]-WEEKDAY(Tabel1[[#This Row],[Date]],2)+4),100)&amp;TEXT(_xlfn.ISOWEEKNUM(Tabel1[[#This Row],[Date]]),"-00")</f>
        <v>26-06</v>
      </c>
      <c r="B40" s="49" t="str">
        <f>MOD(YEAR(Tabel1[[#This Row],[Date]]),100) &amp; TEXT(MONTH(Tabel1[[#This Row],[Date]]),"-00")</f>
        <v>26-02</v>
      </c>
      <c r="C40" s="50">
        <v>46056</v>
      </c>
      <c r="D40" s="51"/>
      <c r="E40" s="51"/>
      <c r="F40" s="51"/>
      <c r="G40" s="51"/>
      <c r="H40" s="51"/>
      <c r="I40" s="51"/>
      <c r="J40" s="51"/>
      <c r="K40" s="51"/>
      <c r="L40" s="52">
        <f t="shared" si="0"/>
        <v>0</v>
      </c>
      <c r="M40" s="53"/>
      <c r="N40" s="52">
        <f t="shared" si="1"/>
        <v>0</v>
      </c>
      <c r="O40" s="53"/>
      <c r="P40" s="54"/>
      <c r="Q40" s="55" cm="1">
        <f t="array" aca="1" ref="Q40" ca="1">(TODAY()&gt;=Tabel1[[#This Row],[Date]])*(_xlfn.AGGREGATE(14,6,Tabel1[Date]/(Tabel1[semaine]=Tabel1[[#This Row],[semaine]]),1)=Tabel1[[#This Row],[Date]])</f>
        <v>0</v>
      </c>
      <c r="R40" s="56" t="str" cm="1">
        <f t="array" aca="1" ref="R40" ca="1">IF(Tabel1[[#This Row],[auxi]:[auxi]],SUMIF(Tabel1[semaine],Tabel1[[#This Row],[semaine]],Tabel1[Heures payées]),"-")</f>
        <v>-</v>
      </c>
      <c r="S40" s="57" t="str" cm="1">
        <f t="array" aca="1" ref="S40" ca="1">IF(Tabel1[[#This Row],[auxi]:[auxi]],Tabel1[[#This Row],[total semaine]]*24-Contrat_hebdo__h,"")</f>
        <v/>
      </c>
      <c r="T40" s="48" t="str" cm="1">
        <f t="array" aca="1" ref="T40" ca="1">IF(Tabel1[[#This Row],[auxi]:[auxi]],SUMIF(Tabel1[semaine],Tabel1[[#This Row],[semaine]],Tabel1[Repas matin]),"-")</f>
        <v>-</v>
      </c>
      <c r="U40" s="48" t="str" cm="1">
        <f t="array" aca="1" ref="U40" ca="1">IF(Tabel1[[#This Row],[auxi]:[auxi]],SUMIF(Tabel1[semaine],Tabel1[[#This Row],[semaine]],Tabel1[Repas soir]),"-")</f>
        <v>-</v>
      </c>
      <c r="V40" s="30"/>
    </row>
    <row r="41" spans="1:22" ht="15.75" thickBot="1" x14ac:dyDescent="0.3">
      <c r="A41" s="48" t="str">
        <f>MOD(YEAR(Tabel1[[#This Row],[Date]]-WEEKDAY(Tabel1[[#This Row],[Date]],2)+4),100)&amp;TEXT(_xlfn.ISOWEEKNUM(Tabel1[[#This Row],[Date]]),"-00")</f>
        <v>26-06</v>
      </c>
      <c r="B41" s="49" t="str">
        <f>MOD(YEAR(Tabel1[[#This Row],[Date]]),100) &amp; TEXT(MONTH(Tabel1[[#This Row],[Date]]),"-00")</f>
        <v>26-02</v>
      </c>
      <c r="C41" s="50">
        <v>46057</v>
      </c>
      <c r="D41" s="51"/>
      <c r="E41" s="51"/>
      <c r="F41" s="51"/>
      <c r="G41" s="51"/>
      <c r="H41" s="51"/>
      <c r="I41" s="51"/>
      <c r="J41" s="51"/>
      <c r="K41" s="51"/>
      <c r="L41" s="52">
        <f t="shared" si="0"/>
        <v>0</v>
      </c>
      <c r="M41" s="53"/>
      <c r="N41" s="52">
        <f t="shared" si="1"/>
        <v>0</v>
      </c>
      <c r="O41" s="53"/>
      <c r="P41" s="54"/>
      <c r="Q41" s="55" cm="1">
        <f t="array" aca="1" ref="Q41" ca="1">(TODAY()&gt;=Tabel1[[#This Row],[Date]])*(_xlfn.AGGREGATE(14,6,Tabel1[Date]/(Tabel1[semaine]=Tabel1[[#This Row],[semaine]]),1)=Tabel1[[#This Row],[Date]])</f>
        <v>0</v>
      </c>
      <c r="R41" s="56" t="str" cm="1">
        <f t="array" aca="1" ref="R41" ca="1">IF(Tabel1[[#This Row],[auxi]:[auxi]],SUMIF(Tabel1[semaine],Tabel1[[#This Row],[semaine]],Tabel1[Heures payées]),"-")</f>
        <v>-</v>
      </c>
      <c r="S41" s="57" t="str" cm="1">
        <f t="array" aca="1" ref="S41" ca="1">IF(Tabel1[[#This Row],[auxi]:[auxi]],Tabel1[[#This Row],[total semaine]]*24-Contrat_hebdo__h,"")</f>
        <v/>
      </c>
      <c r="T41" s="48" t="str" cm="1">
        <f t="array" aca="1" ref="T41" ca="1">IF(Tabel1[[#This Row],[auxi]:[auxi]],SUMIF(Tabel1[semaine],Tabel1[[#This Row],[semaine]],Tabel1[Repas matin]),"-")</f>
        <v>-</v>
      </c>
      <c r="U41" s="48" t="str" cm="1">
        <f t="array" aca="1" ref="U41" ca="1">IF(Tabel1[[#This Row],[auxi]:[auxi]],SUMIF(Tabel1[semaine],Tabel1[[#This Row],[semaine]],Tabel1[Repas soir]),"-")</f>
        <v>-</v>
      </c>
      <c r="V41" s="30"/>
    </row>
    <row r="42" spans="1:22" ht="15.75" thickBot="1" x14ac:dyDescent="0.3">
      <c r="A42" s="48" t="str">
        <f>MOD(YEAR(Tabel1[[#This Row],[Date]]-WEEKDAY(Tabel1[[#This Row],[Date]],2)+4),100)&amp;TEXT(_xlfn.ISOWEEKNUM(Tabel1[[#This Row],[Date]]),"-00")</f>
        <v>26-06</v>
      </c>
      <c r="B42" s="49" t="str">
        <f>MOD(YEAR(Tabel1[[#This Row],[Date]]),100) &amp; TEXT(MONTH(Tabel1[[#This Row],[Date]]),"-00")</f>
        <v>26-02</v>
      </c>
      <c r="C42" s="50">
        <v>46058</v>
      </c>
      <c r="D42" s="51"/>
      <c r="E42" s="51"/>
      <c r="F42" s="51"/>
      <c r="G42" s="51"/>
      <c r="H42" s="51"/>
      <c r="I42" s="51"/>
      <c r="J42" s="51"/>
      <c r="K42" s="51"/>
      <c r="L42" s="52">
        <f t="shared" si="0"/>
        <v>0</v>
      </c>
      <c r="M42" s="53"/>
      <c r="N42" s="52">
        <f t="shared" si="1"/>
        <v>0</v>
      </c>
      <c r="O42" s="53"/>
      <c r="P42" s="54"/>
      <c r="Q42" s="55" cm="1">
        <f t="array" aca="1" ref="Q42" ca="1">(TODAY()&gt;=Tabel1[[#This Row],[Date]])*(_xlfn.AGGREGATE(14,6,Tabel1[Date]/(Tabel1[semaine]=Tabel1[[#This Row],[semaine]]),1)=Tabel1[[#This Row],[Date]])</f>
        <v>0</v>
      </c>
      <c r="R42" s="56" t="str" cm="1">
        <f t="array" aca="1" ref="R42" ca="1">IF(Tabel1[[#This Row],[auxi]:[auxi]],SUMIF(Tabel1[semaine],Tabel1[[#This Row],[semaine]],Tabel1[Heures payées]),"-")</f>
        <v>-</v>
      </c>
      <c r="S42" s="57" t="str" cm="1">
        <f t="array" aca="1" ref="S42" ca="1">IF(Tabel1[[#This Row],[auxi]:[auxi]],Tabel1[[#This Row],[total semaine]]*24-Contrat_hebdo__h,"")</f>
        <v/>
      </c>
      <c r="T42" s="48" t="str" cm="1">
        <f t="array" aca="1" ref="T42" ca="1">IF(Tabel1[[#This Row],[auxi]:[auxi]],SUMIF(Tabel1[semaine],Tabel1[[#This Row],[semaine]],Tabel1[Repas matin]),"-")</f>
        <v>-</v>
      </c>
      <c r="U42" s="48" t="str" cm="1">
        <f t="array" aca="1" ref="U42" ca="1">IF(Tabel1[[#This Row],[auxi]:[auxi]],SUMIF(Tabel1[semaine],Tabel1[[#This Row],[semaine]],Tabel1[Repas soir]),"-")</f>
        <v>-</v>
      </c>
      <c r="V42" s="30"/>
    </row>
    <row r="43" spans="1:22" ht="15.75" thickBot="1" x14ac:dyDescent="0.3">
      <c r="A43" s="48" t="str">
        <f>MOD(YEAR(Tabel1[[#This Row],[Date]]-WEEKDAY(Tabel1[[#This Row],[Date]],2)+4),100)&amp;TEXT(_xlfn.ISOWEEKNUM(Tabel1[[#This Row],[Date]]),"-00")</f>
        <v>26-06</v>
      </c>
      <c r="B43" s="49" t="str">
        <f>MOD(YEAR(Tabel1[[#This Row],[Date]]),100) &amp; TEXT(MONTH(Tabel1[[#This Row],[Date]]),"-00")</f>
        <v>26-02</v>
      </c>
      <c r="C43" s="50">
        <v>46059</v>
      </c>
      <c r="D43" s="51"/>
      <c r="E43" s="51"/>
      <c r="F43" s="51"/>
      <c r="G43" s="51"/>
      <c r="H43" s="51"/>
      <c r="I43" s="51"/>
      <c r="J43" s="51"/>
      <c r="K43" s="51"/>
      <c r="L43" s="52">
        <f t="shared" si="0"/>
        <v>0</v>
      </c>
      <c r="M43" s="53"/>
      <c r="N43" s="52">
        <f t="shared" si="1"/>
        <v>0</v>
      </c>
      <c r="O43" s="53"/>
      <c r="P43" s="54"/>
      <c r="Q43" s="55" cm="1">
        <f t="array" aca="1" ref="Q43" ca="1">(TODAY()&gt;=Tabel1[[#This Row],[Date]])*(_xlfn.AGGREGATE(14,6,Tabel1[Date]/(Tabel1[semaine]=Tabel1[[#This Row],[semaine]]),1)=Tabel1[[#This Row],[Date]])</f>
        <v>0</v>
      </c>
      <c r="R43" s="56" t="str" cm="1">
        <f t="array" aca="1" ref="R43" ca="1">IF(Tabel1[[#This Row],[auxi]:[auxi]],SUMIF(Tabel1[semaine],Tabel1[[#This Row],[semaine]],Tabel1[Heures payées]),"-")</f>
        <v>-</v>
      </c>
      <c r="S43" s="57" t="str" cm="1">
        <f t="array" aca="1" ref="S43" ca="1">IF(Tabel1[[#This Row],[auxi]:[auxi]],Tabel1[[#This Row],[total semaine]]*24-Contrat_hebdo__h,"")</f>
        <v/>
      </c>
      <c r="T43" s="48" t="str" cm="1">
        <f t="array" aca="1" ref="T43" ca="1">IF(Tabel1[[#This Row],[auxi]:[auxi]],SUMIF(Tabel1[semaine],Tabel1[[#This Row],[semaine]],Tabel1[Repas matin]),"-")</f>
        <v>-</v>
      </c>
      <c r="U43" s="48" t="str" cm="1">
        <f t="array" aca="1" ref="U43" ca="1">IF(Tabel1[[#This Row],[auxi]:[auxi]],SUMIF(Tabel1[semaine],Tabel1[[#This Row],[semaine]],Tabel1[Repas soir]),"-")</f>
        <v>-</v>
      </c>
      <c r="V43" s="30"/>
    </row>
    <row r="44" spans="1:22" ht="15.75" thickBot="1" x14ac:dyDescent="0.3">
      <c r="A44" s="48" t="str">
        <f>MOD(YEAR(Tabel1[[#This Row],[Date]]-WEEKDAY(Tabel1[[#This Row],[Date]],2)+4),100)&amp;TEXT(_xlfn.ISOWEEKNUM(Tabel1[[#This Row],[Date]]),"-00")</f>
        <v>26-06</v>
      </c>
      <c r="B44" s="49" t="str">
        <f>MOD(YEAR(Tabel1[[#This Row],[Date]]),100) &amp; TEXT(MONTH(Tabel1[[#This Row],[Date]]),"-00")</f>
        <v>26-02</v>
      </c>
      <c r="C44" s="50">
        <v>46060</v>
      </c>
      <c r="D44" s="51"/>
      <c r="E44" s="51"/>
      <c r="F44" s="51"/>
      <c r="G44" s="51"/>
      <c r="H44" s="51"/>
      <c r="I44" s="51"/>
      <c r="J44" s="51"/>
      <c r="K44" s="51"/>
      <c r="L44" s="52">
        <f t="shared" si="0"/>
        <v>0</v>
      </c>
      <c r="M44" s="53"/>
      <c r="N44" s="52">
        <f t="shared" si="1"/>
        <v>0</v>
      </c>
      <c r="O44" s="53"/>
      <c r="P44" s="54"/>
      <c r="Q44" s="55" cm="1">
        <f t="array" aca="1" ref="Q44" ca="1">(TODAY()&gt;=Tabel1[[#This Row],[Date]])*(_xlfn.AGGREGATE(14,6,Tabel1[Date]/(Tabel1[semaine]=Tabel1[[#This Row],[semaine]]),1)=Tabel1[[#This Row],[Date]])</f>
        <v>0</v>
      </c>
      <c r="R44" s="56" t="str" cm="1">
        <f t="array" aca="1" ref="R44" ca="1">IF(Tabel1[[#This Row],[auxi]:[auxi]],SUMIF(Tabel1[semaine],Tabel1[[#This Row],[semaine]],Tabel1[Heures payées]),"-")</f>
        <v>-</v>
      </c>
      <c r="S44" s="57" t="str" cm="1">
        <f t="array" aca="1" ref="S44" ca="1">IF(Tabel1[[#This Row],[auxi]:[auxi]],Tabel1[[#This Row],[total semaine]]*24-Contrat_hebdo__h,"")</f>
        <v/>
      </c>
      <c r="T44" s="48" t="str" cm="1">
        <f t="array" aca="1" ref="T44" ca="1">IF(Tabel1[[#This Row],[auxi]:[auxi]],SUMIF(Tabel1[semaine],Tabel1[[#This Row],[semaine]],Tabel1[Repas matin]),"-")</f>
        <v>-</v>
      </c>
      <c r="U44" s="48" t="str" cm="1">
        <f t="array" aca="1" ref="U44" ca="1">IF(Tabel1[[#This Row],[auxi]:[auxi]],SUMIF(Tabel1[semaine],Tabel1[[#This Row],[semaine]],Tabel1[Repas soir]),"-")</f>
        <v>-</v>
      </c>
      <c r="V44" s="30"/>
    </row>
    <row r="45" spans="1:22" ht="15.75" thickBot="1" x14ac:dyDescent="0.3">
      <c r="A45" s="48" t="str">
        <f>MOD(YEAR(Tabel1[[#This Row],[Date]]-WEEKDAY(Tabel1[[#This Row],[Date]],2)+4),100)&amp;TEXT(_xlfn.ISOWEEKNUM(Tabel1[[#This Row],[Date]]),"-00")</f>
        <v>26-06</v>
      </c>
      <c r="B45" s="49" t="str">
        <f>MOD(YEAR(Tabel1[[#This Row],[Date]]),100) &amp; TEXT(MONTH(Tabel1[[#This Row],[Date]]),"-00")</f>
        <v>26-02</v>
      </c>
      <c r="C45" s="50">
        <v>46061</v>
      </c>
      <c r="D45" s="51"/>
      <c r="E45" s="51"/>
      <c r="F45" s="51"/>
      <c r="G45" s="51"/>
      <c r="H45" s="51"/>
      <c r="I45" s="51"/>
      <c r="J45" s="51"/>
      <c r="K45" s="51"/>
      <c r="L45" s="52">
        <f t="shared" si="0"/>
        <v>0</v>
      </c>
      <c r="M45" s="53"/>
      <c r="N45" s="52">
        <f t="shared" si="1"/>
        <v>0</v>
      </c>
      <c r="O45" s="53"/>
      <c r="P45" s="54"/>
      <c r="Q45" s="55" cm="1">
        <f t="array" aca="1" ref="Q45" ca="1">(TODAY()&gt;=Tabel1[[#This Row],[Date]])*(_xlfn.AGGREGATE(14,6,Tabel1[Date]/(Tabel1[semaine]=Tabel1[[#This Row],[semaine]]),1)=Tabel1[[#This Row],[Date]])</f>
        <v>0</v>
      </c>
      <c r="R45" s="56" t="str" cm="1">
        <f t="array" aca="1" ref="R45" ca="1">IF(Tabel1[[#This Row],[auxi]:[auxi]],SUMIF(Tabel1[semaine],Tabel1[[#This Row],[semaine]],Tabel1[Heures payées]),"-")</f>
        <v>-</v>
      </c>
      <c r="S45" s="57" t="str" cm="1">
        <f t="array" aca="1" ref="S45" ca="1">IF(Tabel1[[#This Row],[auxi]:[auxi]],Tabel1[[#This Row],[total semaine]]*24-Contrat_hebdo__h,"")</f>
        <v/>
      </c>
      <c r="T45" s="48" t="str" cm="1">
        <f t="array" aca="1" ref="T45" ca="1">IF(Tabel1[[#This Row],[auxi]:[auxi]],SUMIF(Tabel1[semaine],Tabel1[[#This Row],[semaine]],Tabel1[Repas matin]),"-")</f>
        <v>-</v>
      </c>
      <c r="U45" s="48" t="str" cm="1">
        <f t="array" aca="1" ref="U45" ca="1">IF(Tabel1[[#This Row],[auxi]:[auxi]],SUMIF(Tabel1[semaine],Tabel1[[#This Row],[semaine]],Tabel1[Repas soir]),"-")</f>
        <v>-</v>
      </c>
      <c r="V45" s="30"/>
    </row>
    <row r="46" spans="1:22" ht="15.75" thickBot="1" x14ac:dyDescent="0.3">
      <c r="A46" s="48" t="str">
        <f>MOD(YEAR(Tabel1[[#This Row],[Date]]-WEEKDAY(Tabel1[[#This Row],[Date]],2)+4),100)&amp;TEXT(_xlfn.ISOWEEKNUM(Tabel1[[#This Row],[Date]]),"-00")</f>
        <v>26-07</v>
      </c>
      <c r="B46" s="49" t="str">
        <f>MOD(YEAR(Tabel1[[#This Row],[Date]]),100) &amp; TEXT(MONTH(Tabel1[[#This Row],[Date]]),"-00")</f>
        <v>26-02</v>
      </c>
      <c r="C46" s="50">
        <v>46062</v>
      </c>
      <c r="D46" s="51"/>
      <c r="E46" s="51"/>
      <c r="F46" s="51"/>
      <c r="G46" s="51"/>
      <c r="H46" s="51"/>
      <c r="I46" s="51"/>
      <c r="J46" s="51"/>
      <c r="K46" s="51"/>
      <c r="L46" s="52">
        <f t="shared" si="0"/>
        <v>0</v>
      </c>
      <c r="M46" s="53"/>
      <c r="N46" s="52">
        <f t="shared" si="1"/>
        <v>0</v>
      </c>
      <c r="O46" s="53"/>
      <c r="P46" s="54"/>
      <c r="Q46" s="55" cm="1">
        <f t="array" aca="1" ref="Q46" ca="1">(TODAY()&gt;=Tabel1[[#This Row],[Date]])*(_xlfn.AGGREGATE(14,6,Tabel1[Date]/(Tabel1[semaine]=Tabel1[[#This Row],[semaine]]),1)=Tabel1[[#This Row],[Date]])</f>
        <v>0</v>
      </c>
      <c r="R46" s="56" t="str" cm="1">
        <f t="array" aca="1" ref="R46" ca="1">IF(Tabel1[[#This Row],[auxi]:[auxi]],SUMIF(Tabel1[semaine],Tabel1[[#This Row],[semaine]],Tabel1[Heures payées]),"-")</f>
        <v>-</v>
      </c>
      <c r="S46" s="57" t="str" cm="1">
        <f t="array" aca="1" ref="S46" ca="1">IF(Tabel1[[#This Row],[auxi]:[auxi]],Tabel1[[#This Row],[total semaine]]*24-Contrat_hebdo__h,"")</f>
        <v/>
      </c>
      <c r="T46" s="48" t="str" cm="1">
        <f t="array" aca="1" ref="T46" ca="1">IF(Tabel1[[#This Row],[auxi]:[auxi]],SUMIF(Tabel1[semaine],Tabel1[[#This Row],[semaine]],Tabel1[Repas matin]),"-")</f>
        <v>-</v>
      </c>
      <c r="U46" s="48" t="str" cm="1">
        <f t="array" aca="1" ref="U46" ca="1">IF(Tabel1[[#This Row],[auxi]:[auxi]],SUMIF(Tabel1[semaine],Tabel1[[#This Row],[semaine]],Tabel1[Repas soir]),"-")</f>
        <v>-</v>
      </c>
      <c r="V46" s="30"/>
    </row>
    <row r="47" spans="1:22" ht="15.75" thickBot="1" x14ac:dyDescent="0.3">
      <c r="A47" s="48" t="str">
        <f>MOD(YEAR(Tabel1[[#This Row],[Date]]-WEEKDAY(Tabel1[[#This Row],[Date]],2)+4),100)&amp;TEXT(_xlfn.ISOWEEKNUM(Tabel1[[#This Row],[Date]]),"-00")</f>
        <v>26-07</v>
      </c>
      <c r="B47" s="49" t="str">
        <f>MOD(YEAR(Tabel1[[#This Row],[Date]]),100) &amp; TEXT(MONTH(Tabel1[[#This Row],[Date]]),"-00")</f>
        <v>26-02</v>
      </c>
      <c r="C47" s="50">
        <v>46063</v>
      </c>
      <c r="D47" s="51"/>
      <c r="E47" s="51"/>
      <c r="F47" s="51"/>
      <c r="G47" s="51"/>
      <c r="H47" s="51"/>
      <c r="I47" s="51"/>
      <c r="J47" s="51"/>
      <c r="K47" s="51"/>
      <c r="L47" s="52">
        <f t="shared" si="0"/>
        <v>0</v>
      </c>
      <c r="M47" s="53"/>
      <c r="N47" s="52">
        <f t="shared" si="1"/>
        <v>0</v>
      </c>
      <c r="O47" s="53"/>
      <c r="P47" s="54"/>
      <c r="Q47" s="55" cm="1">
        <f t="array" aca="1" ref="Q47" ca="1">(TODAY()&gt;=Tabel1[[#This Row],[Date]])*(_xlfn.AGGREGATE(14,6,Tabel1[Date]/(Tabel1[semaine]=Tabel1[[#This Row],[semaine]]),1)=Tabel1[[#This Row],[Date]])</f>
        <v>0</v>
      </c>
      <c r="R47" s="56" t="str" cm="1">
        <f t="array" aca="1" ref="R47" ca="1">IF(Tabel1[[#This Row],[auxi]:[auxi]],SUMIF(Tabel1[semaine],Tabel1[[#This Row],[semaine]],Tabel1[Heures payées]),"-")</f>
        <v>-</v>
      </c>
      <c r="S47" s="57" t="str" cm="1">
        <f t="array" aca="1" ref="S47" ca="1">IF(Tabel1[[#This Row],[auxi]:[auxi]],Tabel1[[#This Row],[total semaine]]*24-Contrat_hebdo__h,"")</f>
        <v/>
      </c>
      <c r="T47" s="48" t="str" cm="1">
        <f t="array" aca="1" ref="T47" ca="1">IF(Tabel1[[#This Row],[auxi]:[auxi]],SUMIF(Tabel1[semaine],Tabel1[[#This Row],[semaine]],Tabel1[Repas matin]),"-")</f>
        <v>-</v>
      </c>
      <c r="U47" s="48" t="str" cm="1">
        <f t="array" aca="1" ref="U47" ca="1">IF(Tabel1[[#This Row],[auxi]:[auxi]],SUMIF(Tabel1[semaine],Tabel1[[#This Row],[semaine]],Tabel1[Repas soir]),"-")</f>
        <v>-</v>
      </c>
      <c r="V47" s="30"/>
    </row>
    <row r="48" spans="1:22" ht="15.75" thickBot="1" x14ac:dyDescent="0.3">
      <c r="A48" s="48" t="str">
        <f>MOD(YEAR(Tabel1[[#This Row],[Date]]-WEEKDAY(Tabel1[[#This Row],[Date]],2)+4),100)&amp;TEXT(_xlfn.ISOWEEKNUM(Tabel1[[#This Row],[Date]]),"-00")</f>
        <v>26-07</v>
      </c>
      <c r="B48" s="49" t="str">
        <f>MOD(YEAR(Tabel1[[#This Row],[Date]]),100) &amp; TEXT(MONTH(Tabel1[[#This Row],[Date]]),"-00")</f>
        <v>26-02</v>
      </c>
      <c r="C48" s="50">
        <v>46064</v>
      </c>
      <c r="D48" s="51"/>
      <c r="E48" s="51"/>
      <c r="F48" s="51"/>
      <c r="G48" s="51"/>
      <c r="H48" s="51"/>
      <c r="I48" s="51"/>
      <c r="J48" s="51"/>
      <c r="K48" s="51"/>
      <c r="L48" s="52">
        <f t="shared" si="0"/>
        <v>0</v>
      </c>
      <c r="M48" s="53"/>
      <c r="N48" s="52">
        <f t="shared" si="1"/>
        <v>0</v>
      </c>
      <c r="O48" s="53"/>
      <c r="P48" s="54"/>
      <c r="Q48" s="55" cm="1">
        <f t="array" aca="1" ref="Q48" ca="1">(TODAY()&gt;=Tabel1[[#This Row],[Date]])*(_xlfn.AGGREGATE(14,6,Tabel1[Date]/(Tabel1[semaine]=Tabel1[[#This Row],[semaine]]),1)=Tabel1[[#This Row],[Date]])</f>
        <v>0</v>
      </c>
      <c r="R48" s="56" t="str" cm="1">
        <f t="array" aca="1" ref="R48" ca="1">IF(Tabel1[[#This Row],[auxi]:[auxi]],SUMIF(Tabel1[semaine],Tabel1[[#This Row],[semaine]],Tabel1[Heures payées]),"-")</f>
        <v>-</v>
      </c>
      <c r="S48" s="57" t="str" cm="1">
        <f t="array" aca="1" ref="S48" ca="1">IF(Tabel1[[#This Row],[auxi]:[auxi]],Tabel1[[#This Row],[total semaine]]*24-Contrat_hebdo__h,"")</f>
        <v/>
      </c>
      <c r="T48" s="48" t="str" cm="1">
        <f t="array" aca="1" ref="T48" ca="1">IF(Tabel1[[#This Row],[auxi]:[auxi]],SUMIF(Tabel1[semaine],Tabel1[[#This Row],[semaine]],Tabel1[Repas matin]),"-")</f>
        <v>-</v>
      </c>
      <c r="U48" s="48" t="str" cm="1">
        <f t="array" aca="1" ref="U48" ca="1">IF(Tabel1[[#This Row],[auxi]:[auxi]],SUMIF(Tabel1[semaine],Tabel1[[#This Row],[semaine]],Tabel1[Repas soir]),"-")</f>
        <v>-</v>
      </c>
      <c r="V48" s="30"/>
    </row>
    <row r="49" spans="1:22" ht="15.75" thickBot="1" x14ac:dyDescent="0.3">
      <c r="A49" s="48" t="str">
        <f>MOD(YEAR(Tabel1[[#This Row],[Date]]-WEEKDAY(Tabel1[[#This Row],[Date]],2)+4),100)&amp;TEXT(_xlfn.ISOWEEKNUM(Tabel1[[#This Row],[Date]]),"-00")</f>
        <v>26-07</v>
      </c>
      <c r="B49" s="49" t="str">
        <f>MOD(YEAR(Tabel1[[#This Row],[Date]]),100) &amp; TEXT(MONTH(Tabel1[[#This Row],[Date]]),"-00")</f>
        <v>26-02</v>
      </c>
      <c r="C49" s="50">
        <v>46065</v>
      </c>
      <c r="D49" s="51"/>
      <c r="E49" s="51"/>
      <c r="F49" s="51"/>
      <c r="G49" s="51"/>
      <c r="H49" s="51"/>
      <c r="I49" s="51"/>
      <c r="J49" s="51"/>
      <c r="K49" s="51"/>
      <c r="L49" s="52">
        <f t="shared" si="0"/>
        <v>0</v>
      </c>
      <c r="M49" s="53"/>
      <c r="N49" s="52">
        <f t="shared" si="1"/>
        <v>0</v>
      </c>
      <c r="O49" s="53"/>
      <c r="P49" s="54"/>
      <c r="Q49" s="55" cm="1">
        <f t="array" aca="1" ref="Q49" ca="1">(TODAY()&gt;=Tabel1[[#This Row],[Date]])*(_xlfn.AGGREGATE(14,6,Tabel1[Date]/(Tabel1[semaine]=Tabel1[[#This Row],[semaine]]),1)=Tabel1[[#This Row],[Date]])</f>
        <v>0</v>
      </c>
      <c r="R49" s="56" t="str" cm="1">
        <f t="array" aca="1" ref="R49" ca="1">IF(Tabel1[[#This Row],[auxi]:[auxi]],SUMIF(Tabel1[semaine],Tabel1[[#This Row],[semaine]],Tabel1[Heures payées]),"-")</f>
        <v>-</v>
      </c>
      <c r="S49" s="57" t="str" cm="1">
        <f t="array" aca="1" ref="S49" ca="1">IF(Tabel1[[#This Row],[auxi]:[auxi]],Tabel1[[#This Row],[total semaine]]*24-Contrat_hebdo__h,"")</f>
        <v/>
      </c>
      <c r="T49" s="48" t="str" cm="1">
        <f t="array" aca="1" ref="T49" ca="1">IF(Tabel1[[#This Row],[auxi]:[auxi]],SUMIF(Tabel1[semaine],Tabel1[[#This Row],[semaine]],Tabel1[Repas matin]),"-")</f>
        <v>-</v>
      </c>
      <c r="U49" s="48" t="str" cm="1">
        <f t="array" aca="1" ref="U49" ca="1">IF(Tabel1[[#This Row],[auxi]:[auxi]],SUMIF(Tabel1[semaine],Tabel1[[#This Row],[semaine]],Tabel1[Repas soir]),"-")</f>
        <v>-</v>
      </c>
      <c r="V49" s="30"/>
    </row>
    <row r="50" spans="1:22" ht="15.75" thickBot="1" x14ac:dyDescent="0.3">
      <c r="A50" s="48" t="str">
        <f>MOD(YEAR(Tabel1[[#This Row],[Date]]-WEEKDAY(Tabel1[[#This Row],[Date]],2)+4),100)&amp;TEXT(_xlfn.ISOWEEKNUM(Tabel1[[#This Row],[Date]]),"-00")</f>
        <v>26-07</v>
      </c>
      <c r="B50" s="49" t="str">
        <f>MOD(YEAR(Tabel1[[#This Row],[Date]]),100) &amp; TEXT(MONTH(Tabel1[[#This Row],[Date]]),"-00")</f>
        <v>26-02</v>
      </c>
      <c r="C50" s="50">
        <v>46066</v>
      </c>
      <c r="D50" s="51"/>
      <c r="E50" s="51"/>
      <c r="F50" s="51"/>
      <c r="G50" s="51"/>
      <c r="H50" s="51"/>
      <c r="I50" s="51"/>
      <c r="J50" s="51"/>
      <c r="K50" s="51"/>
      <c r="L50" s="52">
        <f t="shared" si="0"/>
        <v>0</v>
      </c>
      <c r="M50" s="53"/>
      <c r="N50" s="52">
        <f t="shared" si="1"/>
        <v>0</v>
      </c>
      <c r="O50" s="53"/>
      <c r="P50" s="54"/>
      <c r="Q50" s="55" cm="1">
        <f t="array" aca="1" ref="Q50" ca="1">(TODAY()&gt;=Tabel1[[#This Row],[Date]])*(_xlfn.AGGREGATE(14,6,Tabel1[Date]/(Tabel1[semaine]=Tabel1[[#This Row],[semaine]]),1)=Tabel1[[#This Row],[Date]])</f>
        <v>0</v>
      </c>
      <c r="R50" s="56" t="str" cm="1">
        <f t="array" aca="1" ref="R50" ca="1">IF(Tabel1[[#This Row],[auxi]:[auxi]],SUMIF(Tabel1[semaine],Tabel1[[#This Row],[semaine]],Tabel1[Heures payées]),"-")</f>
        <v>-</v>
      </c>
      <c r="S50" s="57" t="str" cm="1">
        <f t="array" aca="1" ref="S50" ca="1">IF(Tabel1[[#This Row],[auxi]:[auxi]],Tabel1[[#This Row],[total semaine]]*24-Contrat_hebdo__h,"")</f>
        <v/>
      </c>
      <c r="T50" s="48" t="str" cm="1">
        <f t="array" aca="1" ref="T50" ca="1">IF(Tabel1[[#This Row],[auxi]:[auxi]],SUMIF(Tabel1[semaine],Tabel1[[#This Row],[semaine]],Tabel1[Repas matin]),"-")</f>
        <v>-</v>
      </c>
      <c r="U50" s="48" t="str" cm="1">
        <f t="array" aca="1" ref="U50" ca="1">IF(Tabel1[[#This Row],[auxi]:[auxi]],SUMIF(Tabel1[semaine],Tabel1[[#This Row],[semaine]],Tabel1[Repas soir]),"-")</f>
        <v>-</v>
      </c>
      <c r="V50" s="30"/>
    </row>
    <row r="51" spans="1:22" ht="15.75" thickBot="1" x14ac:dyDescent="0.3">
      <c r="A51" s="48" t="str">
        <f>MOD(YEAR(Tabel1[[#This Row],[Date]]-WEEKDAY(Tabel1[[#This Row],[Date]],2)+4),100)&amp;TEXT(_xlfn.ISOWEEKNUM(Tabel1[[#This Row],[Date]]),"-00")</f>
        <v>26-07</v>
      </c>
      <c r="B51" s="49" t="str">
        <f>MOD(YEAR(Tabel1[[#This Row],[Date]]),100) &amp; TEXT(MONTH(Tabel1[[#This Row],[Date]]),"-00")</f>
        <v>26-02</v>
      </c>
      <c r="C51" s="50">
        <v>46067</v>
      </c>
      <c r="D51" s="51"/>
      <c r="E51" s="51"/>
      <c r="F51" s="51"/>
      <c r="G51" s="51"/>
      <c r="H51" s="51"/>
      <c r="I51" s="51"/>
      <c r="J51" s="51"/>
      <c r="K51" s="51"/>
      <c r="L51" s="52">
        <f t="shared" si="0"/>
        <v>0</v>
      </c>
      <c r="M51" s="53"/>
      <c r="N51" s="52">
        <f t="shared" si="1"/>
        <v>0</v>
      </c>
      <c r="O51" s="53"/>
      <c r="P51" s="54"/>
      <c r="Q51" s="55" cm="1">
        <f t="array" aca="1" ref="Q51" ca="1">(TODAY()&gt;=Tabel1[[#This Row],[Date]])*(_xlfn.AGGREGATE(14,6,Tabel1[Date]/(Tabel1[semaine]=Tabel1[[#This Row],[semaine]]),1)=Tabel1[[#This Row],[Date]])</f>
        <v>0</v>
      </c>
      <c r="R51" s="56" t="str" cm="1">
        <f t="array" aca="1" ref="R51" ca="1">IF(Tabel1[[#This Row],[auxi]:[auxi]],SUMIF(Tabel1[semaine],Tabel1[[#This Row],[semaine]],Tabel1[Heures payées]),"-")</f>
        <v>-</v>
      </c>
      <c r="S51" s="57" t="str" cm="1">
        <f t="array" aca="1" ref="S51" ca="1">IF(Tabel1[[#This Row],[auxi]:[auxi]],Tabel1[[#This Row],[total semaine]]*24-Contrat_hebdo__h,"")</f>
        <v/>
      </c>
      <c r="T51" s="48" t="str" cm="1">
        <f t="array" aca="1" ref="T51" ca="1">IF(Tabel1[[#This Row],[auxi]:[auxi]],SUMIF(Tabel1[semaine],Tabel1[[#This Row],[semaine]],Tabel1[Repas matin]),"-")</f>
        <v>-</v>
      </c>
      <c r="U51" s="48" t="str" cm="1">
        <f t="array" aca="1" ref="U51" ca="1">IF(Tabel1[[#This Row],[auxi]:[auxi]],SUMIF(Tabel1[semaine],Tabel1[[#This Row],[semaine]],Tabel1[Repas soir]),"-")</f>
        <v>-</v>
      </c>
      <c r="V51" s="30"/>
    </row>
    <row r="52" spans="1:22" ht="15.75" thickBot="1" x14ac:dyDescent="0.3">
      <c r="A52" s="48" t="str">
        <f>MOD(YEAR(Tabel1[[#This Row],[Date]]-WEEKDAY(Tabel1[[#This Row],[Date]],2)+4),100)&amp;TEXT(_xlfn.ISOWEEKNUM(Tabel1[[#This Row],[Date]]),"-00")</f>
        <v>26-07</v>
      </c>
      <c r="B52" s="49" t="str">
        <f>MOD(YEAR(Tabel1[[#This Row],[Date]]),100) &amp; TEXT(MONTH(Tabel1[[#This Row],[Date]]),"-00")</f>
        <v>26-02</v>
      </c>
      <c r="C52" s="50">
        <v>46068</v>
      </c>
      <c r="D52" s="51"/>
      <c r="E52" s="51"/>
      <c r="F52" s="51"/>
      <c r="G52" s="51"/>
      <c r="H52" s="51"/>
      <c r="I52" s="51"/>
      <c r="J52" s="51"/>
      <c r="K52" s="51"/>
      <c r="L52" s="52">
        <f t="shared" si="0"/>
        <v>0</v>
      </c>
      <c r="M52" s="53"/>
      <c r="N52" s="52">
        <f t="shared" si="1"/>
        <v>0</v>
      </c>
      <c r="O52" s="53"/>
      <c r="P52" s="54"/>
      <c r="Q52" s="55" cm="1">
        <f t="array" aca="1" ref="Q52" ca="1">(TODAY()&gt;=Tabel1[[#This Row],[Date]])*(_xlfn.AGGREGATE(14,6,Tabel1[Date]/(Tabel1[semaine]=Tabel1[[#This Row],[semaine]]),1)=Tabel1[[#This Row],[Date]])</f>
        <v>0</v>
      </c>
      <c r="R52" s="56" t="str" cm="1">
        <f t="array" aca="1" ref="R52" ca="1">IF(Tabel1[[#This Row],[auxi]:[auxi]],SUMIF(Tabel1[semaine],Tabel1[[#This Row],[semaine]],Tabel1[Heures payées]),"-")</f>
        <v>-</v>
      </c>
      <c r="S52" s="57" t="str" cm="1">
        <f t="array" aca="1" ref="S52" ca="1">IF(Tabel1[[#This Row],[auxi]:[auxi]],Tabel1[[#This Row],[total semaine]]*24-Contrat_hebdo__h,"")</f>
        <v/>
      </c>
      <c r="T52" s="48" t="str" cm="1">
        <f t="array" aca="1" ref="T52" ca="1">IF(Tabel1[[#This Row],[auxi]:[auxi]],SUMIF(Tabel1[semaine],Tabel1[[#This Row],[semaine]],Tabel1[Repas matin]),"-")</f>
        <v>-</v>
      </c>
      <c r="U52" s="48" t="str" cm="1">
        <f t="array" aca="1" ref="U52" ca="1">IF(Tabel1[[#This Row],[auxi]:[auxi]],SUMIF(Tabel1[semaine],Tabel1[[#This Row],[semaine]],Tabel1[Repas soir]),"-")</f>
        <v>-</v>
      </c>
      <c r="V52" s="30"/>
    </row>
    <row r="53" spans="1:22" ht="15.75" thickBot="1" x14ac:dyDescent="0.3">
      <c r="A53" s="48" t="str">
        <f>MOD(YEAR(Tabel1[[#This Row],[Date]]-WEEKDAY(Tabel1[[#This Row],[Date]],2)+4),100)&amp;TEXT(_xlfn.ISOWEEKNUM(Tabel1[[#This Row],[Date]]),"-00")</f>
        <v>26-08</v>
      </c>
      <c r="B53" s="49" t="str">
        <f>MOD(YEAR(Tabel1[[#This Row],[Date]]),100) &amp; TEXT(MONTH(Tabel1[[#This Row],[Date]]),"-00")</f>
        <v>26-02</v>
      </c>
      <c r="C53" s="50">
        <v>46069</v>
      </c>
      <c r="D53" s="51"/>
      <c r="E53" s="51"/>
      <c r="F53" s="51"/>
      <c r="G53" s="51"/>
      <c r="H53" s="51"/>
      <c r="I53" s="51"/>
      <c r="J53" s="51"/>
      <c r="K53" s="51"/>
      <c r="L53" s="52">
        <f t="shared" si="0"/>
        <v>0</v>
      </c>
      <c r="M53" s="53"/>
      <c r="N53" s="52">
        <f t="shared" si="1"/>
        <v>0</v>
      </c>
      <c r="O53" s="53"/>
      <c r="P53" s="54"/>
      <c r="Q53" s="55" cm="1">
        <f t="array" aca="1" ref="Q53" ca="1">(TODAY()&gt;=Tabel1[[#This Row],[Date]])*(_xlfn.AGGREGATE(14,6,Tabel1[Date]/(Tabel1[semaine]=Tabel1[[#This Row],[semaine]]),1)=Tabel1[[#This Row],[Date]])</f>
        <v>0</v>
      </c>
      <c r="R53" s="56" t="str" cm="1">
        <f t="array" aca="1" ref="R53" ca="1">IF(Tabel1[[#This Row],[auxi]:[auxi]],SUMIF(Tabel1[semaine],Tabel1[[#This Row],[semaine]],Tabel1[Heures payées]),"-")</f>
        <v>-</v>
      </c>
      <c r="S53" s="57" t="str" cm="1">
        <f t="array" aca="1" ref="S53" ca="1">IF(Tabel1[[#This Row],[auxi]:[auxi]],Tabel1[[#This Row],[total semaine]]*24-Contrat_hebdo__h,"")</f>
        <v/>
      </c>
      <c r="T53" s="48" t="str" cm="1">
        <f t="array" aca="1" ref="T53" ca="1">IF(Tabel1[[#This Row],[auxi]:[auxi]],SUMIF(Tabel1[semaine],Tabel1[[#This Row],[semaine]],Tabel1[Repas matin]),"-")</f>
        <v>-</v>
      </c>
      <c r="U53" s="48" t="str" cm="1">
        <f t="array" aca="1" ref="U53" ca="1">IF(Tabel1[[#This Row],[auxi]:[auxi]],SUMIF(Tabel1[semaine],Tabel1[[#This Row],[semaine]],Tabel1[Repas soir]),"-")</f>
        <v>-</v>
      </c>
      <c r="V53" s="30"/>
    </row>
    <row r="54" spans="1:22" ht="15.75" thickBot="1" x14ac:dyDescent="0.3">
      <c r="A54" s="48" t="str">
        <f>MOD(YEAR(Tabel1[[#This Row],[Date]]-WEEKDAY(Tabel1[[#This Row],[Date]],2)+4),100)&amp;TEXT(_xlfn.ISOWEEKNUM(Tabel1[[#This Row],[Date]]),"-00")</f>
        <v>26-08</v>
      </c>
      <c r="B54" s="49" t="str">
        <f>MOD(YEAR(Tabel1[[#This Row],[Date]]),100) &amp; TEXT(MONTH(Tabel1[[#This Row],[Date]]),"-00")</f>
        <v>26-02</v>
      </c>
      <c r="C54" s="50">
        <v>46070</v>
      </c>
      <c r="D54" s="51"/>
      <c r="E54" s="51"/>
      <c r="F54" s="51"/>
      <c r="G54" s="51"/>
      <c r="H54" s="51"/>
      <c r="I54" s="51"/>
      <c r="J54" s="51"/>
      <c r="K54" s="51"/>
      <c r="L54" s="52">
        <f t="shared" si="0"/>
        <v>0</v>
      </c>
      <c r="M54" s="53"/>
      <c r="N54" s="52">
        <f t="shared" si="1"/>
        <v>0</v>
      </c>
      <c r="O54" s="53"/>
      <c r="P54" s="54"/>
      <c r="Q54" s="55" cm="1">
        <f t="array" aca="1" ref="Q54" ca="1">(TODAY()&gt;=Tabel1[[#This Row],[Date]])*(_xlfn.AGGREGATE(14,6,Tabel1[Date]/(Tabel1[semaine]=Tabel1[[#This Row],[semaine]]),1)=Tabel1[[#This Row],[Date]])</f>
        <v>0</v>
      </c>
      <c r="R54" s="56" t="str" cm="1">
        <f t="array" aca="1" ref="R54" ca="1">IF(Tabel1[[#This Row],[auxi]:[auxi]],SUMIF(Tabel1[semaine],Tabel1[[#This Row],[semaine]],Tabel1[Heures payées]),"-")</f>
        <v>-</v>
      </c>
      <c r="S54" s="57" t="str" cm="1">
        <f t="array" aca="1" ref="S54" ca="1">IF(Tabel1[[#This Row],[auxi]:[auxi]],Tabel1[[#This Row],[total semaine]]*24-Contrat_hebdo__h,"")</f>
        <v/>
      </c>
      <c r="T54" s="48" t="str" cm="1">
        <f t="array" aca="1" ref="T54" ca="1">IF(Tabel1[[#This Row],[auxi]:[auxi]],SUMIF(Tabel1[semaine],Tabel1[[#This Row],[semaine]],Tabel1[Repas matin]),"-")</f>
        <v>-</v>
      </c>
      <c r="U54" s="48" t="str" cm="1">
        <f t="array" aca="1" ref="U54" ca="1">IF(Tabel1[[#This Row],[auxi]:[auxi]],SUMIF(Tabel1[semaine],Tabel1[[#This Row],[semaine]],Tabel1[Repas soir]),"-")</f>
        <v>-</v>
      </c>
      <c r="V54" s="30"/>
    </row>
    <row r="55" spans="1:22" ht="15.75" thickBot="1" x14ac:dyDescent="0.3">
      <c r="A55" s="48" t="str">
        <f>MOD(YEAR(Tabel1[[#This Row],[Date]]-WEEKDAY(Tabel1[[#This Row],[Date]],2)+4),100)&amp;TEXT(_xlfn.ISOWEEKNUM(Tabel1[[#This Row],[Date]]),"-00")</f>
        <v>26-08</v>
      </c>
      <c r="B55" s="49" t="str">
        <f>MOD(YEAR(Tabel1[[#This Row],[Date]]),100) &amp; TEXT(MONTH(Tabel1[[#This Row],[Date]]),"-00")</f>
        <v>26-02</v>
      </c>
      <c r="C55" s="50">
        <v>46071</v>
      </c>
      <c r="D55" s="51"/>
      <c r="E55" s="51"/>
      <c r="F55" s="51"/>
      <c r="G55" s="51"/>
      <c r="H55" s="51"/>
      <c r="I55" s="51"/>
      <c r="J55" s="51"/>
      <c r="K55" s="51"/>
      <c r="L55" s="52">
        <f t="shared" si="0"/>
        <v>0</v>
      </c>
      <c r="M55" s="53"/>
      <c r="N55" s="52">
        <f t="shared" si="1"/>
        <v>0</v>
      </c>
      <c r="O55" s="53"/>
      <c r="P55" s="54"/>
      <c r="Q55" s="55" cm="1">
        <f t="array" aca="1" ref="Q55" ca="1">(TODAY()&gt;=Tabel1[[#This Row],[Date]])*(_xlfn.AGGREGATE(14,6,Tabel1[Date]/(Tabel1[semaine]=Tabel1[[#This Row],[semaine]]),1)=Tabel1[[#This Row],[Date]])</f>
        <v>0</v>
      </c>
      <c r="R55" s="56" t="str" cm="1">
        <f t="array" aca="1" ref="R55" ca="1">IF(Tabel1[[#This Row],[auxi]:[auxi]],SUMIF(Tabel1[semaine],Tabel1[[#This Row],[semaine]],Tabel1[Heures payées]),"-")</f>
        <v>-</v>
      </c>
      <c r="S55" s="57" t="str" cm="1">
        <f t="array" aca="1" ref="S55" ca="1">IF(Tabel1[[#This Row],[auxi]:[auxi]],Tabel1[[#This Row],[total semaine]]*24-Contrat_hebdo__h,"")</f>
        <v/>
      </c>
      <c r="T55" s="48" t="str" cm="1">
        <f t="array" aca="1" ref="T55" ca="1">IF(Tabel1[[#This Row],[auxi]:[auxi]],SUMIF(Tabel1[semaine],Tabel1[[#This Row],[semaine]],Tabel1[Repas matin]),"-")</f>
        <v>-</v>
      </c>
      <c r="U55" s="48" t="str" cm="1">
        <f t="array" aca="1" ref="U55" ca="1">IF(Tabel1[[#This Row],[auxi]:[auxi]],SUMIF(Tabel1[semaine],Tabel1[[#This Row],[semaine]],Tabel1[Repas soir]),"-")</f>
        <v>-</v>
      </c>
      <c r="V55" s="30"/>
    </row>
    <row r="56" spans="1:22" ht="15.75" thickBot="1" x14ac:dyDescent="0.3">
      <c r="A56" s="48" t="str">
        <f>MOD(YEAR(Tabel1[[#This Row],[Date]]-WEEKDAY(Tabel1[[#This Row],[Date]],2)+4),100)&amp;TEXT(_xlfn.ISOWEEKNUM(Tabel1[[#This Row],[Date]]),"-00")</f>
        <v>26-08</v>
      </c>
      <c r="B56" s="49" t="str">
        <f>MOD(YEAR(Tabel1[[#This Row],[Date]]),100) &amp; TEXT(MONTH(Tabel1[[#This Row],[Date]]),"-00")</f>
        <v>26-02</v>
      </c>
      <c r="C56" s="50">
        <v>46072</v>
      </c>
      <c r="D56" s="51"/>
      <c r="E56" s="51"/>
      <c r="F56" s="51"/>
      <c r="G56" s="51"/>
      <c r="H56" s="51"/>
      <c r="I56" s="51"/>
      <c r="J56" s="51"/>
      <c r="K56" s="51"/>
      <c r="L56" s="52">
        <f t="shared" si="0"/>
        <v>0</v>
      </c>
      <c r="M56" s="53"/>
      <c r="N56" s="52">
        <f t="shared" si="1"/>
        <v>0</v>
      </c>
      <c r="O56" s="53"/>
      <c r="P56" s="54"/>
      <c r="Q56" s="55" cm="1">
        <f t="array" aca="1" ref="Q56" ca="1">(TODAY()&gt;=Tabel1[[#This Row],[Date]])*(_xlfn.AGGREGATE(14,6,Tabel1[Date]/(Tabel1[semaine]=Tabel1[[#This Row],[semaine]]),1)=Tabel1[[#This Row],[Date]])</f>
        <v>0</v>
      </c>
      <c r="R56" s="56" t="str" cm="1">
        <f t="array" aca="1" ref="R56" ca="1">IF(Tabel1[[#This Row],[auxi]:[auxi]],SUMIF(Tabel1[semaine],Tabel1[[#This Row],[semaine]],Tabel1[Heures payées]),"-")</f>
        <v>-</v>
      </c>
      <c r="S56" s="57" t="str" cm="1">
        <f t="array" aca="1" ref="S56" ca="1">IF(Tabel1[[#This Row],[auxi]:[auxi]],Tabel1[[#This Row],[total semaine]]*24-Contrat_hebdo__h,"")</f>
        <v/>
      </c>
      <c r="T56" s="48" t="str" cm="1">
        <f t="array" aca="1" ref="T56" ca="1">IF(Tabel1[[#This Row],[auxi]:[auxi]],SUMIF(Tabel1[semaine],Tabel1[[#This Row],[semaine]],Tabel1[Repas matin]),"-")</f>
        <v>-</v>
      </c>
      <c r="U56" s="48" t="str" cm="1">
        <f t="array" aca="1" ref="U56" ca="1">IF(Tabel1[[#This Row],[auxi]:[auxi]],SUMIF(Tabel1[semaine],Tabel1[[#This Row],[semaine]],Tabel1[Repas soir]),"-")</f>
        <v>-</v>
      </c>
      <c r="V56" s="30"/>
    </row>
    <row r="57" spans="1:22" ht="15.75" thickBot="1" x14ac:dyDescent="0.3">
      <c r="A57" s="48" t="str">
        <f>MOD(YEAR(Tabel1[[#This Row],[Date]]-WEEKDAY(Tabel1[[#This Row],[Date]],2)+4),100)&amp;TEXT(_xlfn.ISOWEEKNUM(Tabel1[[#This Row],[Date]]),"-00")</f>
        <v>26-08</v>
      </c>
      <c r="B57" s="49" t="str">
        <f>MOD(YEAR(Tabel1[[#This Row],[Date]]),100) &amp; TEXT(MONTH(Tabel1[[#This Row],[Date]]),"-00")</f>
        <v>26-02</v>
      </c>
      <c r="C57" s="50">
        <v>46073</v>
      </c>
      <c r="D57" s="51"/>
      <c r="E57" s="51"/>
      <c r="F57" s="51"/>
      <c r="G57" s="51"/>
      <c r="H57" s="51"/>
      <c r="I57" s="51"/>
      <c r="J57" s="51"/>
      <c r="K57" s="51"/>
      <c r="L57" s="52">
        <f t="shared" si="0"/>
        <v>0</v>
      </c>
      <c r="M57" s="53"/>
      <c r="N57" s="52">
        <f t="shared" si="1"/>
        <v>0</v>
      </c>
      <c r="O57" s="53"/>
      <c r="P57" s="54"/>
      <c r="Q57" s="55" cm="1">
        <f t="array" aca="1" ref="Q57" ca="1">(TODAY()&gt;=Tabel1[[#This Row],[Date]])*(_xlfn.AGGREGATE(14,6,Tabel1[Date]/(Tabel1[semaine]=Tabel1[[#This Row],[semaine]]),1)=Tabel1[[#This Row],[Date]])</f>
        <v>0</v>
      </c>
      <c r="R57" s="56" t="str" cm="1">
        <f t="array" aca="1" ref="R57" ca="1">IF(Tabel1[[#This Row],[auxi]:[auxi]],SUMIF(Tabel1[semaine],Tabel1[[#This Row],[semaine]],Tabel1[Heures payées]),"-")</f>
        <v>-</v>
      </c>
      <c r="S57" s="57" t="str" cm="1">
        <f t="array" aca="1" ref="S57" ca="1">IF(Tabel1[[#This Row],[auxi]:[auxi]],Tabel1[[#This Row],[total semaine]]*24-Contrat_hebdo__h,"")</f>
        <v/>
      </c>
      <c r="T57" s="48" t="str" cm="1">
        <f t="array" aca="1" ref="T57" ca="1">IF(Tabel1[[#This Row],[auxi]:[auxi]],SUMIF(Tabel1[semaine],Tabel1[[#This Row],[semaine]],Tabel1[Repas matin]),"-")</f>
        <v>-</v>
      </c>
      <c r="U57" s="48" t="str" cm="1">
        <f t="array" aca="1" ref="U57" ca="1">IF(Tabel1[[#This Row],[auxi]:[auxi]],SUMIF(Tabel1[semaine],Tabel1[[#This Row],[semaine]],Tabel1[Repas soir]),"-")</f>
        <v>-</v>
      </c>
      <c r="V57" s="30"/>
    </row>
    <row r="58" spans="1:22" ht="15.75" thickBot="1" x14ac:dyDescent="0.3">
      <c r="A58" s="48" t="str">
        <f>MOD(YEAR(Tabel1[[#This Row],[Date]]-WEEKDAY(Tabel1[[#This Row],[Date]],2)+4),100)&amp;TEXT(_xlfn.ISOWEEKNUM(Tabel1[[#This Row],[Date]]),"-00")</f>
        <v>26-08</v>
      </c>
      <c r="B58" s="49" t="str">
        <f>MOD(YEAR(Tabel1[[#This Row],[Date]]),100) &amp; TEXT(MONTH(Tabel1[[#This Row],[Date]]),"-00")</f>
        <v>26-02</v>
      </c>
      <c r="C58" s="50">
        <v>46074</v>
      </c>
      <c r="D58" s="51"/>
      <c r="E58" s="51"/>
      <c r="F58" s="51"/>
      <c r="G58" s="51"/>
      <c r="H58" s="51"/>
      <c r="I58" s="51"/>
      <c r="J58" s="51"/>
      <c r="K58" s="51"/>
      <c r="L58" s="52">
        <f t="shared" si="0"/>
        <v>0</v>
      </c>
      <c r="M58" s="53"/>
      <c r="N58" s="52">
        <f t="shared" si="1"/>
        <v>0</v>
      </c>
      <c r="O58" s="53"/>
      <c r="P58" s="54"/>
      <c r="Q58" s="55" cm="1">
        <f t="array" aca="1" ref="Q58" ca="1">(TODAY()&gt;=Tabel1[[#This Row],[Date]])*(_xlfn.AGGREGATE(14,6,Tabel1[Date]/(Tabel1[semaine]=Tabel1[[#This Row],[semaine]]),1)=Tabel1[[#This Row],[Date]])</f>
        <v>0</v>
      </c>
      <c r="R58" s="56" t="str" cm="1">
        <f t="array" aca="1" ref="R58" ca="1">IF(Tabel1[[#This Row],[auxi]:[auxi]],SUMIF(Tabel1[semaine],Tabel1[[#This Row],[semaine]],Tabel1[Heures payées]),"-")</f>
        <v>-</v>
      </c>
      <c r="S58" s="57" t="str" cm="1">
        <f t="array" aca="1" ref="S58" ca="1">IF(Tabel1[[#This Row],[auxi]:[auxi]],Tabel1[[#This Row],[total semaine]]*24-Contrat_hebdo__h,"")</f>
        <v/>
      </c>
      <c r="T58" s="48" t="str" cm="1">
        <f t="array" aca="1" ref="T58" ca="1">IF(Tabel1[[#This Row],[auxi]:[auxi]],SUMIF(Tabel1[semaine],Tabel1[[#This Row],[semaine]],Tabel1[Repas matin]),"-")</f>
        <v>-</v>
      </c>
      <c r="U58" s="48" t="str" cm="1">
        <f t="array" aca="1" ref="U58" ca="1">IF(Tabel1[[#This Row],[auxi]:[auxi]],SUMIF(Tabel1[semaine],Tabel1[[#This Row],[semaine]],Tabel1[Repas soir]),"-")</f>
        <v>-</v>
      </c>
      <c r="V58" s="30"/>
    </row>
    <row r="59" spans="1:22" ht="15.75" thickBot="1" x14ac:dyDescent="0.3">
      <c r="A59" s="48" t="str">
        <f>MOD(YEAR(Tabel1[[#This Row],[Date]]-WEEKDAY(Tabel1[[#This Row],[Date]],2)+4),100)&amp;TEXT(_xlfn.ISOWEEKNUM(Tabel1[[#This Row],[Date]]),"-00")</f>
        <v>26-08</v>
      </c>
      <c r="B59" s="49" t="str">
        <f>MOD(YEAR(Tabel1[[#This Row],[Date]]),100) &amp; TEXT(MONTH(Tabel1[[#This Row],[Date]]),"-00")</f>
        <v>26-02</v>
      </c>
      <c r="C59" s="50">
        <v>46075</v>
      </c>
      <c r="D59" s="51"/>
      <c r="E59" s="51"/>
      <c r="F59" s="51"/>
      <c r="G59" s="51"/>
      <c r="H59" s="51"/>
      <c r="I59" s="51"/>
      <c r="J59" s="51"/>
      <c r="K59" s="51"/>
      <c r="L59" s="52">
        <f t="shared" si="0"/>
        <v>0</v>
      </c>
      <c r="M59" s="53"/>
      <c r="N59" s="52">
        <f t="shared" si="1"/>
        <v>0</v>
      </c>
      <c r="O59" s="53"/>
      <c r="P59" s="54"/>
      <c r="Q59" s="55" cm="1">
        <f t="array" aca="1" ref="Q59" ca="1">(TODAY()&gt;=Tabel1[[#This Row],[Date]])*(_xlfn.AGGREGATE(14,6,Tabel1[Date]/(Tabel1[semaine]=Tabel1[[#This Row],[semaine]]),1)=Tabel1[[#This Row],[Date]])</f>
        <v>0</v>
      </c>
      <c r="R59" s="56" t="str" cm="1">
        <f t="array" aca="1" ref="R59" ca="1">IF(Tabel1[[#This Row],[auxi]:[auxi]],SUMIF(Tabel1[semaine],Tabel1[[#This Row],[semaine]],Tabel1[Heures payées]),"-")</f>
        <v>-</v>
      </c>
      <c r="S59" s="57" t="str" cm="1">
        <f t="array" aca="1" ref="S59" ca="1">IF(Tabel1[[#This Row],[auxi]:[auxi]],Tabel1[[#This Row],[total semaine]]*24-Contrat_hebdo__h,"")</f>
        <v/>
      </c>
      <c r="T59" s="48" t="str" cm="1">
        <f t="array" aca="1" ref="T59" ca="1">IF(Tabel1[[#This Row],[auxi]:[auxi]],SUMIF(Tabel1[semaine],Tabel1[[#This Row],[semaine]],Tabel1[Repas matin]),"-")</f>
        <v>-</v>
      </c>
      <c r="U59" s="48" t="str" cm="1">
        <f t="array" aca="1" ref="U59" ca="1">IF(Tabel1[[#This Row],[auxi]:[auxi]],SUMIF(Tabel1[semaine],Tabel1[[#This Row],[semaine]],Tabel1[Repas soir]),"-")</f>
        <v>-</v>
      </c>
      <c r="V59" s="30"/>
    </row>
    <row r="60" spans="1:22" ht="15.75" thickBot="1" x14ac:dyDescent="0.3">
      <c r="A60" s="48" t="str">
        <f>MOD(YEAR(Tabel1[[#This Row],[Date]]-WEEKDAY(Tabel1[[#This Row],[Date]],2)+4),100)&amp;TEXT(_xlfn.ISOWEEKNUM(Tabel1[[#This Row],[Date]]),"-00")</f>
        <v>26-09</v>
      </c>
      <c r="B60" s="49" t="str">
        <f>MOD(YEAR(Tabel1[[#This Row],[Date]]),100) &amp; TEXT(MONTH(Tabel1[[#This Row],[Date]]),"-00")</f>
        <v>26-02</v>
      </c>
      <c r="C60" s="50">
        <v>46076</v>
      </c>
      <c r="D60" s="51"/>
      <c r="E60" s="51"/>
      <c r="F60" s="51"/>
      <c r="G60" s="51"/>
      <c r="H60" s="51"/>
      <c r="I60" s="51"/>
      <c r="J60" s="51"/>
      <c r="K60" s="51"/>
      <c r="L60" s="52">
        <f t="shared" si="0"/>
        <v>0</v>
      </c>
      <c r="M60" s="53"/>
      <c r="N60" s="52">
        <f t="shared" si="1"/>
        <v>0</v>
      </c>
      <c r="O60" s="53"/>
      <c r="P60" s="54"/>
      <c r="Q60" s="55" cm="1">
        <f t="array" aca="1" ref="Q60" ca="1">(TODAY()&gt;=Tabel1[[#This Row],[Date]])*(_xlfn.AGGREGATE(14,6,Tabel1[Date]/(Tabel1[semaine]=Tabel1[[#This Row],[semaine]]),1)=Tabel1[[#This Row],[Date]])</f>
        <v>0</v>
      </c>
      <c r="R60" s="56" t="str" cm="1">
        <f t="array" aca="1" ref="R60" ca="1">IF(Tabel1[[#This Row],[auxi]:[auxi]],SUMIF(Tabel1[semaine],Tabel1[[#This Row],[semaine]],Tabel1[Heures payées]),"-")</f>
        <v>-</v>
      </c>
      <c r="S60" s="57" t="str" cm="1">
        <f t="array" aca="1" ref="S60" ca="1">IF(Tabel1[[#This Row],[auxi]:[auxi]],Tabel1[[#This Row],[total semaine]]*24-Contrat_hebdo__h,"")</f>
        <v/>
      </c>
      <c r="T60" s="48" t="str" cm="1">
        <f t="array" aca="1" ref="T60" ca="1">IF(Tabel1[[#This Row],[auxi]:[auxi]],SUMIF(Tabel1[semaine],Tabel1[[#This Row],[semaine]],Tabel1[Repas matin]),"-")</f>
        <v>-</v>
      </c>
      <c r="U60" s="48" t="str" cm="1">
        <f t="array" aca="1" ref="U60" ca="1">IF(Tabel1[[#This Row],[auxi]:[auxi]],SUMIF(Tabel1[semaine],Tabel1[[#This Row],[semaine]],Tabel1[Repas soir]),"-")</f>
        <v>-</v>
      </c>
      <c r="V60" s="30"/>
    </row>
    <row r="61" spans="1:22" ht="15.75" thickBot="1" x14ac:dyDescent="0.3">
      <c r="A61" s="48" t="str">
        <f>MOD(YEAR(Tabel1[[#This Row],[Date]]-WEEKDAY(Tabel1[[#This Row],[Date]],2)+4),100)&amp;TEXT(_xlfn.ISOWEEKNUM(Tabel1[[#This Row],[Date]]),"-00")</f>
        <v>26-09</v>
      </c>
      <c r="B61" s="49" t="str">
        <f>MOD(YEAR(Tabel1[[#This Row],[Date]]),100) &amp; TEXT(MONTH(Tabel1[[#This Row],[Date]]),"-00")</f>
        <v>26-02</v>
      </c>
      <c r="C61" s="50">
        <v>46077</v>
      </c>
      <c r="D61" s="51"/>
      <c r="E61" s="51"/>
      <c r="F61" s="51"/>
      <c r="G61" s="51"/>
      <c r="H61" s="51"/>
      <c r="I61" s="51"/>
      <c r="J61" s="51"/>
      <c r="K61" s="51"/>
      <c r="L61" s="52">
        <f t="shared" si="0"/>
        <v>0</v>
      </c>
      <c r="M61" s="53"/>
      <c r="N61" s="52">
        <f t="shared" si="1"/>
        <v>0</v>
      </c>
      <c r="O61" s="53"/>
      <c r="P61" s="54"/>
      <c r="Q61" s="55" cm="1">
        <f t="array" aca="1" ref="Q61" ca="1">(TODAY()&gt;=Tabel1[[#This Row],[Date]])*(_xlfn.AGGREGATE(14,6,Tabel1[Date]/(Tabel1[semaine]=Tabel1[[#This Row],[semaine]]),1)=Tabel1[[#This Row],[Date]])</f>
        <v>0</v>
      </c>
      <c r="R61" s="56" t="str" cm="1">
        <f t="array" aca="1" ref="R61" ca="1">IF(Tabel1[[#This Row],[auxi]:[auxi]],SUMIF(Tabel1[semaine],Tabel1[[#This Row],[semaine]],Tabel1[Heures payées]),"-")</f>
        <v>-</v>
      </c>
      <c r="S61" s="57" t="str" cm="1">
        <f t="array" aca="1" ref="S61" ca="1">IF(Tabel1[[#This Row],[auxi]:[auxi]],Tabel1[[#This Row],[total semaine]]*24-Contrat_hebdo__h,"")</f>
        <v/>
      </c>
      <c r="T61" s="48" t="str" cm="1">
        <f t="array" aca="1" ref="T61" ca="1">IF(Tabel1[[#This Row],[auxi]:[auxi]],SUMIF(Tabel1[semaine],Tabel1[[#This Row],[semaine]],Tabel1[Repas matin]),"-")</f>
        <v>-</v>
      </c>
      <c r="U61" s="48" t="str" cm="1">
        <f t="array" aca="1" ref="U61" ca="1">IF(Tabel1[[#This Row],[auxi]:[auxi]],SUMIF(Tabel1[semaine],Tabel1[[#This Row],[semaine]],Tabel1[Repas soir]),"-")</f>
        <v>-</v>
      </c>
      <c r="V61" s="30"/>
    </row>
    <row r="62" spans="1:22" ht="15.75" thickBot="1" x14ac:dyDescent="0.3">
      <c r="A62" s="48" t="str">
        <f>MOD(YEAR(Tabel1[[#This Row],[Date]]-WEEKDAY(Tabel1[[#This Row],[Date]],2)+4),100)&amp;TEXT(_xlfn.ISOWEEKNUM(Tabel1[[#This Row],[Date]]),"-00")</f>
        <v>26-09</v>
      </c>
      <c r="B62" s="49" t="str">
        <f>MOD(YEAR(Tabel1[[#This Row],[Date]]),100) &amp; TEXT(MONTH(Tabel1[[#This Row],[Date]]),"-00")</f>
        <v>26-02</v>
      </c>
      <c r="C62" s="50">
        <v>46078</v>
      </c>
      <c r="D62" s="51"/>
      <c r="E62" s="51"/>
      <c r="F62" s="51"/>
      <c r="G62" s="51"/>
      <c r="H62" s="51"/>
      <c r="I62" s="51"/>
      <c r="J62" s="51"/>
      <c r="K62" s="51"/>
      <c r="L62" s="52">
        <f t="shared" si="0"/>
        <v>0</v>
      </c>
      <c r="M62" s="53"/>
      <c r="N62" s="52">
        <f t="shared" si="1"/>
        <v>0</v>
      </c>
      <c r="O62" s="53"/>
      <c r="P62" s="54"/>
      <c r="Q62" s="55" cm="1">
        <f t="array" aca="1" ref="Q62" ca="1">(TODAY()&gt;=Tabel1[[#This Row],[Date]])*(_xlfn.AGGREGATE(14,6,Tabel1[Date]/(Tabel1[semaine]=Tabel1[[#This Row],[semaine]]),1)=Tabel1[[#This Row],[Date]])</f>
        <v>0</v>
      </c>
      <c r="R62" s="56" t="str" cm="1">
        <f t="array" aca="1" ref="R62" ca="1">IF(Tabel1[[#This Row],[auxi]:[auxi]],SUMIF(Tabel1[semaine],Tabel1[[#This Row],[semaine]],Tabel1[Heures payées]),"-")</f>
        <v>-</v>
      </c>
      <c r="S62" s="57" t="str" cm="1">
        <f t="array" aca="1" ref="S62" ca="1">IF(Tabel1[[#This Row],[auxi]:[auxi]],Tabel1[[#This Row],[total semaine]]*24-Contrat_hebdo__h,"")</f>
        <v/>
      </c>
      <c r="T62" s="48" t="str" cm="1">
        <f t="array" aca="1" ref="T62" ca="1">IF(Tabel1[[#This Row],[auxi]:[auxi]],SUMIF(Tabel1[semaine],Tabel1[[#This Row],[semaine]],Tabel1[Repas matin]),"-")</f>
        <v>-</v>
      </c>
      <c r="U62" s="48" t="str" cm="1">
        <f t="array" aca="1" ref="U62" ca="1">IF(Tabel1[[#This Row],[auxi]:[auxi]],SUMIF(Tabel1[semaine],Tabel1[[#This Row],[semaine]],Tabel1[Repas soir]),"-")</f>
        <v>-</v>
      </c>
      <c r="V62" s="30"/>
    </row>
    <row r="63" spans="1:22" ht="15.75" thickBot="1" x14ac:dyDescent="0.3">
      <c r="A63" s="48" t="str">
        <f>MOD(YEAR(Tabel1[[#This Row],[Date]]-WEEKDAY(Tabel1[[#This Row],[Date]],2)+4),100)&amp;TEXT(_xlfn.ISOWEEKNUM(Tabel1[[#This Row],[Date]]),"-00")</f>
        <v>26-09</v>
      </c>
      <c r="B63" s="49" t="str">
        <f>MOD(YEAR(Tabel1[[#This Row],[Date]]),100) &amp; TEXT(MONTH(Tabel1[[#This Row],[Date]]),"-00")</f>
        <v>26-02</v>
      </c>
      <c r="C63" s="50">
        <v>46079</v>
      </c>
      <c r="D63" s="51"/>
      <c r="E63" s="51"/>
      <c r="F63" s="51"/>
      <c r="G63" s="51"/>
      <c r="H63" s="51"/>
      <c r="I63" s="51"/>
      <c r="J63" s="51"/>
      <c r="K63" s="51"/>
      <c r="L63" s="52">
        <f t="shared" si="0"/>
        <v>0</v>
      </c>
      <c r="M63" s="53"/>
      <c r="N63" s="52">
        <f t="shared" si="1"/>
        <v>0</v>
      </c>
      <c r="O63" s="53"/>
      <c r="P63" s="54"/>
      <c r="Q63" s="55" cm="1">
        <f t="array" aca="1" ref="Q63" ca="1">(TODAY()&gt;=Tabel1[[#This Row],[Date]])*(_xlfn.AGGREGATE(14,6,Tabel1[Date]/(Tabel1[semaine]=Tabel1[[#This Row],[semaine]]),1)=Tabel1[[#This Row],[Date]])</f>
        <v>0</v>
      </c>
      <c r="R63" s="56" t="str" cm="1">
        <f t="array" aca="1" ref="R63" ca="1">IF(Tabel1[[#This Row],[auxi]:[auxi]],SUMIF(Tabel1[semaine],Tabel1[[#This Row],[semaine]],Tabel1[Heures payées]),"-")</f>
        <v>-</v>
      </c>
      <c r="S63" s="57" t="str" cm="1">
        <f t="array" aca="1" ref="S63" ca="1">IF(Tabel1[[#This Row],[auxi]:[auxi]],Tabel1[[#This Row],[total semaine]]*24-Contrat_hebdo__h,"")</f>
        <v/>
      </c>
      <c r="T63" s="48" t="str" cm="1">
        <f t="array" aca="1" ref="T63" ca="1">IF(Tabel1[[#This Row],[auxi]:[auxi]],SUMIF(Tabel1[semaine],Tabel1[[#This Row],[semaine]],Tabel1[Repas matin]),"-")</f>
        <v>-</v>
      </c>
      <c r="U63" s="48" t="str" cm="1">
        <f t="array" aca="1" ref="U63" ca="1">IF(Tabel1[[#This Row],[auxi]:[auxi]],SUMIF(Tabel1[semaine],Tabel1[[#This Row],[semaine]],Tabel1[Repas soir]),"-")</f>
        <v>-</v>
      </c>
      <c r="V63" s="30"/>
    </row>
    <row r="64" spans="1:22" ht="15.75" thickBot="1" x14ac:dyDescent="0.3">
      <c r="A64" s="48" t="str">
        <f>MOD(YEAR(Tabel1[[#This Row],[Date]]-WEEKDAY(Tabel1[[#This Row],[Date]],2)+4),100)&amp;TEXT(_xlfn.ISOWEEKNUM(Tabel1[[#This Row],[Date]]),"-00")</f>
        <v>26-09</v>
      </c>
      <c r="B64" s="49" t="str">
        <f>MOD(YEAR(Tabel1[[#This Row],[Date]]),100) &amp; TEXT(MONTH(Tabel1[[#This Row],[Date]]),"-00")</f>
        <v>26-02</v>
      </c>
      <c r="C64" s="50">
        <v>46080</v>
      </c>
      <c r="D64" s="51"/>
      <c r="E64" s="51"/>
      <c r="F64" s="51"/>
      <c r="G64" s="51"/>
      <c r="H64" s="51"/>
      <c r="I64" s="51"/>
      <c r="J64" s="51"/>
      <c r="K64" s="51"/>
      <c r="L64" s="52">
        <f t="shared" si="0"/>
        <v>0</v>
      </c>
      <c r="M64" s="53"/>
      <c r="N64" s="52">
        <f t="shared" si="1"/>
        <v>0</v>
      </c>
      <c r="O64" s="53"/>
      <c r="P64" s="54"/>
      <c r="Q64" s="55" cm="1">
        <f t="array" aca="1" ref="Q64" ca="1">(TODAY()&gt;=Tabel1[[#This Row],[Date]])*(_xlfn.AGGREGATE(14,6,Tabel1[Date]/(Tabel1[semaine]=Tabel1[[#This Row],[semaine]]),1)=Tabel1[[#This Row],[Date]])</f>
        <v>0</v>
      </c>
      <c r="R64" s="56" t="str" cm="1">
        <f t="array" aca="1" ref="R64" ca="1">IF(Tabel1[[#This Row],[auxi]:[auxi]],SUMIF(Tabel1[semaine],Tabel1[[#This Row],[semaine]],Tabel1[Heures payées]),"-")</f>
        <v>-</v>
      </c>
      <c r="S64" s="57" t="str" cm="1">
        <f t="array" aca="1" ref="S64" ca="1">IF(Tabel1[[#This Row],[auxi]:[auxi]],Tabel1[[#This Row],[total semaine]]*24-Contrat_hebdo__h,"")</f>
        <v/>
      </c>
      <c r="T64" s="48" t="str" cm="1">
        <f t="array" aca="1" ref="T64" ca="1">IF(Tabel1[[#This Row],[auxi]:[auxi]],SUMIF(Tabel1[semaine],Tabel1[[#This Row],[semaine]],Tabel1[Repas matin]),"-")</f>
        <v>-</v>
      </c>
      <c r="U64" s="48" t="str" cm="1">
        <f t="array" aca="1" ref="U64" ca="1">IF(Tabel1[[#This Row],[auxi]:[auxi]],SUMIF(Tabel1[semaine],Tabel1[[#This Row],[semaine]],Tabel1[Repas soir]),"-")</f>
        <v>-</v>
      </c>
      <c r="V64" s="30"/>
    </row>
    <row r="65" spans="1:22" ht="15.75" thickBot="1" x14ac:dyDescent="0.3">
      <c r="A65" s="48" t="str">
        <f>MOD(YEAR(Tabel1[[#This Row],[Date]]-WEEKDAY(Tabel1[[#This Row],[Date]],2)+4),100)&amp;TEXT(_xlfn.ISOWEEKNUM(Tabel1[[#This Row],[Date]]),"-00")</f>
        <v>26-09</v>
      </c>
      <c r="B65" s="49" t="str">
        <f>MOD(YEAR(Tabel1[[#This Row],[Date]]),100) &amp; TEXT(MONTH(Tabel1[[#This Row],[Date]]),"-00")</f>
        <v>26-02</v>
      </c>
      <c r="C65" s="50">
        <v>46081</v>
      </c>
      <c r="D65" s="51"/>
      <c r="E65" s="51"/>
      <c r="F65" s="51"/>
      <c r="G65" s="51"/>
      <c r="H65" s="51"/>
      <c r="I65" s="51"/>
      <c r="J65" s="51"/>
      <c r="K65" s="51"/>
      <c r="L65" s="52">
        <f t="shared" si="0"/>
        <v>0</v>
      </c>
      <c r="M65" s="53"/>
      <c r="N65" s="52">
        <f t="shared" si="1"/>
        <v>0</v>
      </c>
      <c r="O65" s="53"/>
      <c r="P65" s="54"/>
      <c r="Q65" s="55" cm="1">
        <f t="array" aca="1" ref="Q65" ca="1">(TODAY()&gt;=Tabel1[[#This Row],[Date]])*(_xlfn.AGGREGATE(14,6,Tabel1[Date]/(Tabel1[semaine]=Tabel1[[#This Row],[semaine]]),1)=Tabel1[[#This Row],[Date]])</f>
        <v>0</v>
      </c>
      <c r="R65" s="56" t="str" cm="1">
        <f t="array" aca="1" ref="R65" ca="1">IF(Tabel1[[#This Row],[auxi]:[auxi]],SUMIF(Tabel1[semaine],Tabel1[[#This Row],[semaine]],Tabel1[Heures payées]),"-")</f>
        <v>-</v>
      </c>
      <c r="S65" s="57" t="str" cm="1">
        <f t="array" aca="1" ref="S65" ca="1">IF(Tabel1[[#This Row],[auxi]:[auxi]],Tabel1[[#This Row],[total semaine]]*24-Contrat_hebdo__h,"")</f>
        <v/>
      </c>
      <c r="T65" s="48" t="str" cm="1">
        <f t="array" aca="1" ref="T65" ca="1">IF(Tabel1[[#This Row],[auxi]:[auxi]],SUMIF(Tabel1[semaine],Tabel1[[#This Row],[semaine]],Tabel1[Repas matin]),"-")</f>
        <v>-</v>
      </c>
      <c r="U65" s="48" t="str" cm="1">
        <f t="array" aca="1" ref="U65" ca="1">IF(Tabel1[[#This Row],[auxi]:[auxi]],SUMIF(Tabel1[semaine],Tabel1[[#This Row],[semaine]],Tabel1[Repas soir]),"-")</f>
        <v>-</v>
      </c>
      <c r="V65" s="30"/>
    </row>
    <row r="66" spans="1:22" ht="15.75" thickBot="1" x14ac:dyDescent="0.3">
      <c r="A66" s="48" t="str">
        <f>MOD(YEAR(Tabel1[[#This Row],[Date]]-WEEKDAY(Tabel1[[#This Row],[Date]],2)+4),100)&amp;TEXT(_xlfn.ISOWEEKNUM(Tabel1[[#This Row],[Date]]),"-00")</f>
        <v>26-09</v>
      </c>
      <c r="B66" s="49" t="str">
        <f>MOD(YEAR(Tabel1[[#This Row],[Date]]),100) &amp; TEXT(MONTH(Tabel1[[#This Row],[Date]]),"-00")</f>
        <v>26-03</v>
      </c>
      <c r="C66" s="50">
        <v>46082</v>
      </c>
      <c r="D66" s="51"/>
      <c r="E66" s="51"/>
      <c r="F66" s="51"/>
      <c r="G66" s="51"/>
      <c r="H66" s="51"/>
      <c r="I66" s="51"/>
      <c r="J66" s="51"/>
      <c r="K66" s="51"/>
      <c r="L66" s="52">
        <f t="shared" si="0"/>
        <v>0</v>
      </c>
      <c r="M66" s="53"/>
      <c r="N66" s="52">
        <f t="shared" si="1"/>
        <v>0</v>
      </c>
      <c r="O66" s="53"/>
      <c r="P66" s="54"/>
      <c r="Q66" s="55" cm="1">
        <f t="array" aca="1" ref="Q66" ca="1">(TODAY()&gt;=Tabel1[[#This Row],[Date]])*(_xlfn.AGGREGATE(14,6,Tabel1[Date]/(Tabel1[semaine]=Tabel1[[#This Row],[semaine]]),1)=Tabel1[[#This Row],[Date]])</f>
        <v>0</v>
      </c>
      <c r="R66" s="56" t="str" cm="1">
        <f t="array" aca="1" ref="R66" ca="1">IF(Tabel1[[#This Row],[auxi]:[auxi]],SUMIF(Tabel1[semaine],Tabel1[[#This Row],[semaine]],Tabel1[Heures payées]),"-")</f>
        <v>-</v>
      </c>
      <c r="S66" s="57" t="str" cm="1">
        <f t="array" aca="1" ref="S66" ca="1">IF(Tabel1[[#This Row],[auxi]:[auxi]],Tabel1[[#This Row],[total semaine]]*24-Contrat_hebdo__h,"")</f>
        <v/>
      </c>
      <c r="T66" s="48" t="str" cm="1">
        <f t="array" aca="1" ref="T66" ca="1">IF(Tabel1[[#This Row],[auxi]:[auxi]],SUMIF(Tabel1[semaine],Tabel1[[#This Row],[semaine]],Tabel1[Repas matin]),"-")</f>
        <v>-</v>
      </c>
      <c r="U66" s="48" t="str" cm="1">
        <f t="array" aca="1" ref="U66" ca="1">IF(Tabel1[[#This Row],[auxi]:[auxi]],SUMIF(Tabel1[semaine],Tabel1[[#This Row],[semaine]],Tabel1[Repas soir]),"-")</f>
        <v>-</v>
      </c>
      <c r="V66" s="30"/>
    </row>
    <row r="67" spans="1:22" ht="15.75" thickBot="1" x14ac:dyDescent="0.3">
      <c r="A67" s="48" t="str">
        <f>MOD(YEAR(Tabel1[[#This Row],[Date]]-WEEKDAY(Tabel1[[#This Row],[Date]],2)+4),100)&amp;TEXT(_xlfn.ISOWEEKNUM(Tabel1[[#This Row],[Date]]),"-00")</f>
        <v>26-10</v>
      </c>
      <c r="B67" s="49" t="str">
        <f>MOD(YEAR(Tabel1[[#This Row],[Date]]),100) &amp; TEXT(MONTH(Tabel1[[#This Row],[Date]]),"-00")</f>
        <v>26-03</v>
      </c>
      <c r="C67" s="50">
        <v>46083</v>
      </c>
      <c r="D67" s="51"/>
      <c r="E67" s="51"/>
      <c r="F67" s="51"/>
      <c r="G67" s="51"/>
      <c r="H67" s="51"/>
      <c r="I67" s="51"/>
      <c r="J67" s="51"/>
      <c r="K67" s="51"/>
      <c r="L67" s="52">
        <f t="shared" si="0"/>
        <v>0</v>
      </c>
      <c r="M67" s="53"/>
      <c r="N67" s="52">
        <f t="shared" si="1"/>
        <v>0</v>
      </c>
      <c r="O67" s="53"/>
      <c r="P67" s="54"/>
      <c r="Q67" s="55" cm="1">
        <f t="array" aca="1" ref="Q67" ca="1">(TODAY()&gt;=Tabel1[[#This Row],[Date]])*(_xlfn.AGGREGATE(14,6,Tabel1[Date]/(Tabel1[semaine]=Tabel1[[#This Row],[semaine]]),1)=Tabel1[[#This Row],[Date]])</f>
        <v>0</v>
      </c>
      <c r="R67" s="56" t="str" cm="1">
        <f t="array" aca="1" ref="R67" ca="1">IF(Tabel1[[#This Row],[auxi]:[auxi]],SUMIF(Tabel1[semaine],Tabel1[[#This Row],[semaine]],Tabel1[Heures payées]),"-")</f>
        <v>-</v>
      </c>
      <c r="S67" s="57" t="str" cm="1">
        <f t="array" aca="1" ref="S67" ca="1">IF(Tabel1[[#This Row],[auxi]:[auxi]],Tabel1[[#This Row],[total semaine]]*24-Contrat_hebdo__h,"")</f>
        <v/>
      </c>
      <c r="T67" s="48" t="str" cm="1">
        <f t="array" aca="1" ref="T67" ca="1">IF(Tabel1[[#This Row],[auxi]:[auxi]],SUMIF(Tabel1[semaine],Tabel1[[#This Row],[semaine]],Tabel1[Repas matin]),"-")</f>
        <v>-</v>
      </c>
      <c r="U67" s="48" t="str" cm="1">
        <f t="array" aca="1" ref="U67" ca="1">IF(Tabel1[[#This Row],[auxi]:[auxi]],SUMIF(Tabel1[semaine],Tabel1[[#This Row],[semaine]],Tabel1[Repas soir]),"-")</f>
        <v>-</v>
      </c>
      <c r="V67" s="30"/>
    </row>
    <row r="68" spans="1:22" ht="15.75" thickBot="1" x14ac:dyDescent="0.3">
      <c r="A68" s="48" t="str">
        <f>MOD(YEAR(Tabel1[[#This Row],[Date]]-WEEKDAY(Tabel1[[#This Row],[Date]],2)+4),100)&amp;TEXT(_xlfn.ISOWEEKNUM(Tabel1[[#This Row],[Date]]),"-00")</f>
        <v>26-10</v>
      </c>
      <c r="B68" s="49" t="str">
        <f>MOD(YEAR(Tabel1[[#This Row],[Date]]),100) &amp; TEXT(MONTH(Tabel1[[#This Row],[Date]]),"-00")</f>
        <v>26-03</v>
      </c>
      <c r="C68" s="50">
        <v>46084</v>
      </c>
      <c r="D68" s="51"/>
      <c r="E68" s="51"/>
      <c r="F68" s="51"/>
      <c r="G68" s="51"/>
      <c r="H68" s="51"/>
      <c r="I68" s="51"/>
      <c r="J68" s="51"/>
      <c r="K68" s="51"/>
      <c r="L68" s="52">
        <f t="shared" ref="L68:L131" si="2">IF(OR(C68="",ISBLANK(C68)),"",IF(G68="",0,G68-D68-(F68-E68))+IF(K68="",0,IF(K68&lt;H68,K68+1,K68)-H68-(J68-I68)))</f>
        <v>0</v>
      </c>
      <c r="M68" s="53"/>
      <c r="N68" s="52">
        <f t="shared" ref="N68:N131" si="3">IF(C68="","",IF(M68&lt;&gt;"",IF(ISNUMBER(SEARCH("ecole",M68)),8/24,IF(OR(M68="Congés payés",M68="RTT",M68="Arrêt de travail",M68="Congés sans solde",M68="Jour de repos",M68="Formation"),7/24,IF(M68="Férié",7.8/24,L68))),L68))</f>
        <v>0</v>
      </c>
      <c r="O68" s="53"/>
      <c r="P68" s="54"/>
      <c r="Q68" s="55" cm="1">
        <f t="array" aca="1" ref="Q68" ca="1">(TODAY()&gt;=Tabel1[[#This Row],[Date]])*(_xlfn.AGGREGATE(14,6,Tabel1[Date]/(Tabel1[semaine]=Tabel1[[#This Row],[semaine]]),1)=Tabel1[[#This Row],[Date]])</f>
        <v>0</v>
      </c>
      <c r="R68" s="56" t="str" cm="1">
        <f t="array" aca="1" ref="R68" ca="1">IF(Tabel1[[#This Row],[auxi]:[auxi]],SUMIF(Tabel1[semaine],Tabel1[[#This Row],[semaine]],Tabel1[Heures payées]),"-")</f>
        <v>-</v>
      </c>
      <c r="S68" s="57" t="str" cm="1">
        <f t="array" aca="1" ref="S68" ca="1">IF(Tabel1[[#This Row],[auxi]:[auxi]],Tabel1[[#This Row],[total semaine]]*24-Contrat_hebdo__h,"")</f>
        <v/>
      </c>
      <c r="T68" s="48" t="str" cm="1">
        <f t="array" aca="1" ref="T68" ca="1">IF(Tabel1[[#This Row],[auxi]:[auxi]],SUMIF(Tabel1[semaine],Tabel1[[#This Row],[semaine]],Tabel1[Repas matin]),"-")</f>
        <v>-</v>
      </c>
      <c r="U68" s="48" t="str" cm="1">
        <f t="array" aca="1" ref="U68" ca="1">IF(Tabel1[[#This Row],[auxi]:[auxi]],SUMIF(Tabel1[semaine],Tabel1[[#This Row],[semaine]],Tabel1[Repas soir]),"-")</f>
        <v>-</v>
      </c>
      <c r="V68" s="30"/>
    </row>
    <row r="69" spans="1:22" ht="15.75" thickBot="1" x14ac:dyDescent="0.3">
      <c r="A69" s="48" t="str">
        <f>MOD(YEAR(Tabel1[[#This Row],[Date]]-WEEKDAY(Tabel1[[#This Row],[Date]],2)+4),100)&amp;TEXT(_xlfn.ISOWEEKNUM(Tabel1[[#This Row],[Date]]),"-00")</f>
        <v>26-10</v>
      </c>
      <c r="B69" s="49" t="str">
        <f>MOD(YEAR(Tabel1[[#This Row],[Date]]),100) &amp; TEXT(MONTH(Tabel1[[#This Row],[Date]]),"-00")</f>
        <v>26-03</v>
      </c>
      <c r="C69" s="50">
        <v>46085</v>
      </c>
      <c r="D69" s="51"/>
      <c r="E69" s="51"/>
      <c r="F69" s="51"/>
      <c r="G69" s="51"/>
      <c r="H69" s="51"/>
      <c r="I69" s="51"/>
      <c r="J69" s="51"/>
      <c r="K69" s="51"/>
      <c r="L69" s="52">
        <f t="shared" si="2"/>
        <v>0</v>
      </c>
      <c r="M69" s="53"/>
      <c r="N69" s="52">
        <f t="shared" si="3"/>
        <v>0</v>
      </c>
      <c r="O69" s="53"/>
      <c r="P69" s="54"/>
      <c r="Q69" s="55" cm="1">
        <f t="array" aca="1" ref="Q69" ca="1">(TODAY()&gt;=Tabel1[[#This Row],[Date]])*(_xlfn.AGGREGATE(14,6,Tabel1[Date]/(Tabel1[semaine]=Tabel1[[#This Row],[semaine]]),1)=Tabel1[[#This Row],[Date]])</f>
        <v>0</v>
      </c>
      <c r="R69" s="56" t="str" cm="1">
        <f t="array" aca="1" ref="R69" ca="1">IF(Tabel1[[#This Row],[auxi]:[auxi]],SUMIF(Tabel1[semaine],Tabel1[[#This Row],[semaine]],Tabel1[Heures payées]),"-")</f>
        <v>-</v>
      </c>
      <c r="S69" s="57" t="str" cm="1">
        <f t="array" aca="1" ref="S69" ca="1">IF(Tabel1[[#This Row],[auxi]:[auxi]],Tabel1[[#This Row],[total semaine]]*24-Contrat_hebdo__h,"")</f>
        <v/>
      </c>
      <c r="T69" s="48" t="str" cm="1">
        <f t="array" aca="1" ref="T69" ca="1">IF(Tabel1[[#This Row],[auxi]:[auxi]],SUMIF(Tabel1[semaine],Tabel1[[#This Row],[semaine]],Tabel1[Repas matin]),"-")</f>
        <v>-</v>
      </c>
      <c r="U69" s="48" t="str" cm="1">
        <f t="array" aca="1" ref="U69" ca="1">IF(Tabel1[[#This Row],[auxi]:[auxi]],SUMIF(Tabel1[semaine],Tabel1[[#This Row],[semaine]],Tabel1[Repas soir]),"-")</f>
        <v>-</v>
      </c>
      <c r="V69" s="30"/>
    </row>
    <row r="70" spans="1:22" ht="15.75" thickBot="1" x14ac:dyDescent="0.3">
      <c r="A70" s="48" t="str">
        <f>MOD(YEAR(Tabel1[[#This Row],[Date]]-WEEKDAY(Tabel1[[#This Row],[Date]],2)+4),100)&amp;TEXT(_xlfn.ISOWEEKNUM(Tabel1[[#This Row],[Date]]),"-00")</f>
        <v>26-10</v>
      </c>
      <c r="B70" s="49" t="str">
        <f>MOD(YEAR(Tabel1[[#This Row],[Date]]),100) &amp; TEXT(MONTH(Tabel1[[#This Row],[Date]]),"-00")</f>
        <v>26-03</v>
      </c>
      <c r="C70" s="50">
        <v>46086</v>
      </c>
      <c r="D70" s="51"/>
      <c r="E70" s="51"/>
      <c r="F70" s="51"/>
      <c r="G70" s="51"/>
      <c r="H70" s="51"/>
      <c r="I70" s="51"/>
      <c r="J70" s="51"/>
      <c r="K70" s="51"/>
      <c r="L70" s="52">
        <f t="shared" si="2"/>
        <v>0</v>
      </c>
      <c r="M70" s="53"/>
      <c r="N70" s="52">
        <f t="shared" si="3"/>
        <v>0</v>
      </c>
      <c r="O70" s="53"/>
      <c r="P70" s="54"/>
      <c r="Q70" s="55" cm="1">
        <f t="array" aca="1" ref="Q70" ca="1">(TODAY()&gt;=Tabel1[[#This Row],[Date]])*(_xlfn.AGGREGATE(14,6,Tabel1[Date]/(Tabel1[semaine]=Tabel1[[#This Row],[semaine]]),1)=Tabel1[[#This Row],[Date]])</f>
        <v>0</v>
      </c>
      <c r="R70" s="56" t="str" cm="1">
        <f t="array" aca="1" ref="R70" ca="1">IF(Tabel1[[#This Row],[auxi]:[auxi]],SUMIF(Tabel1[semaine],Tabel1[[#This Row],[semaine]],Tabel1[Heures payées]),"-")</f>
        <v>-</v>
      </c>
      <c r="S70" s="57" t="str" cm="1">
        <f t="array" aca="1" ref="S70" ca="1">IF(Tabel1[[#This Row],[auxi]:[auxi]],Tabel1[[#This Row],[total semaine]]*24-Contrat_hebdo__h,"")</f>
        <v/>
      </c>
      <c r="T70" s="48" t="str" cm="1">
        <f t="array" aca="1" ref="T70" ca="1">IF(Tabel1[[#This Row],[auxi]:[auxi]],SUMIF(Tabel1[semaine],Tabel1[[#This Row],[semaine]],Tabel1[Repas matin]),"-")</f>
        <v>-</v>
      </c>
      <c r="U70" s="48" t="str" cm="1">
        <f t="array" aca="1" ref="U70" ca="1">IF(Tabel1[[#This Row],[auxi]:[auxi]],SUMIF(Tabel1[semaine],Tabel1[[#This Row],[semaine]],Tabel1[Repas soir]),"-")</f>
        <v>-</v>
      </c>
      <c r="V70" s="30"/>
    </row>
    <row r="71" spans="1:22" ht="15.75" thickBot="1" x14ac:dyDescent="0.3">
      <c r="A71" s="48" t="str">
        <f>MOD(YEAR(Tabel1[[#This Row],[Date]]-WEEKDAY(Tabel1[[#This Row],[Date]],2)+4),100)&amp;TEXT(_xlfn.ISOWEEKNUM(Tabel1[[#This Row],[Date]]),"-00")</f>
        <v>26-10</v>
      </c>
      <c r="B71" s="49" t="str">
        <f>MOD(YEAR(Tabel1[[#This Row],[Date]]),100) &amp; TEXT(MONTH(Tabel1[[#This Row],[Date]]),"-00")</f>
        <v>26-03</v>
      </c>
      <c r="C71" s="50">
        <v>46087</v>
      </c>
      <c r="D71" s="51"/>
      <c r="E71" s="51"/>
      <c r="F71" s="51"/>
      <c r="G71" s="51"/>
      <c r="H71" s="51"/>
      <c r="I71" s="51"/>
      <c r="J71" s="51"/>
      <c r="K71" s="51"/>
      <c r="L71" s="52">
        <f t="shared" si="2"/>
        <v>0</v>
      </c>
      <c r="M71" s="53"/>
      <c r="N71" s="52">
        <f t="shared" si="3"/>
        <v>0</v>
      </c>
      <c r="O71" s="53"/>
      <c r="P71" s="54"/>
      <c r="Q71" s="55" cm="1">
        <f t="array" aca="1" ref="Q71" ca="1">(TODAY()&gt;=Tabel1[[#This Row],[Date]])*(_xlfn.AGGREGATE(14,6,Tabel1[Date]/(Tabel1[semaine]=Tabel1[[#This Row],[semaine]]),1)=Tabel1[[#This Row],[Date]])</f>
        <v>0</v>
      </c>
      <c r="R71" s="56" t="str" cm="1">
        <f t="array" aca="1" ref="R71" ca="1">IF(Tabel1[[#This Row],[auxi]:[auxi]],SUMIF(Tabel1[semaine],Tabel1[[#This Row],[semaine]],Tabel1[Heures payées]),"-")</f>
        <v>-</v>
      </c>
      <c r="S71" s="57" t="str" cm="1">
        <f t="array" aca="1" ref="S71" ca="1">IF(Tabel1[[#This Row],[auxi]:[auxi]],Tabel1[[#This Row],[total semaine]]*24-Contrat_hebdo__h,"")</f>
        <v/>
      </c>
      <c r="T71" s="48" t="str" cm="1">
        <f t="array" aca="1" ref="T71" ca="1">IF(Tabel1[[#This Row],[auxi]:[auxi]],SUMIF(Tabel1[semaine],Tabel1[[#This Row],[semaine]],Tabel1[Repas matin]),"-")</f>
        <v>-</v>
      </c>
      <c r="U71" s="48" t="str" cm="1">
        <f t="array" aca="1" ref="U71" ca="1">IF(Tabel1[[#This Row],[auxi]:[auxi]],SUMIF(Tabel1[semaine],Tabel1[[#This Row],[semaine]],Tabel1[Repas soir]),"-")</f>
        <v>-</v>
      </c>
      <c r="V71" s="30"/>
    </row>
    <row r="72" spans="1:22" ht="15.75" thickBot="1" x14ac:dyDescent="0.3">
      <c r="A72" s="48" t="str">
        <f>MOD(YEAR(Tabel1[[#This Row],[Date]]-WEEKDAY(Tabel1[[#This Row],[Date]],2)+4),100)&amp;TEXT(_xlfn.ISOWEEKNUM(Tabel1[[#This Row],[Date]]),"-00")</f>
        <v>26-10</v>
      </c>
      <c r="B72" s="49" t="str">
        <f>MOD(YEAR(Tabel1[[#This Row],[Date]]),100) &amp; TEXT(MONTH(Tabel1[[#This Row],[Date]]),"-00")</f>
        <v>26-03</v>
      </c>
      <c r="C72" s="50">
        <v>46088</v>
      </c>
      <c r="D72" s="51"/>
      <c r="E72" s="51"/>
      <c r="F72" s="51"/>
      <c r="G72" s="51"/>
      <c r="H72" s="51"/>
      <c r="I72" s="51"/>
      <c r="J72" s="51"/>
      <c r="K72" s="51"/>
      <c r="L72" s="52">
        <f t="shared" si="2"/>
        <v>0</v>
      </c>
      <c r="M72" s="53"/>
      <c r="N72" s="52">
        <f t="shared" si="3"/>
        <v>0</v>
      </c>
      <c r="O72" s="53"/>
      <c r="P72" s="54"/>
      <c r="Q72" s="55" cm="1">
        <f t="array" aca="1" ref="Q72" ca="1">(TODAY()&gt;=Tabel1[[#This Row],[Date]])*(_xlfn.AGGREGATE(14,6,Tabel1[Date]/(Tabel1[semaine]=Tabel1[[#This Row],[semaine]]),1)=Tabel1[[#This Row],[Date]])</f>
        <v>0</v>
      </c>
      <c r="R72" s="56" t="str" cm="1">
        <f t="array" aca="1" ref="R72" ca="1">IF(Tabel1[[#This Row],[auxi]:[auxi]],SUMIF(Tabel1[semaine],Tabel1[[#This Row],[semaine]],Tabel1[Heures payées]),"-")</f>
        <v>-</v>
      </c>
      <c r="S72" s="57" t="str" cm="1">
        <f t="array" aca="1" ref="S72" ca="1">IF(Tabel1[[#This Row],[auxi]:[auxi]],Tabel1[[#This Row],[total semaine]]*24-Contrat_hebdo__h,"")</f>
        <v/>
      </c>
      <c r="T72" s="48" t="str" cm="1">
        <f t="array" aca="1" ref="T72" ca="1">IF(Tabel1[[#This Row],[auxi]:[auxi]],SUMIF(Tabel1[semaine],Tabel1[[#This Row],[semaine]],Tabel1[Repas matin]),"-")</f>
        <v>-</v>
      </c>
      <c r="U72" s="48" t="str" cm="1">
        <f t="array" aca="1" ref="U72" ca="1">IF(Tabel1[[#This Row],[auxi]:[auxi]],SUMIF(Tabel1[semaine],Tabel1[[#This Row],[semaine]],Tabel1[Repas soir]),"-")</f>
        <v>-</v>
      </c>
      <c r="V72" s="30"/>
    </row>
    <row r="73" spans="1:22" ht="15.75" thickBot="1" x14ac:dyDescent="0.3">
      <c r="A73" s="48" t="str">
        <f>MOD(YEAR(Tabel1[[#This Row],[Date]]-WEEKDAY(Tabel1[[#This Row],[Date]],2)+4),100)&amp;TEXT(_xlfn.ISOWEEKNUM(Tabel1[[#This Row],[Date]]),"-00")</f>
        <v>26-10</v>
      </c>
      <c r="B73" s="49" t="str">
        <f>MOD(YEAR(Tabel1[[#This Row],[Date]]),100) &amp; TEXT(MONTH(Tabel1[[#This Row],[Date]]),"-00")</f>
        <v>26-03</v>
      </c>
      <c r="C73" s="50">
        <v>46089</v>
      </c>
      <c r="D73" s="51"/>
      <c r="E73" s="51"/>
      <c r="F73" s="51"/>
      <c r="G73" s="51"/>
      <c r="H73" s="51"/>
      <c r="I73" s="51"/>
      <c r="J73" s="51"/>
      <c r="K73" s="51"/>
      <c r="L73" s="52">
        <f t="shared" si="2"/>
        <v>0</v>
      </c>
      <c r="M73" s="53"/>
      <c r="N73" s="52">
        <f t="shared" si="3"/>
        <v>0</v>
      </c>
      <c r="O73" s="53"/>
      <c r="P73" s="54"/>
      <c r="Q73" s="55" cm="1">
        <f t="array" aca="1" ref="Q73" ca="1">(TODAY()&gt;=Tabel1[[#This Row],[Date]])*(_xlfn.AGGREGATE(14,6,Tabel1[Date]/(Tabel1[semaine]=Tabel1[[#This Row],[semaine]]),1)=Tabel1[[#This Row],[Date]])</f>
        <v>0</v>
      </c>
      <c r="R73" s="56" t="str" cm="1">
        <f t="array" aca="1" ref="R73" ca="1">IF(Tabel1[[#This Row],[auxi]:[auxi]],SUMIF(Tabel1[semaine],Tabel1[[#This Row],[semaine]],Tabel1[Heures payées]),"-")</f>
        <v>-</v>
      </c>
      <c r="S73" s="57" t="str" cm="1">
        <f t="array" aca="1" ref="S73" ca="1">IF(Tabel1[[#This Row],[auxi]:[auxi]],Tabel1[[#This Row],[total semaine]]*24-Contrat_hebdo__h,"")</f>
        <v/>
      </c>
      <c r="T73" s="48" t="str" cm="1">
        <f t="array" aca="1" ref="T73" ca="1">IF(Tabel1[[#This Row],[auxi]:[auxi]],SUMIF(Tabel1[semaine],Tabel1[[#This Row],[semaine]],Tabel1[Repas matin]),"-")</f>
        <v>-</v>
      </c>
      <c r="U73" s="48" t="str" cm="1">
        <f t="array" aca="1" ref="U73" ca="1">IF(Tabel1[[#This Row],[auxi]:[auxi]],SUMIF(Tabel1[semaine],Tabel1[[#This Row],[semaine]],Tabel1[Repas soir]),"-")</f>
        <v>-</v>
      </c>
      <c r="V73" s="30"/>
    </row>
    <row r="74" spans="1:22" ht="15.75" thickBot="1" x14ac:dyDescent="0.3">
      <c r="A74" s="48" t="str">
        <f>MOD(YEAR(Tabel1[[#This Row],[Date]]-WEEKDAY(Tabel1[[#This Row],[Date]],2)+4),100)&amp;TEXT(_xlfn.ISOWEEKNUM(Tabel1[[#This Row],[Date]]),"-00")</f>
        <v>26-11</v>
      </c>
      <c r="B74" s="49" t="str">
        <f>MOD(YEAR(Tabel1[[#This Row],[Date]]),100) &amp; TEXT(MONTH(Tabel1[[#This Row],[Date]]),"-00")</f>
        <v>26-03</v>
      </c>
      <c r="C74" s="50">
        <v>46090</v>
      </c>
      <c r="D74" s="51"/>
      <c r="E74" s="51"/>
      <c r="F74" s="51"/>
      <c r="G74" s="51"/>
      <c r="H74" s="51"/>
      <c r="I74" s="51"/>
      <c r="J74" s="51"/>
      <c r="K74" s="51"/>
      <c r="L74" s="52">
        <f t="shared" si="2"/>
        <v>0</v>
      </c>
      <c r="M74" s="53"/>
      <c r="N74" s="52">
        <f t="shared" si="3"/>
        <v>0</v>
      </c>
      <c r="O74" s="53"/>
      <c r="P74" s="54"/>
      <c r="Q74" s="55" cm="1">
        <f t="array" aca="1" ref="Q74" ca="1">(TODAY()&gt;=Tabel1[[#This Row],[Date]])*(_xlfn.AGGREGATE(14,6,Tabel1[Date]/(Tabel1[semaine]=Tabel1[[#This Row],[semaine]]),1)=Tabel1[[#This Row],[Date]])</f>
        <v>0</v>
      </c>
      <c r="R74" s="56" t="str" cm="1">
        <f t="array" aca="1" ref="R74" ca="1">IF(Tabel1[[#This Row],[auxi]:[auxi]],SUMIF(Tabel1[semaine],Tabel1[[#This Row],[semaine]],Tabel1[Heures payées]),"-")</f>
        <v>-</v>
      </c>
      <c r="S74" s="57" t="str" cm="1">
        <f t="array" aca="1" ref="S74" ca="1">IF(Tabel1[[#This Row],[auxi]:[auxi]],Tabel1[[#This Row],[total semaine]]*24-Contrat_hebdo__h,"")</f>
        <v/>
      </c>
      <c r="T74" s="48" t="str" cm="1">
        <f t="array" aca="1" ref="T74" ca="1">IF(Tabel1[[#This Row],[auxi]:[auxi]],SUMIF(Tabel1[semaine],Tabel1[[#This Row],[semaine]],Tabel1[Repas matin]),"-")</f>
        <v>-</v>
      </c>
      <c r="U74" s="48" t="str" cm="1">
        <f t="array" aca="1" ref="U74" ca="1">IF(Tabel1[[#This Row],[auxi]:[auxi]],SUMIF(Tabel1[semaine],Tabel1[[#This Row],[semaine]],Tabel1[Repas soir]),"-")</f>
        <v>-</v>
      </c>
      <c r="V74" s="30"/>
    </row>
    <row r="75" spans="1:22" ht="15.75" thickBot="1" x14ac:dyDescent="0.3">
      <c r="A75" s="48" t="str">
        <f>MOD(YEAR(Tabel1[[#This Row],[Date]]-WEEKDAY(Tabel1[[#This Row],[Date]],2)+4),100)&amp;TEXT(_xlfn.ISOWEEKNUM(Tabel1[[#This Row],[Date]]),"-00")</f>
        <v>26-11</v>
      </c>
      <c r="B75" s="49" t="str">
        <f>MOD(YEAR(Tabel1[[#This Row],[Date]]),100) &amp; TEXT(MONTH(Tabel1[[#This Row],[Date]]),"-00")</f>
        <v>26-03</v>
      </c>
      <c r="C75" s="50">
        <v>46091</v>
      </c>
      <c r="D75" s="51"/>
      <c r="E75" s="51"/>
      <c r="F75" s="51"/>
      <c r="G75" s="51"/>
      <c r="H75" s="51"/>
      <c r="I75" s="51"/>
      <c r="J75" s="51"/>
      <c r="K75" s="51"/>
      <c r="L75" s="52">
        <f t="shared" si="2"/>
        <v>0</v>
      </c>
      <c r="M75" s="53"/>
      <c r="N75" s="52">
        <f t="shared" si="3"/>
        <v>0</v>
      </c>
      <c r="O75" s="53"/>
      <c r="P75" s="54"/>
      <c r="Q75" s="55" cm="1">
        <f t="array" aca="1" ref="Q75" ca="1">(TODAY()&gt;=Tabel1[[#This Row],[Date]])*(_xlfn.AGGREGATE(14,6,Tabel1[Date]/(Tabel1[semaine]=Tabel1[[#This Row],[semaine]]),1)=Tabel1[[#This Row],[Date]])</f>
        <v>0</v>
      </c>
      <c r="R75" s="56" t="str" cm="1">
        <f t="array" aca="1" ref="R75" ca="1">IF(Tabel1[[#This Row],[auxi]:[auxi]],SUMIF(Tabel1[semaine],Tabel1[[#This Row],[semaine]],Tabel1[Heures payées]),"-")</f>
        <v>-</v>
      </c>
      <c r="S75" s="57" t="str" cm="1">
        <f t="array" aca="1" ref="S75" ca="1">IF(Tabel1[[#This Row],[auxi]:[auxi]],Tabel1[[#This Row],[total semaine]]*24-Contrat_hebdo__h,"")</f>
        <v/>
      </c>
      <c r="T75" s="48" t="str" cm="1">
        <f t="array" aca="1" ref="T75" ca="1">IF(Tabel1[[#This Row],[auxi]:[auxi]],SUMIF(Tabel1[semaine],Tabel1[[#This Row],[semaine]],Tabel1[Repas matin]),"-")</f>
        <v>-</v>
      </c>
      <c r="U75" s="48" t="str" cm="1">
        <f t="array" aca="1" ref="U75" ca="1">IF(Tabel1[[#This Row],[auxi]:[auxi]],SUMIF(Tabel1[semaine],Tabel1[[#This Row],[semaine]],Tabel1[Repas soir]),"-")</f>
        <v>-</v>
      </c>
      <c r="V75" s="30"/>
    </row>
    <row r="76" spans="1:22" ht="15.75" thickBot="1" x14ac:dyDescent="0.3">
      <c r="A76" s="48" t="str">
        <f>MOD(YEAR(Tabel1[[#This Row],[Date]]-WEEKDAY(Tabel1[[#This Row],[Date]],2)+4),100)&amp;TEXT(_xlfn.ISOWEEKNUM(Tabel1[[#This Row],[Date]]),"-00")</f>
        <v>26-11</v>
      </c>
      <c r="B76" s="49" t="str">
        <f>MOD(YEAR(Tabel1[[#This Row],[Date]]),100) &amp; TEXT(MONTH(Tabel1[[#This Row],[Date]]),"-00")</f>
        <v>26-03</v>
      </c>
      <c r="C76" s="50">
        <v>46092</v>
      </c>
      <c r="D76" s="51"/>
      <c r="E76" s="51"/>
      <c r="F76" s="51"/>
      <c r="G76" s="51"/>
      <c r="H76" s="51"/>
      <c r="I76" s="51"/>
      <c r="J76" s="51"/>
      <c r="K76" s="51"/>
      <c r="L76" s="52">
        <f t="shared" si="2"/>
        <v>0</v>
      </c>
      <c r="M76" s="53"/>
      <c r="N76" s="52">
        <f t="shared" si="3"/>
        <v>0</v>
      </c>
      <c r="O76" s="53"/>
      <c r="P76" s="54"/>
      <c r="Q76" s="55" cm="1">
        <f t="array" aca="1" ref="Q76" ca="1">(TODAY()&gt;=Tabel1[[#This Row],[Date]])*(_xlfn.AGGREGATE(14,6,Tabel1[Date]/(Tabel1[semaine]=Tabel1[[#This Row],[semaine]]),1)=Tabel1[[#This Row],[Date]])</f>
        <v>0</v>
      </c>
      <c r="R76" s="56" t="str" cm="1">
        <f t="array" aca="1" ref="R76" ca="1">IF(Tabel1[[#This Row],[auxi]:[auxi]],SUMIF(Tabel1[semaine],Tabel1[[#This Row],[semaine]],Tabel1[Heures payées]),"-")</f>
        <v>-</v>
      </c>
      <c r="S76" s="57" t="str" cm="1">
        <f t="array" aca="1" ref="S76" ca="1">IF(Tabel1[[#This Row],[auxi]:[auxi]],Tabel1[[#This Row],[total semaine]]*24-Contrat_hebdo__h,"")</f>
        <v/>
      </c>
      <c r="T76" s="48" t="str" cm="1">
        <f t="array" aca="1" ref="T76" ca="1">IF(Tabel1[[#This Row],[auxi]:[auxi]],SUMIF(Tabel1[semaine],Tabel1[[#This Row],[semaine]],Tabel1[Repas matin]),"-")</f>
        <v>-</v>
      </c>
      <c r="U76" s="48" t="str" cm="1">
        <f t="array" aca="1" ref="U76" ca="1">IF(Tabel1[[#This Row],[auxi]:[auxi]],SUMIF(Tabel1[semaine],Tabel1[[#This Row],[semaine]],Tabel1[Repas soir]),"-")</f>
        <v>-</v>
      </c>
      <c r="V76" s="30"/>
    </row>
    <row r="77" spans="1:22" ht="15.75" thickBot="1" x14ac:dyDescent="0.3">
      <c r="A77" s="48" t="str">
        <f>MOD(YEAR(Tabel1[[#This Row],[Date]]-WEEKDAY(Tabel1[[#This Row],[Date]],2)+4),100)&amp;TEXT(_xlfn.ISOWEEKNUM(Tabel1[[#This Row],[Date]]),"-00")</f>
        <v>26-11</v>
      </c>
      <c r="B77" s="49" t="str">
        <f>MOD(YEAR(Tabel1[[#This Row],[Date]]),100) &amp; TEXT(MONTH(Tabel1[[#This Row],[Date]]),"-00")</f>
        <v>26-03</v>
      </c>
      <c r="C77" s="50">
        <v>46093</v>
      </c>
      <c r="D77" s="51"/>
      <c r="E77" s="51"/>
      <c r="F77" s="51"/>
      <c r="G77" s="51"/>
      <c r="H77" s="51"/>
      <c r="I77" s="51"/>
      <c r="J77" s="51"/>
      <c r="K77" s="51"/>
      <c r="L77" s="52">
        <f t="shared" si="2"/>
        <v>0</v>
      </c>
      <c r="M77" s="53"/>
      <c r="N77" s="52">
        <f t="shared" si="3"/>
        <v>0</v>
      </c>
      <c r="O77" s="53"/>
      <c r="P77" s="54"/>
      <c r="Q77" s="55" cm="1">
        <f t="array" aca="1" ref="Q77" ca="1">(TODAY()&gt;=Tabel1[[#This Row],[Date]])*(_xlfn.AGGREGATE(14,6,Tabel1[Date]/(Tabel1[semaine]=Tabel1[[#This Row],[semaine]]),1)=Tabel1[[#This Row],[Date]])</f>
        <v>0</v>
      </c>
      <c r="R77" s="56" t="str" cm="1">
        <f t="array" aca="1" ref="R77" ca="1">IF(Tabel1[[#This Row],[auxi]:[auxi]],SUMIF(Tabel1[semaine],Tabel1[[#This Row],[semaine]],Tabel1[Heures payées]),"-")</f>
        <v>-</v>
      </c>
      <c r="S77" s="57" t="str" cm="1">
        <f t="array" aca="1" ref="S77" ca="1">IF(Tabel1[[#This Row],[auxi]:[auxi]],Tabel1[[#This Row],[total semaine]]*24-Contrat_hebdo__h,"")</f>
        <v/>
      </c>
      <c r="T77" s="48" t="str" cm="1">
        <f t="array" aca="1" ref="T77" ca="1">IF(Tabel1[[#This Row],[auxi]:[auxi]],SUMIF(Tabel1[semaine],Tabel1[[#This Row],[semaine]],Tabel1[Repas matin]),"-")</f>
        <v>-</v>
      </c>
      <c r="U77" s="48" t="str" cm="1">
        <f t="array" aca="1" ref="U77" ca="1">IF(Tabel1[[#This Row],[auxi]:[auxi]],SUMIF(Tabel1[semaine],Tabel1[[#This Row],[semaine]],Tabel1[Repas soir]),"-")</f>
        <v>-</v>
      </c>
      <c r="V77" s="30"/>
    </row>
    <row r="78" spans="1:22" ht="15.75" thickBot="1" x14ac:dyDescent="0.3">
      <c r="A78" s="48" t="str">
        <f>MOD(YEAR(Tabel1[[#This Row],[Date]]-WEEKDAY(Tabel1[[#This Row],[Date]],2)+4),100)&amp;TEXT(_xlfn.ISOWEEKNUM(Tabel1[[#This Row],[Date]]),"-00")</f>
        <v>26-11</v>
      </c>
      <c r="B78" s="49" t="str">
        <f>MOD(YEAR(Tabel1[[#This Row],[Date]]),100) &amp; TEXT(MONTH(Tabel1[[#This Row],[Date]]),"-00")</f>
        <v>26-03</v>
      </c>
      <c r="C78" s="50">
        <v>46094</v>
      </c>
      <c r="D78" s="51"/>
      <c r="E78" s="51"/>
      <c r="F78" s="51"/>
      <c r="G78" s="51"/>
      <c r="H78" s="51"/>
      <c r="I78" s="51"/>
      <c r="J78" s="51"/>
      <c r="K78" s="51"/>
      <c r="L78" s="52">
        <f t="shared" si="2"/>
        <v>0</v>
      </c>
      <c r="M78" s="53"/>
      <c r="N78" s="52">
        <f t="shared" si="3"/>
        <v>0</v>
      </c>
      <c r="O78" s="53"/>
      <c r="P78" s="54"/>
      <c r="Q78" s="55" cm="1">
        <f t="array" aca="1" ref="Q78" ca="1">(TODAY()&gt;=Tabel1[[#This Row],[Date]])*(_xlfn.AGGREGATE(14,6,Tabel1[Date]/(Tabel1[semaine]=Tabel1[[#This Row],[semaine]]),1)=Tabel1[[#This Row],[Date]])</f>
        <v>0</v>
      </c>
      <c r="R78" s="56" t="str" cm="1">
        <f t="array" aca="1" ref="R78" ca="1">IF(Tabel1[[#This Row],[auxi]:[auxi]],SUMIF(Tabel1[semaine],Tabel1[[#This Row],[semaine]],Tabel1[Heures payées]),"-")</f>
        <v>-</v>
      </c>
      <c r="S78" s="57" t="str" cm="1">
        <f t="array" aca="1" ref="S78" ca="1">IF(Tabel1[[#This Row],[auxi]:[auxi]],Tabel1[[#This Row],[total semaine]]*24-Contrat_hebdo__h,"")</f>
        <v/>
      </c>
      <c r="T78" s="48" t="str" cm="1">
        <f t="array" aca="1" ref="T78" ca="1">IF(Tabel1[[#This Row],[auxi]:[auxi]],SUMIF(Tabel1[semaine],Tabel1[[#This Row],[semaine]],Tabel1[Repas matin]),"-")</f>
        <v>-</v>
      </c>
      <c r="U78" s="48" t="str" cm="1">
        <f t="array" aca="1" ref="U78" ca="1">IF(Tabel1[[#This Row],[auxi]:[auxi]],SUMIF(Tabel1[semaine],Tabel1[[#This Row],[semaine]],Tabel1[Repas soir]),"-")</f>
        <v>-</v>
      </c>
      <c r="V78" s="30"/>
    </row>
    <row r="79" spans="1:22" ht="15.75" thickBot="1" x14ac:dyDescent="0.3">
      <c r="A79" s="48" t="str">
        <f>MOD(YEAR(Tabel1[[#This Row],[Date]]-WEEKDAY(Tabel1[[#This Row],[Date]],2)+4),100)&amp;TEXT(_xlfn.ISOWEEKNUM(Tabel1[[#This Row],[Date]]),"-00")</f>
        <v>26-11</v>
      </c>
      <c r="B79" s="49" t="str">
        <f>MOD(YEAR(Tabel1[[#This Row],[Date]]),100) &amp; TEXT(MONTH(Tabel1[[#This Row],[Date]]),"-00")</f>
        <v>26-03</v>
      </c>
      <c r="C79" s="50">
        <v>46095</v>
      </c>
      <c r="D79" s="51"/>
      <c r="E79" s="51"/>
      <c r="F79" s="51"/>
      <c r="G79" s="51"/>
      <c r="H79" s="51"/>
      <c r="I79" s="51"/>
      <c r="J79" s="51"/>
      <c r="K79" s="51"/>
      <c r="L79" s="52">
        <f t="shared" si="2"/>
        <v>0</v>
      </c>
      <c r="M79" s="53"/>
      <c r="N79" s="52">
        <f t="shared" si="3"/>
        <v>0</v>
      </c>
      <c r="O79" s="53"/>
      <c r="P79" s="54"/>
      <c r="Q79" s="55" cm="1">
        <f t="array" aca="1" ref="Q79" ca="1">(TODAY()&gt;=Tabel1[[#This Row],[Date]])*(_xlfn.AGGREGATE(14,6,Tabel1[Date]/(Tabel1[semaine]=Tabel1[[#This Row],[semaine]]),1)=Tabel1[[#This Row],[Date]])</f>
        <v>0</v>
      </c>
      <c r="R79" s="56" t="str" cm="1">
        <f t="array" aca="1" ref="R79" ca="1">IF(Tabel1[[#This Row],[auxi]:[auxi]],SUMIF(Tabel1[semaine],Tabel1[[#This Row],[semaine]],Tabel1[Heures payées]),"-")</f>
        <v>-</v>
      </c>
      <c r="S79" s="57" t="str" cm="1">
        <f t="array" aca="1" ref="S79" ca="1">IF(Tabel1[[#This Row],[auxi]:[auxi]],Tabel1[[#This Row],[total semaine]]*24-Contrat_hebdo__h,"")</f>
        <v/>
      </c>
      <c r="T79" s="48" t="str" cm="1">
        <f t="array" aca="1" ref="T79" ca="1">IF(Tabel1[[#This Row],[auxi]:[auxi]],SUMIF(Tabel1[semaine],Tabel1[[#This Row],[semaine]],Tabel1[Repas matin]),"-")</f>
        <v>-</v>
      </c>
      <c r="U79" s="48" t="str" cm="1">
        <f t="array" aca="1" ref="U79" ca="1">IF(Tabel1[[#This Row],[auxi]:[auxi]],SUMIF(Tabel1[semaine],Tabel1[[#This Row],[semaine]],Tabel1[Repas soir]),"-")</f>
        <v>-</v>
      </c>
      <c r="V79" s="30"/>
    </row>
    <row r="80" spans="1:22" ht="15.75" thickBot="1" x14ac:dyDescent="0.3">
      <c r="A80" s="48" t="str">
        <f>MOD(YEAR(Tabel1[[#This Row],[Date]]-WEEKDAY(Tabel1[[#This Row],[Date]],2)+4),100)&amp;TEXT(_xlfn.ISOWEEKNUM(Tabel1[[#This Row],[Date]]),"-00")</f>
        <v>26-11</v>
      </c>
      <c r="B80" s="49" t="str">
        <f>MOD(YEAR(Tabel1[[#This Row],[Date]]),100) &amp; TEXT(MONTH(Tabel1[[#This Row],[Date]]),"-00")</f>
        <v>26-03</v>
      </c>
      <c r="C80" s="50">
        <v>46096</v>
      </c>
      <c r="D80" s="51"/>
      <c r="E80" s="51"/>
      <c r="F80" s="51"/>
      <c r="G80" s="51"/>
      <c r="H80" s="51"/>
      <c r="I80" s="51"/>
      <c r="J80" s="51"/>
      <c r="K80" s="51"/>
      <c r="L80" s="52">
        <f t="shared" si="2"/>
        <v>0</v>
      </c>
      <c r="M80" s="53"/>
      <c r="N80" s="52">
        <f t="shared" si="3"/>
        <v>0</v>
      </c>
      <c r="O80" s="53"/>
      <c r="P80" s="54"/>
      <c r="Q80" s="55" cm="1">
        <f t="array" aca="1" ref="Q80" ca="1">(TODAY()&gt;=Tabel1[[#This Row],[Date]])*(_xlfn.AGGREGATE(14,6,Tabel1[Date]/(Tabel1[semaine]=Tabel1[[#This Row],[semaine]]),1)=Tabel1[[#This Row],[Date]])</f>
        <v>0</v>
      </c>
      <c r="R80" s="56" t="str" cm="1">
        <f t="array" aca="1" ref="R80" ca="1">IF(Tabel1[[#This Row],[auxi]:[auxi]],SUMIF(Tabel1[semaine],Tabel1[[#This Row],[semaine]],Tabel1[Heures payées]),"-")</f>
        <v>-</v>
      </c>
      <c r="S80" s="57" t="str" cm="1">
        <f t="array" aca="1" ref="S80" ca="1">IF(Tabel1[[#This Row],[auxi]:[auxi]],Tabel1[[#This Row],[total semaine]]*24-Contrat_hebdo__h,"")</f>
        <v/>
      </c>
      <c r="T80" s="48" t="str" cm="1">
        <f t="array" aca="1" ref="T80" ca="1">IF(Tabel1[[#This Row],[auxi]:[auxi]],SUMIF(Tabel1[semaine],Tabel1[[#This Row],[semaine]],Tabel1[Repas matin]),"-")</f>
        <v>-</v>
      </c>
      <c r="U80" s="48" t="str" cm="1">
        <f t="array" aca="1" ref="U80" ca="1">IF(Tabel1[[#This Row],[auxi]:[auxi]],SUMIF(Tabel1[semaine],Tabel1[[#This Row],[semaine]],Tabel1[Repas soir]),"-")</f>
        <v>-</v>
      </c>
      <c r="V80" s="30"/>
    </row>
    <row r="81" spans="1:22" ht="15.75" thickBot="1" x14ac:dyDescent="0.3">
      <c r="A81" s="48" t="str">
        <f>MOD(YEAR(Tabel1[[#This Row],[Date]]-WEEKDAY(Tabel1[[#This Row],[Date]],2)+4),100)&amp;TEXT(_xlfn.ISOWEEKNUM(Tabel1[[#This Row],[Date]]),"-00")</f>
        <v>26-12</v>
      </c>
      <c r="B81" s="49" t="str">
        <f>MOD(YEAR(Tabel1[[#This Row],[Date]]),100) &amp; TEXT(MONTH(Tabel1[[#This Row],[Date]]),"-00")</f>
        <v>26-03</v>
      </c>
      <c r="C81" s="50">
        <v>46097</v>
      </c>
      <c r="D81" s="51"/>
      <c r="E81" s="51"/>
      <c r="F81" s="51"/>
      <c r="G81" s="51"/>
      <c r="H81" s="51"/>
      <c r="I81" s="51"/>
      <c r="J81" s="51"/>
      <c r="K81" s="51"/>
      <c r="L81" s="52">
        <f t="shared" si="2"/>
        <v>0</v>
      </c>
      <c r="M81" s="53"/>
      <c r="N81" s="52">
        <f t="shared" si="3"/>
        <v>0</v>
      </c>
      <c r="O81" s="53"/>
      <c r="P81" s="54"/>
      <c r="Q81" s="55" cm="1">
        <f t="array" aca="1" ref="Q81" ca="1">(TODAY()&gt;=Tabel1[[#This Row],[Date]])*(_xlfn.AGGREGATE(14,6,Tabel1[Date]/(Tabel1[semaine]=Tabel1[[#This Row],[semaine]]),1)=Tabel1[[#This Row],[Date]])</f>
        <v>0</v>
      </c>
      <c r="R81" s="56" t="str" cm="1">
        <f t="array" aca="1" ref="R81" ca="1">IF(Tabel1[[#This Row],[auxi]:[auxi]],SUMIF(Tabel1[semaine],Tabel1[[#This Row],[semaine]],Tabel1[Heures payées]),"-")</f>
        <v>-</v>
      </c>
      <c r="S81" s="57" t="str" cm="1">
        <f t="array" aca="1" ref="S81" ca="1">IF(Tabel1[[#This Row],[auxi]:[auxi]],Tabel1[[#This Row],[total semaine]]*24-Contrat_hebdo__h,"")</f>
        <v/>
      </c>
      <c r="T81" s="48" t="str" cm="1">
        <f t="array" aca="1" ref="T81" ca="1">IF(Tabel1[[#This Row],[auxi]:[auxi]],SUMIF(Tabel1[semaine],Tabel1[[#This Row],[semaine]],Tabel1[Repas matin]),"-")</f>
        <v>-</v>
      </c>
      <c r="U81" s="48" t="str" cm="1">
        <f t="array" aca="1" ref="U81" ca="1">IF(Tabel1[[#This Row],[auxi]:[auxi]],SUMIF(Tabel1[semaine],Tabel1[[#This Row],[semaine]],Tabel1[Repas soir]),"-")</f>
        <v>-</v>
      </c>
      <c r="V81" s="30"/>
    </row>
    <row r="82" spans="1:22" ht="15.75" thickBot="1" x14ac:dyDescent="0.3">
      <c r="A82" s="48" t="str">
        <f>MOD(YEAR(Tabel1[[#This Row],[Date]]-WEEKDAY(Tabel1[[#This Row],[Date]],2)+4),100)&amp;TEXT(_xlfn.ISOWEEKNUM(Tabel1[[#This Row],[Date]]),"-00")</f>
        <v>26-12</v>
      </c>
      <c r="B82" s="49" t="str">
        <f>MOD(YEAR(Tabel1[[#This Row],[Date]]),100) &amp; TEXT(MONTH(Tabel1[[#This Row],[Date]]),"-00")</f>
        <v>26-03</v>
      </c>
      <c r="C82" s="50">
        <v>46098</v>
      </c>
      <c r="D82" s="51"/>
      <c r="E82" s="51"/>
      <c r="F82" s="51"/>
      <c r="G82" s="51"/>
      <c r="H82" s="51"/>
      <c r="I82" s="51"/>
      <c r="J82" s="51"/>
      <c r="K82" s="51"/>
      <c r="L82" s="52">
        <f t="shared" si="2"/>
        <v>0</v>
      </c>
      <c r="M82" s="53"/>
      <c r="N82" s="52">
        <f t="shared" si="3"/>
        <v>0</v>
      </c>
      <c r="O82" s="53"/>
      <c r="P82" s="54"/>
      <c r="Q82" s="55" cm="1">
        <f t="array" aca="1" ref="Q82" ca="1">(TODAY()&gt;=Tabel1[[#This Row],[Date]])*(_xlfn.AGGREGATE(14,6,Tabel1[Date]/(Tabel1[semaine]=Tabel1[[#This Row],[semaine]]),1)=Tabel1[[#This Row],[Date]])</f>
        <v>0</v>
      </c>
      <c r="R82" s="56" t="str" cm="1">
        <f t="array" aca="1" ref="R82" ca="1">IF(Tabel1[[#This Row],[auxi]:[auxi]],SUMIF(Tabel1[semaine],Tabel1[[#This Row],[semaine]],Tabel1[Heures payées]),"-")</f>
        <v>-</v>
      </c>
      <c r="S82" s="57" t="str" cm="1">
        <f t="array" aca="1" ref="S82" ca="1">IF(Tabel1[[#This Row],[auxi]:[auxi]],Tabel1[[#This Row],[total semaine]]*24-Contrat_hebdo__h,"")</f>
        <v/>
      </c>
      <c r="T82" s="48" t="str" cm="1">
        <f t="array" aca="1" ref="T82" ca="1">IF(Tabel1[[#This Row],[auxi]:[auxi]],SUMIF(Tabel1[semaine],Tabel1[[#This Row],[semaine]],Tabel1[Repas matin]),"-")</f>
        <v>-</v>
      </c>
      <c r="U82" s="48" t="str" cm="1">
        <f t="array" aca="1" ref="U82" ca="1">IF(Tabel1[[#This Row],[auxi]:[auxi]],SUMIF(Tabel1[semaine],Tabel1[[#This Row],[semaine]],Tabel1[Repas soir]),"-")</f>
        <v>-</v>
      </c>
      <c r="V82" s="30"/>
    </row>
    <row r="83" spans="1:22" ht="15.75" thickBot="1" x14ac:dyDescent="0.3">
      <c r="A83" s="48" t="str">
        <f>MOD(YEAR(Tabel1[[#This Row],[Date]]-WEEKDAY(Tabel1[[#This Row],[Date]],2)+4),100)&amp;TEXT(_xlfn.ISOWEEKNUM(Tabel1[[#This Row],[Date]]),"-00")</f>
        <v>26-12</v>
      </c>
      <c r="B83" s="49" t="str">
        <f>MOD(YEAR(Tabel1[[#This Row],[Date]]),100) &amp; TEXT(MONTH(Tabel1[[#This Row],[Date]]),"-00")</f>
        <v>26-03</v>
      </c>
      <c r="C83" s="50">
        <v>46099</v>
      </c>
      <c r="D83" s="51"/>
      <c r="E83" s="51"/>
      <c r="F83" s="51"/>
      <c r="G83" s="51"/>
      <c r="H83" s="51"/>
      <c r="I83" s="51"/>
      <c r="J83" s="51"/>
      <c r="K83" s="51"/>
      <c r="L83" s="52">
        <f t="shared" si="2"/>
        <v>0</v>
      </c>
      <c r="M83" s="53"/>
      <c r="N83" s="52">
        <f t="shared" si="3"/>
        <v>0</v>
      </c>
      <c r="O83" s="53"/>
      <c r="P83" s="54"/>
      <c r="Q83" s="55" cm="1">
        <f t="array" aca="1" ref="Q83" ca="1">(TODAY()&gt;=Tabel1[[#This Row],[Date]])*(_xlfn.AGGREGATE(14,6,Tabel1[Date]/(Tabel1[semaine]=Tabel1[[#This Row],[semaine]]),1)=Tabel1[[#This Row],[Date]])</f>
        <v>0</v>
      </c>
      <c r="R83" s="56" t="str" cm="1">
        <f t="array" aca="1" ref="R83" ca="1">IF(Tabel1[[#This Row],[auxi]:[auxi]],SUMIF(Tabel1[semaine],Tabel1[[#This Row],[semaine]],Tabel1[Heures payées]),"-")</f>
        <v>-</v>
      </c>
      <c r="S83" s="57" t="str" cm="1">
        <f t="array" aca="1" ref="S83" ca="1">IF(Tabel1[[#This Row],[auxi]:[auxi]],Tabel1[[#This Row],[total semaine]]*24-Contrat_hebdo__h,"")</f>
        <v/>
      </c>
      <c r="T83" s="48" t="str" cm="1">
        <f t="array" aca="1" ref="T83" ca="1">IF(Tabel1[[#This Row],[auxi]:[auxi]],SUMIF(Tabel1[semaine],Tabel1[[#This Row],[semaine]],Tabel1[Repas matin]),"-")</f>
        <v>-</v>
      </c>
      <c r="U83" s="48" t="str" cm="1">
        <f t="array" aca="1" ref="U83" ca="1">IF(Tabel1[[#This Row],[auxi]:[auxi]],SUMIF(Tabel1[semaine],Tabel1[[#This Row],[semaine]],Tabel1[Repas soir]),"-")</f>
        <v>-</v>
      </c>
      <c r="V83" s="30"/>
    </row>
    <row r="84" spans="1:22" ht="15.75" thickBot="1" x14ac:dyDescent="0.3">
      <c r="A84" s="48" t="str">
        <f>MOD(YEAR(Tabel1[[#This Row],[Date]]-WEEKDAY(Tabel1[[#This Row],[Date]],2)+4),100)&amp;TEXT(_xlfn.ISOWEEKNUM(Tabel1[[#This Row],[Date]]),"-00")</f>
        <v>26-12</v>
      </c>
      <c r="B84" s="49" t="str">
        <f>MOD(YEAR(Tabel1[[#This Row],[Date]]),100) &amp; TEXT(MONTH(Tabel1[[#This Row],[Date]]),"-00")</f>
        <v>26-03</v>
      </c>
      <c r="C84" s="50">
        <v>46100</v>
      </c>
      <c r="D84" s="51"/>
      <c r="E84" s="51"/>
      <c r="F84" s="51"/>
      <c r="G84" s="51"/>
      <c r="H84" s="51"/>
      <c r="I84" s="51"/>
      <c r="J84" s="51"/>
      <c r="K84" s="51"/>
      <c r="L84" s="52">
        <f t="shared" si="2"/>
        <v>0</v>
      </c>
      <c r="M84" s="53"/>
      <c r="N84" s="52">
        <f t="shared" si="3"/>
        <v>0</v>
      </c>
      <c r="O84" s="53"/>
      <c r="P84" s="54"/>
      <c r="Q84" s="55" cm="1">
        <f t="array" aca="1" ref="Q84" ca="1">(TODAY()&gt;=Tabel1[[#This Row],[Date]])*(_xlfn.AGGREGATE(14,6,Tabel1[Date]/(Tabel1[semaine]=Tabel1[[#This Row],[semaine]]),1)=Tabel1[[#This Row],[Date]])</f>
        <v>0</v>
      </c>
      <c r="R84" s="56" t="str" cm="1">
        <f t="array" aca="1" ref="R84" ca="1">IF(Tabel1[[#This Row],[auxi]:[auxi]],SUMIF(Tabel1[semaine],Tabel1[[#This Row],[semaine]],Tabel1[Heures payées]),"-")</f>
        <v>-</v>
      </c>
      <c r="S84" s="57" t="str" cm="1">
        <f t="array" aca="1" ref="S84" ca="1">IF(Tabel1[[#This Row],[auxi]:[auxi]],Tabel1[[#This Row],[total semaine]]*24-Contrat_hebdo__h,"")</f>
        <v/>
      </c>
      <c r="T84" s="48" t="str" cm="1">
        <f t="array" aca="1" ref="T84" ca="1">IF(Tabel1[[#This Row],[auxi]:[auxi]],SUMIF(Tabel1[semaine],Tabel1[[#This Row],[semaine]],Tabel1[Repas matin]),"-")</f>
        <v>-</v>
      </c>
      <c r="U84" s="48" t="str" cm="1">
        <f t="array" aca="1" ref="U84" ca="1">IF(Tabel1[[#This Row],[auxi]:[auxi]],SUMIF(Tabel1[semaine],Tabel1[[#This Row],[semaine]],Tabel1[Repas soir]),"-")</f>
        <v>-</v>
      </c>
      <c r="V84" s="30"/>
    </row>
    <row r="85" spans="1:22" ht="15.75" thickBot="1" x14ac:dyDescent="0.3">
      <c r="A85" s="48" t="str">
        <f>MOD(YEAR(Tabel1[[#This Row],[Date]]-WEEKDAY(Tabel1[[#This Row],[Date]],2)+4),100)&amp;TEXT(_xlfn.ISOWEEKNUM(Tabel1[[#This Row],[Date]]),"-00")</f>
        <v>26-12</v>
      </c>
      <c r="B85" s="49" t="str">
        <f>MOD(YEAR(Tabel1[[#This Row],[Date]]),100) &amp; TEXT(MONTH(Tabel1[[#This Row],[Date]]),"-00")</f>
        <v>26-03</v>
      </c>
      <c r="C85" s="50">
        <v>46101</v>
      </c>
      <c r="D85" s="51"/>
      <c r="E85" s="51"/>
      <c r="F85" s="51"/>
      <c r="G85" s="51"/>
      <c r="H85" s="51"/>
      <c r="I85" s="51"/>
      <c r="J85" s="51"/>
      <c r="K85" s="51"/>
      <c r="L85" s="52">
        <f t="shared" si="2"/>
        <v>0</v>
      </c>
      <c r="M85" s="53"/>
      <c r="N85" s="52">
        <f t="shared" si="3"/>
        <v>0</v>
      </c>
      <c r="O85" s="53"/>
      <c r="P85" s="54"/>
      <c r="Q85" s="55" cm="1">
        <f t="array" aca="1" ref="Q85" ca="1">(TODAY()&gt;=Tabel1[[#This Row],[Date]])*(_xlfn.AGGREGATE(14,6,Tabel1[Date]/(Tabel1[semaine]=Tabel1[[#This Row],[semaine]]),1)=Tabel1[[#This Row],[Date]])</f>
        <v>0</v>
      </c>
      <c r="R85" s="56" t="str" cm="1">
        <f t="array" aca="1" ref="R85" ca="1">IF(Tabel1[[#This Row],[auxi]:[auxi]],SUMIF(Tabel1[semaine],Tabel1[[#This Row],[semaine]],Tabel1[Heures payées]),"-")</f>
        <v>-</v>
      </c>
      <c r="S85" s="57" t="str" cm="1">
        <f t="array" aca="1" ref="S85" ca="1">IF(Tabel1[[#This Row],[auxi]:[auxi]],Tabel1[[#This Row],[total semaine]]*24-Contrat_hebdo__h,"")</f>
        <v/>
      </c>
      <c r="T85" s="48" t="str" cm="1">
        <f t="array" aca="1" ref="T85" ca="1">IF(Tabel1[[#This Row],[auxi]:[auxi]],SUMIF(Tabel1[semaine],Tabel1[[#This Row],[semaine]],Tabel1[Repas matin]),"-")</f>
        <v>-</v>
      </c>
      <c r="U85" s="48" t="str" cm="1">
        <f t="array" aca="1" ref="U85" ca="1">IF(Tabel1[[#This Row],[auxi]:[auxi]],SUMIF(Tabel1[semaine],Tabel1[[#This Row],[semaine]],Tabel1[Repas soir]),"-")</f>
        <v>-</v>
      </c>
      <c r="V85" s="30"/>
    </row>
    <row r="86" spans="1:22" ht="15.75" thickBot="1" x14ac:dyDescent="0.3">
      <c r="A86" s="48" t="str">
        <f>MOD(YEAR(Tabel1[[#This Row],[Date]]-WEEKDAY(Tabel1[[#This Row],[Date]],2)+4),100)&amp;TEXT(_xlfn.ISOWEEKNUM(Tabel1[[#This Row],[Date]]),"-00")</f>
        <v>26-12</v>
      </c>
      <c r="B86" s="49" t="str">
        <f>MOD(YEAR(Tabel1[[#This Row],[Date]]),100) &amp; TEXT(MONTH(Tabel1[[#This Row],[Date]]),"-00")</f>
        <v>26-03</v>
      </c>
      <c r="C86" s="50">
        <v>46102</v>
      </c>
      <c r="D86" s="51"/>
      <c r="E86" s="51"/>
      <c r="F86" s="51"/>
      <c r="G86" s="51"/>
      <c r="H86" s="51"/>
      <c r="I86" s="51"/>
      <c r="J86" s="51"/>
      <c r="K86" s="51"/>
      <c r="L86" s="52">
        <f t="shared" si="2"/>
        <v>0</v>
      </c>
      <c r="M86" s="53"/>
      <c r="N86" s="52">
        <f t="shared" si="3"/>
        <v>0</v>
      </c>
      <c r="O86" s="53"/>
      <c r="P86" s="54"/>
      <c r="Q86" s="55" cm="1">
        <f t="array" aca="1" ref="Q86" ca="1">(TODAY()&gt;=Tabel1[[#This Row],[Date]])*(_xlfn.AGGREGATE(14,6,Tabel1[Date]/(Tabel1[semaine]=Tabel1[[#This Row],[semaine]]),1)=Tabel1[[#This Row],[Date]])</f>
        <v>0</v>
      </c>
      <c r="R86" s="56" t="str" cm="1">
        <f t="array" aca="1" ref="R86" ca="1">IF(Tabel1[[#This Row],[auxi]:[auxi]],SUMIF(Tabel1[semaine],Tabel1[[#This Row],[semaine]],Tabel1[Heures payées]),"-")</f>
        <v>-</v>
      </c>
      <c r="S86" s="57" t="str" cm="1">
        <f t="array" aca="1" ref="S86" ca="1">IF(Tabel1[[#This Row],[auxi]:[auxi]],Tabel1[[#This Row],[total semaine]]*24-Contrat_hebdo__h,"")</f>
        <v/>
      </c>
      <c r="T86" s="48" t="str" cm="1">
        <f t="array" aca="1" ref="T86" ca="1">IF(Tabel1[[#This Row],[auxi]:[auxi]],SUMIF(Tabel1[semaine],Tabel1[[#This Row],[semaine]],Tabel1[Repas matin]),"-")</f>
        <v>-</v>
      </c>
      <c r="U86" s="48" t="str" cm="1">
        <f t="array" aca="1" ref="U86" ca="1">IF(Tabel1[[#This Row],[auxi]:[auxi]],SUMIF(Tabel1[semaine],Tabel1[[#This Row],[semaine]],Tabel1[Repas soir]),"-")</f>
        <v>-</v>
      </c>
      <c r="V86" s="30"/>
    </row>
    <row r="87" spans="1:22" ht="15.75" thickBot="1" x14ac:dyDescent="0.3">
      <c r="A87" s="48" t="str">
        <f>MOD(YEAR(Tabel1[[#This Row],[Date]]-WEEKDAY(Tabel1[[#This Row],[Date]],2)+4),100)&amp;TEXT(_xlfn.ISOWEEKNUM(Tabel1[[#This Row],[Date]]),"-00")</f>
        <v>26-12</v>
      </c>
      <c r="B87" s="49" t="str">
        <f>MOD(YEAR(Tabel1[[#This Row],[Date]]),100) &amp; TEXT(MONTH(Tabel1[[#This Row],[Date]]),"-00")</f>
        <v>26-03</v>
      </c>
      <c r="C87" s="50">
        <v>46103</v>
      </c>
      <c r="D87" s="51"/>
      <c r="E87" s="51"/>
      <c r="F87" s="51"/>
      <c r="G87" s="51"/>
      <c r="H87" s="51"/>
      <c r="I87" s="51"/>
      <c r="J87" s="51"/>
      <c r="K87" s="51"/>
      <c r="L87" s="52">
        <f t="shared" si="2"/>
        <v>0</v>
      </c>
      <c r="M87" s="53"/>
      <c r="N87" s="52">
        <f t="shared" si="3"/>
        <v>0</v>
      </c>
      <c r="O87" s="53"/>
      <c r="P87" s="54"/>
      <c r="Q87" s="55" cm="1">
        <f t="array" aca="1" ref="Q87" ca="1">(TODAY()&gt;=Tabel1[[#This Row],[Date]])*(_xlfn.AGGREGATE(14,6,Tabel1[Date]/(Tabel1[semaine]=Tabel1[[#This Row],[semaine]]),1)=Tabel1[[#This Row],[Date]])</f>
        <v>0</v>
      </c>
      <c r="R87" s="56" t="str" cm="1">
        <f t="array" aca="1" ref="R87" ca="1">IF(Tabel1[[#This Row],[auxi]:[auxi]],SUMIF(Tabel1[semaine],Tabel1[[#This Row],[semaine]],Tabel1[Heures payées]),"-")</f>
        <v>-</v>
      </c>
      <c r="S87" s="57" t="str" cm="1">
        <f t="array" aca="1" ref="S87" ca="1">IF(Tabel1[[#This Row],[auxi]:[auxi]],Tabel1[[#This Row],[total semaine]]*24-Contrat_hebdo__h,"")</f>
        <v/>
      </c>
      <c r="T87" s="48" t="str" cm="1">
        <f t="array" aca="1" ref="T87" ca="1">IF(Tabel1[[#This Row],[auxi]:[auxi]],SUMIF(Tabel1[semaine],Tabel1[[#This Row],[semaine]],Tabel1[Repas matin]),"-")</f>
        <v>-</v>
      </c>
      <c r="U87" s="48" t="str" cm="1">
        <f t="array" aca="1" ref="U87" ca="1">IF(Tabel1[[#This Row],[auxi]:[auxi]],SUMIF(Tabel1[semaine],Tabel1[[#This Row],[semaine]],Tabel1[Repas soir]),"-")</f>
        <v>-</v>
      </c>
      <c r="V87" s="30"/>
    </row>
    <row r="88" spans="1:22" ht="15.75" thickBot="1" x14ac:dyDescent="0.3">
      <c r="A88" s="48" t="str">
        <f>MOD(YEAR(Tabel1[[#This Row],[Date]]-WEEKDAY(Tabel1[[#This Row],[Date]],2)+4),100)&amp;TEXT(_xlfn.ISOWEEKNUM(Tabel1[[#This Row],[Date]]),"-00")</f>
        <v>26-13</v>
      </c>
      <c r="B88" s="49" t="str">
        <f>MOD(YEAR(Tabel1[[#This Row],[Date]]),100) &amp; TEXT(MONTH(Tabel1[[#This Row],[Date]]),"-00")</f>
        <v>26-03</v>
      </c>
      <c r="C88" s="50">
        <v>46104</v>
      </c>
      <c r="D88" s="51"/>
      <c r="E88" s="51"/>
      <c r="F88" s="51"/>
      <c r="G88" s="51"/>
      <c r="H88" s="51"/>
      <c r="I88" s="51"/>
      <c r="J88" s="51"/>
      <c r="K88" s="51"/>
      <c r="L88" s="52">
        <f t="shared" si="2"/>
        <v>0</v>
      </c>
      <c r="M88" s="53"/>
      <c r="N88" s="52">
        <f t="shared" si="3"/>
        <v>0</v>
      </c>
      <c r="O88" s="53"/>
      <c r="P88" s="54"/>
      <c r="Q88" s="55" cm="1">
        <f t="array" aca="1" ref="Q88" ca="1">(TODAY()&gt;=Tabel1[[#This Row],[Date]])*(_xlfn.AGGREGATE(14,6,Tabel1[Date]/(Tabel1[semaine]=Tabel1[[#This Row],[semaine]]),1)=Tabel1[[#This Row],[Date]])</f>
        <v>0</v>
      </c>
      <c r="R88" s="56" t="str" cm="1">
        <f t="array" aca="1" ref="R88" ca="1">IF(Tabel1[[#This Row],[auxi]:[auxi]],SUMIF(Tabel1[semaine],Tabel1[[#This Row],[semaine]],Tabel1[Heures payées]),"-")</f>
        <v>-</v>
      </c>
      <c r="S88" s="57" t="str" cm="1">
        <f t="array" aca="1" ref="S88" ca="1">IF(Tabel1[[#This Row],[auxi]:[auxi]],Tabel1[[#This Row],[total semaine]]*24-Contrat_hebdo__h,"")</f>
        <v/>
      </c>
      <c r="T88" s="48" t="str" cm="1">
        <f t="array" aca="1" ref="T88" ca="1">IF(Tabel1[[#This Row],[auxi]:[auxi]],SUMIF(Tabel1[semaine],Tabel1[[#This Row],[semaine]],Tabel1[Repas matin]),"-")</f>
        <v>-</v>
      </c>
      <c r="U88" s="48" t="str" cm="1">
        <f t="array" aca="1" ref="U88" ca="1">IF(Tabel1[[#This Row],[auxi]:[auxi]],SUMIF(Tabel1[semaine],Tabel1[[#This Row],[semaine]],Tabel1[Repas soir]),"-")</f>
        <v>-</v>
      </c>
      <c r="V88" s="30"/>
    </row>
    <row r="89" spans="1:22" ht="15.75" thickBot="1" x14ac:dyDescent="0.3">
      <c r="A89" s="48" t="str">
        <f>MOD(YEAR(Tabel1[[#This Row],[Date]]-WEEKDAY(Tabel1[[#This Row],[Date]],2)+4),100)&amp;TEXT(_xlfn.ISOWEEKNUM(Tabel1[[#This Row],[Date]]),"-00")</f>
        <v>26-13</v>
      </c>
      <c r="B89" s="49" t="str">
        <f>MOD(YEAR(Tabel1[[#This Row],[Date]]),100) &amp; TEXT(MONTH(Tabel1[[#This Row],[Date]]),"-00")</f>
        <v>26-03</v>
      </c>
      <c r="C89" s="50">
        <v>46105</v>
      </c>
      <c r="D89" s="51"/>
      <c r="E89" s="51"/>
      <c r="F89" s="51"/>
      <c r="G89" s="51"/>
      <c r="H89" s="51"/>
      <c r="I89" s="51"/>
      <c r="J89" s="51"/>
      <c r="K89" s="51"/>
      <c r="L89" s="52">
        <f t="shared" si="2"/>
        <v>0</v>
      </c>
      <c r="M89" s="53"/>
      <c r="N89" s="52">
        <f t="shared" si="3"/>
        <v>0</v>
      </c>
      <c r="O89" s="53"/>
      <c r="P89" s="54"/>
      <c r="Q89" s="55" cm="1">
        <f t="array" aca="1" ref="Q89" ca="1">(TODAY()&gt;=Tabel1[[#This Row],[Date]])*(_xlfn.AGGREGATE(14,6,Tabel1[Date]/(Tabel1[semaine]=Tabel1[[#This Row],[semaine]]),1)=Tabel1[[#This Row],[Date]])</f>
        <v>0</v>
      </c>
      <c r="R89" s="56" t="str" cm="1">
        <f t="array" aca="1" ref="R89" ca="1">IF(Tabel1[[#This Row],[auxi]:[auxi]],SUMIF(Tabel1[semaine],Tabel1[[#This Row],[semaine]],Tabel1[Heures payées]),"-")</f>
        <v>-</v>
      </c>
      <c r="S89" s="57" t="str" cm="1">
        <f t="array" aca="1" ref="S89" ca="1">IF(Tabel1[[#This Row],[auxi]:[auxi]],Tabel1[[#This Row],[total semaine]]*24-Contrat_hebdo__h,"")</f>
        <v/>
      </c>
      <c r="T89" s="48" t="str" cm="1">
        <f t="array" aca="1" ref="T89" ca="1">IF(Tabel1[[#This Row],[auxi]:[auxi]],SUMIF(Tabel1[semaine],Tabel1[[#This Row],[semaine]],Tabel1[Repas matin]),"-")</f>
        <v>-</v>
      </c>
      <c r="U89" s="48" t="str" cm="1">
        <f t="array" aca="1" ref="U89" ca="1">IF(Tabel1[[#This Row],[auxi]:[auxi]],SUMIF(Tabel1[semaine],Tabel1[[#This Row],[semaine]],Tabel1[Repas soir]),"-")</f>
        <v>-</v>
      </c>
      <c r="V89" s="30"/>
    </row>
    <row r="90" spans="1:22" ht="15.75" thickBot="1" x14ac:dyDescent="0.3">
      <c r="A90" s="48" t="str">
        <f>MOD(YEAR(Tabel1[[#This Row],[Date]]-WEEKDAY(Tabel1[[#This Row],[Date]],2)+4),100)&amp;TEXT(_xlfn.ISOWEEKNUM(Tabel1[[#This Row],[Date]]),"-00")</f>
        <v>26-13</v>
      </c>
      <c r="B90" s="49" t="str">
        <f>MOD(YEAR(Tabel1[[#This Row],[Date]]),100) &amp; TEXT(MONTH(Tabel1[[#This Row],[Date]]),"-00")</f>
        <v>26-03</v>
      </c>
      <c r="C90" s="50">
        <v>46106</v>
      </c>
      <c r="D90" s="51"/>
      <c r="E90" s="51"/>
      <c r="F90" s="51"/>
      <c r="G90" s="51"/>
      <c r="H90" s="51"/>
      <c r="I90" s="51"/>
      <c r="J90" s="51"/>
      <c r="K90" s="51"/>
      <c r="L90" s="52">
        <f t="shared" si="2"/>
        <v>0</v>
      </c>
      <c r="M90" s="53"/>
      <c r="N90" s="52">
        <f t="shared" si="3"/>
        <v>0</v>
      </c>
      <c r="O90" s="53"/>
      <c r="P90" s="54"/>
      <c r="Q90" s="55" cm="1">
        <f t="array" aca="1" ref="Q90" ca="1">(TODAY()&gt;=Tabel1[[#This Row],[Date]])*(_xlfn.AGGREGATE(14,6,Tabel1[Date]/(Tabel1[semaine]=Tabel1[[#This Row],[semaine]]),1)=Tabel1[[#This Row],[Date]])</f>
        <v>0</v>
      </c>
      <c r="R90" s="56" t="str" cm="1">
        <f t="array" aca="1" ref="R90" ca="1">IF(Tabel1[[#This Row],[auxi]:[auxi]],SUMIF(Tabel1[semaine],Tabel1[[#This Row],[semaine]],Tabel1[Heures payées]),"-")</f>
        <v>-</v>
      </c>
      <c r="S90" s="57" t="str" cm="1">
        <f t="array" aca="1" ref="S90" ca="1">IF(Tabel1[[#This Row],[auxi]:[auxi]],Tabel1[[#This Row],[total semaine]]*24-Contrat_hebdo__h,"")</f>
        <v/>
      </c>
      <c r="T90" s="48" t="str" cm="1">
        <f t="array" aca="1" ref="T90" ca="1">IF(Tabel1[[#This Row],[auxi]:[auxi]],SUMIF(Tabel1[semaine],Tabel1[[#This Row],[semaine]],Tabel1[Repas matin]),"-")</f>
        <v>-</v>
      </c>
      <c r="U90" s="48" t="str" cm="1">
        <f t="array" aca="1" ref="U90" ca="1">IF(Tabel1[[#This Row],[auxi]:[auxi]],SUMIF(Tabel1[semaine],Tabel1[[#This Row],[semaine]],Tabel1[Repas soir]),"-")</f>
        <v>-</v>
      </c>
      <c r="V90" s="30"/>
    </row>
    <row r="91" spans="1:22" ht="15.75" thickBot="1" x14ac:dyDescent="0.3">
      <c r="A91" s="48" t="str">
        <f>MOD(YEAR(Tabel1[[#This Row],[Date]]-WEEKDAY(Tabel1[[#This Row],[Date]],2)+4),100)&amp;TEXT(_xlfn.ISOWEEKNUM(Tabel1[[#This Row],[Date]]),"-00")</f>
        <v>26-13</v>
      </c>
      <c r="B91" s="49" t="str">
        <f>MOD(YEAR(Tabel1[[#This Row],[Date]]),100) &amp; TEXT(MONTH(Tabel1[[#This Row],[Date]]),"-00")</f>
        <v>26-03</v>
      </c>
      <c r="C91" s="50">
        <v>46107</v>
      </c>
      <c r="D91" s="51"/>
      <c r="E91" s="51"/>
      <c r="F91" s="51"/>
      <c r="G91" s="51"/>
      <c r="H91" s="51"/>
      <c r="I91" s="51"/>
      <c r="J91" s="51"/>
      <c r="K91" s="51"/>
      <c r="L91" s="52">
        <f t="shared" si="2"/>
        <v>0</v>
      </c>
      <c r="M91" s="53"/>
      <c r="N91" s="52">
        <f t="shared" si="3"/>
        <v>0</v>
      </c>
      <c r="O91" s="53"/>
      <c r="P91" s="54"/>
      <c r="Q91" s="55" cm="1">
        <f t="array" aca="1" ref="Q91" ca="1">(TODAY()&gt;=Tabel1[[#This Row],[Date]])*(_xlfn.AGGREGATE(14,6,Tabel1[Date]/(Tabel1[semaine]=Tabel1[[#This Row],[semaine]]),1)=Tabel1[[#This Row],[Date]])</f>
        <v>0</v>
      </c>
      <c r="R91" s="56" t="str" cm="1">
        <f t="array" aca="1" ref="R91" ca="1">IF(Tabel1[[#This Row],[auxi]:[auxi]],SUMIF(Tabel1[semaine],Tabel1[[#This Row],[semaine]],Tabel1[Heures payées]),"-")</f>
        <v>-</v>
      </c>
      <c r="S91" s="57" t="str" cm="1">
        <f t="array" aca="1" ref="S91" ca="1">IF(Tabel1[[#This Row],[auxi]:[auxi]],Tabel1[[#This Row],[total semaine]]*24-Contrat_hebdo__h,"")</f>
        <v/>
      </c>
      <c r="T91" s="48" t="str" cm="1">
        <f t="array" aca="1" ref="T91" ca="1">IF(Tabel1[[#This Row],[auxi]:[auxi]],SUMIF(Tabel1[semaine],Tabel1[[#This Row],[semaine]],Tabel1[Repas matin]),"-")</f>
        <v>-</v>
      </c>
      <c r="U91" s="48" t="str" cm="1">
        <f t="array" aca="1" ref="U91" ca="1">IF(Tabel1[[#This Row],[auxi]:[auxi]],SUMIF(Tabel1[semaine],Tabel1[[#This Row],[semaine]],Tabel1[Repas soir]),"-")</f>
        <v>-</v>
      </c>
      <c r="V91" s="30"/>
    </row>
    <row r="92" spans="1:22" ht="15.75" thickBot="1" x14ac:dyDescent="0.3">
      <c r="A92" s="48" t="str">
        <f>MOD(YEAR(Tabel1[[#This Row],[Date]]-WEEKDAY(Tabel1[[#This Row],[Date]],2)+4),100)&amp;TEXT(_xlfn.ISOWEEKNUM(Tabel1[[#This Row],[Date]]),"-00")</f>
        <v>26-13</v>
      </c>
      <c r="B92" s="49" t="str">
        <f>MOD(YEAR(Tabel1[[#This Row],[Date]]),100) &amp; TEXT(MONTH(Tabel1[[#This Row],[Date]]),"-00")</f>
        <v>26-03</v>
      </c>
      <c r="C92" s="50">
        <v>46108</v>
      </c>
      <c r="D92" s="51"/>
      <c r="E92" s="51"/>
      <c r="F92" s="51"/>
      <c r="G92" s="51"/>
      <c r="H92" s="51"/>
      <c r="I92" s="51"/>
      <c r="J92" s="51"/>
      <c r="K92" s="51"/>
      <c r="L92" s="52">
        <f t="shared" si="2"/>
        <v>0</v>
      </c>
      <c r="M92" s="53"/>
      <c r="N92" s="52">
        <f t="shared" si="3"/>
        <v>0</v>
      </c>
      <c r="O92" s="53"/>
      <c r="P92" s="54"/>
      <c r="Q92" s="55" cm="1">
        <f t="array" aca="1" ref="Q92" ca="1">(TODAY()&gt;=Tabel1[[#This Row],[Date]])*(_xlfn.AGGREGATE(14,6,Tabel1[Date]/(Tabel1[semaine]=Tabel1[[#This Row],[semaine]]),1)=Tabel1[[#This Row],[Date]])</f>
        <v>0</v>
      </c>
      <c r="R92" s="56" t="str" cm="1">
        <f t="array" aca="1" ref="R92" ca="1">IF(Tabel1[[#This Row],[auxi]:[auxi]],SUMIF(Tabel1[semaine],Tabel1[[#This Row],[semaine]],Tabel1[Heures payées]),"-")</f>
        <v>-</v>
      </c>
      <c r="S92" s="57" t="str" cm="1">
        <f t="array" aca="1" ref="S92" ca="1">IF(Tabel1[[#This Row],[auxi]:[auxi]],Tabel1[[#This Row],[total semaine]]*24-Contrat_hebdo__h,"")</f>
        <v/>
      </c>
      <c r="T92" s="48" t="str" cm="1">
        <f t="array" aca="1" ref="T92" ca="1">IF(Tabel1[[#This Row],[auxi]:[auxi]],SUMIF(Tabel1[semaine],Tabel1[[#This Row],[semaine]],Tabel1[Repas matin]),"-")</f>
        <v>-</v>
      </c>
      <c r="U92" s="48" t="str" cm="1">
        <f t="array" aca="1" ref="U92" ca="1">IF(Tabel1[[#This Row],[auxi]:[auxi]],SUMIF(Tabel1[semaine],Tabel1[[#This Row],[semaine]],Tabel1[Repas soir]),"-")</f>
        <v>-</v>
      </c>
      <c r="V92" s="30"/>
    </row>
    <row r="93" spans="1:22" ht="15.75" thickBot="1" x14ac:dyDescent="0.3">
      <c r="A93" s="48" t="str">
        <f>MOD(YEAR(Tabel1[[#This Row],[Date]]-WEEKDAY(Tabel1[[#This Row],[Date]],2)+4),100)&amp;TEXT(_xlfn.ISOWEEKNUM(Tabel1[[#This Row],[Date]]),"-00")</f>
        <v>26-13</v>
      </c>
      <c r="B93" s="49" t="str">
        <f>MOD(YEAR(Tabel1[[#This Row],[Date]]),100) &amp; TEXT(MONTH(Tabel1[[#This Row],[Date]]),"-00")</f>
        <v>26-03</v>
      </c>
      <c r="C93" s="50">
        <v>46109</v>
      </c>
      <c r="D93" s="51"/>
      <c r="E93" s="51"/>
      <c r="F93" s="51"/>
      <c r="G93" s="51"/>
      <c r="H93" s="51"/>
      <c r="I93" s="51"/>
      <c r="J93" s="51"/>
      <c r="K93" s="51"/>
      <c r="L93" s="52">
        <f t="shared" si="2"/>
        <v>0</v>
      </c>
      <c r="M93" s="53"/>
      <c r="N93" s="52">
        <f t="shared" si="3"/>
        <v>0</v>
      </c>
      <c r="O93" s="53"/>
      <c r="P93" s="54"/>
      <c r="Q93" s="55" cm="1">
        <f t="array" aca="1" ref="Q93" ca="1">(TODAY()&gt;=Tabel1[[#This Row],[Date]])*(_xlfn.AGGREGATE(14,6,Tabel1[Date]/(Tabel1[semaine]=Tabel1[[#This Row],[semaine]]),1)=Tabel1[[#This Row],[Date]])</f>
        <v>0</v>
      </c>
      <c r="R93" s="56" t="str" cm="1">
        <f t="array" aca="1" ref="R93" ca="1">IF(Tabel1[[#This Row],[auxi]:[auxi]],SUMIF(Tabel1[semaine],Tabel1[[#This Row],[semaine]],Tabel1[Heures payées]),"-")</f>
        <v>-</v>
      </c>
      <c r="S93" s="57" t="str" cm="1">
        <f t="array" aca="1" ref="S93" ca="1">IF(Tabel1[[#This Row],[auxi]:[auxi]],Tabel1[[#This Row],[total semaine]]*24-Contrat_hebdo__h,"")</f>
        <v/>
      </c>
      <c r="T93" s="48" t="str" cm="1">
        <f t="array" aca="1" ref="T93" ca="1">IF(Tabel1[[#This Row],[auxi]:[auxi]],SUMIF(Tabel1[semaine],Tabel1[[#This Row],[semaine]],Tabel1[Repas matin]),"-")</f>
        <v>-</v>
      </c>
      <c r="U93" s="48" t="str" cm="1">
        <f t="array" aca="1" ref="U93" ca="1">IF(Tabel1[[#This Row],[auxi]:[auxi]],SUMIF(Tabel1[semaine],Tabel1[[#This Row],[semaine]],Tabel1[Repas soir]),"-")</f>
        <v>-</v>
      </c>
      <c r="V93" s="30"/>
    </row>
    <row r="94" spans="1:22" ht="15.75" thickBot="1" x14ac:dyDescent="0.3">
      <c r="A94" s="48" t="str">
        <f>MOD(YEAR(Tabel1[[#This Row],[Date]]-WEEKDAY(Tabel1[[#This Row],[Date]],2)+4),100)&amp;TEXT(_xlfn.ISOWEEKNUM(Tabel1[[#This Row],[Date]]),"-00")</f>
        <v>26-13</v>
      </c>
      <c r="B94" s="49" t="str">
        <f>MOD(YEAR(Tabel1[[#This Row],[Date]]),100) &amp; TEXT(MONTH(Tabel1[[#This Row],[Date]]),"-00")</f>
        <v>26-03</v>
      </c>
      <c r="C94" s="50">
        <v>46110</v>
      </c>
      <c r="D94" s="51"/>
      <c r="E94" s="51"/>
      <c r="F94" s="51"/>
      <c r="G94" s="51"/>
      <c r="H94" s="51"/>
      <c r="I94" s="51"/>
      <c r="J94" s="51"/>
      <c r="K94" s="51"/>
      <c r="L94" s="52">
        <f t="shared" si="2"/>
        <v>0</v>
      </c>
      <c r="M94" s="53"/>
      <c r="N94" s="52">
        <f t="shared" si="3"/>
        <v>0</v>
      </c>
      <c r="O94" s="53"/>
      <c r="P94" s="54"/>
      <c r="Q94" s="55" cm="1">
        <f t="array" aca="1" ref="Q94" ca="1">(TODAY()&gt;=Tabel1[[#This Row],[Date]])*(_xlfn.AGGREGATE(14,6,Tabel1[Date]/(Tabel1[semaine]=Tabel1[[#This Row],[semaine]]),1)=Tabel1[[#This Row],[Date]])</f>
        <v>0</v>
      </c>
      <c r="R94" s="56" t="str" cm="1">
        <f t="array" aca="1" ref="R94" ca="1">IF(Tabel1[[#This Row],[auxi]:[auxi]],SUMIF(Tabel1[semaine],Tabel1[[#This Row],[semaine]],Tabel1[Heures payées]),"-")</f>
        <v>-</v>
      </c>
      <c r="S94" s="57" t="str" cm="1">
        <f t="array" aca="1" ref="S94" ca="1">IF(Tabel1[[#This Row],[auxi]:[auxi]],Tabel1[[#This Row],[total semaine]]*24-Contrat_hebdo__h,"")</f>
        <v/>
      </c>
      <c r="T94" s="48" t="str" cm="1">
        <f t="array" aca="1" ref="T94" ca="1">IF(Tabel1[[#This Row],[auxi]:[auxi]],SUMIF(Tabel1[semaine],Tabel1[[#This Row],[semaine]],Tabel1[Repas matin]),"-")</f>
        <v>-</v>
      </c>
      <c r="U94" s="48" t="str" cm="1">
        <f t="array" aca="1" ref="U94" ca="1">IF(Tabel1[[#This Row],[auxi]:[auxi]],SUMIF(Tabel1[semaine],Tabel1[[#This Row],[semaine]],Tabel1[Repas soir]),"-")</f>
        <v>-</v>
      </c>
      <c r="V94" s="30"/>
    </row>
    <row r="95" spans="1:22" ht="15.75" thickBot="1" x14ac:dyDescent="0.3">
      <c r="A95" s="48" t="str">
        <f>MOD(YEAR(Tabel1[[#This Row],[Date]]-WEEKDAY(Tabel1[[#This Row],[Date]],2)+4),100)&amp;TEXT(_xlfn.ISOWEEKNUM(Tabel1[[#This Row],[Date]]),"-00")</f>
        <v>26-14</v>
      </c>
      <c r="B95" s="49" t="str">
        <f>MOD(YEAR(Tabel1[[#This Row],[Date]]),100) &amp; TEXT(MONTH(Tabel1[[#This Row],[Date]]),"-00")</f>
        <v>26-03</v>
      </c>
      <c r="C95" s="50">
        <v>46111</v>
      </c>
      <c r="D95" s="51"/>
      <c r="E95" s="51"/>
      <c r="F95" s="51"/>
      <c r="G95" s="51"/>
      <c r="H95" s="51"/>
      <c r="I95" s="51"/>
      <c r="J95" s="51"/>
      <c r="K95" s="51"/>
      <c r="L95" s="52">
        <f t="shared" si="2"/>
        <v>0</v>
      </c>
      <c r="M95" s="53"/>
      <c r="N95" s="52">
        <f t="shared" si="3"/>
        <v>0</v>
      </c>
      <c r="O95" s="53"/>
      <c r="P95" s="54"/>
      <c r="Q95" s="55" cm="1">
        <f t="array" aca="1" ref="Q95" ca="1">(TODAY()&gt;=Tabel1[[#This Row],[Date]])*(_xlfn.AGGREGATE(14,6,Tabel1[Date]/(Tabel1[semaine]=Tabel1[[#This Row],[semaine]]),1)=Tabel1[[#This Row],[Date]])</f>
        <v>0</v>
      </c>
      <c r="R95" s="56" t="str" cm="1">
        <f t="array" aca="1" ref="R95" ca="1">IF(Tabel1[[#This Row],[auxi]:[auxi]],SUMIF(Tabel1[semaine],Tabel1[[#This Row],[semaine]],Tabel1[Heures payées]),"-")</f>
        <v>-</v>
      </c>
      <c r="S95" s="57" t="str" cm="1">
        <f t="array" aca="1" ref="S95" ca="1">IF(Tabel1[[#This Row],[auxi]:[auxi]],Tabel1[[#This Row],[total semaine]]*24-Contrat_hebdo__h,"")</f>
        <v/>
      </c>
      <c r="T95" s="48" t="str" cm="1">
        <f t="array" aca="1" ref="T95" ca="1">IF(Tabel1[[#This Row],[auxi]:[auxi]],SUMIF(Tabel1[semaine],Tabel1[[#This Row],[semaine]],Tabel1[Repas matin]),"-")</f>
        <v>-</v>
      </c>
      <c r="U95" s="48" t="str" cm="1">
        <f t="array" aca="1" ref="U95" ca="1">IF(Tabel1[[#This Row],[auxi]:[auxi]],SUMIF(Tabel1[semaine],Tabel1[[#This Row],[semaine]],Tabel1[Repas soir]),"-")</f>
        <v>-</v>
      </c>
      <c r="V95" s="30"/>
    </row>
    <row r="96" spans="1:22" ht="15.75" thickBot="1" x14ac:dyDescent="0.3">
      <c r="A96" s="48" t="str">
        <f>MOD(YEAR(Tabel1[[#This Row],[Date]]-WEEKDAY(Tabel1[[#This Row],[Date]],2)+4),100)&amp;TEXT(_xlfn.ISOWEEKNUM(Tabel1[[#This Row],[Date]]),"-00")</f>
        <v>26-14</v>
      </c>
      <c r="B96" s="49" t="str">
        <f>MOD(YEAR(Tabel1[[#This Row],[Date]]),100) &amp; TEXT(MONTH(Tabel1[[#This Row],[Date]]),"-00")</f>
        <v>26-03</v>
      </c>
      <c r="C96" s="50">
        <v>46112</v>
      </c>
      <c r="D96" s="51"/>
      <c r="E96" s="51"/>
      <c r="F96" s="51"/>
      <c r="G96" s="51"/>
      <c r="H96" s="51"/>
      <c r="I96" s="51"/>
      <c r="J96" s="51"/>
      <c r="K96" s="51"/>
      <c r="L96" s="52">
        <f t="shared" si="2"/>
        <v>0</v>
      </c>
      <c r="M96" s="53"/>
      <c r="N96" s="52">
        <f t="shared" si="3"/>
        <v>0</v>
      </c>
      <c r="O96" s="53"/>
      <c r="P96" s="54"/>
      <c r="Q96" s="55" cm="1">
        <f t="array" aca="1" ref="Q96" ca="1">(TODAY()&gt;=Tabel1[[#This Row],[Date]])*(_xlfn.AGGREGATE(14,6,Tabel1[Date]/(Tabel1[semaine]=Tabel1[[#This Row],[semaine]]),1)=Tabel1[[#This Row],[Date]])</f>
        <v>0</v>
      </c>
      <c r="R96" s="56" t="str" cm="1">
        <f t="array" aca="1" ref="R96" ca="1">IF(Tabel1[[#This Row],[auxi]:[auxi]],SUMIF(Tabel1[semaine],Tabel1[[#This Row],[semaine]],Tabel1[Heures payées]),"-")</f>
        <v>-</v>
      </c>
      <c r="S96" s="57" t="str" cm="1">
        <f t="array" aca="1" ref="S96" ca="1">IF(Tabel1[[#This Row],[auxi]:[auxi]],Tabel1[[#This Row],[total semaine]]*24-Contrat_hebdo__h,"")</f>
        <v/>
      </c>
      <c r="T96" s="48" t="str" cm="1">
        <f t="array" aca="1" ref="T96" ca="1">IF(Tabel1[[#This Row],[auxi]:[auxi]],SUMIF(Tabel1[semaine],Tabel1[[#This Row],[semaine]],Tabel1[Repas matin]),"-")</f>
        <v>-</v>
      </c>
      <c r="U96" s="48" t="str" cm="1">
        <f t="array" aca="1" ref="U96" ca="1">IF(Tabel1[[#This Row],[auxi]:[auxi]],SUMIF(Tabel1[semaine],Tabel1[[#This Row],[semaine]],Tabel1[Repas soir]),"-")</f>
        <v>-</v>
      </c>
      <c r="V96" s="30"/>
    </row>
    <row r="97" spans="1:22" ht="15.75" thickBot="1" x14ac:dyDescent="0.3">
      <c r="A97" s="48" t="str">
        <f>MOD(YEAR(Tabel1[[#This Row],[Date]]-WEEKDAY(Tabel1[[#This Row],[Date]],2)+4),100)&amp;TEXT(_xlfn.ISOWEEKNUM(Tabel1[[#This Row],[Date]]),"-00")</f>
        <v>26-14</v>
      </c>
      <c r="B97" s="49" t="str">
        <f>MOD(YEAR(Tabel1[[#This Row],[Date]]),100) &amp; TEXT(MONTH(Tabel1[[#This Row],[Date]]),"-00")</f>
        <v>26-04</v>
      </c>
      <c r="C97" s="50">
        <v>46113</v>
      </c>
      <c r="D97" s="51"/>
      <c r="E97" s="51"/>
      <c r="F97" s="51"/>
      <c r="G97" s="51"/>
      <c r="H97" s="51"/>
      <c r="I97" s="51"/>
      <c r="J97" s="51"/>
      <c r="K97" s="51"/>
      <c r="L97" s="52">
        <f t="shared" si="2"/>
        <v>0</v>
      </c>
      <c r="M97" s="53"/>
      <c r="N97" s="52">
        <f t="shared" si="3"/>
        <v>0</v>
      </c>
      <c r="O97" s="53"/>
      <c r="P97" s="54"/>
      <c r="Q97" s="55" cm="1">
        <f t="array" aca="1" ref="Q97" ca="1">(TODAY()&gt;=Tabel1[[#This Row],[Date]])*(_xlfn.AGGREGATE(14,6,Tabel1[Date]/(Tabel1[semaine]=Tabel1[[#This Row],[semaine]]),1)=Tabel1[[#This Row],[Date]])</f>
        <v>0</v>
      </c>
      <c r="R97" s="56" t="str" cm="1">
        <f t="array" aca="1" ref="R97" ca="1">IF(Tabel1[[#This Row],[auxi]:[auxi]],SUMIF(Tabel1[semaine],Tabel1[[#This Row],[semaine]],Tabel1[Heures payées]),"-")</f>
        <v>-</v>
      </c>
      <c r="S97" s="57" t="str" cm="1">
        <f t="array" aca="1" ref="S97" ca="1">IF(Tabel1[[#This Row],[auxi]:[auxi]],Tabel1[[#This Row],[total semaine]]*24-Contrat_hebdo__h,"")</f>
        <v/>
      </c>
      <c r="T97" s="48" t="str" cm="1">
        <f t="array" aca="1" ref="T97" ca="1">IF(Tabel1[[#This Row],[auxi]:[auxi]],SUMIF(Tabel1[semaine],Tabel1[[#This Row],[semaine]],Tabel1[Repas matin]),"-")</f>
        <v>-</v>
      </c>
      <c r="U97" s="48" t="str" cm="1">
        <f t="array" aca="1" ref="U97" ca="1">IF(Tabel1[[#This Row],[auxi]:[auxi]],SUMIF(Tabel1[semaine],Tabel1[[#This Row],[semaine]],Tabel1[Repas soir]),"-")</f>
        <v>-</v>
      </c>
      <c r="V97" s="30"/>
    </row>
    <row r="98" spans="1:22" ht="15.75" thickBot="1" x14ac:dyDescent="0.3">
      <c r="A98" s="48" t="str">
        <f>MOD(YEAR(Tabel1[[#This Row],[Date]]-WEEKDAY(Tabel1[[#This Row],[Date]],2)+4),100)&amp;TEXT(_xlfn.ISOWEEKNUM(Tabel1[[#This Row],[Date]]),"-00")</f>
        <v>26-14</v>
      </c>
      <c r="B98" s="49" t="str">
        <f>MOD(YEAR(Tabel1[[#This Row],[Date]]),100) &amp; TEXT(MONTH(Tabel1[[#This Row],[Date]]),"-00")</f>
        <v>26-04</v>
      </c>
      <c r="C98" s="50">
        <v>46114</v>
      </c>
      <c r="D98" s="51"/>
      <c r="E98" s="51"/>
      <c r="F98" s="51"/>
      <c r="G98" s="51"/>
      <c r="H98" s="51"/>
      <c r="I98" s="51"/>
      <c r="J98" s="51"/>
      <c r="K98" s="51"/>
      <c r="L98" s="52">
        <f t="shared" si="2"/>
        <v>0</v>
      </c>
      <c r="M98" s="53"/>
      <c r="N98" s="52">
        <f t="shared" si="3"/>
        <v>0</v>
      </c>
      <c r="O98" s="53"/>
      <c r="P98" s="54"/>
      <c r="Q98" s="55" cm="1">
        <f t="array" aca="1" ref="Q98" ca="1">(TODAY()&gt;=Tabel1[[#This Row],[Date]])*(_xlfn.AGGREGATE(14,6,Tabel1[Date]/(Tabel1[semaine]=Tabel1[[#This Row],[semaine]]),1)=Tabel1[[#This Row],[Date]])</f>
        <v>0</v>
      </c>
      <c r="R98" s="56" t="str" cm="1">
        <f t="array" aca="1" ref="R98" ca="1">IF(Tabel1[[#This Row],[auxi]:[auxi]],SUMIF(Tabel1[semaine],Tabel1[[#This Row],[semaine]],Tabel1[Heures payées]),"-")</f>
        <v>-</v>
      </c>
      <c r="S98" s="57" t="str" cm="1">
        <f t="array" aca="1" ref="S98" ca="1">IF(Tabel1[[#This Row],[auxi]:[auxi]],Tabel1[[#This Row],[total semaine]]*24-Contrat_hebdo__h,"")</f>
        <v/>
      </c>
      <c r="T98" s="48" t="str" cm="1">
        <f t="array" aca="1" ref="T98" ca="1">IF(Tabel1[[#This Row],[auxi]:[auxi]],SUMIF(Tabel1[semaine],Tabel1[[#This Row],[semaine]],Tabel1[Repas matin]),"-")</f>
        <v>-</v>
      </c>
      <c r="U98" s="48" t="str" cm="1">
        <f t="array" aca="1" ref="U98" ca="1">IF(Tabel1[[#This Row],[auxi]:[auxi]],SUMIF(Tabel1[semaine],Tabel1[[#This Row],[semaine]],Tabel1[Repas soir]),"-")</f>
        <v>-</v>
      </c>
      <c r="V98" s="30"/>
    </row>
    <row r="99" spans="1:22" ht="15.75" thickBot="1" x14ac:dyDescent="0.3">
      <c r="A99" s="48" t="str">
        <f>MOD(YEAR(Tabel1[[#This Row],[Date]]-WEEKDAY(Tabel1[[#This Row],[Date]],2)+4),100)&amp;TEXT(_xlfn.ISOWEEKNUM(Tabel1[[#This Row],[Date]]),"-00")</f>
        <v>26-14</v>
      </c>
      <c r="B99" s="49" t="str">
        <f>MOD(YEAR(Tabel1[[#This Row],[Date]]),100) &amp; TEXT(MONTH(Tabel1[[#This Row],[Date]]),"-00")</f>
        <v>26-04</v>
      </c>
      <c r="C99" s="50">
        <v>46115</v>
      </c>
      <c r="D99" s="51"/>
      <c r="E99" s="51"/>
      <c r="F99" s="51"/>
      <c r="G99" s="51"/>
      <c r="H99" s="51"/>
      <c r="I99" s="51"/>
      <c r="J99" s="51"/>
      <c r="K99" s="51"/>
      <c r="L99" s="52">
        <f t="shared" si="2"/>
        <v>0</v>
      </c>
      <c r="M99" s="53"/>
      <c r="N99" s="52">
        <f t="shared" si="3"/>
        <v>0</v>
      </c>
      <c r="O99" s="53"/>
      <c r="P99" s="54"/>
      <c r="Q99" s="55" cm="1">
        <f t="array" aca="1" ref="Q99" ca="1">(TODAY()&gt;=Tabel1[[#This Row],[Date]])*(_xlfn.AGGREGATE(14,6,Tabel1[Date]/(Tabel1[semaine]=Tabel1[[#This Row],[semaine]]),1)=Tabel1[[#This Row],[Date]])</f>
        <v>0</v>
      </c>
      <c r="R99" s="56" t="str" cm="1">
        <f t="array" aca="1" ref="R99" ca="1">IF(Tabel1[[#This Row],[auxi]:[auxi]],SUMIF(Tabel1[semaine],Tabel1[[#This Row],[semaine]],Tabel1[Heures payées]),"-")</f>
        <v>-</v>
      </c>
      <c r="S99" s="57" t="str" cm="1">
        <f t="array" aca="1" ref="S99" ca="1">IF(Tabel1[[#This Row],[auxi]:[auxi]],Tabel1[[#This Row],[total semaine]]*24-Contrat_hebdo__h,"")</f>
        <v/>
      </c>
      <c r="T99" s="48" t="str" cm="1">
        <f t="array" aca="1" ref="T99" ca="1">IF(Tabel1[[#This Row],[auxi]:[auxi]],SUMIF(Tabel1[semaine],Tabel1[[#This Row],[semaine]],Tabel1[Repas matin]),"-")</f>
        <v>-</v>
      </c>
      <c r="U99" s="48" t="str" cm="1">
        <f t="array" aca="1" ref="U99" ca="1">IF(Tabel1[[#This Row],[auxi]:[auxi]],SUMIF(Tabel1[semaine],Tabel1[[#This Row],[semaine]],Tabel1[Repas soir]),"-")</f>
        <v>-</v>
      </c>
      <c r="V99" s="30"/>
    </row>
    <row r="100" spans="1:22" ht="15.75" thickBot="1" x14ac:dyDescent="0.3">
      <c r="A100" s="48" t="str">
        <f>MOD(YEAR(Tabel1[[#This Row],[Date]]-WEEKDAY(Tabel1[[#This Row],[Date]],2)+4),100)&amp;TEXT(_xlfn.ISOWEEKNUM(Tabel1[[#This Row],[Date]]),"-00")</f>
        <v>26-14</v>
      </c>
      <c r="B100" s="49" t="str">
        <f>MOD(YEAR(Tabel1[[#This Row],[Date]]),100) &amp; TEXT(MONTH(Tabel1[[#This Row],[Date]]),"-00")</f>
        <v>26-04</v>
      </c>
      <c r="C100" s="50">
        <v>46116</v>
      </c>
      <c r="D100" s="51"/>
      <c r="E100" s="51"/>
      <c r="F100" s="51"/>
      <c r="G100" s="51"/>
      <c r="H100" s="51"/>
      <c r="I100" s="51"/>
      <c r="J100" s="51"/>
      <c r="K100" s="51"/>
      <c r="L100" s="52">
        <f t="shared" si="2"/>
        <v>0</v>
      </c>
      <c r="M100" s="53"/>
      <c r="N100" s="52">
        <f t="shared" si="3"/>
        <v>0</v>
      </c>
      <c r="O100" s="53"/>
      <c r="P100" s="54"/>
      <c r="Q100" s="55" cm="1">
        <f t="array" aca="1" ref="Q100" ca="1">(TODAY()&gt;=Tabel1[[#This Row],[Date]])*(_xlfn.AGGREGATE(14,6,Tabel1[Date]/(Tabel1[semaine]=Tabel1[[#This Row],[semaine]]),1)=Tabel1[[#This Row],[Date]])</f>
        <v>0</v>
      </c>
      <c r="R100" s="56" t="str" cm="1">
        <f t="array" aca="1" ref="R100" ca="1">IF(Tabel1[[#This Row],[auxi]:[auxi]],SUMIF(Tabel1[semaine],Tabel1[[#This Row],[semaine]],Tabel1[Heures payées]),"-")</f>
        <v>-</v>
      </c>
      <c r="S100" s="57" t="str" cm="1">
        <f t="array" aca="1" ref="S100" ca="1">IF(Tabel1[[#This Row],[auxi]:[auxi]],Tabel1[[#This Row],[total semaine]]*24-Contrat_hebdo__h,"")</f>
        <v/>
      </c>
      <c r="T100" s="48" t="str" cm="1">
        <f t="array" aca="1" ref="T100" ca="1">IF(Tabel1[[#This Row],[auxi]:[auxi]],SUMIF(Tabel1[semaine],Tabel1[[#This Row],[semaine]],Tabel1[Repas matin]),"-")</f>
        <v>-</v>
      </c>
      <c r="U100" s="48" t="str" cm="1">
        <f t="array" aca="1" ref="U100" ca="1">IF(Tabel1[[#This Row],[auxi]:[auxi]],SUMIF(Tabel1[semaine],Tabel1[[#This Row],[semaine]],Tabel1[Repas soir]),"-")</f>
        <v>-</v>
      </c>
      <c r="V100" s="30"/>
    </row>
    <row r="101" spans="1:22" ht="15.75" thickBot="1" x14ac:dyDescent="0.3">
      <c r="A101" s="48" t="str">
        <f>MOD(YEAR(Tabel1[[#This Row],[Date]]-WEEKDAY(Tabel1[[#This Row],[Date]],2)+4),100)&amp;TEXT(_xlfn.ISOWEEKNUM(Tabel1[[#This Row],[Date]]),"-00")</f>
        <v>26-14</v>
      </c>
      <c r="B101" s="49" t="str">
        <f>MOD(YEAR(Tabel1[[#This Row],[Date]]),100) &amp; TEXT(MONTH(Tabel1[[#This Row],[Date]]),"-00")</f>
        <v>26-04</v>
      </c>
      <c r="C101" s="50">
        <v>46117</v>
      </c>
      <c r="D101" s="51"/>
      <c r="E101" s="51"/>
      <c r="F101" s="51"/>
      <c r="G101" s="51"/>
      <c r="H101" s="51"/>
      <c r="I101" s="51"/>
      <c r="J101" s="51"/>
      <c r="K101" s="51"/>
      <c r="L101" s="52">
        <f t="shared" si="2"/>
        <v>0</v>
      </c>
      <c r="M101" s="53"/>
      <c r="N101" s="52">
        <f t="shared" si="3"/>
        <v>0</v>
      </c>
      <c r="O101" s="53"/>
      <c r="P101" s="54"/>
      <c r="Q101" s="55" cm="1">
        <f t="array" aca="1" ref="Q101" ca="1">(TODAY()&gt;=Tabel1[[#This Row],[Date]])*(_xlfn.AGGREGATE(14,6,Tabel1[Date]/(Tabel1[semaine]=Tabel1[[#This Row],[semaine]]),1)=Tabel1[[#This Row],[Date]])</f>
        <v>0</v>
      </c>
      <c r="R101" s="56" t="str" cm="1">
        <f t="array" aca="1" ref="R101" ca="1">IF(Tabel1[[#This Row],[auxi]:[auxi]],SUMIF(Tabel1[semaine],Tabel1[[#This Row],[semaine]],Tabel1[Heures payées]),"-")</f>
        <v>-</v>
      </c>
      <c r="S101" s="57" t="str" cm="1">
        <f t="array" aca="1" ref="S101" ca="1">IF(Tabel1[[#This Row],[auxi]:[auxi]],Tabel1[[#This Row],[total semaine]]*24-Contrat_hebdo__h,"")</f>
        <v/>
      </c>
      <c r="T101" s="48" t="str" cm="1">
        <f t="array" aca="1" ref="T101" ca="1">IF(Tabel1[[#This Row],[auxi]:[auxi]],SUMIF(Tabel1[semaine],Tabel1[[#This Row],[semaine]],Tabel1[Repas matin]),"-")</f>
        <v>-</v>
      </c>
      <c r="U101" s="48" t="str" cm="1">
        <f t="array" aca="1" ref="U101" ca="1">IF(Tabel1[[#This Row],[auxi]:[auxi]],SUMIF(Tabel1[semaine],Tabel1[[#This Row],[semaine]],Tabel1[Repas soir]),"-")</f>
        <v>-</v>
      </c>
      <c r="V101" s="30"/>
    </row>
    <row r="102" spans="1:22" ht="15.75" thickBot="1" x14ac:dyDescent="0.3">
      <c r="A102" s="48" t="str">
        <f>MOD(YEAR(Tabel1[[#This Row],[Date]]-WEEKDAY(Tabel1[[#This Row],[Date]],2)+4),100)&amp;TEXT(_xlfn.ISOWEEKNUM(Tabel1[[#This Row],[Date]]),"-00")</f>
        <v>26-15</v>
      </c>
      <c r="B102" s="49" t="str">
        <f>MOD(YEAR(Tabel1[[#This Row],[Date]]),100) &amp; TEXT(MONTH(Tabel1[[#This Row],[Date]]),"-00")</f>
        <v>26-04</v>
      </c>
      <c r="C102" s="50">
        <v>46118</v>
      </c>
      <c r="D102" s="51"/>
      <c r="E102" s="51"/>
      <c r="F102" s="51"/>
      <c r="G102" s="51"/>
      <c r="H102" s="51"/>
      <c r="I102" s="51"/>
      <c r="J102" s="51"/>
      <c r="K102" s="51"/>
      <c r="L102" s="52">
        <f t="shared" si="2"/>
        <v>0</v>
      </c>
      <c r="M102" s="53"/>
      <c r="N102" s="52">
        <f t="shared" si="3"/>
        <v>0</v>
      </c>
      <c r="O102" s="53"/>
      <c r="P102" s="54"/>
      <c r="Q102" s="55" cm="1">
        <f t="array" aca="1" ref="Q102" ca="1">(TODAY()&gt;=Tabel1[[#This Row],[Date]])*(_xlfn.AGGREGATE(14,6,Tabel1[Date]/(Tabel1[semaine]=Tabel1[[#This Row],[semaine]]),1)=Tabel1[[#This Row],[Date]])</f>
        <v>0</v>
      </c>
      <c r="R102" s="56" t="str" cm="1">
        <f t="array" aca="1" ref="R102" ca="1">IF(Tabel1[[#This Row],[auxi]:[auxi]],SUMIF(Tabel1[semaine],Tabel1[[#This Row],[semaine]],Tabel1[Heures payées]),"-")</f>
        <v>-</v>
      </c>
      <c r="S102" s="57" t="str" cm="1">
        <f t="array" aca="1" ref="S102" ca="1">IF(Tabel1[[#This Row],[auxi]:[auxi]],Tabel1[[#This Row],[total semaine]]*24-Contrat_hebdo__h,"")</f>
        <v/>
      </c>
      <c r="T102" s="48" t="str" cm="1">
        <f t="array" aca="1" ref="T102" ca="1">IF(Tabel1[[#This Row],[auxi]:[auxi]],SUMIF(Tabel1[semaine],Tabel1[[#This Row],[semaine]],Tabel1[Repas matin]),"-")</f>
        <v>-</v>
      </c>
      <c r="U102" s="48" t="str" cm="1">
        <f t="array" aca="1" ref="U102" ca="1">IF(Tabel1[[#This Row],[auxi]:[auxi]],SUMIF(Tabel1[semaine],Tabel1[[#This Row],[semaine]],Tabel1[Repas soir]),"-")</f>
        <v>-</v>
      </c>
      <c r="V102" s="30"/>
    </row>
    <row r="103" spans="1:22" ht="15.75" thickBot="1" x14ac:dyDescent="0.3">
      <c r="A103" s="48" t="str">
        <f>MOD(YEAR(Tabel1[[#This Row],[Date]]-WEEKDAY(Tabel1[[#This Row],[Date]],2)+4),100)&amp;TEXT(_xlfn.ISOWEEKNUM(Tabel1[[#This Row],[Date]]),"-00")</f>
        <v>26-15</v>
      </c>
      <c r="B103" s="49" t="str">
        <f>MOD(YEAR(Tabel1[[#This Row],[Date]]),100) &amp; TEXT(MONTH(Tabel1[[#This Row],[Date]]),"-00")</f>
        <v>26-04</v>
      </c>
      <c r="C103" s="50">
        <v>46119</v>
      </c>
      <c r="D103" s="51"/>
      <c r="E103" s="51"/>
      <c r="F103" s="51"/>
      <c r="G103" s="51"/>
      <c r="H103" s="51"/>
      <c r="I103" s="51"/>
      <c r="J103" s="51"/>
      <c r="K103" s="51"/>
      <c r="L103" s="52">
        <f t="shared" si="2"/>
        <v>0</v>
      </c>
      <c r="M103" s="53"/>
      <c r="N103" s="52">
        <f t="shared" si="3"/>
        <v>0</v>
      </c>
      <c r="O103" s="53"/>
      <c r="P103" s="54"/>
      <c r="Q103" s="55" cm="1">
        <f t="array" aca="1" ref="Q103" ca="1">(TODAY()&gt;=Tabel1[[#This Row],[Date]])*(_xlfn.AGGREGATE(14,6,Tabel1[Date]/(Tabel1[semaine]=Tabel1[[#This Row],[semaine]]),1)=Tabel1[[#This Row],[Date]])</f>
        <v>0</v>
      </c>
      <c r="R103" s="56" t="str" cm="1">
        <f t="array" aca="1" ref="R103" ca="1">IF(Tabel1[[#This Row],[auxi]:[auxi]],SUMIF(Tabel1[semaine],Tabel1[[#This Row],[semaine]],Tabel1[Heures payées]),"-")</f>
        <v>-</v>
      </c>
      <c r="S103" s="57" t="str" cm="1">
        <f t="array" aca="1" ref="S103" ca="1">IF(Tabel1[[#This Row],[auxi]:[auxi]],Tabel1[[#This Row],[total semaine]]*24-Contrat_hebdo__h,"")</f>
        <v/>
      </c>
      <c r="T103" s="48" t="str" cm="1">
        <f t="array" aca="1" ref="T103" ca="1">IF(Tabel1[[#This Row],[auxi]:[auxi]],SUMIF(Tabel1[semaine],Tabel1[[#This Row],[semaine]],Tabel1[Repas matin]),"-")</f>
        <v>-</v>
      </c>
      <c r="U103" s="48" t="str" cm="1">
        <f t="array" aca="1" ref="U103" ca="1">IF(Tabel1[[#This Row],[auxi]:[auxi]],SUMIF(Tabel1[semaine],Tabel1[[#This Row],[semaine]],Tabel1[Repas soir]),"-")</f>
        <v>-</v>
      </c>
      <c r="V103" s="30"/>
    </row>
    <row r="104" spans="1:22" ht="15.75" thickBot="1" x14ac:dyDescent="0.3">
      <c r="A104" s="48" t="str">
        <f>MOD(YEAR(Tabel1[[#This Row],[Date]]-WEEKDAY(Tabel1[[#This Row],[Date]],2)+4),100)&amp;TEXT(_xlfn.ISOWEEKNUM(Tabel1[[#This Row],[Date]]),"-00")</f>
        <v>26-15</v>
      </c>
      <c r="B104" s="49" t="str">
        <f>MOD(YEAR(Tabel1[[#This Row],[Date]]),100) &amp; TEXT(MONTH(Tabel1[[#This Row],[Date]]),"-00")</f>
        <v>26-04</v>
      </c>
      <c r="C104" s="50">
        <v>46120</v>
      </c>
      <c r="D104" s="51"/>
      <c r="E104" s="51"/>
      <c r="F104" s="51"/>
      <c r="G104" s="51"/>
      <c r="H104" s="51"/>
      <c r="I104" s="51"/>
      <c r="J104" s="51"/>
      <c r="K104" s="51"/>
      <c r="L104" s="52">
        <f t="shared" si="2"/>
        <v>0</v>
      </c>
      <c r="M104" s="53"/>
      <c r="N104" s="52">
        <f t="shared" si="3"/>
        <v>0</v>
      </c>
      <c r="O104" s="53"/>
      <c r="P104" s="54"/>
      <c r="Q104" s="55" cm="1">
        <f t="array" aca="1" ref="Q104" ca="1">(TODAY()&gt;=Tabel1[[#This Row],[Date]])*(_xlfn.AGGREGATE(14,6,Tabel1[Date]/(Tabel1[semaine]=Tabel1[[#This Row],[semaine]]),1)=Tabel1[[#This Row],[Date]])</f>
        <v>0</v>
      </c>
      <c r="R104" s="56" t="str" cm="1">
        <f t="array" aca="1" ref="R104" ca="1">IF(Tabel1[[#This Row],[auxi]:[auxi]],SUMIF(Tabel1[semaine],Tabel1[[#This Row],[semaine]],Tabel1[Heures payées]),"-")</f>
        <v>-</v>
      </c>
      <c r="S104" s="57" t="str" cm="1">
        <f t="array" aca="1" ref="S104" ca="1">IF(Tabel1[[#This Row],[auxi]:[auxi]],Tabel1[[#This Row],[total semaine]]*24-Contrat_hebdo__h,"")</f>
        <v/>
      </c>
      <c r="T104" s="48" t="str" cm="1">
        <f t="array" aca="1" ref="T104" ca="1">IF(Tabel1[[#This Row],[auxi]:[auxi]],SUMIF(Tabel1[semaine],Tabel1[[#This Row],[semaine]],Tabel1[Repas matin]),"-")</f>
        <v>-</v>
      </c>
      <c r="U104" s="48" t="str" cm="1">
        <f t="array" aca="1" ref="U104" ca="1">IF(Tabel1[[#This Row],[auxi]:[auxi]],SUMIF(Tabel1[semaine],Tabel1[[#This Row],[semaine]],Tabel1[Repas soir]),"-")</f>
        <v>-</v>
      </c>
      <c r="V104" s="30"/>
    </row>
    <row r="105" spans="1:22" ht="15.75" thickBot="1" x14ac:dyDescent="0.3">
      <c r="A105" s="48" t="str">
        <f>MOD(YEAR(Tabel1[[#This Row],[Date]]-WEEKDAY(Tabel1[[#This Row],[Date]],2)+4),100)&amp;TEXT(_xlfn.ISOWEEKNUM(Tabel1[[#This Row],[Date]]),"-00")</f>
        <v>26-15</v>
      </c>
      <c r="B105" s="49" t="str">
        <f>MOD(YEAR(Tabel1[[#This Row],[Date]]),100) &amp; TEXT(MONTH(Tabel1[[#This Row],[Date]]),"-00")</f>
        <v>26-04</v>
      </c>
      <c r="C105" s="50">
        <v>46121</v>
      </c>
      <c r="D105" s="51"/>
      <c r="E105" s="51"/>
      <c r="F105" s="51"/>
      <c r="G105" s="51"/>
      <c r="H105" s="51"/>
      <c r="I105" s="51"/>
      <c r="J105" s="51"/>
      <c r="K105" s="51"/>
      <c r="L105" s="52">
        <f t="shared" si="2"/>
        <v>0</v>
      </c>
      <c r="M105" s="53"/>
      <c r="N105" s="52">
        <f t="shared" si="3"/>
        <v>0</v>
      </c>
      <c r="O105" s="53"/>
      <c r="P105" s="54"/>
      <c r="Q105" s="55" cm="1">
        <f t="array" aca="1" ref="Q105" ca="1">(TODAY()&gt;=Tabel1[[#This Row],[Date]])*(_xlfn.AGGREGATE(14,6,Tabel1[Date]/(Tabel1[semaine]=Tabel1[[#This Row],[semaine]]),1)=Tabel1[[#This Row],[Date]])</f>
        <v>0</v>
      </c>
      <c r="R105" s="56" t="str" cm="1">
        <f t="array" aca="1" ref="R105" ca="1">IF(Tabel1[[#This Row],[auxi]:[auxi]],SUMIF(Tabel1[semaine],Tabel1[[#This Row],[semaine]],Tabel1[Heures payées]),"-")</f>
        <v>-</v>
      </c>
      <c r="S105" s="57" t="str" cm="1">
        <f t="array" aca="1" ref="S105" ca="1">IF(Tabel1[[#This Row],[auxi]:[auxi]],Tabel1[[#This Row],[total semaine]]*24-Contrat_hebdo__h,"")</f>
        <v/>
      </c>
      <c r="T105" s="48" t="str" cm="1">
        <f t="array" aca="1" ref="T105" ca="1">IF(Tabel1[[#This Row],[auxi]:[auxi]],SUMIF(Tabel1[semaine],Tabel1[[#This Row],[semaine]],Tabel1[Repas matin]),"-")</f>
        <v>-</v>
      </c>
      <c r="U105" s="48" t="str" cm="1">
        <f t="array" aca="1" ref="U105" ca="1">IF(Tabel1[[#This Row],[auxi]:[auxi]],SUMIF(Tabel1[semaine],Tabel1[[#This Row],[semaine]],Tabel1[Repas soir]),"-")</f>
        <v>-</v>
      </c>
      <c r="V105" s="30"/>
    </row>
    <row r="106" spans="1:22" ht="15.75" thickBot="1" x14ac:dyDescent="0.3">
      <c r="A106" s="48" t="str">
        <f>MOD(YEAR(Tabel1[[#This Row],[Date]]-WEEKDAY(Tabel1[[#This Row],[Date]],2)+4),100)&amp;TEXT(_xlfn.ISOWEEKNUM(Tabel1[[#This Row],[Date]]),"-00")</f>
        <v>26-15</v>
      </c>
      <c r="B106" s="49" t="str">
        <f>MOD(YEAR(Tabel1[[#This Row],[Date]]),100) &amp; TEXT(MONTH(Tabel1[[#This Row],[Date]]),"-00")</f>
        <v>26-04</v>
      </c>
      <c r="C106" s="50">
        <v>46122</v>
      </c>
      <c r="D106" s="51"/>
      <c r="E106" s="51"/>
      <c r="F106" s="51"/>
      <c r="G106" s="51"/>
      <c r="H106" s="51"/>
      <c r="I106" s="51"/>
      <c r="J106" s="51"/>
      <c r="K106" s="51"/>
      <c r="L106" s="52">
        <f t="shared" si="2"/>
        <v>0</v>
      </c>
      <c r="M106" s="53"/>
      <c r="N106" s="52">
        <f t="shared" si="3"/>
        <v>0</v>
      </c>
      <c r="O106" s="53"/>
      <c r="P106" s="54"/>
      <c r="Q106" s="55" cm="1">
        <f t="array" aca="1" ref="Q106" ca="1">(TODAY()&gt;=Tabel1[[#This Row],[Date]])*(_xlfn.AGGREGATE(14,6,Tabel1[Date]/(Tabel1[semaine]=Tabel1[[#This Row],[semaine]]),1)=Tabel1[[#This Row],[Date]])</f>
        <v>0</v>
      </c>
      <c r="R106" s="56" t="str" cm="1">
        <f t="array" aca="1" ref="R106" ca="1">IF(Tabel1[[#This Row],[auxi]:[auxi]],SUMIF(Tabel1[semaine],Tabel1[[#This Row],[semaine]],Tabel1[Heures payées]),"-")</f>
        <v>-</v>
      </c>
      <c r="S106" s="57" t="str" cm="1">
        <f t="array" aca="1" ref="S106" ca="1">IF(Tabel1[[#This Row],[auxi]:[auxi]],Tabel1[[#This Row],[total semaine]]*24-Contrat_hebdo__h,"")</f>
        <v/>
      </c>
      <c r="T106" s="48" t="str" cm="1">
        <f t="array" aca="1" ref="T106" ca="1">IF(Tabel1[[#This Row],[auxi]:[auxi]],SUMIF(Tabel1[semaine],Tabel1[[#This Row],[semaine]],Tabel1[Repas matin]),"-")</f>
        <v>-</v>
      </c>
      <c r="U106" s="48" t="str" cm="1">
        <f t="array" aca="1" ref="U106" ca="1">IF(Tabel1[[#This Row],[auxi]:[auxi]],SUMIF(Tabel1[semaine],Tabel1[[#This Row],[semaine]],Tabel1[Repas soir]),"-")</f>
        <v>-</v>
      </c>
      <c r="V106" s="30"/>
    </row>
    <row r="107" spans="1:22" ht="15.75" thickBot="1" x14ac:dyDescent="0.3">
      <c r="A107" s="48" t="str">
        <f>MOD(YEAR(Tabel1[[#This Row],[Date]]-WEEKDAY(Tabel1[[#This Row],[Date]],2)+4),100)&amp;TEXT(_xlfn.ISOWEEKNUM(Tabel1[[#This Row],[Date]]),"-00")</f>
        <v>26-15</v>
      </c>
      <c r="B107" s="49" t="str">
        <f>MOD(YEAR(Tabel1[[#This Row],[Date]]),100) &amp; TEXT(MONTH(Tabel1[[#This Row],[Date]]),"-00")</f>
        <v>26-04</v>
      </c>
      <c r="C107" s="50">
        <v>46123</v>
      </c>
      <c r="D107" s="51"/>
      <c r="E107" s="51"/>
      <c r="F107" s="51"/>
      <c r="G107" s="51"/>
      <c r="H107" s="51"/>
      <c r="I107" s="51"/>
      <c r="J107" s="51"/>
      <c r="K107" s="51"/>
      <c r="L107" s="52">
        <f t="shared" si="2"/>
        <v>0</v>
      </c>
      <c r="M107" s="53"/>
      <c r="N107" s="52">
        <f t="shared" si="3"/>
        <v>0</v>
      </c>
      <c r="O107" s="53"/>
      <c r="P107" s="54"/>
      <c r="Q107" s="55" cm="1">
        <f t="array" aca="1" ref="Q107" ca="1">(TODAY()&gt;=Tabel1[[#This Row],[Date]])*(_xlfn.AGGREGATE(14,6,Tabel1[Date]/(Tabel1[semaine]=Tabel1[[#This Row],[semaine]]),1)=Tabel1[[#This Row],[Date]])</f>
        <v>0</v>
      </c>
      <c r="R107" s="56" t="str" cm="1">
        <f t="array" aca="1" ref="R107" ca="1">IF(Tabel1[[#This Row],[auxi]:[auxi]],SUMIF(Tabel1[semaine],Tabel1[[#This Row],[semaine]],Tabel1[Heures payées]),"-")</f>
        <v>-</v>
      </c>
      <c r="S107" s="57" t="str" cm="1">
        <f t="array" aca="1" ref="S107" ca="1">IF(Tabel1[[#This Row],[auxi]:[auxi]],Tabel1[[#This Row],[total semaine]]*24-Contrat_hebdo__h,"")</f>
        <v/>
      </c>
      <c r="T107" s="48" t="str" cm="1">
        <f t="array" aca="1" ref="T107" ca="1">IF(Tabel1[[#This Row],[auxi]:[auxi]],SUMIF(Tabel1[semaine],Tabel1[[#This Row],[semaine]],Tabel1[Repas matin]),"-")</f>
        <v>-</v>
      </c>
      <c r="U107" s="48" t="str" cm="1">
        <f t="array" aca="1" ref="U107" ca="1">IF(Tabel1[[#This Row],[auxi]:[auxi]],SUMIF(Tabel1[semaine],Tabel1[[#This Row],[semaine]],Tabel1[Repas soir]),"-")</f>
        <v>-</v>
      </c>
      <c r="V107" s="30"/>
    </row>
    <row r="108" spans="1:22" ht="15.75" thickBot="1" x14ac:dyDescent="0.3">
      <c r="A108" s="48" t="str">
        <f>MOD(YEAR(Tabel1[[#This Row],[Date]]-WEEKDAY(Tabel1[[#This Row],[Date]],2)+4),100)&amp;TEXT(_xlfn.ISOWEEKNUM(Tabel1[[#This Row],[Date]]),"-00")</f>
        <v>26-15</v>
      </c>
      <c r="B108" s="49" t="str">
        <f>MOD(YEAR(Tabel1[[#This Row],[Date]]),100) &amp; TEXT(MONTH(Tabel1[[#This Row],[Date]]),"-00")</f>
        <v>26-04</v>
      </c>
      <c r="C108" s="50">
        <v>46124</v>
      </c>
      <c r="D108" s="51"/>
      <c r="E108" s="51"/>
      <c r="F108" s="51"/>
      <c r="G108" s="51"/>
      <c r="H108" s="51"/>
      <c r="I108" s="51"/>
      <c r="J108" s="51"/>
      <c r="K108" s="51"/>
      <c r="L108" s="52">
        <f t="shared" si="2"/>
        <v>0</v>
      </c>
      <c r="M108" s="53"/>
      <c r="N108" s="52">
        <f t="shared" si="3"/>
        <v>0</v>
      </c>
      <c r="O108" s="53"/>
      <c r="P108" s="54"/>
      <c r="Q108" s="55" cm="1">
        <f t="array" aca="1" ref="Q108" ca="1">(TODAY()&gt;=Tabel1[[#This Row],[Date]])*(_xlfn.AGGREGATE(14,6,Tabel1[Date]/(Tabel1[semaine]=Tabel1[[#This Row],[semaine]]),1)=Tabel1[[#This Row],[Date]])</f>
        <v>0</v>
      </c>
      <c r="R108" s="56" t="str" cm="1">
        <f t="array" aca="1" ref="R108" ca="1">IF(Tabel1[[#This Row],[auxi]:[auxi]],SUMIF(Tabel1[semaine],Tabel1[[#This Row],[semaine]],Tabel1[Heures payées]),"-")</f>
        <v>-</v>
      </c>
      <c r="S108" s="57" t="str" cm="1">
        <f t="array" aca="1" ref="S108" ca="1">IF(Tabel1[[#This Row],[auxi]:[auxi]],Tabel1[[#This Row],[total semaine]]*24-Contrat_hebdo__h,"")</f>
        <v/>
      </c>
      <c r="T108" s="48" t="str" cm="1">
        <f t="array" aca="1" ref="T108" ca="1">IF(Tabel1[[#This Row],[auxi]:[auxi]],SUMIF(Tabel1[semaine],Tabel1[[#This Row],[semaine]],Tabel1[Repas matin]),"-")</f>
        <v>-</v>
      </c>
      <c r="U108" s="48" t="str" cm="1">
        <f t="array" aca="1" ref="U108" ca="1">IF(Tabel1[[#This Row],[auxi]:[auxi]],SUMIF(Tabel1[semaine],Tabel1[[#This Row],[semaine]],Tabel1[Repas soir]),"-")</f>
        <v>-</v>
      </c>
      <c r="V108" s="30"/>
    </row>
    <row r="109" spans="1:22" ht="15.75" thickBot="1" x14ac:dyDescent="0.3">
      <c r="A109" s="48" t="str">
        <f>MOD(YEAR(Tabel1[[#This Row],[Date]]-WEEKDAY(Tabel1[[#This Row],[Date]],2)+4),100)&amp;TEXT(_xlfn.ISOWEEKNUM(Tabel1[[#This Row],[Date]]),"-00")</f>
        <v>26-16</v>
      </c>
      <c r="B109" s="49" t="str">
        <f>MOD(YEAR(Tabel1[[#This Row],[Date]]),100) &amp; TEXT(MONTH(Tabel1[[#This Row],[Date]]),"-00")</f>
        <v>26-04</v>
      </c>
      <c r="C109" s="50">
        <v>46125</v>
      </c>
      <c r="D109" s="51"/>
      <c r="E109" s="51"/>
      <c r="F109" s="51"/>
      <c r="G109" s="51"/>
      <c r="H109" s="51"/>
      <c r="I109" s="51"/>
      <c r="J109" s="51"/>
      <c r="K109" s="51"/>
      <c r="L109" s="52">
        <f t="shared" si="2"/>
        <v>0</v>
      </c>
      <c r="M109" s="53"/>
      <c r="N109" s="52">
        <f t="shared" si="3"/>
        <v>0</v>
      </c>
      <c r="O109" s="53"/>
      <c r="P109" s="54"/>
      <c r="Q109" s="55" cm="1">
        <f t="array" aca="1" ref="Q109" ca="1">(TODAY()&gt;=Tabel1[[#This Row],[Date]])*(_xlfn.AGGREGATE(14,6,Tabel1[Date]/(Tabel1[semaine]=Tabel1[[#This Row],[semaine]]),1)=Tabel1[[#This Row],[Date]])</f>
        <v>0</v>
      </c>
      <c r="R109" s="56" t="str" cm="1">
        <f t="array" aca="1" ref="R109" ca="1">IF(Tabel1[[#This Row],[auxi]:[auxi]],SUMIF(Tabel1[semaine],Tabel1[[#This Row],[semaine]],Tabel1[Heures payées]),"-")</f>
        <v>-</v>
      </c>
      <c r="S109" s="57" t="str" cm="1">
        <f t="array" aca="1" ref="S109" ca="1">IF(Tabel1[[#This Row],[auxi]:[auxi]],Tabel1[[#This Row],[total semaine]]*24-Contrat_hebdo__h,"")</f>
        <v/>
      </c>
      <c r="T109" s="48" t="str" cm="1">
        <f t="array" aca="1" ref="T109" ca="1">IF(Tabel1[[#This Row],[auxi]:[auxi]],SUMIF(Tabel1[semaine],Tabel1[[#This Row],[semaine]],Tabel1[Repas matin]),"-")</f>
        <v>-</v>
      </c>
      <c r="U109" s="48" t="str" cm="1">
        <f t="array" aca="1" ref="U109" ca="1">IF(Tabel1[[#This Row],[auxi]:[auxi]],SUMIF(Tabel1[semaine],Tabel1[[#This Row],[semaine]],Tabel1[Repas soir]),"-")</f>
        <v>-</v>
      </c>
      <c r="V109" s="30"/>
    </row>
    <row r="110" spans="1:22" ht="15.75" thickBot="1" x14ac:dyDescent="0.3">
      <c r="A110" s="48" t="str">
        <f>MOD(YEAR(Tabel1[[#This Row],[Date]]-WEEKDAY(Tabel1[[#This Row],[Date]],2)+4),100)&amp;TEXT(_xlfn.ISOWEEKNUM(Tabel1[[#This Row],[Date]]),"-00")</f>
        <v>26-16</v>
      </c>
      <c r="B110" s="49" t="str">
        <f>MOD(YEAR(Tabel1[[#This Row],[Date]]),100) &amp; TEXT(MONTH(Tabel1[[#This Row],[Date]]),"-00")</f>
        <v>26-04</v>
      </c>
      <c r="C110" s="50">
        <v>46126</v>
      </c>
      <c r="D110" s="51"/>
      <c r="E110" s="51"/>
      <c r="F110" s="51"/>
      <c r="G110" s="51"/>
      <c r="H110" s="51"/>
      <c r="I110" s="51"/>
      <c r="J110" s="51"/>
      <c r="K110" s="51"/>
      <c r="L110" s="52">
        <f t="shared" si="2"/>
        <v>0</v>
      </c>
      <c r="M110" s="53"/>
      <c r="N110" s="52">
        <f t="shared" si="3"/>
        <v>0</v>
      </c>
      <c r="O110" s="53"/>
      <c r="P110" s="54"/>
      <c r="Q110" s="55" cm="1">
        <f t="array" aca="1" ref="Q110" ca="1">(TODAY()&gt;=Tabel1[[#This Row],[Date]])*(_xlfn.AGGREGATE(14,6,Tabel1[Date]/(Tabel1[semaine]=Tabel1[[#This Row],[semaine]]),1)=Tabel1[[#This Row],[Date]])</f>
        <v>0</v>
      </c>
      <c r="R110" s="56" t="str" cm="1">
        <f t="array" aca="1" ref="R110" ca="1">IF(Tabel1[[#This Row],[auxi]:[auxi]],SUMIF(Tabel1[semaine],Tabel1[[#This Row],[semaine]],Tabel1[Heures payées]),"-")</f>
        <v>-</v>
      </c>
      <c r="S110" s="57" t="str" cm="1">
        <f t="array" aca="1" ref="S110" ca="1">IF(Tabel1[[#This Row],[auxi]:[auxi]],Tabel1[[#This Row],[total semaine]]*24-Contrat_hebdo__h,"")</f>
        <v/>
      </c>
      <c r="T110" s="48" t="str" cm="1">
        <f t="array" aca="1" ref="T110" ca="1">IF(Tabel1[[#This Row],[auxi]:[auxi]],SUMIF(Tabel1[semaine],Tabel1[[#This Row],[semaine]],Tabel1[Repas matin]),"-")</f>
        <v>-</v>
      </c>
      <c r="U110" s="48" t="str" cm="1">
        <f t="array" aca="1" ref="U110" ca="1">IF(Tabel1[[#This Row],[auxi]:[auxi]],SUMIF(Tabel1[semaine],Tabel1[[#This Row],[semaine]],Tabel1[Repas soir]),"-")</f>
        <v>-</v>
      </c>
      <c r="V110" s="30"/>
    </row>
    <row r="111" spans="1:22" ht="15.75" thickBot="1" x14ac:dyDescent="0.3">
      <c r="A111" s="48" t="str">
        <f>MOD(YEAR(Tabel1[[#This Row],[Date]]-WEEKDAY(Tabel1[[#This Row],[Date]],2)+4),100)&amp;TEXT(_xlfn.ISOWEEKNUM(Tabel1[[#This Row],[Date]]),"-00")</f>
        <v>26-16</v>
      </c>
      <c r="B111" s="49" t="str">
        <f>MOD(YEAR(Tabel1[[#This Row],[Date]]),100) &amp; TEXT(MONTH(Tabel1[[#This Row],[Date]]),"-00")</f>
        <v>26-04</v>
      </c>
      <c r="C111" s="50">
        <v>46127</v>
      </c>
      <c r="D111" s="51"/>
      <c r="E111" s="51"/>
      <c r="F111" s="51"/>
      <c r="G111" s="51"/>
      <c r="H111" s="51"/>
      <c r="I111" s="51"/>
      <c r="J111" s="51"/>
      <c r="K111" s="51"/>
      <c r="L111" s="52">
        <f t="shared" si="2"/>
        <v>0</v>
      </c>
      <c r="M111" s="53"/>
      <c r="N111" s="52">
        <f t="shared" si="3"/>
        <v>0</v>
      </c>
      <c r="O111" s="53"/>
      <c r="P111" s="54"/>
      <c r="Q111" s="55" cm="1">
        <f t="array" aca="1" ref="Q111" ca="1">(TODAY()&gt;=Tabel1[[#This Row],[Date]])*(_xlfn.AGGREGATE(14,6,Tabel1[Date]/(Tabel1[semaine]=Tabel1[[#This Row],[semaine]]),1)=Tabel1[[#This Row],[Date]])</f>
        <v>0</v>
      </c>
      <c r="R111" s="56" t="str" cm="1">
        <f t="array" aca="1" ref="R111" ca="1">IF(Tabel1[[#This Row],[auxi]:[auxi]],SUMIF(Tabel1[semaine],Tabel1[[#This Row],[semaine]],Tabel1[Heures payées]),"-")</f>
        <v>-</v>
      </c>
      <c r="S111" s="57" t="str" cm="1">
        <f t="array" aca="1" ref="S111" ca="1">IF(Tabel1[[#This Row],[auxi]:[auxi]],Tabel1[[#This Row],[total semaine]]*24-Contrat_hebdo__h,"")</f>
        <v/>
      </c>
      <c r="T111" s="48" t="str" cm="1">
        <f t="array" aca="1" ref="T111" ca="1">IF(Tabel1[[#This Row],[auxi]:[auxi]],SUMIF(Tabel1[semaine],Tabel1[[#This Row],[semaine]],Tabel1[Repas matin]),"-")</f>
        <v>-</v>
      </c>
      <c r="U111" s="48" t="str" cm="1">
        <f t="array" aca="1" ref="U111" ca="1">IF(Tabel1[[#This Row],[auxi]:[auxi]],SUMIF(Tabel1[semaine],Tabel1[[#This Row],[semaine]],Tabel1[Repas soir]),"-")</f>
        <v>-</v>
      </c>
      <c r="V111" s="30"/>
    </row>
    <row r="112" spans="1:22" ht="15.75" thickBot="1" x14ac:dyDescent="0.3">
      <c r="A112" s="48" t="str">
        <f>MOD(YEAR(Tabel1[[#This Row],[Date]]-WEEKDAY(Tabel1[[#This Row],[Date]],2)+4),100)&amp;TEXT(_xlfn.ISOWEEKNUM(Tabel1[[#This Row],[Date]]),"-00")</f>
        <v>26-16</v>
      </c>
      <c r="B112" s="49" t="str">
        <f>MOD(YEAR(Tabel1[[#This Row],[Date]]),100) &amp; TEXT(MONTH(Tabel1[[#This Row],[Date]]),"-00")</f>
        <v>26-04</v>
      </c>
      <c r="C112" s="50">
        <v>46128</v>
      </c>
      <c r="D112" s="51"/>
      <c r="E112" s="51"/>
      <c r="F112" s="51"/>
      <c r="G112" s="51"/>
      <c r="H112" s="51"/>
      <c r="I112" s="51"/>
      <c r="J112" s="51"/>
      <c r="K112" s="51"/>
      <c r="L112" s="52">
        <f t="shared" si="2"/>
        <v>0</v>
      </c>
      <c r="M112" s="53"/>
      <c r="N112" s="52">
        <f t="shared" si="3"/>
        <v>0</v>
      </c>
      <c r="O112" s="53"/>
      <c r="P112" s="54"/>
      <c r="Q112" s="55" cm="1">
        <f t="array" aca="1" ref="Q112" ca="1">(TODAY()&gt;=Tabel1[[#This Row],[Date]])*(_xlfn.AGGREGATE(14,6,Tabel1[Date]/(Tabel1[semaine]=Tabel1[[#This Row],[semaine]]),1)=Tabel1[[#This Row],[Date]])</f>
        <v>0</v>
      </c>
      <c r="R112" s="56" t="str" cm="1">
        <f t="array" aca="1" ref="R112" ca="1">IF(Tabel1[[#This Row],[auxi]:[auxi]],SUMIF(Tabel1[semaine],Tabel1[[#This Row],[semaine]],Tabel1[Heures payées]),"-")</f>
        <v>-</v>
      </c>
      <c r="S112" s="57" t="str" cm="1">
        <f t="array" aca="1" ref="S112" ca="1">IF(Tabel1[[#This Row],[auxi]:[auxi]],Tabel1[[#This Row],[total semaine]]*24-Contrat_hebdo__h,"")</f>
        <v/>
      </c>
      <c r="T112" s="48" t="str" cm="1">
        <f t="array" aca="1" ref="T112" ca="1">IF(Tabel1[[#This Row],[auxi]:[auxi]],SUMIF(Tabel1[semaine],Tabel1[[#This Row],[semaine]],Tabel1[Repas matin]),"-")</f>
        <v>-</v>
      </c>
      <c r="U112" s="48" t="str" cm="1">
        <f t="array" aca="1" ref="U112" ca="1">IF(Tabel1[[#This Row],[auxi]:[auxi]],SUMIF(Tabel1[semaine],Tabel1[[#This Row],[semaine]],Tabel1[Repas soir]),"-")</f>
        <v>-</v>
      </c>
      <c r="V112" s="30"/>
    </row>
    <row r="113" spans="1:22" ht="15.75" thickBot="1" x14ac:dyDescent="0.3">
      <c r="A113" s="48" t="str">
        <f>MOD(YEAR(Tabel1[[#This Row],[Date]]-WEEKDAY(Tabel1[[#This Row],[Date]],2)+4),100)&amp;TEXT(_xlfn.ISOWEEKNUM(Tabel1[[#This Row],[Date]]),"-00")</f>
        <v>26-16</v>
      </c>
      <c r="B113" s="49" t="str">
        <f>MOD(YEAR(Tabel1[[#This Row],[Date]]),100) &amp; TEXT(MONTH(Tabel1[[#This Row],[Date]]),"-00")</f>
        <v>26-04</v>
      </c>
      <c r="C113" s="50">
        <v>46129</v>
      </c>
      <c r="D113" s="51"/>
      <c r="E113" s="51"/>
      <c r="F113" s="51"/>
      <c r="G113" s="51"/>
      <c r="H113" s="51"/>
      <c r="I113" s="51"/>
      <c r="J113" s="51"/>
      <c r="K113" s="51"/>
      <c r="L113" s="52">
        <f t="shared" si="2"/>
        <v>0</v>
      </c>
      <c r="M113" s="53"/>
      <c r="N113" s="52">
        <f t="shared" si="3"/>
        <v>0</v>
      </c>
      <c r="O113" s="53"/>
      <c r="P113" s="54"/>
      <c r="Q113" s="55" cm="1">
        <f t="array" aca="1" ref="Q113" ca="1">(TODAY()&gt;=Tabel1[[#This Row],[Date]])*(_xlfn.AGGREGATE(14,6,Tabel1[Date]/(Tabel1[semaine]=Tabel1[[#This Row],[semaine]]),1)=Tabel1[[#This Row],[Date]])</f>
        <v>0</v>
      </c>
      <c r="R113" s="56" t="str" cm="1">
        <f t="array" aca="1" ref="R113" ca="1">IF(Tabel1[[#This Row],[auxi]:[auxi]],SUMIF(Tabel1[semaine],Tabel1[[#This Row],[semaine]],Tabel1[Heures payées]),"-")</f>
        <v>-</v>
      </c>
      <c r="S113" s="57" t="str" cm="1">
        <f t="array" aca="1" ref="S113" ca="1">IF(Tabel1[[#This Row],[auxi]:[auxi]],Tabel1[[#This Row],[total semaine]]*24-Contrat_hebdo__h,"")</f>
        <v/>
      </c>
      <c r="T113" s="48" t="str" cm="1">
        <f t="array" aca="1" ref="T113" ca="1">IF(Tabel1[[#This Row],[auxi]:[auxi]],SUMIF(Tabel1[semaine],Tabel1[[#This Row],[semaine]],Tabel1[Repas matin]),"-")</f>
        <v>-</v>
      </c>
      <c r="U113" s="48" t="str" cm="1">
        <f t="array" aca="1" ref="U113" ca="1">IF(Tabel1[[#This Row],[auxi]:[auxi]],SUMIF(Tabel1[semaine],Tabel1[[#This Row],[semaine]],Tabel1[Repas soir]),"-")</f>
        <v>-</v>
      </c>
      <c r="V113" s="30"/>
    </row>
    <row r="114" spans="1:22" ht="15.75" thickBot="1" x14ac:dyDescent="0.3">
      <c r="A114" s="48" t="str">
        <f>MOD(YEAR(Tabel1[[#This Row],[Date]]-WEEKDAY(Tabel1[[#This Row],[Date]],2)+4),100)&amp;TEXT(_xlfn.ISOWEEKNUM(Tabel1[[#This Row],[Date]]),"-00")</f>
        <v>26-16</v>
      </c>
      <c r="B114" s="49" t="str">
        <f>MOD(YEAR(Tabel1[[#This Row],[Date]]),100) &amp; TEXT(MONTH(Tabel1[[#This Row],[Date]]),"-00")</f>
        <v>26-04</v>
      </c>
      <c r="C114" s="50">
        <v>46130</v>
      </c>
      <c r="D114" s="51"/>
      <c r="E114" s="51"/>
      <c r="F114" s="51"/>
      <c r="G114" s="51"/>
      <c r="H114" s="51"/>
      <c r="I114" s="51"/>
      <c r="J114" s="51"/>
      <c r="K114" s="51"/>
      <c r="L114" s="52">
        <f t="shared" si="2"/>
        <v>0</v>
      </c>
      <c r="M114" s="53"/>
      <c r="N114" s="52">
        <f t="shared" si="3"/>
        <v>0</v>
      </c>
      <c r="O114" s="53"/>
      <c r="P114" s="54"/>
      <c r="Q114" s="55" cm="1">
        <f t="array" aca="1" ref="Q114" ca="1">(TODAY()&gt;=Tabel1[[#This Row],[Date]])*(_xlfn.AGGREGATE(14,6,Tabel1[Date]/(Tabel1[semaine]=Tabel1[[#This Row],[semaine]]),1)=Tabel1[[#This Row],[Date]])</f>
        <v>0</v>
      </c>
      <c r="R114" s="56" t="str" cm="1">
        <f t="array" aca="1" ref="R114" ca="1">IF(Tabel1[[#This Row],[auxi]:[auxi]],SUMIF(Tabel1[semaine],Tabel1[[#This Row],[semaine]],Tabel1[Heures payées]),"-")</f>
        <v>-</v>
      </c>
      <c r="S114" s="57" t="str" cm="1">
        <f t="array" aca="1" ref="S114" ca="1">IF(Tabel1[[#This Row],[auxi]:[auxi]],Tabel1[[#This Row],[total semaine]]*24-Contrat_hebdo__h,"")</f>
        <v/>
      </c>
      <c r="T114" s="48" t="str" cm="1">
        <f t="array" aca="1" ref="T114" ca="1">IF(Tabel1[[#This Row],[auxi]:[auxi]],SUMIF(Tabel1[semaine],Tabel1[[#This Row],[semaine]],Tabel1[Repas matin]),"-")</f>
        <v>-</v>
      </c>
      <c r="U114" s="48" t="str" cm="1">
        <f t="array" aca="1" ref="U114" ca="1">IF(Tabel1[[#This Row],[auxi]:[auxi]],SUMIF(Tabel1[semaine],Tabel1[[#This Row],[semaine]],Tabel1[Repas soir]),"-")</f>
        <v>-</v>
      </c>
      <c r="V114" s="30"/>
    </row>
    <row r="115" spans="1:22" ht="15.75" thickBot="1" x14ac:dyDescent="0.3">
      <c r="A115" s="48" t="str">
        <f>MOD(YEAR(Tabel1[[#This Row],[Date]]-WEEKDAY(Tabel1[[#This Row],[Date]],2)+4),100)&amp;TEXT(_xlfn.ISOWEEKNUM(Tabel1[[#This Row],[Date]]),"-00")</f>
        <v>26-16</v>
      </c>
      <c r="B115" s="49" t="str">
        <f>MOD(YEAR(Tabel1[[#This Row],[Date]]),100) &amp; TEXT(MONTH(Tabel1[[#This Row],[Date]]),"-00")</f>
        <v>26-04</v>
      </c>
      <c r="C115" s="50">
        <v>46131</v>
      </c>
      <c r="D115" s="51"/>
      <c r="E115" s="51"/>
      <c r="F115" s="51"/>
      <c r="G115" s="51"/>
      <c r="H115" s="51"/>
      <c r="I115" s="51"/>
      <c r="J115" s="51"/>
      <c r="K115" s="51"/>
      <c r="L115" s="52">
        <f t="shared" si="2"/>
        <v>0</v>
      </c>
      <c r="M115" s="53"/>
      <c r="N115" s="52">
        <f t="shared" si="3"/>
        <v>0</v>
      </c>
      <c r="O115" s="53"/>
      <c r="P115" s="54"/>
      <c r="Q115" s="55" cm="1">
        <f t="array" aca="1" ref="Q115" ca="1">(TODAY()&gt;=Tabel1[[#This Row],[Date]])*(_xlfn.AGGREGATE(14,6,Tabel1[Date]/(Tabel1[semaine]=Tabel1[[#This Row],[semaine]]),1)=Tabel1[[#This Row],[Date]])</f>
        <v>0</v>
      </c>
      <c r="R115" s="56" t="str" cm="1">
        <f t="array" aca="1" ref="R115" ca="1">IF(Tabel1[[#This Row],[auxi]:[auxi]],SUMIF(Tabel1[semaine],Tabel1[[#This Row],[semaine]],Tabel1[Heures payées]),"-")</f>
        <v>-</v>
      </c>
      <c r="S115" s="57" t="str" cm="1">
        <f t="array" aca="1" ref="S115" ca="1">IF(Tabel1[[#This Row],[auxi]:[auxi]],Tabel1[[#This Row],[total semaine]]*24-Contrat_hebdo__h,"")</f>
        <v/>
      </c>
      <c r="T115" s="48" t="str" cm="1">
        <f t="array" aca="1" ref="T115" ca="1">IF(Tabel1[[#This Row],[auxi]:[auxi]],SUMIF(Tabel1[semaine],Tabel1[[#This Row],[semaine]],Tabel1[Repas matin]),"-")</f>
        <v>-</v>
      </c>
      <c r="U115" s="48" t="str" cm="1">
        <f t="array" aca="1" ref="U115" ca="1">IF(Tabel1[[#This Row],[auxi]:[auxi]],SUMIF(Tabel1[semaine],Tabel1[[#This Row],[semaine]],Tabel1[Repas soir]),"-")</f>
        <v>-</v>
      </c>
      <c r="V115" s="30"/>
    </row>
    <row r="116" spans="1:22" ht="15.75" thickBot="1" x14ac:dyDescent="0.3">
      <c r="A116" s="48" t="str">
        <f>MOD(YEAR(Tabel1[[#This Row],[Date]]-WEEKDAY(Tabel1[[#This Row],[Date]],2)+4),100)&amp;TEXT(_xlfn.ISOWEEKNUM(Tabel1[[#This Row],[Date]]),"-00")</f>
        <v>26-17</v>
      </c>
      <c r="B116" s="49" t="str">
        <f>MOD(YEAR(Tabel1[[#This Row],[Date]]),100) &amp; TEXT(MONTH(Tabel1[[#This Row],[Date]]),"-00")</f>
        <v>26-04</v>
      </c>
      <c r="C116" s="50">
        <v>46132</v>
      </c>
      <c r="D116" s="51"/>
      <c r="E116" s="51"/>
      <c r="F116" s="51"/>
      <c r="G116" s="51"/>
      <c r="H116" s="51"/>
      <c r="I116" s="51"/>
      <c r="J116" s="51"/>
      <c r="K116" s="51"/>
      <c r="L116" s="52">
        <f t="shared" si="2"/>
        <v>0</v>
      </c>
      <c r="M116" s="53"/>
      <c r="N116" s="52">
        <f t="shared" si="3"/>
        <v>0</v>
      </c>
      <c r="O116" s="53"/>
      <c r="P116" s="54"/>
      <c r="Q116" s="55" cm="1">
        <f t="array" aca="1" ref="Q116" ca="1">(TODAY()&gt;=Tabel1[[#This Row],[Date]])*(_xlfn.AGGREGATE(14,6,Tabel1[Date]/(Tabel1[semaine]=Tabel1[[#This Row],[semaine]]),1)=Tabel1[[#This Row],[Date]])</f>
        <v>0</v>
      </c>
      <c r="R116" s="56" t="str" cm="1">
        <f t="array" aca="1" ref="R116" ca="1">IF(Tabel1[[#This Row],[auxi]:[auxi]],SUMIF(Tabel1[semaine],Tabel1[[#This Row],[semaine]],Tabel1[Heures payées]),"-")</f>
        <v>-</v>
      </c>
      <c r="S116" s="57" t="str" cm="1">
        <f t="array" aca="1" ref="S116" ca="1">IF(Tabel1[[#This Row],[auxi]:[auxi]],Tabel1[[#This Row],[total semaine]]*24-Contrat_hebdo__h,"")</f>
        <v/>
      </c>
      <c r="T116" s="48" t="str" cm="1">
        <f t="array" aca="1" ref="T116" ca="1">IF(Tabel1[[#This Row],[auxi]:[auxi]],SUMIF(Tabel1[semaine],Tabel1[[#This Row],[semaine]],Tabel1[Repas matin]),"-")</f>
        <v>-</v>
      </c>
      <c r="U116" s="48" t="str" cm="1">
        <f t="array" aca="1" ref="U116" ca="1">IF(Tabel1[[#This Row],[auxi]:[auxi]],SUMIF(Tabel1[semaine],Tabel1[[#This Row],[semaine]],Tabel1[Repas soir]),"-")</f>
        <v>-</v>
      </c>
      <c r="V116" s="30"/>
    </row>
    <row r="117" spans="1:22" ht="15.75" thickBot="1" x14ac:dyDescent="0.3">
      <c r="A117" s="48" t="str">
        <f>MOD(YEAR(Tabel1[[#This Row],[Date]]-WEEKDAY(Tabel1[[#This Row],[Date]],2)+4),100)&amp;TEXT(_xlfn.ISOWEEKNUM(Tabel1[[#This Row],[Date]]),"-00")</f>
        <v>26-17</v>
      </c>
      <c r="B117" s="49" t="str">
        <f>MOD(YEAR(Tabel1[[#This Row],[Date]]),100) &amp; TEXT(MONTH(Tabel1[[#This Row],[Date]]),"-00")</f>
        <v>26-04</v>
      </c>
      <c r="C117" s="50">
        <v>46133</v>
      </c>
      <c r="D117" s="51"/>
      <c r="E117" s="51"/>
      <c r="F117" s="51"/>
      <c r="G117" s="51"/>
      <c r="H117" s="51"/>
      <c r="I117" s="51"/>
      <c r="J117" s="51"/>
      <c r="K117" s="51"/>
      <c r="L117" s="52">
        <f t="shared" si="2"/>
        <v>0</v>
      </c>
      <c r="M117" s="53"/>
      <c r="N117" s="52">
        <f t="shared" si="3"/>
        <v>0</v>
      </c>
      <c r="O117" s="53"/>
      <c r="P117" s="54"/>
      <c r="Q117" s="55" cm="1">
        <f t="array" aca="1" ref="Q117" ca="1">(TODAY()&gt;=Tabel1[[#This Row],[Date]])*(_xlfn.AGGREGATE(14,6,Tabel1[Date]/(Tabel1[semaine]=Tabel1[[#This Row],[semaine]]),1)=Tabel1[[#This Row],[Date]])</f>
        <v>0</v>
      </c>
      <c r="R117" s="56" t="str" cm="1">
        <f t="array" aca="1" ref="R117" ca="1">IF(Tabel1[[#This Row],[auxi]:[auxi]],SUMIF(Tabel1[semaine],Tabel1[[#This Row],[semaine]],Tabel1[Heures payées]),"-")</f>
        <v>-</v>
      </c>
      <c r="S117" s="57" t="str" cm="1">
        <f t="array" aca="1" ref="S117" ca="1">IF(Tabel1[[#This Row],[auxi]:[auxi]],Tabel1[[#This Row],[total semaine]]*24-Contrat_hebdo__h,"")</f>
        <v/>
      </c>
      <c r="T117" s="48" t="str" cm="1">
        <f t="array" aca="1" ref="T117" ca="1">IF(Tabel1[[#This Row],[auxi]:[auxi]],SUMIF(Tabel1[semaine],Tabel1[[#This Row],[semaine]],Tabel1[Repas matin]),"-")</f>
        <v>-</v>
      </c>
      <c r="U117" s="48" t="str" cm="1">
        <f t="array" aca="1" ref="U117" ca="1">IF(Tabel1[[#This Row],[auxi]:[auxi]],SUMIF(Tabel1[semaine],Tabel1[[#This Row],[semaine]],Tabel1[Repas soir]),"-")</f>
        <v>-</v>
      </c>
      <c r="V117" s="30"/>
    </row>
    <row r="118" spans="1:22" ht="15.75" thickBot="1" x14ac:dyDescent="0.3">
      <c r="A118" s="48" t="str">
        <f>MOD(YEAR(Tabel1[[#This Row],[Date]]-WEEKDAY(Tabel1[[#This Row],[Date]],2)+4),100)&amp;TEXT(_xlfn.ISOWEEKNUM(Tabel1[[#This Row],[Date]]),"-00")</f>
        <v>26-17</v>
      </c>
      <c r="B118" s="49" t="str">
        <f>MOD(YEAR(Tabel1[[#This Row],[Date]]),100) &amp; TEXT(MONTH(Tabel1[[#This Row],[Date]]),"-00")</f>
        <v>26-04</v>
      </c>
      <c r="C118" s="50">
        <v>46134</v>
      </c>
      <c r="D118" s="51"/>
      <c r="E118" s="51"/>
      <c r="F118" s="51"/>
      <c r="G118" s="51"/>
      <c r="H118" s="51"/>
      <c r="I118" s="51"/>
      <c r="J118" s="51"/>
      <c r="K118" s="51"/>
      <c r="L118" s="52">
        <f t="shared" si="2"/>
        <v>0</v>
      </c>
      <c r="M118" s="53"/>
      <c r="N118" s="52">
        <f t="shared" si="3"/>
        <v>0</v>
      </c>
      <c r="O118" s="53"/>
      <c r="P118" s="54"/>
      <c r="Q118" s="55" cm="1">
        <f t="array" aca="1" ref="Q118" ca="1">(TODAY()&gt;=Tabel1[[#This Row],[Date]])*(_xlfn.AGGREGATE(14,6,Tabel1[Date]/(Tabel1[semaine]=Tabel1[[#This Row],[semaine]]),1)=Tabel1[[#This Row],[Date]])</f>
        <v>0</v>
      </c>
      <c r="R118" s="56" t="str" cm="1">
        <f t="array" aca="1" ref="R118" ca="1">IF(Tabel1[[#This Row],[auxi]:[auxi]],SUMIF(Tabel1[semaine],Tabel1[[#This Row],[semaine]],Tabel1[Heures payées]),"-")</f>
        <v>-</v>
      </c>
      <c r="S118" s="57" t="str" cm="1">
        <f t="array" aca="1" ref="S118" ca="1">IF(Tabel1[[#This Row],[auxi]:[auxi]],Tabel1[[#This Row],[total semaine]]*24-Contrat_hebdo__h,"")</f>
        <v/>
      </c>
      <c r="T118" s="48" t="str" cm="1">
        <f t="array" aca="1" ref="T118" ca="1">IF(Tabel1[[#This Row],[auxi]:[auxi]],SUMIF(Tabel1[semaine],Tabel1[[#This Row],[semaine]],Tabel1[Repas matin]),"-")</f>
        <v>-</v>
      </c>
      <c r="U118" s="48" t="str" cm="1">
        <f t="array" aca="1" ref="U118" ca="1">IF(Tabel1[[#This Row],[auxi]:[auxi]],SUMIF(Tabel1[semaine],Tabel1[[#This Row],[semaine]],Tabel1[Repas soir]),"-")</f>
        <v>-</v>
      </c>
      <c r="V118" s="30"/>
    </row>
    <row r="119" spans="1:22" ht="15.75" thickBot="1" x14ac:dyDescent="0.3">
      <c r="A119" s="48" t="str">
        <f>MOD(YEAR(Tabel1[[#This Row],[Date]]-WEEKDAY(Tabel1[[#This Row],[Date]],2)+4),100)&amp;TEXT(_xlfn.ISOWEEKNUM(Tabel1[[#This Row],[Date]]),"-00")</f>
        <v>26-17</v>
      </c>
      <c r="B119" s="49" t="str">
        <f>MOD(YEAR(Tabel1[[#This Row],[Date]]),100) &amp; TEXT(MONTH(Tabel1[[#This Row],[Date]]),"-00")</f>
        <v>26-04</v>
      </c>
      <c r="C119" s="50">
        <v>46135</v>
      </c>
      <c r="D119" s="51"/>
      <c r="E119" s="51"/>
      <c r="F119" s="51"/>
      <c r="G119" s="51"/>
      <c r="H119" s="51"/>
      <c r="I119" s="51"/>
      <c r="J119" s="51"/>
      <c r="K119" s="51"/>
      <c r="L119" s="52">
        <f t="shared" si="2"/>
        <v>0</v>
      </c>
      <c r="M119" s="53"/>
      <c r="N119" s="52">
        <f t="shared" si="3"/>
        <v>0</v>
      </c>
      <c r="O119" s="53"/>
      <c r="P119" s="54"/>
      <c r="Q119" s="55" cm="1">
        <f t="array" aca="1" ref="Q119" ca="1">(TODAY()&gt;=Tabel1[[#This Row],[Date]])*(_xlfn.AGGREGATE(14,6,Tabel1[Date]/(Tabel1[semaine]=Tabel1[[#This Row],[semaine]]),1)=Tabel1[[#This Row],[Date]])</f>
        <v>0</v>
      </c>
      <c r="R119" s="56" t="str" cm="1">
        <f t="array" aca="1" ref="R119" ca="1">IF(Tabel1[[#This Row],[auxi]:[auxi]],SUMIF(Tabel1[semaine],Tabel1[[#This Row],[semaine]],Tabel1[Heures payées]),"-")</f>
        <v>-</v>
      </c>
      <c r="S119" s="57" t="str" cm="1">
        <f t="array" aca="1" ref="S119" ca="1">IF(Tabel1[[#This Row],[auxi]:[auxi]],Tabel1[[#This Row],[total semaine]]*24-Contrat_hebdo__h,"")</f>
        <v/>
      </c>
      <c r="T119" s="48" t="str" cm="1">
        <f t="array" aca="1" ref="T119" ca="1">IF(Tabel1[[#This Row],[auxi]:[auxi]],SUMIF(Tabel1[semaine],Tabel1[[#This Row],[semaine]],Tabel1[Repas matin]),"-")</f>
        <v>-</v>
      </c>
      <c r="U119" s="48" t="str" cm="1">
        <f t="array" aca="1" ref="U119" ca="1">IF(Tabel1[[#This Row],[auxi]:[auxi]],SUMIF(Tabel1[semaine],Tabel1[[#This Row],[semaine]],Tabel1[Repas soir]),"-")</f>
        <v>-</v>
      </c>
      <c r="V119" s="30"/>
    </row>
    <row r="120" spans="1:22" ht="15.75" thickBot="1" x14ac:dyDescent="0.3">
      <c r="A120" s="48" t="str">
        <f>MOD(YEAR(Tabel1[[#This Row],[Date]]-WEEKDAY(Tabel1[[#This Row],[Date]],2)+4),100)&amp;TEXT(_xlfn.ISOWEEKNUM(Tabel1[[#This Row],[Date]]),"-00")</f>
        <v>26-17</v>
      </c>
      <c r="B120" s="49" t="str">
        <f>MOD(YEAR(Tabel1[[#This Row],[Date]]),100) &amp; TEXT(MONTH(Tabel1[[#This Row],[Date]]),"-00")</f>
        <v>26-04</v>
      </c>
      <c r="C120" s="50">
        <v>46136</v>
      </c>
      <c r="D120" s="51"/>
      <c r="E120" s="51"/>
      <c r="F120" s="51"/>
      <c r="G120" s="51"/>
      <c r="H120" s="51"/>
      <c r="I120" s="51"/>
      <c r="J120" s="51"/>
      <c r="K120" s="51"/>
      <c r="L120" s="52">
        <f t="shared" si="2"/>
        <v>0</v>
      </c>
      <c r="M120" s="53"/>
      <c r="N120" s="52">
        <f t="shared" si="3"/>
        <v>0</v>
      </c>
      <c r="O120" s="53"/>
      <c r="P120" s="54"/>
      <c r="Q120" s="55" cm="1">
        <f t="array" aca="1" ref="Q120" ca="1">(TODAY()&gt;=Tabel1[[#This Row],[Date]])*(_xlfn.AGGREGATE(14,6,Tabel1[Date]/(Tabel1[semaine]=Tabel1[[#This Row],[semaine]]),1)=Tabel1[[#This Row],[Date]])</f>
        <v>0</v>
      </c>
      <c r="R120" s="56" t="str" cm="1">
        <f t="array" aca="1" ref="R120" ca="1">IF(Tabel1[[#This Row],[auxi]:[auxi]],SUMIF(Tabel1[semaine],Tabel1[[#This Row],[semaine]],Tabel1[Heures payées]),"-")</f>
        <v>-</v>
      </c>
      <c r="S120" s="57" t="str" cm="1">
        <f t="array" aca="1" ref="S120" ca="1">IF(Tabel1[[#This Row],[auxi]:[auxi]],Tabel1[[#This Row],[total semaine]]*24-Contrat_hebdo__h,"")</f>
        <v/>
      </c>
      <c r="T120" s="48" t="str" cm="1">
        <f t="array" aca="1" ref="T120" ca="1">IF(Tabel1[[#This Row],[auxi]:[auxi]],SUMIF(Tabel1[semaine],Tabel1[[#This Row],[semaine]],Tabel1[Repas matin]),"-")</f>
        <v>-</v>
      </c>
      <c r="U120" s="48" t="str" cm="1">
        <f t="array" aca="1" ref="U120" ca="1">IF(Tabel1[[#This Row],[auxi]:[auxi]],SUMIF(Tabel1[semaine],Tabel1[[#This Row],[semaine]],Tabel1[Repas soir]),"-")</f>
        <v>-</v>
      </c>
      <c r="V120" s="30"/>
    </row>
    <row r="121" spans="1:22" ht="15.75" thickBot="1" x14ac:dyDescent="0.3">
      <c r="A121" s="48" t="str">
        <f>MOD(YEAR(Tabel1[[#This Row],[Date]]-WEEKDAY(Tabel1[[#This Row],[Date]],2)+4),100)&amp;TEXT(_xlfn.ISOWEEKNUM(Tabel1[[#This Row],[Date]]),"-00")</f>
        <v>26-17</v>
      </c>
      <c r="B121" s="49" t="str">
        <f>MOD(YEAR(Tabel1[[#This Row],[Date]]),100) &amp; TEXT(MONTH(Tabel1[[#This Row],[Date]]),"-00")</f>
        <v>26-04</v>
      </c>
      <c r="C121" s="50">
        <v>46137</v>
      </c>
      <c r="D121" s="51"/>
      <c r="E121" s="51"/>
      <c r="F121" s="51"/>
      <c r="G121" s="51"/>
      <c r="H121" s="51"/>
      <c r="I121" s="51"/>
      <c r="J121" s="51"/>
      <c r="K121" s="51"/>
      <c r="L121" s="52">
        <f t="shared" si="2"/>
        <v>0</v>
      </c>
      <c r="M121" s="53"/>
      <c r="N121" s="52">
        <f t="shared" si="3"/>
        <v>0</v>
      </c>
      <c r="O121" s="53"/>
      <c r="P121" s="54"/>
      <c r="Q121" s="55" cm="1">
        <f t="array" aca="1" ref="Q121" ca="1">(TODAY()&gt;=Tabel1[[#This Row],[Date]])*(_xlfn.AGGREGATE(14,6,Tabel1[Date]/(Tabel1[semaine]=Tabel1[[#This Row],[semaine]]),1)=Tabel1[[#This Row],[Date]])</f>
        <v>0</v>
      </c>
      <c r="R121" s="56" t="str" cm="1">
        <f t="array" aca="1" ref="R121" ca="1">IF(Tabel1[[#This Row],[auxi]:[auxi]],SUMIF(Tabel1[semaine],Tabel1[[#This Row],[semaine]],Tabel1[Heures payées]),"-")</f>
        <v>-</v>
      </c>
      <c r="S121" s="57" t="str" cm="1">
        <f t="array" aca="1" ref="S121" ca="1">IF(Tabel1[[#This Row],[auxi]:[auxi]],Tabel1[[#This Row],[total semaine]]*24-Contrat_hebdo__h,"")</f>
        <v/>
      </c>
      <c r="T121" s="48" t="str" cm="1">
        <f t="array" aca="1" ref="T121" ca="1">IF(Tabel1[[#This Row],[auxi]:[auxi]],SUMIF(Tabel1[semaine],Tabel1[[#This Row],[semaine]],Tabel1[Repas matin]),"-")</f>
        <v>-</v>
      </c>
      <c r="U121" s="48" t="str" cm="1">
        <f t="array" aca="1" ref="U121" ca="1">IF(Tabel1[[#This Row],[auxi]:[auxi]],SUMIF(Tabel1[semaine],Tabel1[[#This Row],[semaine]],Tabel1[Repas soir]),"-")</f>
        <v>-</v>
      </c>
      <c r="V121" s="30"/>
    </row>
    <row r="122" spans="1:22" ht="15.75" thickBot="1" x14ac:dyDescent="0.3">
      <c r="A122" s="48" t="str">
        <f>MOD(YEAR(Tabel1[[#This Row],[Date]]-WEEKDAY(Tabel1[[#This Row],[Date]],2)+4),100)&amp;TEXT(_xlfn.ISOWEEKNUM(Tabel1[[#This Row],[Date]]),"-00")</f>
        <v>26-17</v>
      </c>
      <c r="B122" s="49" t="str">
        <f>MOD(YEAR(Tabel1[[#This Row],[Date]]),100) &amp; TEXT(MONTH(Tabel1[[#This Row],[Date]]),"-00")</f>
        <v>26-04</v>
      </c>
      <c r="C122" s="50">
        <v>46138</v>
      </c>
      <c r="D122" s="51"/>
      <c r="E122" s="51"/>
      <c r="F122" s="51"/>
      <c r="G122" s="51"/>
      <c r="H122" s="51"/>
      <c r="I122" s="51"/>
      <c r="J122" s="51"/>
      <c r="K122" s="51"/>
      <c r="L122" s="52">
        <f t="shared" si="2"/>
        <v>0</v>
      </c>
      <c r="M122" s="53"/>
      <c r="N122" s="52">
        <f t="shared" si="3"/>
        <v>0</v>
      </c>
      <c r="O122" s="53"/>
      <c r="P122" s="54"/>
      <c r="Q122" s="55" cm="1">
        <f t="array" aca="1" ref="Q122" ca="1">(TODAY()&gt;=Tabel1[[#This Row],[Date]])*(_xlfn.AGGREGATE(14,6,Tabel1[Date]/(Tabel1[semaine]=Tabel1[[#This Row],[semaine]]),1)=Tabel1[[#This Row],[Date]])</f>
        <v>0</v>
      </c>
      <c r="R122" s="56" t="str" cm="1">
        <f t="array" aca="1" ref="R122" ca="1">IF(Tabel1[[#This Row],[auxi]:[auxi]],SUMIF(Tabel1[semaine],Tabel1[[#This Row],[semaine]],Tabel1[Heures payées]),"-")</f>
        <v>-</v>
      </c>
      <c r="S122" s="57" t="str" cm="1">
        <f t="array" aca="1" ref="S122" ca="1">IF(Tabel1[[#This Row],[auxi]:[auxi]],Tabel1[[#This Row],[total semaine]]*24-Contrat_hebdo__h,"")</f>
        <v/>
      </c>
      <c r="T122" s="48" t="str" cm="1">
        <f t="array" aca="1" ref="T122" ca="1">IF(Tabel1[[#This Row],[auxi]:[auxi]],SUMIF(Tabel1[semaine],Tabel1[[#This Row],[semaine]],Tabel1[Repas matin]),"-")</f>
        <v>-</v>
      </c>
      <c r="U122" s="48" t="str" cm="1">
        <f t="array" aca="1" ref="U122" ca="1">IF(Tabel1[[#This Row],[auxi]:[auxi]],SUMIF(Tabel1[semaine],Tabel1[[#This Row],[semaine]],Tabel1[Repas soir]),"-")</f>
        <v>-</v>
      </c>
      <c r="V122" s="30"/>
    </row>
    <row r="123" spans="1:22" ht="15.75" thickBot="1" x14ac:dyDescent="0.3">
      <c r="A123" s="48" t="str">
        <f>MOD(YEAR(Tabel1[[#This Row],[Date]]-WEEKDAY(Tabel1[[#This Row],[Date]],2)+4),100)&amp;TEXT(_xlfn.ISOWEEKNUM(Tabel1[[#This Row],[Date]]),"-00")</f>
        <v>26-18</v>
      </c>
      <c r="B123" s="49" t="str">
        <f>MOD(YEAR(Tabel1[[#This Row],[Date]]),100) &amp; TEXT(MONTH(Tabel1[[#This Row],[Date]]),"-00")</f>
        <v>26-04</v>
      </c>
      <c r="C123" s="50">
        <v>46139</v>
      </c>
      <c r="D123" s="51"/>
      <c r="E123" s="51"/>
      <c r="F123" s="51"/>
      <c r="G123" s="51"/>
      <c r="H123" s="51"/>
      <c r="I123" s="51"/>
      <c r="J123" s="51"/>
      <c r="K123" s="51"/>
      <c r="L123" s="52">
        <f t="shared" si="2"/>
        <v>0</v>
      </c>
      <c r="M123" s="53"/>
      <c r="N123" s="52">
        <f t="shared" si="3"/>
        <v>0</v>
      </c>
      <c r="O123" s="53"/>
      <c r="P123" s="54"/>
      <c r="Q123" s="55" cm="1">
        <f t="array" aca="1" ref="Q123" ca="1">(TODAY()&gt;=Tabel1[[#This Row],[Date]])*(_xlfn.AGGREGATE(14,6,Tabel1[Date]/(Tabel1[semaine]=Tabel1[[#This Row],[semaine]]),1)=Tabel1[[#This Row],[Date]])</f>
        <v>0</v>
      </c>
      <c r="R123" s="56" t="str" cm="1">
        <f t="array" aca="1" ref="R123" ca="1">IF(Tabel1[[#This Row],[auxi]:[auxi]],SUMIF(Tabel1[semaine],Tabel1[[#This Row],[semaine]],Tabel1[Heures payées]),"-")</f>
        <v>-</v>
      </c>
      <c r="S123" s="57" t="str" cm="1">
        <f t="array" aca="1" ref="S123" ca="1">IF(Tabel1[[#This Row],[auxi]:[auxi]],Tabel1[[#This Row],[total semaine]]*24-Contrat_hebdo__h,"")</f>
        <v/>
      </c>
      <c r="T123" s="48" t="str" cm="1">
        <f t="array" aca="1" ref="T123" ca="1">IF(Tabel1[[#This Row],[auxi]:[auxi]],SUMIF(Tabel1[semaine],Tabel1[[#This Row],[semaine]],Tabel1[Repas matin]),"-")</f>
        <v>-</v>
      </c>
      <c r="U123" s="48" t="str" cm="1">
        <f t="array" aca="1" ref="U123" ca="1">IF(Tabel1[[#This Row],[auxi]:[auxi]],SUMIF(Tabel1[semaine],Tabel1[[#This Row],[semaine]],Tabel1[Repas soir]),"-")</f>
        <v>-</v>
      </c>
      <c r="V123" s="30"/>
    </row>
    <row r="124" spans="1:22" ht="15.75" thickBot="1" x14ac:dyDescent="0.3">
      <c r="A124" s="48" t="str">
        <f>MOD(YEAR(Tabel1[[#This Row],[Date]]-WEEKDAY(Tabel1[[#This Row],[Date]],2)+4),100)&amp;TEXT(_xlfn.ISOWEEKNUM(Tabel1[[#This Row],[Date]]),"-00")</f>
        <v>26-18</v>
      </c>
      <c r="B124" s="49" t="str">
        <f>MOD(YEAR(Tabel1[[#This Row],[Date]]),100) &amp; TEXT(MONTH(Tabel1[[#This Row],[Date]]),"-00")</f>
        <v>26-04</v>
      </c>
      <c r="C124" s="50">
        <v>46140</v>
      </c>
      <c r="D124" s="51"/>
      <c r="E124" s="51"/>
      <c r="F124" s="51"/>
      <c r="G124" s="51"/>
      <c r="H124" s="51"/>
      <c r="I124" s="51"/>
      <c r="J124" s="51"/>
      <c r="K124" s="51"/>
      <c r="L124" s="52">
        <f t="shared" si="2"/>
        <v>0</v>
      </c>
      <c r="M124" s="53"/>
      <c r="N124" s="52">
        <f t="shared" si="3"/>
        <v>0</v>
      </c>
      <c r="O124" s="53"/>
      <c r="P124" s="54"/>
      <c r="Q124" s="55" cm="1">
        <f t="array" aca="1" ref="Q124" ca="1">(TODAY()&gt;=Tabel1[[#This Row],[Date]])*(_xlfn.AGGREGATE(14,6,Tabel1[Date]/(Tabel1[semaine]=Tabel1[[#This Row],[semaine]]),1)=Tabel1[[#This Row],[Date]])</f>
        <v>0</v>
      </c>
      <c r="R124" s="56" t="str" cm="1">
        <f t="array" aca="1" ref="R124" ca="1">IF(Tabel1[[#This Row],[auxi]:[auxi]],SUMIF(Tabel1[semaine],Tabel1[[#This Row],[semaine]],Tabel1[Heures payées]),"-")</f>
        <v>-</v>
      </c>
      <c r="S124" s="57" t="str" cm="1">
        <f t="array" aca="1" ref="S124" ca="1">IF(Tabel1[[#This Row],[auxi]:[auxi]],Tabel1[[#This Row],[total semaine]]*24-Contrat_hebdo__h,"")</f>
        <v/>
      </c>
      <c r="T124" s="48" t="str" cm="1">
        <f t="array" aca="1" ref="T124" ca="1">IF(Tabel1[[#This Row],[auxi]:[auxi]],SUMIF(Tabel1[semaine],Tabel1[[#This Row],[semaine]],Tabel1[Repas matin]),"-")</f>
        <v>-</v>
      </c>
      <c r="U124" s="48" t="str" cm="1">
        <f t="array" aca="1" ref="U124" ca="1">IF(Tabel1[[#This Row],[auxi]:[auxi]],SUMIF(Tabel1[semaine],Tabel1[[#This Row],[semaine]],Tabel1[Repas soir]),"-")</f>
        <v>-</v>
      </c>
      <c r="V124" s="30"/>
    </row>
    <row r="125" spans="1:22" ht="15.75" thickBot="1" x14ac:dyDescent="0.3">
      <c r="A125" s="48" t="str">
        <f>MOD(YEAR(Tabel1[[#This Row],[Date]]-WEEKDAY(Tabel1[[#This Row],[Date]],2)+4),100)&amp;TEXT(_xlfn.ISOWEEKNUM(Tabel1[[#This Row],[Date]]),"-00")</f>
        <v>26-18</v>
      </c>
      <c r="B125" s="49" t="str">
        <f>MOD(YEAR(Tabel1[[#This Row],[Date]]),100) &amp; TEXT(MONTH(Tabel1[[#This Row],[Date]]),"-00")</f>
        <v>26-04</v>
      </c>
      <c r="C125" s="50">
        <v>46141</v>
      </c>
      <c r="D125" s="51"/>
      <c r="E125" s="51"/>
      <c r="F125" s="51"/>
      <c r="G125" s="51"/>
      <c r="H125" s="51"/>
      <c r="I125" s="51"/>
      <c r="J125" s="51"/>
      <c r="K125" s="51"/>
      <c r="L125" s="52">
        <f t="shared" si="2"/>
        <v>0</v>
      </c>
      <c r="M125" s="53"/>
      <c r="N125" s="52">
        <f t="shared" si="3"/>
        <v>0</v>
      </c>
      <c r="O125" s="53"/>
      <c r="P125" s="54"/>
      <c r="Q125" s="55" cm="1">
        <f t="array" aca="1" ref="Q125" ca="1">(TODAY()&gt;=Tabel1[[#This Row],[Date]])*(_xlfn.AGGREGATE(14,6,Tabel1[Date]/(Tabel1[semaine]=Tabel1[[#This Row],[semaine]]),1)=Tabel1[[#This Row],[Date]])</f>
        <v>0</v>
      </c>
      <c r="R125" s="56" t="str" cm="1">
        <f t="array" aca="1" ref="R125" ca="1">IF(Tabel1[[#This Row],[auxi]:[auxi]],SUMIF(Tabel1[semaine],Tabel1[[#This Row],[semaine]],Tabel1[Heures payées]),"-")</f>
        <v>-</v>
      </c>
      <c r="S125" s="57" t="str" cm="1">
        <f t="array" aca="1" ref="S125" ca="1">IF(Tabel1[[#This Row],[auxi]:[auxi]],Tabel1[[#This Row],[total semaine]]*24-Contrat_hebdo__h,"")</f>
        <v/>
      </c>
      <c r="T125" s="48" t="str" cm="1">
        <f t="array" aca="1" ref="T125" ca="1">IF(Tabel1[[#This Row],[auxi]:[auxi]],SUMIF(Tabel1[semaine],Tabel1[[#This Row],[semaine]],Tabel1[Repas matin]),"-")</f>
        <v>-</v>
      </c>
      <c r="U125" s="48" t="str" cm="1">
        <f t="array" aca="1" ref="U125" ca="1">IF(Tabel1[[#This Row],[auxi]:[auxi]],SUMIF(Tabel1[semaine],Tabel1[[#This Row],[semaine]],Tabel1[Repas soir]),"-")</f>
        <v>-</v>
      </c>
      <c r="V125" s="30"/>
    </row>
    <row r="126" spans="1:22" ht="15.75" thickBot="1" x14ac:dyDescent="0.3">
      <c r="A126" s="48" t="str">
        <f>MOD(YEAR(Tabel1[[#This Row],[Date]]-WEEKDAY(Tabel1[[#This Row],[Date]],2)+4),100)&amp;TEXT(_xlfn.ISOWEEKNUM(Tabel1[[#This Row],[Date]]),"-00")</f>
        <v>26-18</v>
      </c>
      <c r="B126" s="49" t="str">
        <f>MOD(YEAR(Tabel1[[#This Row],[Date]]),100) &amp; TEXT(MONTH(Tabel1[[#This Row],[Date]]),"-00")</f>
        <v>26-04</v>
      </c>
      <c r="C126" s="50">
        <v>46142</v>
      </c>
      <c r="D126" s="51"/>
      <c r="E126" s="51"/>
      <c r="F126" s="51"/>
      <c r="G126" s="51"/>
      <c r="H126" s="51"/>
      <c r="I126" s="51"/>
      <c r="J126" s="51"/>
      <c r="K126" s="51"/>
      <c r="L126" s="52">
        <f t="shared" si="2"/>
        <v>0</v>
      </c>
      <c r="M126" s="53"/>
      <c r="N126" s="52">
        <f t="shared" si="3"/>
        <v>0</v>
      </c>
      <c r="O126" s="53"/>
      <c r="P126" s="54"/>
      <c r="Q126" s="55" cm="1">
        <f t="array" aca="1" ref="Q126" ca="1">(TODAY()&gt;=Tabel1[[#This Row],[Date]])*(_xlfn.AGGREGATE(14,6,Tabel1[Date]/(Tabel1[semaine]=Tabel1[[#This Row],[semaine]]),1)=Tabel1[[#This Row],[Date]])</f>
        <v>0</v>
      </c>
      <c r="R126" s="56" t="str" cm="1">
        <f t="array" aca="1" ref="R126" ca="1">IF(Tabel1[[#This Row],[auxi]:[auxi]],SUMIF(Tabel1[semaine],Tabel1[[#This Row],[semaine]],Tabel1[Heures payées]),"-")</f>
        <v>-</v>
      </c>
      <c r="S126" s="57" t="str" cm="1">
        <f t="array" aca="1" ref="S126" ca="1">IF(Tabel1[[#This Row],[auxi]:[auxi]],Tabel1[[#This Row],[total semaine]]*24-Contrat_hebdo__h,"")</f>
        <v/>
      </c>
      <c r="T126" s="48" t="str" cm="1">
        <f t="array" aca="1" ref="T126" ca="1">IF(Tabel1[[#This Row],[auxi]:[auxi]],SUMIF(Tabel1[semaine],Tabel1[[#This Row],[semaine]],Tabel1[Repas matin]),"-")</f>
        <v>-</v>
      </c>
      <c r="U126" s="48" t="str" cm="1">
        <f t="array" aca="1" ref="U126" ca="1">IF(Tabel1[[#This Row],[auxi]:[auxi]],SUMIF(Tabel1[semaine],Tabel1[[#This Row],[semaine]],Tabel1[Repas soir]),"-")</f>
        <v>-</v>
      </c>
      <c r="V126" s="30"/>
    </row>
    <row r="127" spans="1:22" ht="15.75" thickBot="1" x14ac:dyDescent="0.3">
      <c r="A127" s="48" t="str">
        <f>MOD(YEAR(Tabel1[[#This Row],[Date]]-WEEKDAY(Tabel1[[#This Row],[Date]],2)+4),100)&amp;TEXT(_xlfn.ISOWEEKNUM(Tabel1[[#This Row],[Date]]),"-00")</f>
        <v>26-18</v>
      </c>
      <c r="B127" s="49" t="str">
        <f>MOD(YEAR(Tabel1[[#This Row],[Date]]),100) &amp; TEXT(MONTH(Tabel1[[#This Row],[Date]]),"-00")</f>
        <v>26-05</v>
      </c>
      <c r="C127" s="50">
        <v>46143</v>
      </c>
      <c r="D127" s="51"/>
      <c r="E127" s="51"/>
      <c r="F127" s="51"/>
      <c r="G127" s="51"/>
      <c r="H127" s="51"/>
      <c r="I127" s="51"/>
      <c r="J127" s="51"/>
      <c r="K127" s="51"/>
      <c r="L127" s="52">
        <f t="shared" si="2"/>
        <v>0</v>
      </c>
      <c r="M127" s="53"/>
      <c r="N127" s="52">
        <f t="shared" si="3"/>
        <v>0</v>
      </c>
      <c r="O127" s="53"/>
      <c r="P127" s="54"/>
      <c r="Q127" s="55" cm="1">
        <f t="array" aca="1" ref="Q127" ca="1">(TODAY()&gt;=Tabel1[[#This Row],[Date]])*(_xlfn.AGGREGATE(14,6,Tabel1[Date]/(Tabel1[semaine]=Tabel1[[#This Row],[semaine]]),1)=Tabel1[[#This Row],[Date]])</f>
        <v>0</v>
      </c>
      <c r="R127" s="56" t="str" cm="1">
        <f t="array" aca="1" ref="R127" ca="1">IF(Tabel1[[#This Row],[auxi]:[auxi]],SUMIF(Tabel1[semaine],Tabel1[[#This Row],[semaine]],Tabel1[Heures payées]),"-")</f>
        <v>-</v>
      </c>
      <c r="S127" s="57" t="str" cm="1">
        <f t="array" aca="1" ref="S127" ca="1">IF(Tabel1[[#This Row],[auxi]:[auxi]],Tabel1[[#This Row],[total semaine]]*24-Contrat_hebdo__h,"")</f>
        <v/>
      </c>
      <c r="T127" s="48" t="str" cm="1">
        <f t="array" aca="1" ref="T127" ca="1">IF(Tabel1[[#This Row],[auxi]:[auxi]],SUMIF(Tabel1[semaine],Tabel1[[#This Row],[semaine]],Tabel1[Repas matin]),"-")</f>
        <v>-</v>
      </c>
      <c r="U127" s="48" t="str" cm="1">
        <f t="array" aca="1" ref="U127" ca="1">IF(Tabel1[[#This Row],[auxi]:[auxi]],SUMIF(Tabel1[semaine],Tabel1[[#This Row],[semaine]],Tabel1[Repas soir]),"-")</f>
        <v>-</v>
      </c>
      <c r="V127" s="30"/>
    </row>
    <row r="128" spans="1:22" ht="15.75" thickBot="1" x14ac:dyDescent="0.3">
      <c r="A128" s="48" t="str">
        <f>MOD(YEAR(Tabel1[[#This Row],[Date]]-WEEKDAY(Tabel1[[#This Row],[Date]],2)+4),100)&amp;TEXT(_xlfn.ISOWEEKNUM(Tabel1[[#This Row],[Date]]),"-00")</f>
        <v>26-18</v>
      </c>
      <c r="B128" s="49" t="str">
        <f>MOD(YEAR(Tabel1[[#This Row],[Date]]),100) &amp; TEXT(MONTH(Tabel1[[#This Row],[Date]]),"-00")</f>
        <v>26-05</v>
      </c>
      <c r="C128" s="50">
        <v>46144</v>
      </c>
      <c r="D128" s="51"/>
      <c r="E128" s="51"/>
      <c r="F128" s="51"/>
      <c r="G128" s="51"/>
      <c r="H128" s="51"/>
      <c r="I128" s="51"/>
      <c r="J128" s="51"/>
      <c r="K128" s="51"/>
      <c r="L128" s="52">
        <f t="shared" si="2"/>
        <v>0</v>
      </c>
      <c r="M128" s="53"/>
      <c r="N128" s="52">
        <f t="shared" si="3"/>
        <v>0</v>
      </c>
      <c r="O128" s="53"/>
      <c r="P128" s="54"/>
      <c r="Q128" s="55" cm="1">
        <f t="array" aca="1" ref="Q128" ca="1">(TODAY()&gt;=Tabel1[[#This Row],[Date]])*(_xlfn.AGGREGATE(14,6,Tabel1[Date]/(Tabel1[semaine]=Tabel1[[#This Row],[semaine]]),1)=Tabel1[[#This Row],[Date]])</f>
        <v>0</v>
      </c>
      <c r="R128" s="56" t="str" cm="1">
        <f t="array" aca="1" ref="R128" ca="1">IF(Tabel1[[#This Row],[auxi]:[auxi]],SUMIF(Tabel1[semaine],Tabel1[[#This Row],[semaine]],Tabel1[Heures payées]),"-")</f>
        <v>-</v>
      </c>
      <c r="S128" s="57" t="str" cm="1">
        <f t="array" aca="1" ref="S128" ca="1">IF(Tabel1[[#This Row],[auxi]:[auxi]],Tabel1[[#This Row],[total semaine]]*24-Contrat_hebdo__h,"")</f>
        <v/>
      </c>
      <c r="T128" s="48" t="str" cm="1">
        <f t="array" aca="1" ref="T128" ca="1">IF(Tabel1[[#This Row],[auxi]:[auxi]],SUMIF(Tabel1[semaine],Tabel1[[#This Row],[semaine]],Tabel1[Repas matin]),"-")</f>
        <v>-</v>
      </c>
      <c r="U128" s="48" t="str" cm="1">
        <f t="array" aca="1" ref="U128" ca="1">IF(Tabel1[[#This Row],[auxi]:[auxi]],SUMIF(Tabel1[semaine],Tabel1[[#This Row],[semaine]],Tabel1[Repas soir]),"-")</f>
        <v>-</v>
      </c>
      <c r="V128" s="30"/>
    </row>
    <row r="129" spans="1:22" ht="15.75" thickBot="1" x14ac:dyDescent="0.3">
      <c r="A129" s="48" t="str">
        <f>MOD(YEAR(Tabel1[[#This Row],[Date]]-WEEKDAY(Tabel1[[#This Row],[Date]],2)+4),100)&amp;TEXT(_xlfn.ISOWEEKNUM(Tabel1[[#This Row],[Date]]),"-00")</f>
        <v>26-18</v>
      </c>
      <c r="B129" s="49" t="str">
        <f>MOD(YEAR(Tabel1[[#This Row],[Date]]),100) &amp; TEXT(MONTH(Tabel1[[#This Row],[Date]]),"-00")</f>
        <v>26-05</v>
      </c>
      <c r="C129" s="50">
        <v>46145</v>
      </c>
      <c r="D129" s="51"/>
      <c r="E129" s="51"/>
      <c r="F129" s="51"/>
      <c r="G129" s="51"/>
      <c r="H129" s="51"/>
      <c r="I129" s="51"/>
      <c r="J129" s="51"/>
      <c r="K129" s="51"/>
      <c r="L129" s="52">
        <f t="shared" si="2"/>
        <v>0</v>
      </c>
      <c r="M129" s="53"/>
      <c r="N129" s="52">
        <f t="shared" si="3"/>
        <v>0</v>
      </c>
      <c r="O129" s="53"/>
      <c r="P129" s="54"/>
      <c r="Q129" s="55" cm="1">
        <f t="array" aca="1" ref="Q129" ca="1">(TODAY()&gt;=Tabel1[[#This Row],[Date]])*(_xlfn.AGGREGATE(14,6,Tabel1[Date]/(Tabel1[semaine]=Tabel1[[#This Row],[semaine]]),1)=Tabel1[[#This Row],[Date]])</f>
        <v>0</v>
      </c>
      <c r="R129" s="56" t="str" cm="1">
        <f t="array" aca="1" ref="R129" ca="1">IF(Tabel1[[#This Row],[auxi]:[auxi]],SUMIF(Tabel1[semaine],Tabel1[[#This Row],[semaine]],Tabel1[Heures payées]),"-")</f>
        <v>-</v>
      </c>
      <c r="S129" s="57" t="str" cm="1">
        <f t="array" aca="1" ref="S129" ca="1">IF(Tabel1[[#This Row],[auxi]:[auxi]],Tabel1[[#This Row],[total semaine]]*24-Contrat_hebdo__h,"")</f>
        <v/>
      </c>
      <c r="T129" s="48" t="str" cm="1">
        <f t="array" aca="1" ref="T129" ca="1">IF(Tabel1[[#This Row],[auxi]:[auxi]],SUMIF(Tabel1[semaine],Tabel1[[#This Row],[semaine]],Tabel1[Repas matin]),"-")</f>
        <v>-</v>
      </c>
      <c r="U129" s="48" t="str" cm="1">
        <f t="array" aca="1" ref="U129" ca="1">IF(Tabel1[[#This Row],[auxi]:[auxi]],SUMIF(Tabel1[semaine],Tabel1[[#This Row],[semaine]],Tabel1[Repas soir]),"-")</f>
        <v>-</v>
      </c>
      <c r="V129" s="30"/>
    </row>
    <row r="130" spans="1:22" ht="15.75" thickBot="1" x14ac:dyDescent="0.3">
      <c r="A130" s="48" t="str">
        <f>MOD(YEAR(Tabel1[[#This Row],[Date]]-WEEKDAY(Tabel1[[#This Row],[Date]],2)+4),100)&amp;TEXT(_xlfn.ISOWEEKNUM(Tabel1[[#This Row],[Date]]),"-00")</f>
        <v>26-19</v>
      </c>
      <c r="B130" s="49" t="str">
        <f>MOD(YEAR(Tabel1[[#This Row],[Date]]),100) &amp; TEXT(MONTH(Tabel1[[#This Row],[Date]]),"-00")</f>
        <v>26-05</v>
      </c>
      <c r="C130" s="50">
        <v>46146</v>
      </c>
      <c r="D130" s="51"/>
      <c r="E130" s="51"/>
      <c r="F130" s="51"/>
      <c r="G130" s="51"/>
      <c r="H130" s="51"/>
      <c r="I130" s="51"/>
      <c r="J130" s="51"/>
      <c r="K130" s="51"/>
      <c r="L130" s="52">
        <f t="shared" si="2"/>
        <v>0</v>
      </c>
      <c r="M130" s="53"/>
      <c r="N130" s="52">
        <f t="shared" si="3"/>
        <v>0</v>
      </c>
      <c r="O130" s="53"/>
      <c r="P130" s="54"/>
      <c r="Q130" s="55" cm="1">
        <f t="array" aca="1" ref="Q130" ca="1">(TODAY()&gt;=Tabel1[[#This Row],[Date]])*(_xlfn.AGGREGATE(14,6,Tabel1[Date]/(Tabel1[semaine]=Tabel1[[#This Row],[semaine]]),1)=Tabel1[[#This Row],[Date]])</f>
        <v>0</v>
      </c>
      <c r="R130" s="56" t="str" cm="1">
        <f t="array" aca="1" ref="R130" ca="1">IF(Tabel1[[#This Row],[auxi]:[auxi]],SUMIF(Tabel1[semaine],Tabel1[[#This Row],[semaine]],Tabel1[Heures payées]),"-")</f>
        <v>-</v>
      </c>
      <c r="S130" s="57" t="str" cm="1">
        <f t="array" aca="1" ref="S130" ca="1">IF(Tabel1[[#This Row],[auxi]:[auxi]],Tabel1[[#This Row],[total semaine]]*24-Contrat_hebdo__h,"")</f>
        <v/>
      </c>
      <c r="T130" s="48" t="str" cm="1">
        <f t="array" aca="1" ref="T130" ca="1">IF(Tabel1[[#This Row],[auxi]:[auxi]],SUMIF(Tabel1[semaine],Tabel1[[#This Row],[semaine]],Tabel1[Repas matin]),"-")</f>
        <v>-</v>
      </c>
      <c r="U130" s="48" t="str" cm="1">
        <f t="array" aca="1" ref="U130" ca="1">IF(Tabel1[[#This Row],[auxi]:[auxi]],SUMIF(Tabel1[semaine],Tabel1[[#This Row],[semaine]],Tabel1[Repas soir]),"-")</f>
        <v>-</v>
      </c>
      <c r="V130" s="30"/>
    </row>
    <row r="131" spans="1:22" ht="15.75" thickBot="1" x14ac:dyDescent="0.3">
      <c r="A131" s="48" t="str">
        <f>MOD(YEAR(Tabel1[[#This Row],[Date]]-WEEKDAY(Tabel1[[#This Row],[Date]],2)+4),100)&amp;TEXT(_xlfn.ISOWEEKNUM(Tabel1[[#This Row],[Date]]),"-00")</f>
        <v>26-19</v>
      </c>
      <c r="B131" s="49" t="str">
        <f>MOD(YEAR(Tabel1[[#This Row],[Date]]),100) &amp; TEXT(MONTH(Tabel1[[#This Row],[Date]]),"-00")</f>
        <v>26-05</v>
      </c>
      <c r="C131" s="50">
        <v>46147</v>
      </c>
      <c r="D131" s="51"/>
      <c r="E131" s="51"/>
      <c r="F131" s="51"/>
      <c r="G131" s="51"/>
      <c r="H131" s="51"/>
      <c r="I131" s="51"/>
      <c r="J131" s="51"/>
      <c r="K131" s="51"/>
      <c r="L131" s="52">
        <f t="shared" si="2"/>
        <v>0</v>
      </c>
      <c r="M131" s="53"/>
      <c r="N131" s="52">
        <f t="shared" si="3"/>
        <v>0</v>
      </c>
      <c r="O131" s="53"/>
      <c r="P131" s="54"/>
      <c r="Q131" s="55" cm="1">
        <f t="array" aca="1" ref="Q131" ca="1">(TODAY()&gt;=Tabel1[[#This Row],[Date]])*(_xlfn.AGGREGATE(14,6,Tabel1[Date]/(Tabel1[semaine]=Tabel1[[#This Row],[semaine]]),1)=Tabel1[[#This Row],[Date]])</f>
        <v>0</v>
      </c>
      <c r="R131" s="56" t="str" cm="1">
        <f t="array" aca="1" ref="R131" ca="1">IF(Tabel1[[#This Row],[auxi]:[auxi]],SUMIF(Tabel1[semaine],Tabel1[[#This Row],[semaine]],Tabel1[Heures payées]),"-")</f>
        <v>-</v>
      </c>
      <c r="S131" s="57" t="str" cm="1">
        <f t="array" aca="1" ref="S131" ca="1">IF(Tabel1[[#This Row],[auxi]:[auxi]],Tabel1[[#This Row],[total semaine]]*24-Contrat_hebdo__h,"")</f>
        <v/>
      </c>
      <c r="T131" s="48" t="str" cm="1">
        <f t="array" aca="1" ref="T131" ca="1">IF(Tabel1[[#This Row],[auxi]:[auxi]],SUMIF(Tabel1[semaine],Tabel1[[#This Row],[semaine]],Tabel1[Repas matin]),"-")</f>
        <v>-</v>
      </c>
      <c r="U131" s="48" t="str" cm="1">
        <f t="array" aca="1" ref="U131" ca="1">IF(Tabel1[[#This Row],[auxi]:[auxi]],SUMIF(Tabel1[semaine],Tabel1[[#This Row],[semaine]],Tabel1[Repas soir]),"-")</f>
        <v>-</v>
      </c>
      <c r="V131" s="30"/>
    </row>
    <row r="132" spans="1:22" ht="15.75" thickBot="1" x14ac:dyDescent="0.3">
      <c r="A132" s="48" t="str">
        <f>MOD(YEAR(Tabel1[[#This Row],[Date]]-WEEKDAY(Tabel1[[#This Row],[Date]],2)+4),100)&amp;TEXT(_xlfn.ISOWEEKNUM(Tabel1[[#This Row],[Date]]),"-00")</f>
        <v>26-19</v>
      </c>
      <c r="B132" s="49" t="str">
        <f>MOD(YEAR(Tabel1[[#This Row],[Date]]),100) &amp; TEXT(MONTH(Tabel1[[#This Row],[Date]]),"-00")</f>
        <v>26-05</v>
      </c>
      <c r="C132" s="50">
        <v>46148</v>
      </c>
      <c r="D132" s="51"/>
      <c r="E132" s="51"/>
      <c r="F132" s="51"/>
      <c r="G132" s="51"/>
      <c r="H132" s="51"/>
      <c r="I132" s="51"/>
      <c r="J132" s="51"/>
      <c r="K132" s="51"/>
      <c r="L132" s="52">
        <f t="shared" ref="L132:L195" si="4">IF(OR(C132="",ISBLANK(C132)),"",IF(G132="",0,G132-D132-(F132-E132))+IF(K132="",0,IF(K132&lt;H132,K132+1,K132)-H132-(J132-I132)))</f>
        <v>0</v>
      </c>
      <c r="M132" s="53"/>
      <c r="N132" s="52">
        <f t="shared" ref="N132:N195" si="5">IF(C132="","",IF(M132&lt;&gt;"",IF(ISNUMBER(SEARCH("ecole",M132)),8/24,IF(OR(M132="Congés payés",M132="RTT",M132="Arrêt de travail",M132="Congés sans solde",M132="Jour de repos",M132="Formation"),7/24,IF(M132="Férié",7.8/24,L132))),L132))</f>
        <v>0</v>
      </c>
      <c r="O132" s="53"/>
      <c r="P132" s="54"/>
      <c r="Q132" s="55" cm="1">
        <f t="array" aca="1" ref="Q132" ca="1">(TODAY()&gt;=Tabel1[[#This Row],[Date]])*(_xlfn.AGGREGATE(14,6,Tabel1[Date]/(Tabel1[semaine]=Tabel1[[#This Row],[semaine]]),1)=Tabel1[[#This Row],[Date]])</f>
        <v>0</v>
      </c>
      <c r="R132" s="56" t="str" cm="1">
        <f t="array" aca="1" ref="R132" ca="1">IF(Tabel1[[#This Row],[auxi]:[auxi]],SUMIF(Tabel1[semaine],Tabel1[[#This Row],[semaine]],Tabel1[Heures payées]),"-")</f>
        <v>-</v>
      </c>
      <c r="S132" s="57" t="str" cm="1">
        <f t="array" aca="1" ref="S132" ca="1">IF(Tabel1[[#This Row],[auxi]:[auxi]],Tabel1[[#This Row],[total semaine]]*24-Contrat_hebdo__h,"")</f>
        <v/>
      </c>
      <c r="T132" s="48" t="str" cm="1">
        <f t="array" aca="1" ref="T132" ca="1">IF(Tabel1[[#This Row],[auxi]:[auxi]],SUMIF(Tabel1[semaine],Tabel1[[#This Row],[semaine]],Tabel1[Repas matin]),"-")</f>
        <v>-</v>
      </c>
      <c r="U132" s="48" t="str" cm="1">
        <f t="array" aca="1" ref="U132" ca="1">IF(Tabel1[[#This Row],[auxi]:[auxi]],SUMIF(Tabel1[semaine],Tabel1[[#This Row],[semaine]],Tabel1[Repas soir]),"-")</f>
        <v>-</v>
      </c>
      <c r="V132" s="30"/>
    </row>
    <row r="133" spans="1:22" ht="15.75" thickBot="1" x14ac:dyDescent="0.3">
      <c r="A133" s="48" t="str">
        <f>MOD(YEAR(Tabel1[[#This Row],[Date]]-WEEKDAY(Tabel1[[#This Row],[Date]],2)+4),100)&amp;TEXT(_xlfn.ISOWEEKNUM(Tabel1[[#This Row],[Date]]),"-00")</f>
        <v>26-19</v>
      </c>
      <c r="B133" s="49" t="str">
        <f>MOD(YEAR(Tabel1[[#This Row],[Date]]),100) &amp; TEXT(MONTH(Tabel1[[#This Row],[Date]]),"-00")</f>
        <v>26-05</v>
      </c>
      <c r="C133" s="50">
        <v>46149</v>
      </c>
      <c r="D133" s="51"/>
      <c r="E133" s="51"/>
      <c r="F133" s="51"/>
      <c r="G133" s="51"/>
      <c r="H133" s="51"/>
      <c r="I133" s="51"/>
      <c r="J133" s="51"/>
      <c r="K133" s="51"/>
      <c r="L133" s="52">
        <f t="shared" si="4"/>
        <v>0</v>
      </c>
      <c r="M133" s="53"/>
      <c r="N133" s="52">
        <f t="shared" si="5"/>
        <v>0</v>
      </c>
      <c r="O133" s="53"/>
      <c r="P133" s="54"/>
      <c r="Q133" s="55" cm="1">
        <f t="array" aca="1" ref="Q133" ca="1">(TODAY()&gt;=Tabel1[[#This Row],[Date]])*(_xlfn.AGGREGATE(14,6,Tabel1[Date]/(Tabel1[semaine]=Tabel1[[#This Row],[semaine]]),1)=Tabel1[[#This Row],[Date]])</f>
        <v>0</v>
      </c>
      <c r="R133" s="56" t="str" cm="1">
        <f t="array" aca="1" ref="R133" ca="1">IF(Tabel1[[#This Row],[auxi]:[auxi]],SUMIF(Tabel1[semaine],Tabel1[[#This Row],[semaine]],Tabel1[Heures payées]),"-")</f>
        <v>-</v>
      </c>
      <c r="S133" s="57" t="str" cm="1">
        <f t="array" aca="1" ref="S133" ca="1">IF(Tabel1[[#This Row],[auxi]:[auxi]],Tabel1[[#This Row],[total semaine]]*24-Contrat_hebdo__h,"")</f>
        <v/>
      </c>
      <c r="T133" s="48" t="str" cm="1">
        <f t="array" aca="1" ref="T133" ca="1">IF(Tabel1[[#This Row],[auxi]:[auxi]],SUMIF(Tabel1[semaine],Tabel1[[#This Row],[semaine]],Tabel1[Repas matin]),"-")</f>
        <v>-</v>
      </c>
      <c r="U133" s="48" t="str" cm="1">
        <f t="array" aca="1" ref="U133" ca="1">IF(Tabel1[[#This Row],[auxi]:[auxi]],SUMIF(Tabel1[semaine],Tabel1[[#This Row],[semaine]],Tabel1[Repas soir]),"-")</f>
        <v>-</v>
      </c>
      <c r="V133" s="30"/>
    </row>
    <row r="134" spans="1:22" ht="15.75" thickBot="1" x14ac:dyDescent="0.3">
      <c r="A134" s="48" t="str">
        <f>MOD(YEAR(Tabel1[[#This Row],[Date]]-WEEKDAY(Tabel1[[#This Row],[Date]],2)+4),100)&amp;TEXT(_xlfn.ISOWEEKNUM(Tabel1[[#This Row],[Date]]),"-00")</f>
        <v>26-19</v>
      </c>
      <c r="B134" s="49" t="str">
        <f>MOD(YEAR(Tabel1[[#This Row],[Date]]),100) &amp; TEXT(MONTH(Tabel1[[#This Row],[Date]]),"-00")</f>
        <v>26-05</v>
      </c>
      <c r="C134" s="50">
        <v>46150</v>
      </c>
      <c r="D134" s="51"/>
      <c r="E134" s="51"/>
      <c r="F134" s="51"/>
      <c r="G134" s="51"/>
      <c r="H134" s="51"/>
      <c r="I134" s="51"/>
      <c r="J134" s="51"/>
      <c r="K134" s="51"/>
      <c r="L134" s="52">
        <f t="shared" si="4"/>
        <v>0</v>
      </c>
      <c r="M134" s="53"/>
      <c r="N134" s="52">
        <f t="shared" si="5"/>
        <v>0</v>
      </c>
      <c r="O134" s="53"/>
      <c r="P134" s="54"/>
      <c r="Q134" s="55" cm="1">
        <f t="array" aca="1" ref="Q134" ca="1">(TODAY()&gt;=Tabel1[[#This Row],[Date]])*(_xlfn.AGGREGATE(14,6,Tabel1[Date]/(Tabel1[semaine]=Tabel1[[#This Row],[semaine]]),1)=Tabel1[[#This Row],[Date]])</f>
        <v>0</v>
      </c>
      <c r="R134" s="56" t="str" cm="1">
        <f t="array" aca="1" ref="R134" ca="1">IF(Tabel1[[#This Row],[auxi]:[auxi]],SUMIF(Tabel1[semaine],Tabel1[[#This Row],[semaine]],Tabel1[Heures payées]),"-")</f>
        <v>-</v>
      </c>
      <c r="S134" s="57" t="str" cm="1">
        <f t="array" aca="1" ref="S134" ca="1">IF(Tabel1[[#This Row],[auxi]:[auxi]],Tabel1[[#This Row],[total semaine]]*24-Contrat_hebdo__h,"")</f>
        <v/>
      </c>
      <c r="T134" s="48" t="str" cm="1">
        <f t="array" aca="1" ref="T134" ca="1">IF(Tabel1[[#This Row],[auxi]:[auxi]],SUMIF(Tabel1[semaine],Tabel1[[#This Row],[semaine]],Tabel1[Repas matin]),"-")</f>
        <v>-</v>
      </c>
      <c r="U134" s="48" t="str" cm="1">
        <f t="array" aca="1" ref="U134" ca="1">IF(Tabel1[[#This Row],[auxi]:[auxi]],SUMIF(Tabel1[semaine],Tabel1[[#This Row],[semaine]],Tabel1[Repas soir]),"-")</f>
        <v>-</v>
      </c>
      <c r="V134" s="30"/>
    </row>
    <row r="135" spans="1:22" ht="15.75" thickBot="1" x14ac:dyDescent="0.3">
      <c r="A135" s="48" t="str">
        <f>MOD(YEAR(Tabel1[[#This Row],[Date]]-WEEKDAY(Tabel1[[#This Row],[Date]],2)+4),100)&amp;TEXT(_xlfn.ISOWEEKNUM(Tabel1[[#This Row],[Date]]),"-00")</f>
        <v>26-19</v>
      </c>
      <c r="B135" s="49" t="str">
        <f>MOD(YEAR(Tabel1[[#This Row],[Date]]),100) &amp; TEXT(MONTH(Tabel1[[#This Row],[Date]]),"-00")</f>
        <v>26-05</v>
      </c>
      <c r="C135" s="50">
        <v>46151</v>
      </c>
      <c r="D135" s="51"/>
      <c r="E135" s="51"/>
      <c r="F135" s="51"/>
      <c r="G135" s="51"/>
      <c r="H135" s="51"/>
      <c r="I135" s="51"/>
      <c r="J135" s="51"/>
      <c r="K135" s="51"/>
      <c r="L135" s="52">
        <f t="shared" si="4"/>
        <v>0</v>
      </c>
      <c r="M135" s="53"/>
      <c r="N135" s="52">
        <f t="shared" si="5"/>
        <v>0</v>
      </c>
      <c r="O135" s="53"/>
      <c r="P135" s="54"/>
      <c r="Q135" s="55" cm="1">
        <f t="array" aca="1" ref="Q135" ca="1">(TODAY()&gt;=Tabel1[[#This Row],[Date]])*(_xlfn.AGGREGATE(14,6,Tabel1[Date]/(Tabel1[semaine]=Tabel1[[#This Row],[semaine]]),1)=Tabel1[[#This Row],[Date]])</f>
        <v>0</v>
      </c>
      <c r="R135" s="56" t="str" cm="1">
        <f t="array" aca="1" ref="R135" ca="1">IF(Tabel1[[#This Row],[auxi]:[auxi]],SUMIF(Tabel1[semaine],Tabel1[[#This Row],[semaine]],Tabel1[Heures payées]),"-")</f>
        <v>-</v>
      </c>
      <c r="S135" s="57" t="str" cm="1">
        <f t="array" aca="1" ref="S135" ca="1">IF(Tabel1[[#This Row],[auxi]:[auxi]],Tabel1[[#This Row],[total semaine]]*24-Contrat_hebdo__h,"")</f>
        <v/>
      </c>
      <c r="T135" s="48" t="str" cm="1">
        <f t="array" aca="1" ref="T135" ca="1">IF(Tabel1[[#This Row],[auxi]:[auxi]],SUMIF(Tabel1[semaine],Tabel1[[#This Row],[semaine]],Tabel1[Repas matin]),"-")</f>
        <v>-</v>
      </c>
      <c r="U135" s="48" t="str" cm="1">
        <f t="array" aca="1" ref="U135" ca="1">IF(Tabel1[[#This Row],[auxi]:[auxi]],SUMIF(Tabel1[semaine],Tabel1[[#This Row],[semaine]],Tabel1[Repas soir]),"-")</f>
        <v>-</v>
      </c>
      <c r="V135" s="30"/>
    </row>
    <row r="136" spans="1:22" ht="15.75" thickBot="1" x14ac:dyDescent="0.3">
      <c r="A136" s="48" t="str">
        <f>MOD(YEAR(Tabel1[[#This Row],[Date]]-WEEKDAY(Tabel1[[#This Row],[Date]],2)+4),100)&amp;TEXT(_xlfn.ISOWEEKNUM(Tabel1[[#This Row],[Date]]),"-00")</f>
        <v>26-19</v>
      </c>
      <c r="B136" s="49" t="str">
        <f>MOD(YEAR(Tabel1[[#This Row],[Date]]),100) &amp; TEXT(MONTH(Tabel1[[#This Row],[Date]]),"-00")</f>
        <v>26-05</v>
      </c>
      <c r="C136" s="50">
        <v>46152</v>
      </c>
      <c r="D136" s="51"/>
      <c r="E136" s="51"/>
      <c r="F136" s="51"/>
      <c r="G136" s="51"/>
      <c r="H136" s="51"/>
      <c r="I136" s="51"/>
      <c r="J136" s="51"/>
      <c r="K136" s="51"/>
      <c r="L136" s="52">
        <f t="shared" si="4"/>
        <v>0</v>
      </c>
      <c r="M136" s="53"/>
      <c r="N136" s="52">
        <f t="shared" si="5"/>
        <v>0</v>
      </c>
      <c r="O136" s="53"/>
      <c r="P136" s="54"/>
      <c r="Q136" s="55" cm="1">
        <f t="array" aca="1" ref="Q136" ca="1">(TODAY()&gt;=Tabel1[[#This Row],[Date]])*(_xlfn.AGGREGATE(14,6,Tabel1[Date]/(Tabel1[semaine]=Tabel1[[#This Row],[semaine]]),1)=Tabel1[[#This Row],[Date]])</f>
        <v>0</v>
      </c>
      <c r="R136" s="56" t="str" cm="1">
        <f t="array" aca="1" ref="R136" ca="1">IF(Tabel1[[#This Row],[auxi]:[auxi]],SUMIF(Tabel1[semaine],Tabel1[[#This Row],[semaine]],Tabel1[Heures payées]),"-")</f>
        <v>-</v>
      </c>
      <c r="S136" s="57" t="str" cm="1">
        <f t="array" aca="1" ref="S136" ca="1">IF(Tabel1[[#This Row],[auxi]:[auxi]],Tabel1[[#This Row],[total semaine]]*24-Contrat_hebdo__h,"")</f>
        <v/>
      </c>
      <c r="T136" s="48" t="str" cm="1">
        <f t="array" aca="1" ref="T136" ca="1">IF(Tabel1[[#This Row],[auxi]:[auxi]],SUMIF(Tabel1[semaine],Tabel1[[#This Row],[semaine]],Tabel1[Repas matin]),"-")</f>
        <v>-</v>
      </c>
      <c r="U136" s="48" t="str" cm="1">
        <f t="array" aca="1" ref="U136" ca="1">IF(Tabel1[[#This Row],[auxi]:[auxi]],SUMIF(Tabel1[semaine],Tabel1[[#This Row],[semaine]],Tabel1[Repas soir]),"-")</f>
        <v>-</v>
      </c>
      <c r="V136" s="30"/>
    </row>
    <row r="137" spans="1:22" ht="15.75" thickBot="1" x14ac:dyDescent="0.3">
      <c r="A137" s="48" t="str">
        <f>MOD(YEAR(Tabel1[[#This Row],[Date]]-WEEKDAY(Tabel1[[#This Row],[Date]],2)+4),100)&amp;TEXT(_xlfn.ISOWEEKNUM(Tabel1[[#This Row],[Date]]),"-00")</f>
        <v>26-20</v>
      </c>
      <c r="B137" s="49" t="str">
        <f>MOD(YEAR(Tabel1[[#This Row],[Date]]),100) &amp; TEXT(MONTH(Tabel1[[#This Row],[Date]]),"-00")</f>
        <v>26-05</v>
      </c>
      <c r="C137" s="50">
        <v>46153</v>
      </c>
      <c r="D137" s="51"/>
      <c r="E137" s="51"/>
      <c r="F137" s="51"/>
      <c r="G137" s="51"/>
      <c r="H137" s="51"/>
      <c r="I137" s="51"/>
      <c r="J137" s="51"/>
      <c r="K137" s="51"/>
      <c r="L137" s="52">
        <f t="shared" si="4"/>
        <v>0</v>
      </c>
      <c r="M137" s="53"/>
      <c r="N137" s="52">
        <f t="shared" si="5"/>
        <v>0</v>
      </c>
      <c r="O137" s="53"/>
      <c r="P137" s="54"/>
      <c r="Q137" s="55" cm="1">
        <f t="array" aca="1" ref="Q137" ca="1">(TODAY()&gt;=Tabel1[[#This Row],[Date]])*(_xlfn.AGGREGATE(14,6,Tabel1[Date]/(Tabel1[semaine]=Tabel1[[#This Row],[semaine]]),1)=Tabel1[[#This Row],[Date]])</f>
        <v>0</v>
      </c>
      <c r="R137" s="56" t="str" cm="1">
        <f t="array" aca="1" ref="R137" ca="1">IF(Tabel1[[#This Row],[auxi]:[auxi]],SUMIF(Tabel1[semaine],Tabel1[[#This Row],[semaine]],Tabel1[Heures payées]),"-")</f>
        <v>-</v>
      </c>
      <c r="S137" s="57" t="str" cm="1">
        <f t="array" aca="1" ref="S137" ca="1">IF(Tabel1[[#This Row],[auxi]:[auxi]],Tabel1[[#This Row],[total semaine]]*24-Contrat_hebdo__h,"")</f>
        <v/>
      </c>
      <c r="T137" s="48" t="str" cm="1">
        <f t="array" aca="1" ref="T137" ca="1">IF(Tabel1[[#This Row],[auxi]:[auxi]],SUMIF(Tabel1[semaine],Tabel1[[#This Row],[semaine]],Tabel1[Repas matin]),"-")</f>
        <v>-</v>
      </c>
      <c r="U137" s="48" t="str" cm="1">
        <f t="array" aca="1" ref="U137" ca="1">IF(Tabel1[[#This Row],[auxi]:[auxi]],SUMIF(Tabel1[semaine],Tabel1[[#This Row],[semaine]],Tabel1[Repas soir]),"-")</f>
        <v>-</v>
      </c>
      <c r="V137" s="30"/>
    </row>
    <row r="138" spans="1:22" ht="15.75" thickBot="1" x14ac:dyDescent="0.3">
      <c r="A138" s="48" t="str">
        <f>MOD(YEAR(Tabel1[[#This Row],[Date]]-WEEKDAY(Tabel1[[#This Row],[Date]],2)+4),100)&amp;TEXT(_xlfn.ISOWEEKNUM(Tabel1[[#This Row],[Date]]),"-00")</f>
        <v>26-20</v>
      </c>
      <c r="B138" s="49" t="str">
        <f>MOD(YEAR(Tabel1[[#This Row],[Date]]),100) &amp; TEXT(MONTH(Tabel1[[#This Row],[Date]]),"-00")</f>
        <v>26-05</v>
      </c>
      <c r="C138" s="50">
        <v>46154</v>
      </c>
      <c r="D138" s="51"/>
      <c r="E138" s="51"/>
      <c r="F138" s="51"/>
      <c r="G138" s="51"/>
      <c r="H138" s="51"/>
      <c r="I138" s="51"/>
      <c r="J138" s="51"/>
      <c r="K138" s="51"/>
      <c r="L138" s="52">
        <f t="shared" si="4"/>
        <v>0</v>
      </c>
      <c r="M138" s="53"/>
      <c r="N138" s="52">
        <f t="shared" si="5"/>
        <v>0</v>
      </c>
      <c r="O138" s="53"/>
      <c r="P138" s="54"/>
      <c r="Q138" s="55" cm="1">
        <f t="array" aca="1" ref="Q138" ca="1">(TODAY()&gt;=Tabel1[[#This Row],[Date]])*(_xlfn.AGGREGATE(14,6,Tabel1[Date]/(Tabel1[semaine]=Tabel1[[#This Row],[semaine]]),1)=Tabel1[[#This Row],[Date]])</f>
        <v>0</v>
      </c>
      <c r="R138" s="56" t="str" cm="1">
        <f t="array" aca="1" ref="R138" ca="1">IF(Tabel1[[#This Row],[auxi]:[auxi]],SUMIF(Tabel1[semaine],Tabel1[[#This Row],[semaine]],Tabel1[Heures payées]),"-")</f>
        <v>-</v>
      </c>
      <c r="S138" s="57" t="str" cm="1">
        <f t="array" aca="1" ref="S138" ca="1">IF(Tabel1[[#This Row],[auxi]:[auxi]],Tabel1[[#This Row],[total semaine]]*24-Contrat_hebdo__h,"")</f>
        <v/>
      </c>
      <c r="T138" s="48" t="str" cm="1">
        <f t="array" aca="1" ref="T138" ca="1">IF(Tabel1[[#This Row],[auxi]:[auxi]],SUMIF(Tabel1[semaine],Tabel1[[#This Row],[semaine]],Tabel1[Repas matin]),"-")</f>
        <v>-</v>
      </c>
      <c r="U138" s="48" t="str" cm="1">
        <f t="array" aca="1" ref="U138" ca="1">IF(Tabel1[[#This Row],[auxi]:[auxi]],SUMIF(Tabel1[semaine],Tabel1[[#This Row],[semaine]],Tabel1[Repas soir]),"-")</f>
        <v>-</v>
      </c>
      <c r="V138" s="30"/>
    </row>
    <row r="139" spans="1:22" ht="15.75" thickBot="1" x14ac:dyDescent="0.3">
      <c r="A139" s="48" t="str">
        <f>MOD(YEAR(Tabel1[[#This Row],[Date]]-WEEKDAY(Tabel1[[#This Row],[Date]],2)+4),100)&amp;TEXT(_xlfn.ISOWEEKNUM(Tabel1[[#This Row],[Date]]),"-00")</f>
        <v>26-20</v>
      </c>
      <c r="B139" s="49" t="str">
        <f>MOD(YEAR(Tabel1[[#This Row],[Date]]),100) &amp; TEXT(MONTH(Tabel1[[#This Row],[Date]]),"-00")</f>
        <v>26-05</v>
      </c>
      <c r="C139" s="50">
        <v>46155</v>
      </c>
      <c r="D139" s="51"/>
      <c r="E139" s="51"/>
      <c r="F139" s="51"/>
      <c r="G139" s="51"/>
      <c r="H139" s="51"/>
      <c r="I139" s="51"/>
      <c r="J139" s="51"/>
      <c r="K139" s="51"/>
      <c r="L139" s="52">
        <f t="shared" si="4"/>
        <v>0</v>
      </c>
      <c r="M139" s="53"/>
      <c r="N139" s="52">
        <f t="shared" si="5"/>
        <v>0</v>
      </c>
      <c r="O139" s="53"/>
      <c r="P139" s="54"/>
      <c r="Q139" s="55" cm="1">
        <f t="array" aca="1" ref="Q139" ca="1">(TODAY()&gt;=Tabel1[[#This Row],[Date]])*(_xlfn.AGGREGATE(14,6,Tabel1[Date]/(Tabel1[semaine]=Tabel1[[#This Row],[semaine]]),1)=Tabel1[[#This Row],[Date]])</f>
        <v>0</v>
      </c>
      <c r="R139" s="56" t="str" cm="1">
        <f t="array" aca="1" ref="R139" ca="1">IF(Tabel1[[#This Row],[auxi]:[auxi]],SUMIF(Tabel1[semaine],Tabel1[[#This Row],[semaine]],Tabel1[Heures payées]),"-")</f>
        <v>-</v>
      </c>
      <c r="S139" s="57" t="str" cm="1">
        <f t="array" aca="1" ref="S139" ca="1">IF(Tabel1[[#This Row],[auxi]:[auxi]],Tabel1[[#This Row],[total semaine]]*24-Contrat_hebdo__h,"")</f>
        <v/>
      </c>
      <c r="T139" s="48" t="str" cm="1">
        <f t="array" aca="1" ref="T139" ca="1">IF(Tabel1[[#This Row],[auxi]:[auxi]],SUMIF(Tabel1[semaine],Tabel1[[#This Row],[semaine]],Tabel1[Repas matin]),"-")</f>
        <v>-</v>
      </c>
      <c r="U139" s="48" t="str" cm="1">
        <f t="array" aca="1" ref="U139" ca="1">IF(Tabel1[[#This Row],[auxi]:[auxi]],SUMIF(Tabel1[semaine],Tabel1[[#This Row],[semaine]],Tabel1[Repas soir]),"-")</f>
        <v>-</v>
      </c>
      <c r="V139" s="30"/>
    </row>
    <row r="140" spans="1:22" ht="15.75" thickBot="1" x14ac:dyDescent="0.3">
      <c r="A140" s="48" t="str">
        <f>MOD(YEAR(Tabel1[[#This Row],[Date]]-WEEKDAY(Tabel1[[#This Row],[Date]],2)+4),100)&amp;TEXT(_xlfn.ISOWEEKNUM(Tabel1[[#This Row],[Date]]),"-00")</f>
        <v>26-20</v>
      </c>
      <c r="B140" s="49" t="str">
        <f>MOD(YEAR(Tabel1[[#This Row],[Date]]),100) &amp; TEXT(MONTH(Tabel1[[#This Row],[Date]]),"-00")</f>
        <v>26-05</v>
      </c>
      <c r="C140" s="50">
        <v>46156</v>
      </c>
      <c r="D140" s="51"/>
      <c r="E140" s="51"/>
      <c r="F140" s="51"/>
      <c r="G140" s="51"/>
      <c r="H140" s="51"/>
      <c r="I140" s="51"/>
      <c r="J140" s="51"/>
      <c r="K140" s="51"/>
      <c r="L140" s="52">
        <f t="shared" si="4"/>
        <v>0</v>
      </c>
      <c r="M140" s="53"/>
      <c r="N140" s="52">
        <f t="shared" si="5"/>
        <v>0</v>
      </c>
      <c r="O140" s="53"/>
      <c r="P140" s="54"/>
      <c r="Q140" s="55" cm="1">
        <f t="array" aca="1" ref="Q140" ca="1">(TODAY()&gt;=Tabel1[[#This Row],[Date]])*(_xlfn.AGGREGATE(14,6,Tabel1[Date]/(Tabel1[semaine]=Tabel1[[#This Row],[semaine]]),1)=Tabel1[[#This Row],[Date]])</f>
        <v>0</v>
      </c>
      <c r="R140" s="56" t="str" cm="1">
        <f t="array" aca="1" ref="R140" ca="1">IF(Tabel1[[#This Row],[auxi]:[auxi]],SUMIF(Tabel1[semaine],Tabel1[[#This Row],[semaine]],Tabel1[Heures payées]),"-")</f>
        <v>-</v>
      </c>
      <c r="S140" s="57" t="str" cm="1">
        <f t="array" aca="1" ref="S140" ca="1">IF(Tabel1[[#This Row],[auxi]:[auxi]],Tabel1[[#This Row],[total semaine]]*24-Contrat_hebdo__h,"")</f>
        <v/>
      </c>
      <c r="T140" s="48" t="str" cm="1">
        <f t="array" aca="1" ref="T140" ca="1">IF(Tabel1[[#This Row],[auxi]:[auxi]],SUMIF(Tabel1[semaine],Tabel1[[#This Row],[semaine]],Tabel1[Repas matin]),"-")</f>
        <v>-</v>
      </c>
      <c r="U140" s="48" t="str" cm="1">
        <f t="array" aca="1" ref="U140" ca="1">IF(Tabel1[[#This Row],[auxi]:[auxi]],SUMIF(Tabel1[semaine],Tabel1[[#This Row],[semaine]],Tabel1[Repas soir]),"-")</f>
        <v>-</v>
      </c>
      <c r="V140" s="30"/>
    </row>
    <row r="141" spans="1:22" ht="15.75" thickBot="1" x14ac:dyDescent="0.3">
      <c r="A141" s="48" t="str">
        <f>MOD(YEAR(Tabel1[[#This Row],[Date]]-WEEKDAY(Tabel1[[#This Row],[Date]],2)+4),100)&amp;TEXT(_xlfn.ISOWEEKNUM(Tabel1[[#This Row],[Date]]),"-00")</f>
        <v>26-20</v>
      </c>
      <c r="B141" s="49" t="str">
        <f>MOD(YEAR(Tabel1[[#This Row],[Date]]),100) &amp; TEXT(MONTH(Tabel1[[#This Row],[Date]]),"-00")</f>
        <v>26-05</v>
      </c>
      <c r="C141" s="50">
        <v>46157</v>
      </c>
      <c r="D141" s="51"/>
      <c r="E141" s="51"/>
      <c r="F141" s="51"/>
      <c r="G141" s="51"/>
      <c r="H141" s="51"/>
      <c r="I141" s="51"/>
      <c r="J141" s="51"/>
      <c r="K141" s="51"/>
      <c r="L141" s="52">
        <f t="shared" si="4"/>
        <v>0</v>
      </c>
      <c r="M141" s="53"/>
      <c r="N141" s="52">
        <f t="shared" si="5"/>
        <v>0</v>
      </c>
      <c r="O141" s="53"/>
      <c r="P141" s="54"/>
      <c r="Q141" s="55" cm="1">
        <f t="array" aca="1" ref="Q141" ca="1">(TODAY()&gt;=Tabel1[[#This Row],[Date]])*(_xlfn.AGGREGATE(14,6,Tabel1[Date]/(Tabel1[semaine]=Tabel1[[#This Row],[semaine]]),1)=Tabel1[[#This Row],[Date]])</f>
        <v>0</v>
      </c>
      <c r="R141" s="56" t="str" cm="1">
        <f t="array" aca="1" ref="R141" ca="1">IF(Tabel1[[#This Row],[auxi]:[auxi]],SUMIF(Tabel1[semaine],Tabel1[[#This Row],[semaine]],Tabel1[Heures payées]),"-")</f>
        <v>-</v>
      </c>
      <c r="S141" s="57" t="str" cm="1">
        <f t="array" aca="1" ref="S141" ca="1">IF(Tabel1[[#This Row],[auxi]:[auxi]],Tabel1[[#This Row],[total semaine]]*24-Contrat_hebdo__h,"")</f>
        <v/>
      </c>
      <c r="T141" s="48" t="str" cm="1">
        <f t="array" aca="1" ref="T141" ca="1">IF(Tabel1[[#This Row],[auxi]:[auxi]],SUMIF(Tabel1[semaine],Tabel1[[#This Row],[semaine]],Tabel1[Repas matin]),"-")</f>
        <v>-</v>
      </c>
      <c r="U141" s="48" t="str" cm="1">
        <f t="array" aca="1" ref="U141" ca="1">IF(Tabel1[[#This Row],[auxi]:[auxi]],SUMIF(Tabel1[semaine],Tabel1[[#This Row],[semaine]],Tabel1[Repas soir]),"-")</f>
        <v>-</v>
      </c>
      <c r="V141" s="30"/>
    </row>
    <row r="142" spans="1:22" ht="15.75" thickBot="1" x14ac:dyDescent="0.3">
      <c r="A142" s="48" t="str">
        <f>MOD(YEAR(Tabel1[[#This Row],[Date]]-WEEKDAY(Tabel1[[#This Row],[Date]],2)+4),100)&amp;TEXT(_xlfn.ISOWEEKNUM(Tabel1[[#This Row],[Date]]),"-00")</f>
        <v>26-20</v>
      </c>
      <c r="B142" s="49" t="str">
        <f>MOD(YEAR(Tabel1[[#This Row],[Date]]),100) &amp; TEXT(MONTH(Tabel1[[#This Row],[Date]]),"-00")</f>
        <v>26-05</v>
      </c>
      <c r="C142" s="50">
        <v>46158</v>
      </c>
      <c r="D142" s="51"/>
      <c r="E142" s="51"/>
      <c r="F142" s="51"/>
      <c r="G142" s="51"/>
      <c r="H142" s="51"/>
      <c r="I142" s="51"/>
      <c r="J142" s="51"/>
      <c r="K142" s="51"/>
      <c r="L142" s="52">
        <f t="shared" si="4"/>
        <v>0</v>
      </c>
      <c r="M142" s="53"/>
      <c r="N142" s="52">
        <f t="shared" si="5"/>
        <v>0</v>
      </c>
      <c r="O142" s="53"/>
      <c r="P142" s="54"/>
      <c r="Q142" s="55" cm="1">
        <f t="array" aca="1" ref="Q142" ca="1">(TODAY()&gt;=Tabel1[[#This Row],[Date]])*(_xlfn.AGGREGATE(14,6,Tabel1[Date]/(Tabel1[semaine]=Tabel1[[#This Row],[semaine]]),1)=Tabel1[[#This Row],[Date]])</f>
        <v>0</v>
      </c>
      <c r="R142" s="56" t="str" cm="1">
        <f t="array" aca="1" ref="R142" ca="1">IF(Tabel1[[#This Row],[auxi]:[auxi]],SUMIF(Tabel1[semaine],Tabel1[[#This Row],[semaine]],Tabel1[Heures payées]),"-")</f>
        <v>-</v>
      </c>
      <c r="S142" s="57" t="str" cm="1">
        <f t="array" aca="1" ref="S142" ca="1">IF(Tabel1[[#This Row],[auxi]:[auxi]],Tabel1[[#This Row],[total semaine]]*24-Contrat_hebdo__h,"")</f>
        <v/>
      </c>
      <c r="T142" s="48" t="str" cm="1">
        <f t="array" aca="1" ref="T142" ca="1">IF(Tabel1[[#This Row],[auxi]:[auxi]],SUMIF(Tabel1[semaine],Tabel1[[#This Row],[semaine]],Tabel1[Repas matin]),"-")</f>
        <v>-</v>
      </c>
      <c r="U142" s="48" t="str" cm="1">
        <f t="array" aca="1" ref="U142" ca="1">IF(Tabel1[[#This Row],[auxi]:[auxi]],SUMIF(Tabel1[semaine],Tabel1[[#This Row],[semaine]],Tabel1[Repas soir]),"-")</f>
        <v>-</v>
      </c>
      <c r="V142" s="30"/>
    </row>
    <row r="143" spans="1:22" ht="15.75" thickBot="1" x14ac:dyDescent="0.3">
      <c r="A143" s="48" t="str">
        <f>MOD(YEAR(Tabel1[[#This Row],[Date]]-WEEKDAY(Tabel1[[#This Row],[Date]],2)+4),100)&amp;TEXT(_xlfn.ISOWEEKNUM(Tabel1[[#This Row],[Date]]),"-00")</f>
        <v>26-20</v>
      </c>
      <c r="B143" s="49" t="str">
        <f>MOD(YEAR(Tabel1[[#This Row],[Date]]),100) &amp; TEXT(MONTH(Tabel1[[#This Row],[Date]]),"-00")</f>
        <v>26-05</v>
      </c>
      <c r="C143" s="50">
        <v>46159</v>
      </c>
      <c r="D143" s="51"/>
      <c r="E143" s="51"/>
      <c r="F143" s="51"/>
      <c r="G143" s="51"/>
      <c r="H143" s="51"/>
      <c r="I143" s="51"/>
      <c r="J143" s="51"/>
      <c r="K143" s="51"/>
      <c r="L143" s="52">
        <f t="shared" si="4"/>
        <v>0</v>
      </c>
      <c r="M143" s="53"/>
      <c r="N143" s="52">
        <f t="shared" si="5"/>
        <v>0</v>
      </c>
      <c r="O143" s="53"/>
      <c r="P143" s="54"/>
      <c r="Q143" s="55" cm="1">
        <f t="array" aca="1" ref="Q143" ca="1">(TODAY()&gt;=Tabel1[[#This Row],[Date]])*(_xlfn.AGGREGATE(14,6,Tabel1[Date]/(Tabel1[semaine]=Tabel1[[#This Row],[semaine]]),1)=Tabel1[[#This Row],[Date]])</f>
        <v>0</v>
      </c>
      <c r="R143" s="56" t="str" cm="1">
        <f t="array" aca="1" ref="R143" ca="1">IF(Tabel1[[#This Row],[auxi]:[auxi]],SUMIF(Tabel1[semaine],Tabel1[[#This Row],[semaine]],Tabel1[Heures payées]),"-")</f>
        <v>-</v>
      </c>
      <c r="S143" s="57" t="str" cm="1">
        <f t="array" aca="1" ref="S143" ca="1">IF(Tabel1[[#This Row],[auxi]:[auxi]],Tabel1[[#This Row],[total semaine]]*24-Contrat_hebdo__h,"")</f>
        <v/>
      </c>
      <c r="T143" s="48" t="str" cm="1">
        <f t="array" aca="1" ref="T143" ca="1">IF(Tabel1[[#This Row],[auxi]:[auxi]],SUMIF(Tabel1[semaine],Tabel1[[#This Row],[semaine]],Tabel1[Repas matin]),"-")</f>
        <v>-</v>
      </c>
      <c r="U143" s="48" t="str" cm="1">
        <f t="array" aca="1" ref="U143" ca="1">IF(Tabel1[[#This Row],[auxi]:[auxi]],SUMIF(Tabel1[semaine],Tabel1[[#This Row],[semaine]],Tabel1[Repas soir]),"-")</f>
        <v>-</v>
      </c>
      <c r="V143" s="30"/>
    </row>
    <row r="144" spans="1:22" ht="15.75" thickBot="1" x14ac:dyDescent="0.3">
      <c r="A144" s="48" t="str">
        <f>MOD(YEAR(Tabel1[[#This Row],[Date]]-WEEKDAY(Tabel1[[#This Row],[Date]],2)+4),100)&amp;TEXT(_xlfn.ISOWEEKNUM(Tabel1[[#This Row],[Date]]),"-00")</f>
        <v>26-21</v>
      </c>
      <c r="B144" s="49" t="str">
        <f>MOD(YEAR(Tabel1[[#This Row],[Date]]),100) &amp; TEXT(MONTH(Tabel1[[#This Row],[Date]]),"-00")</f>
        <v>26-05</v>
      </c>
      <c r="C144" s="50">
        <v>46160</v>
      </c>
      <c r="D144" s="51"/>
      <c r="E144" s="51"/>
      <c r="F144" s="51"/>
      <c r="G144" s="51"/>
      <c r="H144" s="51"/>
      <c r="I144" s="51"/>
      <c r="J144" s="51"/>
      <c r="K144" s="51"/>
      <c r="L144" s="52">
        <f t="shared" si="4"/>
        <v>0</v>
      </c>
      <c r="M144" s="53"/>
      <c r="N144" s="52">
        <f t="shared" si="5"/>
        <v>0</v>
      </c>
      <c r="O144" s="53"/>
      <c r="P144" s="54"/>
      <c r="Q144" s="55" cm="1">
        <f t="array" aca="1" ref="Q144" ca="1">(TODAY()&gt;=Tabel1[[#This Row],[Date]])*(_xlfn.AGGREGATE(14,6,Tabel1[Date]/(Tabel1[semaine]=Tabel1[[#This Row],[semaine]]),1)=Tabel1[[#This Row],[Date]])</f>
        <v>0</v>
      </c>
      <c r="R144" s="56" t="str" cm="1">
        <f t="array" aca="1" ref="R144" ca="1">IF(Tabel1[[#This Row],[auxi]:[auxi]],SUMIF(Tabel1[semaine],Tabel1[[#This Row],[semaine]],Tabel1[Heures payées]),"-")</f>
        <v>-</v>
      </c>
      <c r="S144" s="57" t="str" cm="1">
        <f t="array" aca="1" ref="S144" ca="1">IF(Tabel1[[#This Row],[auxi]:[auxi]],Tabel1[[#This Row],[total semaine]]*24-Contrat_hebdo__h,"")</f>
        <v/>
      </c>
      <c r="T144" s="48" t="str" cm="1">
        <f t="array" aca="1" ref="T144" ca="1">IF(Tabel1[[#This Row],[auxi]:[auxi]],SUMIF(Tabel1[semaine],Tabel1[[#This Row],[semaine]],Tabel1[Repas matin]),"-")</f>
        <v>-</v>
      </c>
      <c r="U144" s="48" t="str" cm="1">
        <f t="array" aca="1" ref="U144" ca="1">IF(Tabel1[[#This Row],[auxi]:[auxi]],SUMIF(Tabel1[semaine],Tabel1[[#This Row],[semaine]],Tabel1[Repas soir]),"-")</f>
        <v>-</v>
      </c>
      <c r="V144" s="30"/>
    </row>
    <row r="145" spans="1:22" ht="15.75" thickBot="1" x14ac:dyDescent="0.3">
      <c r="A145" s="48" t="str">
        <f>MOD(YEAR(Tabel1[[#This Row],[Date]]-WEEKDAY(Tabel1[[#This Row],[Date]],2)+4),100)&amp;TEXT(_xlfn.ISOWEEKNUM(Tabel1[[#This Row],[Date]]),"-00")</f>
        <v>26-21</v>
      </c>
      <c r="B145" s="49" t="str">
        <f>MOD(YEAR(Tabel1[[#This Row],[Date]]),100) &amp; TEXT(MONTH(Tabel1[[#This Row],[Date]]),"-00")</f>
        <v>26-05</v>
      </c>
      <c r="C145" s="50">
        <v>46161</v>
      </c>
      <c r="D145" s="51"/>
      <c r="E145" s="51"/>
      <c r="F145" s="51"/>
      <c r="G145" s="51"/>
      <c r="H145" s="51"/>
      <c r="I145" s="51"/>
      <c r="J145" s="51"/>
      <c r="K145" s="51"/>
      <c r="L145" s="52">
        <f t="shared" si="4"/>
        <v>0</v>
      </c>
      <c r="M145" s="53"/>
      <c r="N145" s="52">
        <f t="shared" si="5"/>
        <v>0</v>
      </c>
      <c r="O145" s="53"/>
      <c r="P145" s="54"/>
      <c r="Q145" s="55" cm="1">
        <f t="array" aca="1" ref="Q145" ca="1">(TODAY()&gt;=Tabel1[[#This Row],[Date]])*(_xlfn.AGGREGATE(14,6,Tabel1[Date]/(Tabel1[semaine]=Tabel1[[#This Row],[semaine]]),1)=Tabel1[[#This Row],[Date]])</f>
        <v>0</v>
      </c>
      <c r="R145" s="56" t="str" cm="1">
        <f t="array" aca="1" ref="R145" ca="1">IF(Tabel1[[#This Row],[auxi]:[auxi]],SUMIF(Tabel1[semaine],Tabel1[[#This Row],[semaine]],Tabel1[Heures payées]),"-")</f>
        <v>-</v>
      </c>
      <c r="S145" s="57" t="str" cm="1">
        <f t="array" aca="1" ref="S145" ca="1">IF(Tabel1[[#This Row],[auxi]:[auxi]],Tabel1[[#This Row],[total semaine]]*24-Contrat_hebdo__h,"")</f>
        <v/>
      </c>
      <c r="T145" s="48" t="str" cm="1">
        <f t="array" aca="1" ref="T145" ca="1">IF(Tabel1[[#This Row],[auxi]:[auxi]],SUMIF(Tabel1[semaine],Tabel1[[#This Row],[semaine]],Tabel1[Repas matin]),"-")</f>
        <v>-</v>
      </c>
      <c r="U145" s="48" t="str" cm="1">
        <f t="array" aca="1" ref="U145" ca="1">IF(Tabel1[[#This Row],[auxi]:[auxi]],SUMIF(Tabel1[semaine],Tabel1[[#This Row],[semaine]],Tabel1[Repas soir]),"-")</f>
        <v>-</v>
      </c>
      <c r="V145" s="30"/>
    </row>
    <row r="146" spans="1:22" ht="15.75" thickBot="1" x14ac:dyDescent="0.3">
      <c r="A146" s="48" t="str">
        <f>MOD(YEAR(Tabel1[[#This Row],[Date]]-WEEKDAY(Tabel1[[#This Row],[Date]],2)+4),100)&amp;TEXT(_xlfn.ISOWEEKNUM(Tabel1[[#This Row],[Date]]),"-00")</f>
        <v>26-21</v>
      </c>
      <c r="B146" s="49" t="str">
        <f>MOD(YEAR(Tabel1[[#This Row],[Date]]),100) &amp; TEXT(MONTH(Tabel1[[#This Row],[Date]]),"-00")</f>
        <v>26-05</v>
      </c>
      <c r="C146" s="50">
        <v>46162</v>
      </c>
      <c r="D146" s="51"/>
      <c r="E146" s="51"/>
      <c r="F146" s="51"/>
      <c r="G146" s="51"/>
      <c r="H146" s="51"/>
      <c r="I146" s="51"/>
      <c r="J146" s="51"/>
      <c r="K146" s="51"/>
      <c r="L146" s="52">
        <f t="shared" si="4"/>
        <v>0</v>
      </c>
      <c r="M146" s="53"/>
      <c r="N146" s="52">
        <f t="shared" si="5"/>
        <v>0</v>
      </c>
      <c r="O146" s="53"/>
      <c r="P146" s="54"/>
      <c r="Q146" s="55" cm="1">
        <f t="array" aca="1" ref="Q146" ca="1">(TODAY()&gt;=Tabel1[[#This Row],[Date]])*(_xlfn.AGGREGATE(14,6,Tabel1[Date]/(Tabel1[semaine]=Tabel1[[#This Row],[semaine]]),1)=Tabel1[[#This Row],[Date]])</f>
        <v>0</v>
      </c>
      <c r="R146" s="56" t="str" cm="1">
        <f t="array" aca="1" ref="R146" ca="1">IF(Tabel1[[#This Row],[auxi]:[auxi]],SUMIF(Tabel1[semaine],Tabel1[[#This Row],[semaine]],Tabel1[Heures payées]),"-")</f>
        <v>-</v>
      </c>
      <c r="S146" s="57" t="str" cm="1">
        <f t="array" aca="1" ref="S146" ca="1">IF(Tabel1[[#This Row],[auxi]:[auxi]],Tabel1[[#This Row],[total semaine]]*24-Contrat_hebdo__h,"")</f>
        <v/>
      </c>
      <c r="T146" s="48" t="str" cm="1">
        <f t="array" aca="1" ref="T146" ca="1">IF(Tabel1[[#This Row],[auxi]:[auxi]],SUMIF(Tabel1[semaine],Tabel1[[#This Row],[semaine]],Tabel1[Repas matin]),"-")</f>
        <v>-</v>
      </c>
      <c r="U146" s="48" t="str" cm="1">
        <f t="array" aca="1" ref="U146" ca="1">IF(Tabel1[[#This Row],[auxi]:[auxi]],SUMIF(Tabel1[semaine],Tabel1[[#This Row],[semaine]],Tabel1[Repas soir]),"-")</f>
        <v>-</v>
      </c>
      <c r="V146" s="30"/>
    </row>
    <row r="147" spans="1:22" ht="15.75" thickBot="1" x14ac:dyDescent="0.3">
      <c r="A147" s="48" t="str">
        <f>MOD(YEAR(Tabel1[[#This Row],[Date]]-WEEKDAY(Tabel1[[#This Row],[Date]],2)+4),100)&amp;TEXT(_xlfn.ISOWEEKNUM(Tabel1[[#This Row],[Date]]),"-00")</f>
        <v>26-21</v>
      </c>
      <c r="B147" s="49" t="str">
        <f>MOD(YEAR(Tabel1[[#This Row],[Date]]),100) &amp; TEXT(MONTH(Tabel1[[#This Row],[Date]]),"-00")</f>
        <v>26-05</v>
      </c>
      <c r="C147" s="50">
        <v>46163</v>
      </c>
      <c r="D147" s="51"/>
      <c r="E147" s="51"/>
      <c r="F147" s="51"/>
      <c r="G147" s="51"/>
      <c r="H147" s="51"/>
      <c r="I147" s="51"/>
      <c r="J147" s="51"/>
      <c r="K147" s="51"/>
      <c r="L147" s="52">
        <f t="shared" si="4"/>
        <v>0</v>
      </c>
      <c r="M147" s="53"/>
      <c r="N147" s="52">
        <f t="shared" si="5"/>
        <v>0</v>
      </c>
      <c r="O147" s="53"/>
      <c r="P147" s="54"/>
      <c r="Q147" s="55" cm="1">
        <f t="array" aca="1" ref="Q147" ca="1">(TODAY()&gt;=Tabel1[[#This Row],[Date]])*(_xlfn.AGGREGATE(14,6,Tabel1[Date]/(Tabel1[semaine]=Tabel1[[#This Row],[semaine]]),1)=Tabel1[[#This Row],[Date]])</f>
        <v>0</v>
      </c>
      <c r="R147" s="56" t="str" cm="1">
        <f t="array" aca="1" ref="R147" ca="1">IF(Tabel1[[#This Row],[auxi]:[auxi]],SUMIF(Tabel1[semaine],Tabel1[[#This Row],[semaine]],Tabel1[Heures payées]),"-")</f>
        <v>-</v>
      </c>
      <c r="S147" s="57" t="str" cm="1">
        <f t="array" aca="1" ref="S147" ca="1">IF(Tabel1[[#This Row],[auxi]:[auxi]],Tabel1[[#This Row],[total semaine]]*24-Contrat_hebdo__h,"")</f>
        <v/>
      </c>
      <c r="T147" s="48" t="str" cm="1">
        <f t="array" aca="1" ref="T147" ca="1">IF(Tabel1[[#This Row],[auxi]:[auxi]],SUMIF(Tabel1[semaine],Tabel1[[#This Row],[semaine]],Tabel1[Repas matin]),"-")</f>
        <v>-</v>
      </c>
      <c r="U147" s="48" t="str" cm="1">
        <f t="array" aca="1" ref="U147" ca="1">IF(Tabel1[[#This Row],[auxi]:[auxi]],SUMIF(Tabel1[semaine],Tabel1[[#This Row],[semaine]],Tabel1[Repas soir]),"-")</f>
        <v>-</v>
      </c>
      <c r="V147" s="30"/>
    </row>
    <row r="148" spans="1:22" ht="15.75" thickBot="1" x14ac:dyDescent="0.3">
      <c r="A148" s="48" t="str">
        <f>MOD(YEAR(Tabel1[[#This Row],[Date]]-WEEKDAY(Tabel1[[#This Row],[Date]],2)+4),100)&amp;TEXT(_xlfn.ISOWEEKNUM(Tabel1[[#This Row],[Date]]),"-00")</f>
        <v>26-21</v>
      </c>
      <c r="B148" s="49" t="str">
        <f>MOD(YEAR(Tabel1[[#This Row],[Date]]),100) &amp; TEXT(MONTH(Tabel1[[#This Row],[Date]]),"-00")</f>
        <v>26-05</v>
      </c>
      <c r="C148" s="50">
        <v>46164</v>
      </c>
      <c r="D148" s="51"/>
      <c r="E148" s="51"/>
      <c r="F148" s="51"/>
      <c r="G148" s="51"/>
      <c r="H148" s="51"/>
      <c r="I148" s="51"/>
      <c r="J148" s="51"/>
      <c r="K148" s="51"/>
      <c r="L148" s="52">
        <f t="shared" si="4"/>
        <v>0</v>
      </c>
      <c r="M148" s="53"/>
      <c r="N148" s="52">
        <f t="shared" si="5"/>
        <v>0</v>
      </c>
      <c r="O148" s="53"/>
      <c r="P148" s="54"/>
      <c r="Q148" s="55" cm="1">
        <f t="array" aca="1" ref="Q148" ca="1">(TODAY()&gt;=Tabel1[[#This Row],[Date]])*(_xlfn.AGGREGATE(14,6,Tabel1[Date]/(Tabel1[semaine]=Tabel1[[#This Row],[semaine]]),1)=Tabel1[[#This Row],[Date]])</f>
        <v>0</v>
      </c>
      <c r="R148" s="56" t="str" cm="1">
        <f t="array" aca="1" ref="R148" ca="1">IF(Tabel1[[#This Row],[auxi]:[auxi]],SUMIF(Tabel1[semaine],Tabel1[[#This Row],[semaine]],Tabel1[Heures payées]),"-")</f>
        <v>-</v>
      </c>
      <c r="S148" s="57" t="str" cm="1">
        <f t="array" aca="1" ref="S148" ca="1">IF(Tabel1[[#This Row],[auxi]:[auxi]],Tabel1[[#This Row],[total semaine]]*24-Contrat_hebdo__h,"")</f>
        <v/>
      </c>
      <c r="T148" s="48" t="str" cm="1">
        <f t="array" aca="1" ref="T148" ca="1">IF(Tabel1[[#This Row],[auxi]:[auxi]],SUMIF(Tabel1[semaine],Tabel1[[#This Row],[semaine]],Tabel1[Repas matin]),"-")</f>
        <v>-</v>
      </c>
      <c r="U148" s="48" t="str" cm="1">
        <f t="array" aca="1" ref="U148" ca="1">IF(Tabel1[[#This Row],[auxi]:[auxi]],SUMIF(Tabel1[semaine],Tabel1[[#This Row],[semaine]],Tabel1[Repas soir]),"-")</f>
        <v>-</v>
      </c>
      <c r="V148" s="30"/>
    </row>
    <row r="149" spans="1:22" ht="15.75" thickBot="1" x14ac:dyDescent="0.3">
      <c r="A149" s="48" t="str">
        <f>MOD(YEAR(Tabel1[[#This Row],[Date]]-WEEKDAY(Tabel1[[#This Row],[Date]],2)+4),100)&amp;TEXT(_xlfn.ISOWEEKNUM(Tabel1[[#This Row],[Date]]),"-00")</f>
        <v>26-21</v>
      </c>
      <c r="B149" s="49" t="str">
        <f>MOD(YEAR(Tabel1[[#This Row],[Date]]),100) &amp; TEXT(MONTH(Tabel1[[#This Row],[Date]]),"-00")</f>
        <v>26-05</v>
      </c>
      <c r="C149" s="50">
        <v>46165</v>
      </c>
      <c r="D149" s="51"/>
      <c r="E149" s="51"/>
      <c r="F149" s="51"/>
      <c r="G149" s="51"/>
      <c r="H149" s="51"/>
      <c r="I149" s="51"/>
      <c r="J149" s="51"/>
      <c r="K149" s="51"/>
      <c r="L149" s="52">
        <f t="shared" si="4"/>
        <v>0</v>
      </c>
      <c r="M149" s="53"/>
      <c r="N149" s="52">
        <f t="shared" si="5"/>
        <v>0</v>
      </c>
      <c r="O149" s="53"/>
      <c r="P149" s="54"/>
      <c r="Q149" s="55" cm="1">
        <f t="array" aca="1" ref="Q149" ca="1">(TODAY()&gt;=Tabel1[[#This Row],[Date]])*(_xlfn.AGGREGATE(14,6,Tabel1[Date]/(Tabel1[semaine]=Tabel1[[#This Row],[semaine]]),1)=Tabel1[[#This Row],[Date]])</f>
        <v>0</v>
      </c>
      <c r="R149" s="56" t="str" cm="1">
        <f t="array" aca="1" ref="R149" ca="1">IF(Tabel1[[#This Row],[auxi]:[auxi]],SUMIF(Tabel1[semaine],Tabel1[[#This Row],[semaine]],Tabel1[Heures payées]),"-")</f>
        <v>-</v>
      </c>
      <c r="S149" s="57" t="str" cm="1">
        <f t="array" aca="1" ref="S149" ca="1">IF(Tabel1[[#This Row],[auxi]:[auxi]],Tabel1[[#This Row],[total semaine]]*24-Contrat_hebdo__h,"")</f>
        <v/>
      </c>
      <c r="T149" s="48" t="str" cm="1">
        <f t="array" aca="1" ref="T149" ca="1">IF(Tabel1[[#This Row],[auxi]:[auxi]],SUMIF(Tabel1[semaine],Tabel1[[#This Row],[semaine]],Tabel1[Repas matin]),"-")</f>
        <v>-</v>
      </c>
      <c r="U149" s="48" t="str" cm="1">
        <f t="array" aca="1" ref="U149" ca="1">IF(Tabel1[[#This Row],[auxi]:[auxi]],SUMIF(Tabel1[semaine],Tabel1[[#This Row],[semaine]],Tabel1[Repas soir]),"-")</f>
        <v>-</v>
      </c>
      <c r="V149" s="30"/>
    </row>
    <row r="150" spans="1:22" ht="15.75" thickBot="1" x14ac:dyDescent="0.3">
      <c r="A150" s="48" t="str">
        <f>MOD(YEAR(Tabel1[[#This Row],[Date]]-WEEKDAY(Tabel1[[#This Row],[Date]],2)+4),100)&amp;TEXT(_xlfn.ISOWEEKNUM(Tabel1[[#This Row],[Date]]),"-00")</f>
        <v>26-21</v>
      </c>
      <c r="B150" s="49" t="str">
        <f>MOD(YEAR(Tabel1[[#This Row],[Date]]),100) &amp; TEXT(MONTH(Tabel1[[#This Row],[Date]]),"-00")</f>
        <v>26-05</v>
      </c>
      <c r="C150" s="50">
        <v>46166</v>
      </c>
      <c r="D150" s="51"/>
      <c r="E150" s="51"/>
      <c r="F150" s="51"/>
      <c r="G150" s="51"/>
      <c r="H150" s="51"/>
      <c r="I150" s="51"/>
      <c r="J150" s="51"/>
      <c r="K150" s="51"/>
      <c r="L150" s="52">
        <f t="shared" si="4"/>
        <v>0</v>
      </c>
      <c r="M150" s="53"/>
      <c r="N150" s="52">
        <f t="shared" si="5"/>
        <v>0</v>
      </c>
      <c r="O150" s="53"/>
      <c r="P150" s="54"/>
      <c r="Q150" s="55" cm="1">
        <f t="array" aca="1" ref="Q150" ca="1">(TODAY()&gt;=Tabel1[[#This Row],[Date]])*(_xlfn.AGGREGATE(14,6,Tabel1[Date]/(Tabel1[semaine]=Tabel1[[#This Row],[semaine]]),1)=Tabel1[[#This Row],[Date]])</f>
        <v>0</v>
      </c>
      <c r="R150" s="56" t="str" cm="1">
        <f t="array" aca="1" ref="R150" ca="1">IF(Tabel1[[#This Row],[auxi]:[auxi]],SUMIF(Tabel1[semaine],Tabel1[[#This Row],[semaine]],Tabel1[Heures payées]),"-")</f>
        <v>-</v>
      </c>
      <c r="S150" s="57" t="str" cm="1">
        <f t="array" aca="1" ref="S150" ca="1">IF(Tabel1[[#This Row],[auxi]:[auxi]],Tabel1[[#This Row],[total semaine]]*24-Contrat_hebdo__h,"")</f>
        <v/>
      </c>
      <c r="T150" s="48" t="str" cm="1">
        <f t="array" aca="1" ref="T150" ca="1">IF(Tabel1[[#This Row],[auxi]:[auxi]],SUMIF(Tabel1[semaine],Tabel1[[#This Row],[semaine]],Tabel1[Repas matin]),"-")</f>
        <v>-</v>
      </c>
      <c r="U150" s="48" t="str" cm="1">
        <f t="array" aca="1" ref="U150" ca="1">IF(Tabel1[[#This Row],[auxi]:[auxi]],SUMIF(Tabel1[semaine],Tabel1[[#This Row],[semaine]],Tabel1[Repas soir]),"-")</f>
        <v>-</v>
      </c>
      <c r="V150" s="30"/>
    </row>
    <row r="151" spans="1:22" ht="15.75" thickBot="1" x14ac:dyDescent="0.3">
      <c r="A151" s="48" t="str">
        <f>MOD(YEAR(Tabel1[[#This Row],[Date]]-WEEKDAY(Tabel1[[#This Row],[Date]],2)+4),100)&amp;TEXT(_xlfn.ISOWEEKNUM(Tabel1[[#This Row],[Date]]),"-00")</f>
        <v>26-22</v>
      </c>
      <c r="B151" s="49" t="str">
        <f>MOD(YEAR(Tabel1[[#This Row],[Date]]),100) &amp; TEXT(MONTH(Tabel1[[#This Row],[Date]]),"-00")</f>
        <v>26-05</v>
      </c>
      <c r="C151" s="50">
        <v>46167</v>
      </c>
      <c r="D151" s="51"/>
      <c r="E151" s="51"/>
      <c r="F151" s="51"/>
      <c r="G151" s="51"/>
      <c r="H151" s="51"/>
      <c r="I151" s="51"/>
      <c r="J151" s="51"/>
      <c r="K151" s="51"/>
      <c r="L151" s="52">
        <f t="shared" si="4"/>
        <v>0</v>
      </c>
      <c r="M151" s="53"/>
      <c r="N151" s="52">
        <f t="shared" si="5"/>
        <v>0</v>
      </c>
      <c r="O151" s="53"/>
      <c r="P151" s="54"/>
      <c r="Q151" s="55" cm="1">
        <f t="array" aca="1" ref="Q151" ca="1">(TODAY()&gt;=Tabel1[[#This Row],[Date]])*(_xlfn.AGGREGATE(14,6,Tabel1[Date]/(Tabel1[semaine]=Tabel1[[#This Row],[semaine]]),1)=Tabel1[[#This Row],[Date]])</f>
        <v>0</v>
      </c>
      <c r="R151" s="56" t="str" cm="1">
        <f t="array" aca="1" ref="R151" ca="1">IF(Tabel1[[#This Row],[auxi]:[auxi]],SUMIF(Tabel1[semaine],Tabel1[[#This Row],[semaine]],Tabel1[Heures payées]),"-")</f>
        <v>-</v>
      </c>
      <c r="S151" s="57" t="str" cm="1">
        <f t="array" aca="1" ref="S151" ca="1">IF(Tabel1[[#This Row],[auxi]:[auxi]],Tabel1[[#This Row],[total semaine]]*24-Contrat_hebdo__h,"")</f>
        <v/>
      </c>
      <c r="T151" s="48" t="str" cm="1">
        <f t="array" aca="1" ref="T151" ca="1">IF(Tabel1[[#This Row],[auxi]:[auxi]],SUMIF(Tabel1[semaine],Tabel1[[#This Row],[semaine]],Tabel1[Repas matin]),"-")</f>
        <v>-</v>
      </c>
      <c r="U151" s="48" t="str" cm="1">
        <f t="array" aca="1" ref="U151" ca="1">IF(Tabel1[[#This Row],[auxi]:[auxi]],SUMIF(Tabel1[semaine],Tabel1[[#This Row],[semaine]],Tabel1[Repas soir]),"-")</f>
        <v>-</v>
      </c>
      <c r="V151" s="30"/>
    </row>
    <row r="152" spans="1:22" ht="15.75" thickBot="1" x14ac:dyDescent="0.3">
      <c r="A152" s="48" t="str">
        <f>MOD(YEAR(Tabel1[[#This Row],[Date]]-WEEKDAY(Tabel1[[#This Row],[Date]],2)+4),100)&amp;TEXT(_xlfn.ISOWEEKNUM(Tabel1[[#This Row],[Date]]),"-00")</f>
        <v>26-22</v>
      </c>
      <c r="B152" s="49" t="str">
        <f>MOD(YEAR(Tabel1[[#This Row],[Date]]),100) &amp; TEXT(MONTH(Tabel1[[#This Row],[Date]]),"-00")</f>
        <v>26-05</v>
      </c>
      <c r="C152" s="50">
        <v>46168</v>
      </c>
      <c r="D152" s="51"/>
      <c r="E152" s="51"/>
      <c r="F152" s="51"/>
      <c r="G152" s="51"/>
      <c r="H152" s="51"/>
      <c r="I152" s="51"/>
      <c r="J152" s="51"/>
      <c r="K152" s="51"/>
      <c r="L152" s="52">
        <f t="shared" si="4"/>
        <v>0</v>
      </c>
      <c r="M152" s="53"/>
      <c r="N152" s="52">
        <f t="shared" si="5"/>
        <v>0</v>
      </c>
      <c r="O152" s="53"/>
      <c r="P152" s="54"/>
      <c r="Q152" s="55" cm="1">
        <f t="array" aca="1" ref="Q152" ca="1">(TODAY()&gt;=Tabel1[[#This Row],[Date]])*(_xlfn.AGGREGATE(14,6,Tabel1[Date]/(Tabel1[semaine]=Tabel1[[#This Row],[semaine]]),1)=Tabel1[[#This Row],[Date]])</f>
        <v>0</v>
      </c>
      <c r="R152" s="56" t="str" cm="1">
        <f t="array" aca="1" ref="R152" ca="1">IF(Tabel1[[#This Row],[auxi]:[auxi]],SUMIF(Tabel1[semaine],Tabel1[[#This Row],[semaine]],Tabel1[Heures payées]),"-")</f>
        <v>-</v>
      </c>
      <c r="S152" s="57" t="str" cm="1">
        <f t="array" aca="1" ref="S152" ca="1">IF(Tabel1[[#This Row],[auxi]:[auxi]],Tabel1[[#This Row],[total semaine]]*24-Contrat_hebdo__h,"")</f>
        <v/>
      </c>
      <c r="T152" s="48" t="str" cm="1">
        <f t="array" aca="1" ref="T152" ca="1">IF(Tabel1[[#This Row],[auxi]:[auxi]],SUMIF(Tabel1[semaine],Tabel1[[#This Row],[semaine]],Tabel1[Repas matin]),"-")</f>
        <v>-</v>
      </c>
      <c r="U152" s="48" t="str" cm="1">
        <f t="array" aca="1" ref="U152" ca="1">IF(Tabel1[[#This Row],[auxi]:[auxi]],SUMIF(Tabel1[semaine],Tabel1[[#This Row],[semaine]],Tabel1[Repas soir]),"-")</f>
        <v>-</v>
      </c>
      <c r="V152" s="30"/>
    </row>
    <row r="153" spans="1:22" ht="15.75" thickBot="1" x14ac:dyDescent="0.3">
      <c r="A153" s="48" t="str">
        <f>MOD(YEAR(Tabel1[[#This Row],[Date]]-WEEKDAY(Tabel1[[#This Row],[Date]],2)+4),100)&amp;TEXT(_xlfn.ISOWEEKNUM(Tabel1[[#This Row],[Date]]),"-00")</f>
        <v>26-22</v>
      </c>
      <c r="B153" s="49" t="str">
        <f>MOD(YEAR(Tabel1[[#This Row],[Date]]),100) &amp; TEXT(MONTH(Tabel1[[#This Row],[Date]]),"-00")</f>
        <v>26-05</v>
      </c>
      <c r="C153" s="50">
        <v>46169</v>
      </c>
      <c r="D153" s="51"/>
      <c r="E153" s="51"/>
      <c r="F153" s="51"/>
      <c r="G153" s="51"/>
      <c r="H153" s="51"/>
      <c r="I153" s="51"/>
      <c r="J153" s="51"/>
      <c r="K153" s="51"/>
      <c r="L153" s="52">
        <f t="shared" si="4"/>
        <v>0</v>
      </c>
      <c r="M153" s="53"/>
      <c r="N153" s="52">
        <f t="shared" si="5"/>
        <v>0</v>
      </c>
      <c r="O153" s="53"/>
      <c r="P153" s="54"/>
      <c r="Q153" s="55" cm="1">
        <f t="array" aca="1" ref="Q153" ca="1">(TODAY()&gt;=Tabel1[[#This Row],[Date]])*(_xlfn.AGGREGATE(14,6,Tabel1[Date]/(Tabel1[semaine]=Tabel1[[#This Row],[semaine]]),1)=Tabel1[[#This Row],[Date]])</f>
        <v>0</v>
      </c>
      <c r="R153" s="56" t="str" cm="1">
        <f t="array" aca="1" ref="R153" ca="1">IF(Tabel1[[#This Row],[auxi]:[auxi]],SUMIF(Tabel1[semaine],Tabel1[[#This Row],[semaine]],Tabel1[Heures payées]),"-")</f>
        <v>-</v>
      </c>
      <c r="S153" s="57" t="str" cm="1">
        <f t="array" aca="1" ref="S153" ca="1">IF(Tabel1[[#This Row],[auxi]:[auxi]],Tabel1[[#This Row],[total semaine]]*24-Contrat_hebdo__h,"")</f>
        <v/>
      </c>
      <c r="T153" s="48" t="str" cm="1">
        <f t="array" aca="1" ref="T153" ca="1">IF(Tabel1[[#This Row],[auxi]:[auxi]],SUMIF(Tabel1[semaine],Tabel1[[#This Row],[semaine]],Tabel1[Repas matin]),"-")</f>
        <v>-</v>
      </c>
      <c r="U153" s="48" t="str" cm="1">
        <f t="array" aca="1" ref="U153" ca="1">IF(Tabel1[[#This Row],[auxi]:[auxi]],SUMIF(Tabel1[semaine],Tabel1[[#This Row],[semaine]],Tabel1[Repas soir]),"-")</f>
        <v>-</v>
      </c>
      <c r="V153" s="30"/>
    </row>
    <row r="154" spans="1:22" ht="15.75" thickBot="1" x14ac:dyDescent="0.3">
      <c r="A154" s="48" t="str">
        <f>MOD(YEAR(Tabel1[[#This Row],[Date]]-WEEKDAY(Tabel1[[#This Row],[Date]],2)+4),100)&amp;TEXT(_xlfn.ISOWEEKNUM(Tabel1[[#This Row],[Date]]),"-00")</f>
        <v>26-22</v>
      </c>
      <c r="B154" s="49" t="str">
        <f>MOD(YEAR(Tabel1[[#This Row],[Date]]),100) &amp; TEXT(MONTH(Tabel1[[#This Row],[Date]]),"-00")</f>
        <v>26-05</v>
      </c>
      <c r="C154" s="50">
        <v>46170</v>
      </c>
      <c r="D154" s="51"/>
      <c r="E154" s="51"/>
      <c r="F154" s="51"/>
      <c r="G154" s="51"/>
      <c r="H154" s="51"/>
      <c r="I154" s="51"/>
      <c r="J154" s="51"/>
      <c r="K154" s="51"/>
      <c r="L154" s="52">
        <f t="shared" si="4"/>
        <v>0</v>
      </c>
      <c r="M154" s="53"/>
      <c r="N154" s="52">
        <f t="shared" si="5"/>
        <v>0</v>
      </c>
      <c r="O154" s="53"/>
      <c r="P154" s="54"/>
      <c r="Q154" s="55" cm="1">
        <f t="array" aca="1" ref="Q154" ca="1">(TODAY()&gt;=Tabel1[[#This Row],[Date]])*(_xlfn.AGGREGATE(14,6,Tabel1[Date]/(Tabel1[semaine]=Tabel1[[#This Row],[semaine]]),1)=Tabel1[[#This Row],[Date]])</f>
        <v>0</v>
      </c>
      <c r="R154" s="56" t="str" cm="1">
        <f t="array" aca="1" ref="R154" ca="1">IF(Tabel1[[#This Row],[auxi]:[auxi]],SUMIF(Tabel1[semaine],Tabel1[[#This Row],[semaine]],Tabel1[Heures payées]),"-")</f>
        <v>-</v>
      </c>
      <c r="S154" s="57" t="str" cm="1">
        <f t="array" aca="1" ref="S154" ca="1">IF(Tabel1[[#This Row],[auxi]:[auxi]],Tabel1[[#This Row],[total semaine]]*24-Contrat_hebdo__h,"")</f>
        <v/>
      </c>
      <c r="T154" s="48" t="str" cm="1">
        <f t="array" aca="1" ref="T154" ca="1">IF(Tabel1[[#This Row],[auxi]:[auxi]],SUMIF(Tabel1[semaine],Tabel1[[#This Row],[semaine]],Tabel1[Repas matin]),"-")</f>
        <v>-</v>
      </c>
      <c r="U154" s="48" t="str" cm="1">
        <f t="array" aca="1" ref="U154" ca="1">IF(Tabel1[[#This Row],[auxi]:[auxi]],SUMIF(Tabel1[semaine],Tabel1[[#This Row],[semaine]],Tabel1[Repas soir]),"-")</f>
        <v>-</v>
      </c>
      <c r="V154" s="30"/>
    </row>
    <row r="155" spans="1:22" ht="15.75" thickBot="1" x14ac:dyDescent="0.3">
      <c r="A155" s="48" t="str">
        <f>MOD(YEAR(Tabel1[[#This Row],[Date]]-WEEKDAY(Tabel1[[#This Row],[Date]],2)+4),100)&amp;TEXT(_xlfn.ISOWEEKNUM(Tabel1[[#This Row],[Date]]),"-00")</f>
        <v>26-22</v>
      </c>
      <c r="B155" s="49" t="str">
        <f>MOD(YEAR(Tabel1[[#This Row],[Date]]),100) &amp; TEXT(MONTH(Tabel1[[#This Row],[Date]]),"-00")</f>
        <v>26-05</v>
      </c>
      <c r="C155" s="50">
        <v>46171</v>
      </c>
      <c r="D155" s="51"/>
      <c r="E155" s="51"/>
      <c r="F155" s="51"/>
      <c r="G155" s="51"/>
      <c r="H155" s="51"/>
      <c r="I155" s="51"/>
      <c r="J155" s="51"/>
      <c r="K155" s="51"/>
      <c r="L155" s="52">
        <f t="shared" si="4"/>
        <v>0</v>
      </c>
      <c r="M155" s="53"/>
      <c r="N155" s="52">
        <f t="shared" si="5"/>
        <v>0</v>
      </c>
      <c r="O155" s="53"/>
      <c r="P155" s="54"/>
      <c r="Q155" s="55" cm="1">
        <f t="array" aca="1" ref="Q155" ca="1">(TODAY()&gt;=Tabel1[[#This Row],[Date]])*(_xlfn.AGGREGATE(14,6,Tabel1[Date]/(Tabel1[semaine]=Tabel1[[#This Row],[semaine]]),1)=Tabel1[[#This Row],[Date]])</f>
        <v>0</v>
      </c>
      <c r="R155" s="56" t="str" cm="1">
        <f t="array" aca="1" ref="R155" ca="1">IF(Tabel1[[#This Row],[auxi]:[auxi]],SUMIF(Tabel1[semaine],Tabel1[[#This Row],[semaine]],Tabel1[Heures payées]),"-")</f>
        <v>-</v>
      </c>
      <c r="S155" s="57" t="str" cm="1">
        <f t="array" aca="1" ref="S155" ca="1">IF(Tabel1[[#This Row],[auxi]:[auxi]],Tabel1[[#This Row],[total semaine]]*24-Contrat_hebdo__h,"")</f>
        <v/>
      </c>
      <c r="T155" s="48" t="str" cm="1">
        <f t="array" aca="1" ref="T155" ca="1">IF(Tabel1[[#This Row],[auxi]:[auxi]],SUMIF(Tabel1[semaine],Tabel1[[#This Row],[semaine]],Tabel1[Repas matin]),"-")</f>
        <v>-</v>
      </c>
      <c r="U155" s="48" t="str" cm="1">
        <f t="array" aca="1" ref="U155" ca="1">IF(Tabel1[[#This Row],[auxi]:[auxi]],SUMIF(Tabel1[semaine],Tabel1[[#This Row],[semaine]],Tabel1[Repas soir]),"-")</f>
        <v>-</v>
      </c>
      <c r="V155" s="30"/>
    </row>
    <row r="156" spans="1:22" ht="15.75" thickBot="1" x14ac:dyDescent="0.3">
      <c r="A156" s="48" t="str">
        <f>MOD(YEAR(Tabel1[[#This Row],[Date]]-WEEKDAY(Tabel1[[#This Row],[Date]],2)+4),100)&amp;TEXT(_xlfn.ISOWEEKNUM(Tabel1[[#This Row],[Date]]),"-00")</f>
        <v>26-22</v>
      </c>
      <c r="B156" s="49" t="str">
        <f>MOD(YEAR(Tabel1[[#This Row],[Date]]),100) &amp; TEXT(MONTH(Tabel1[[#This Row],[Date]]),"-00")</f>
        <v>26-05</v>
      </c>
      <c r="C156" s="50">
        <v>46172</v>
      </c>
      <c r="D156" s="51"/>
      <c r="E156" s="51"/>
      <c r="F156" s="51"/>
      <c r="G156" s="51"/>
      <c r="H156" s="51"/>
      <c r="I156" s="51"/>
      <c r="J156" s="51"/>
      <c r="K156" s="51"/>
      <c r="L156" s="52">
        <f t="shared" si="4"/>
        <v>0</v>
      </c>
      <c r="M156" s="53"/>
      <c r="N156" s="52">
        <f t="shared" si="5"/>
        <v>0</v>
      </c>
      <c r="O156" s="53"/>
      <c r="P156" s="54"/>
      <c r="Q156" s="55" cm="1">
        <f t="array" aca="1" ref="Q156" ca="1">(TODAY()&gt;=Tabel1[[#This Row],[Date]])*(_xlfn.AGGREGATE(14,6,Tabel1[Date]/(Tabel1[semaine]=Tabel1[[#This Row],[semaine]]),1)=Tabel1[[#This Row],[Date]])</f>
        <v>0</v>
      </c>
      <c r="R156" s="56" t="str" cm="1">
        <f t="array" aca="1" ref="R156" ca="1">IF(Tabel1[[#This Row],[auxi]:[auxi]],SUMIF(Tabel1[semaine],Tabel1[[#This Row],[semaine]],Tabel1[Heures payées]),"-")</f>
        <v>-</v>
      </c>
      <c r="S156" s="57" t="str" cm="1">
        <f t="array" aca="1" ref="S156" ca="1">IF(Tabel1[[#This Row],[auxi]:[auxi]],Tabel1[[#This Row],[total semaine]]*24-Contrat_hebdo__h,"")</f>
        <v/>
      </c>
      <c r="T156" s="48" t="str" cm="1">
        <f t="array" aca="1" ref="T156" ca="1">IF(Tabel1[[#This Row],[auxi]:[auxi]],SUMIF(Tabel1[semaine],Tabel1[[#This Row],[semaine]],Tabel1[Repas matin]),"-")</f>
        <v>-</v>
      </c>
      <c r="U156" s="48" t="str" cm="1">
        <f t="array" aca="1" ref="U156" ca="1">IF(Tabel1[[#This Row],[auxi]:[auxi]],SUMIF(Tabel1[semaine],Tabel1[[#This Row],[semaine]],Tabel1[Repas soir]),"-")</f>
        <v>-</v>
      </c>
      <c r="V156" s="30"/>
    </row>
    <row r="157" spans="1:22" ht="15.75" thickBot="1" x14ac:dyDescent="0.3">
      <c r="A157" s="48" t="str">
        <f>MOD(YEAR(Tabel1[[#This Row],[Date]]-WEEKDAY(Tabel1[[#This Row],[Date]],2)+4),100)&amp;TEXT(_xlfn.ISOWEEKNUM(Tabel1[[#This Row],[Date]]),"-00")</f>
        <v>26-22</v>
      </c>
      <c r="B157" s="49" t="str">
        <f>MOD(YEAR(Tabel1[[#This Row],[Date]]),100) &amp; TEXT(MONTH(Tabel1[[#This Row],[Date]]),"-00")</f>
        <v>26-05</v>
      </c>
      <c r="C157" s="50">
        <v>46173</v>
      </c>
      <c r="D157" s="51"/>
      <c r="E157" s="51"/>
      <c r="F157" s="51"/>
      <c r="G157" s="51"/>
      <c r="H157" s="51"/>
      <c r="I157" s="51"/>
      <c r="J157" s="51"/>
      <c r="K157" s="51"/>
      <c r="L157" s="52">
        <f t="shared" si="4"/>
        <v>0</v>
      </c>
      <c r="M157" s="53"/>
      <c r="N157" s="52">
        <f t="shared" si="5"/>
        <v>0</v>
      </c>
      <c r="O157" s="53"/>
      <c r="P157" s="54"/>
      <c r="Q157" s="55" cm="1">
        <f t="array" aca="1" ref="Q157" ca="1">(TODAY()&gt;=Tabel1[[#This Row],[Date]])*(_xlfn.AGGREGATE(14,6,Tabel1[Date]/(Tabel1[semaine]=Tabel1[[#This Row],[semaine]]),1)=Tabel1[[#This Row],[Date]])</f>
        <v>0</v>
      </c>
      <c r="R157" s="56" t="str" cm="1">
        <f t="array" aca="1" ref="R157" ca="1">IF(Tabel1[[#This Row],[auxi]:[auxi]],SUMIF(Tabel1[semaine],Tabel1[[#This Row],[semaine]],Tabel1[Heures payées]),"-")</f>
        <v>-</v>
      </c>
      <c r="S157" s="57" t="str" cm="1">
        <f t="array" aca="1" ref="S157" ca="1">IF(Tabel1[[#This Row],[auxi]:[auxi]],Tabel1[[#This Row],[total semaine]]*24-Contrat_hebdo__h,"")</f>
        <v/>
      </c>
      <c r="T157" s="48" t="str" cm="1">
        <f t="array" aca="1" ref="T157" ca="1">IF(Tabel1[[#This Row],[auxi]:[auxi]],SUMIF(Tabel1[semaine],Tabel1[[#This Row],[semaine]],Tabel1[Repas matin]),"-")</f>
        <v>-</v>
      </c>
      <c r="U157" s="48" t="str" cm="1">
        <f t="array" aca="1" ref="U157" ca="1">IF(Tabel1[[#This Row],[auxi]:[auxi]],SUMIF(Tabel1[semaine],Tabel1[[#This Row],[semaine]],Tabel1[Repas soir]),"-")</f>
        <v>-</v>
      </c>
      <c r="V157" s="30"/>
    </row>
    <row r="158" spans="1:22" ht="15.75" thickBot="1" x14ac:dyDescent="0.3">
      <c r="A158" s="48" t="str">
        <f>MOD(YEAR(Tabel1[[#This Row],[Date]]-WEEKDAY(Tabel1[[#This Row],[Date]],2)+4),100)&amp;TEXT(_xlfn.ISOWEEKNUM(Tabel1[[#This Row],[Date]]),"-00")</f>
        <v>26-23</v>
      </c>
      <c r="B158" s="49" t="str">
        <f>MOD(YEAR(Tabel1[[#This Row],[Date]]),100) &amp; TEXT(MONTH(Tabel1[[#This Row],[Date]]),"-00")</f>
        <v>26-06</v>
      </c>
      <c r="C158" s="50">
        <v>46174</v>
      </c>
      <c r="D158" s="51"/>
      <c r="E158" s="51"/>
      <c r="F158" s="51"/>
      <c r="G158" s="51"/>
      <c r="H158" s="51"/>
      <c r="I158" s="51"/>
      <c r="J158" s="51"/>
      <c r="K158" s="51"/>
      <c r="L158" s="52">
        <f t="shared" si="4"/>
        <v>0</v>
      </c>
      <c r="M158" s="53"/>
      <c r="N158" s="52">
        <f t="shared" si="5"/>
        <v>0</v>
      </c>
      <c r="O158" s="53"/>
      <c r="P158" s="54"/>
      <c r="Q158" s="55" cm="1">
        <f t="array" aca="1" ref="Q158" ca="1">(TODAY()&gt;=Tabel1[[#This Row],[Date]])*(_xlfn.AGGREGATE(14,6,Tabel1[Date]/(Tabel1[semaine]=Tabel1[[#This Row],[semaine]]),1)=Tabel1[[#This Row],[Date]])</f>
        <v>0</v>
      </c>
      <c r="R158" s="56" t="str" cm="1">
        <f t="array" aca="1" ref="R158" ca="1">IF(Tabel1[[#This Row],[auxi]:[auxi]],SUMIF(Tabel1[semaine],Tabel1[[#This Row],[semaine]],Tabel1[Heures payées]),"-")</f>
        <v>-</v>
      </c>
      <c r="S158" s="57" t="str" cm="1">
        <f t="array" aca="1" ref="S158" ca="1">IF(Tabel1[[#This Row],[auxi]:[auxi]],Tabel1[[#This Row],[total semaine]]*24-Contrat_hebdo__h,"")</f>
        <v/>
      </c>
      <c r="T158" s="48" t="str" cm="1">
        <f t="array" aca="1" ref="T158" ca="1">IF(Tabel1[[#This Row],[auxi]:[auxi]],SUMIF(Tabel1[semaine],Tabel1[[#This Row],[semaine]],Tabel1[Repas matin]),"-")</f>
        <v>-</v>
      </c>
      <c r="U158" s="48" t="str" cm="1">
        <f t="array" aca="1" ref="U158" ca="1">IF(Tabel1[[#This Row],[auxi]:[auxi]],SUMIF(Tabel1[semaine],Tabel1[[#This Row],[semaine]],Tabel1[Repas soir]),"-")</f>
        <v>-</v>
      </c>
      <c r="V158" s="30"/>
    </row>
    <row r="159" spans="1:22" ht="15.75" thickBot="1" x14ac:dyDescent="0.3">
      <c r="A159" s="48" t="str">
        <f>MOD(YEAR(Tabel1[[#This Row],[Date]]-WEEKDAY(Tabel1[[#This Row],[Date]],2)+4),100)&amp;TEXT(_xlfn.ISOWEEKNUM(Tabel1[[#This Row],[Date]]),"-00")</f>
        <v>26-23</v>
      </c>
      <c r="B159" s="49" t="str">
        <f>MOD(YEAR(Tabel1[[#This Row],[Date]]),100) &amp; TEXT(MONTH(Tabel1[[#This Row],[Date]]),"-00")</f>
        <v>26-06</v>
      </c>
      <c r="C159" s="50">
        <v>46175</v>
      </c>
      <c r="D159" s="51"/>
      <c r="E159" s="51"/>
      <c r="F159" s="51"/>
      <c r="G159" s="51"/>
      <c r="H159" s="51"/>
      <c r="I159" s="51"/>
      <c r="J159" s="51"/>
      <c r="K159" s="51"/>
      <c r="L159" s="52">
        <f t="shared" si="4"/>
        <v>0</v>
      </c>
      <c r="M159" s="53"/>
      <c r="N159" s="52">
        <f t="shared" si="5"/>
        <v>0</v>
      </c>
      <c r="O159" s="53"/>
      <c r="P159" s="54"/>
      <c r="Q159" s="55" cm="1">
        <f t="array" aca="1" ref="Q159" ca="1">(TODAY()&gt;=Tabel1[[#This Row],[Date]])*(_xlfn.AGGREGATE(14,6,Tabel1[Date]/(Tabel1[semaine]=Tabel1[[#This Row],[semaine]]),1)=Tabel1[[#This Row],[Date]])</f>
        <v>0</v>
      </c>
      <c r="R159" s="56" t="str" cm="1">
        <f t="array" aca="1" ref="R159" ca="1">IF(Tabel1[[#This Row],[auxi]:[auxi]],SUMIF(Tabel1[semaine],Tabel1[[#This Row],[semaine]],Tabel1[Heures payées]),"-")</f>
        <v>-</v>
      </c>
      <c r="S159" s="57" t="str" cm="1">
        <f t="array" aca="1" ref="S159" ca="1">IF(Tabel1[[#This Row],[auxi]:[auxi]],Tabel1[[#This Row],[total semaine]]*24-Contrat_hebdo__h,"")</f>
        <v/>
      </c>
      <c r="T159" s="48" t="str" cm="1">
        <f t="array" aca="1" ref="T159" ca="1">IF(Tabel1[[#This Row],[auxi]:[auxi]],SUMIF(Tabel1[semaine],Tabel1[[#This Row],[semaine]],Tabel1[Repas matin]),"-")</f>
        <v>-</v>
      </c>
      <c r="U159" s="48" t="str" cm="1">
        <f t="array" aca="1" ref="U159" ca="1">IF(Tabel1[[#This Row],[auxi]:[auxi]],SUMIF(Tabel1[semaine],Tabel1[[#This Row],[semaine]],Tabel1[Repas soir]),"-")</f>
        <v>-</v>
      </c>
      <c r="V159" s="30"/>
    </row>
    <row r="160" spans="1:22" ht="15.75" thickBot="1" x14ac:dyDescent="0.3">
      <c r="A160" s="48" t="str">
        <f>MOD(YEAR(Tabel1[[#This Row],[Date]]-WEEKDAY(Tabel1[[#This Row],[Date]],2)+4),100)&amp;TEXT(_xlfn.ISOWEEKNUM(Tabel1[[#This Row],[Date]]),"-00")</f>
        <v>26-23</v>
      </c>
      <c r="B160" s="49" t="str">
        <f>MOD(YEAR(Tabel1[[#This Row],[Date]]),100) &amp; TEXT(MONTH(Tabel1[[#This Row],[Date]]),"-00")</f>
        <v>26-06</v>
      </c>
      <c r="C160" s="50">
        <v>46176</v>
      </c>
      <c r="D160" s="51"/>
      <c r="E160" s="51"/>
      <c r="F160" s="51"/>
      <c r="G160" s="51"/>
      <c r="H160" s="51"/>
      <c r="I160" s="51"/>
      <c r="J160" s="51"/>
      <c r="K160" s="51"/>
      <c r="L160" s="52">
        <f t="shared" si="4"/>
        <v>0</v>
      </c>
      <c r="M160" s="53"/>
      <c r="N160" s="52">
        <f t="shared" si="5"/>
        <v>0</v>
      </c>
      <c r="O160" s="53"/>
      <c r="P160" s="54"/>
      <c r="Q160" s="55" cm="1">
        <f t="array" aca="1" ref="Q160" ca="1">(TODAY()&gt;=Tabel1[[#This Row],[Date]])*(_xlfn.AGGREGATE(14,6,Tabel1[Date]/(Tabel1[semaine]=Tabel1[[#This Row],[semaine]]),1)=Tabel1[[#This Row],[Date]])</f>
        <v>0</v>
      </c>
      <c r="R160" s="56" t="str" cm="1">
        <f t="array" aca="1" ref="R160" ca="1">IF(Tabel1[[#This Row],[auxi]:[auxi]],SUMIF(Tabel1[semaine],Tabel1[[#This Row],[semaine]],Tabel1[Heures payées]),"-")</f>
        <v>-</v>
      </c>
      <c r="S160" s="57" t="str" cm="1">
        <f t="array" aca="1" ref="S160" ca="1">IF(Tabel1[[#This Row],[auxi]:[auxi]],Tabel1[[#This Row],[total semaine]]*24-Contrat_hebdo__h,"")</f>
        <v/>
      </c>
      <c r="T160" s="48" t="str" cm="1">
        <f t="array" aca="1" ref="T160" ca="1">IF(Tabel1[[#This Row],[auxi]:[auxi]],SUMIF(Tabel1[semaine],Tabel1[[#This Row],[semaine]],Tabel1[Repas matin]),"-")</f>
        <v>-</v>
      </c>
      <c r="U160" s="48" t="str" cm="1">
        <f t="array" aca="1" ref="U160" ca="1">IF(Tabel1[[#This Row],[auxi]:[auxi]],SUMIF(Tabel1[semaine],Tabel1[[#This Row],[semaine]],Tabel1[Repas soir]),"-")</f>
        <v>-</v>
      </c>
      <c r="V160" s="30"/>
    </row>
    <row r="161" spans="1:22" ht="15.75" thickBot="1" x14ac:dyDescent="0.3">
      <c r="A161" s="48" t="str">
        <f>MOD(YEAR(Tabel1[[#This Row],[Date]]-WEEKDAY(Tabel1[[#This Row],[Date]],2)+4),100)&amp;TEXT(_xlfn.ISOWEEKNUM(Tabel1[[#This Row],[Date]]),"-00")</f>
        <v>26-23</v>
      </c>
      <c r="B161" s="49" t="str">
        <f>MOD(YEAR(Tabel1[[#This Row],[Date]]),100) &amp; TEXT(MONTH(Tabel1[[#This Row],[Date]]),"-00")</f>
        <v>26-06</v>
      </c>
      <c r="C161" s="50">
        <v>46177</v>
      </c>
      <c r="D161" s="51"/>
      <c r="E161" s="51"/>
      <c r="F161" s="51"/>
      <c r="G161" s="51"/>
      <c r="H161" s="51"/>
      <c r="I161" s="51"/>
      <c r="J161" s="51"/>
      <c r="K161" s="51"/>
      <c r="L161" s="52">
        <f t="shared" si="4"/>
        <v>0</v>
      </c>
      <c r="M161" s="53"/>
      <c r="N161" s="52">
        <f t="shared" si="5"/>
        <v>0</v>
      </c>
      <c r="O161" s="53"/>
      <c r="P161" s="54"/>
      <c r="Q161" s="55" cm="1">
        <f t="array" aca="1" ref="Q161" ca="1">(TODAY()&gt;=Tabel1[[#This Row],[Date]])*(_xlfn.AGGREGATE(14,6,Tabel1[Date]/(Tabel1[semaine]=Tabel1[[#This Row],[semaine]]),1)=Tabel1[[#This Row],[Date]])</f>
        <v>0</v>
      </c>
      <c r="R161" s="56" t="str" cm="1">
        <f t="array" aca="1" ref="R161" ca="1">IF(Tabel1[[#This Row],[auxi]:[auxi]],SUMIF(Tabel1[semaine],Tabel1[[#This Row],[semaine]],Tabel1[Heures payées]),"-")</f>
        <v>-</v>
      </c>
      <c r="S161" s="57" t="str" cm="1">
        <f t="array" aca="1" ref="S161" ca="1">IF(Tabel1[[#This Row],[auxi]:[auxi]],Tabel1[[#This Row],[total semaine]]*24-Contrat_hebdo__h,"")</f>
        <v/>
      </c>
      <c r="T161" s="48" t="str" cm="1">
        <f t="array" aca="1" ref="T161" ca="1">IF(Tabel1[[#This Row],[auxi]:[auxi]],SUMIF(Tabel1[semaine],Tabel1[[#This Row],[semaine]],Tabel1[Repas matin]),"-")</f>
        <v>-</v>
      </c>
      <c r="U161" s="48" t="str" cm="1">
        <f t="array" aca="1" ref="U161" ca="1">IF(Tabel1[[#This Row],[auxi]:[auxi]],SUMIF(Tabel1[semaine],Tabel1[[#This Row],[semaine]],Tabel1[Repas soir]),"-")</f>
        <v>-</v>
      </c>
      <c r="V161" s="30"/>
    </row>
    <row r="162" spans="1:22" ht="15.75" thickBot="1" x14ac:dyDescent="0.3">
      <c r="A162" s="48" t="str">
        <f>MOD(YEAR(Tabel1[[#This Row],[Date]]-WEEKDAY(Tabel1[[#This Row],[Date]],2)+4),100)&amp;TEXT(_xlfn.ISOWEEKNUM(Tabel1[[#This Row],[Date]]),"-00")</f>
        <v>26-23</v>
      </c>
      <c r="B162" s="49" t="str">
        <f>MOD(YEAR(Tabel1[[#This Row],[Date]]),100) &amp; TEXT(MONTH(Tabel1[[#This Row],[Date]]),"-00")</f>
        <v>26-06</v>
      </c>
      <c r="C162" s="50">
        <v>46178</v>
      </c>
      <c r="D162" s="51"/>
      <c r="E162" s="51"/>
      <c r="F162" s="51"/>
      <c r="G162" s="51"/>
      <c r="H162" s="51"/>
      <c r="I162" s="51"/>
      <c r="J162" s="51"/>
      <c r="K162" s="51"/>
      <c r="L162" s="52">
        <f t="shared" si="4"/>
        <v>0</v>
      </c>
      <c r="M162" s="53"/>
      <c r="N162" s="52">
        <f t="shared" si="5"/>
        <v>0</v>
      </c>
      <c r="O162" s="53"/>
      <c r="P162" s="54"/>
      <c r="Q162" s="55" cm="1">
        <f t="array" aca="1" ref="Q162" ca="1">(TODAY()&gt;=Tabel1[[#This Row],[Date]])*(_xlfn.AGGREGATE(14,6,Tabel1[Date]/(Tabel1[semaine]=Tabel1[[#This Row],[semaine]]),1)=Tabel1[[#This Row],[Date]])</f>
        <v>0</v>
      </c>
      <c r="R162" s="56" t="str" cm="1">
        <f t="array" aca="1" ref="R162" ca="1">IF(Tabel1[[#This Row],[auxi]:[auxi]],SUMIF(Tabel1[semaine],Tabel1[[#This Row],[semaine]],Tabel1[Heures payées]),"-")</f>
        <v>-</v>
      </c>
      <c r="S162" s="57" t="str" cm="1">
        <f t="array" aca="1" ref="S162" ca="1">IF(Tabel1[[#This Row],[auxi]:[auxi]],Tabel1[[#This Row],[total semaine]]*24-Contrat_hebdo__h,"")</f>
        <v/>
      </c>
      <c r="T162" s="48" t="str" cm="1">
        <f t="array" aca="1" ref="T162" ca="1">IF(Tabel1[[#This Row],[auxi]:[auxi]],SUMIF(Tabel1[semaine],Tabel1[[#This Row],[semaine]],Tabel1[Repas matin]),"-")</f>
        <v>-</v>
      </c>
      <c r="U162" s="48" t="str" cm="1">
        <f t="array" aca="1" ref="U162" ca="1">IF(Tabel1[[#This Row],[auxi]:[auxi]],SUMIF(Tabel1[semaine],Tabel1[[#This Row],[semaine]],Tabel1[Repas soir]),"-")</f>
        <v>-</v>
      </c>
      <c r="V162" s="30"/>
    </row>
    <row r="163" spans="1:22" ht="15.75" thickBot="1" x14ac:dyDescent="0.3">
      <c r="A163" s="48" t="str">
        <f>MOD(YEAR(Tabel1[[#This Row],[Date]]-WEEKDAY(Tabel1[[#This Row],[Date]],2)+4),100)&amp;TEXT(_xlfn.ISOWEEKNUM(Tabel1[[#This Row],[Date]]),"-00")</f>
        <v>26-23</v>
      </c>
      <c r="B163" s="49" t="str">
        <f>MOD(YEAR(Tabel1[[#This Row],[Date]]),100) &amp; TEXT(MONTH(Tabel1[[#This Row],[Date]]),"-00")</f>
        <v>26-06</v>
      </c>
      <c r="C163" s="50">
        <v>46179</v>
      </c>
      <c r="D163" s="51"/>
      <c r="E163" s="51"/>
      <c r="F163" s="51"/>
      <c r="G163" s="51"/>
      <c r="H163" s="51"/>
      <c r="I163" s="51"/>
      <c r="J163" s="51"/>
      <c r="K163" s="51"/>
      <c r="L163" s="52">
        <f t="shared" si="4"/>
        <v>0</v>
      </c>
      <c r="M163" s="53"/>
      <c r="N163" s="52">
        <f t="shared" si="5"/>
        <v>0</v>
      </c>
      <c r="O163" s="53"/>
      <c r="P163" s="54"/>
      <c r="Q163" s="55" cm="1">
        <f t="array" aca="1" ref="Q163" ca="1">(TODAY()&gt;=Tabel1[[#This Row],[Date]])*(_xlfn.AGGREGATE(14,6,Tabel1[Date]/(Tabel1[semaine]=Tabel1[[#This Row],[semaine]]),1)=Tabel1[[#This Row],[Date]])</f>
        <v>0</v>
      </c>
      <c r="R163" s="56" t="str" cm="1">
        <f t="array" aca="1" ref="R163" ca="1">IF(Tabel1[[#This Row],[auxi]:[auxi]],SUMIF(Tabel1[semaine],Tabel1[[#This Row],[semaine]],Tabel1[Heures payées]),"-")</f>
        <v>-</v>
      </c>
      <c r="S163" s="57" t="str" cm="1">
        <f t="array" aca="1" ref="S163" ca="1">IF(Tabel1[[#This Row],[auxi]:[auxi]],Tabel1[[#This Row],[total semaine]]*24-Contrat_hebdo__h,"")</f>
        <v/>
      </c>
      <c r="T163" s="48" t="str" cm="1">
        <f t="array" aca="1" ref="T163" ca="1">IF(Tabel1[[#This Row],[auxi]:[auxi]],SUMIF(Tabel1[semaine],Tabel1[[#This Row],[semaine]],Tabel1[Repas matin]),"-")</f>
        <v>-</v>
      </c>
      <c r="U163" s="48" t="str" cm="1">
        <f t="array" aca="1" ref="U163" ca="1">IF(Tabel1[[#This Row],[auxi]:[auxi]],SUMIF(Tabel1[semaine],Tabel1[[#This Row],[semaine]],Tabel1[Repas soir]),"-")</f>
        <v>-</v>
      </c>
      <c r="V163" s="30"/>
    </row>
    <row r="164" spans="1:22" ht="15.75" thickBot="1" x14ac:dyDescent="0.3">
      <c r="A164" s="48" t="str">
        <f>MOD(YEAR(Tabel1[[#This Row],[Date]]-WEEKDAY(Tabel1[[#This Row],[Date]],2)+4),100)&amp;TEXT(_xlfn.ISOWEEKNUM(Tabel1[[#This Row],[Date]]),"-00")</f>
        <v>26-23</v>
      </c>
      <c r="B164" s="49" t="str">
        <f>MOD(YEAR(Tabel1[[#This Row],[Date]]),100) &amp; TEXT(MONTH(Tabel1[[#This Row],[Date]]),"-00")</f>
        <v>26-06</v>
      </c>
      <c r="C164" s="50">
        <v>46180</v>
      </c>
      <c r="D164" s="51"/>
      <c r="E164" s="51"/>
      <c r="F164" s="51"/>
      <c r="G164" s="51"/>
      <c r="H164" s="51"/>
      <c r="I164" s="51"/>
      <c r="J164" s="51"/>
      <c r="K164" s="51"/>
      <c r="L164" s="52">
        <f t="shared" si="4"/>
        <v>0</v>
      </c>
      <c r="M164" s="53"/>
      <c r="N164" s="52">
        <f t="shared" si="5"/>
        <v>0</v>
      </c>
      <c r="O164" s="53"/>
      <c r="P164" s="54"/>
      <c r="Q164" s="55" cm="1">
        <f t="array" aca="1" ref="Q164" ca="1">(TODAY()&gt;=Tabel1[[#This Row],[Date]])*(_xlfn.AGGREGATE(14,6,Tabel1[Date]/(Tabel1[semaine]=Tabel1[[#This Row],[semaine]]),1)=Tabel1[[#This Row],[Date]])</f>
        <v>0</v>
      </c>
      <c r="R164" s="56" t="str" cm="1">
        <f t="array" aca="1" ref="R164" ca="1">IF(Tabel1[[#This Row],[auxi]:[auxi]],SUMIF(Tabel1[semaine],Tabel1[[#This Row],[semaine]],Tabel1[Heures payées]),"-")</f>
        <v>-</v>
      </c>
      <c r="S164" s="57" t="str" cm="1">
        <f t="array" aca="1" ref="S164" ca="1">IF(Tabel1[[#This Row],[auxi]:[auxi]],Tabel1[[#This Row],[total semaine]]*24-Contrat_hebdo__h,"")</f>
        <v/>
      </c>
      <c r="T164" s="48" t="str" cm="1">
        <f t="array" aca="1" ref="T164" ca="1">IF(Tabel1[[#This Row],[auxi]:[auxi]],SUMIF(Tabel1[semaine],Tabel1[[#This Row],[semaine]],Tabel1[Repas matin]),"-")</f>
        <v>-</v>
      </c>
      <c r="U164" s="48" t="str" cm="1">
        <f t="array" aca="1" ref="U164" ca="1">IF(Tabel1[[#This Row],[auxi]:[auxi]],SUMIF(Tabel1[semaine],Tabel1[[#This Row],[semaine]],Tabel1[Repas soir]),"-")</f>
        <v>-</v>
      </c>
      <c r="V164" s="30"/>
    </row>
    <row r="165" spans="1:22" ht="15.75" thickBot="1" x14ac:dyDescent="0.3">
      <c r="A165" s="48" t="str">
        <f>MOD(YEAR(Tabel1[[#This Row],[Date]]-WEEKDAY(Tabel1[[#This Row],[Date]],2)+4),100)&amp;TEXT(_xlfn.ISOWEEKNUM(Tabel1[[#This Row],[Date]]),"-00")</f>
        <v>26-24</v>
      </c>
      <c r="B165" s="49" t="str">
        <f>MOD(YEAR(Tabel1[[#This Row],[Date]]),100) &amp; TEXT(MONTH(Tabel1[[#This Row],[Date]]),"-00")</f>
        <v>26-06</v>
      </c>
      <c r="C165" s="50">
        <v>46181</v>
      </c>
      <c r="D165" s="51"/>
      <c r="E165" s="51"/>
      <c r="F165" s="51"/>
      <c r="G165" s="51"/>
      <c r="H165" s="51"/>
      <c r="I165" s="51"/>
      <c r="J165" s="51"/>
      <c r="K165" s="51"/>
      <c r="L165" s="52">
        <f t="shared" si="4"/>
        <v>0</v>
      </c>
      <c r="M165" s="53"/>
      <c r="N165" s="52">
        <f t="shared" si="5"/>
        <v>0</v>
      </c>
      <c r="O165" s="53"/>
      <c r="P165" s="54"/>
      <c r="Q165" s="55" cm="1">
        <f t="array" aca="1" ref="Q165" ca="1">(TODAY()&gt;=Tabel1[[#This Row],[Date]])*(_xlfn.AGGREGATE(14,6,Tabel1[Date]/(Tabel1[semaine]=Tabel1[[#This Row],[semaine]]),1)=Tabel1[[#This Row],[Date]])</f>
        <v>0</v>
      </c>
      <c r="R165" s="56" t="str" cm="1">
        <f t="array" aca="1" ref="R165" ca="1">IF(Tabel1[[#This Row],[auxi]:[auxi]],SUMIF(Tabel1[semaine],Tabel1[[#This Row],[semaine]],Tabel1[Heures payées]),"-")</f>
        <v>-</v>
      </c>
      <c r="S165" s="57" t="str" cm="1">
        <f t="array" aca="1" ref="S165" ca="1">IF(Tabel1[[#This Row],[auxi]:[auxi]],Tabel1[[#This Row],[total semaine]]*24-Contrat_hebdo__h,"")</f>
        <v/>
      </c>
      <c r="T165" s="48" t="str" cm="1">
        <f t="array" aca="1" ref="T165" ca="1">IF(Tabel1[[#This Row],[auxi]:[auxi]],SUMIF(Tabel1[semaine],Tabel1[[#This Row],[semaine]],Tabel1[Repas matin]),"-")</f>
        <v>-</v>
      </c>
      <c r="U165" s="48" t="str" cm="1">
        <f t="array" aca="1" ref="U165" ca="1">IF(Tabel1[[#This Row],[auxi]:[auxi]],SUMIF(Tabel1[semaine],Tabel1[[#This Row],[semaine]],Tabel1[Repas soir]),"-")</f>
        <v>-</v>
      </c>
      <c r="V165" s="30"/>
    </row>
    <row r="166" spans="1:22" ht="15.75" thickBot="1" x14ac:dyDescent="0.3">
      <c r="A166" s="48" t="str">
        <f>MOD(YEAR(Tabel1[[#This Row],[Date]]-WEEKDAY(Tabel1[[#This Row],[Date]],2)+4),100)&amp;TEXT(_xlfn.ISOWEEKNUM(Tabel1[[#This Row],[Date]]),"-00")</f>
        <v>26-24</v>
      </c>
      <c r="B166" s="49" t="str">
        <f>MOD(YEAR(Tabel1[[#This Row],[Date]]),100) &amp; TEXT(MONTH(Tabel1[[#This Row],[Date]]),"-00")</f>
        <v>26-06</v>
      </c>
      <c r="C166" s="50">
        <v>46182</v>
      </c>
      <c r="D166" s="51"/>
      <c r="E166" s="51"/>
      <c r="F166" s="51"/>
      <c r="G166" s="51"/>
      <c r="H166" s="51"/>
      <c r="I166" s="51"/>
      <c r="J166" s="51"/>
      <c r="K166" s="51"/>
      <c r="L166" s="52">
        <f t="shared" si="4"/>
        <v>0</v>
      </c>
      <c r="M166" s="53"/>
      <c r="N166" s="52">
        <f t="shared" si="5"/>
        <v>0</v>
      </c>
      <c r="O166" s="53"/>
      <c r="P166" s="54"/>
      <c r="Q166" s="55" cm="1">
        <f t="array" aca="1" ref="Q166" ca="1">(TODAY()&gt;=Tabel1[[#This Row],[Date]])*(_xlfn.AGGREGATE(14,6,Tabel1[Date]/(Tabel1[semaine]=Tabel1[[#This Row],[semaine]]),1)=Tabel1[[#This Row],[Date]])</f>
        <v>0</v>
      </c>
      <c r="R166" s="56" t="str" cm="1">
        <f t="array" aca="1" ref="R166" ca="1">IF(Tabel1[[#This Row],[auxi]:[auxi]],SUMIF(Tabel1[semaine],Tabel1[[#This Row],[semaine]],Tabel1[Heures payées]),"-")</f>
        <v>-</v>
      </c>
      <c r="S166" s="57" t="str" cm="1">
        <f t="array" aca="1" ref="S166" ca="1">IF(Tabel1[[#This Row],[auxi]:[auxi]],Tabel1[[#This Row],[total semaine]]*24-Contrat_hebdo__h,"")</f>
        <v/>
      </c>
      <c r="T166" s="48" t="str" cm="1">
        <f t="array" aca="1" ref="T166" ca="1">IF(Tabel1[[#This Row],[auxi]:[auxi]],SUMIF(Tabel1[semaine],Tabel1[[#This Row],[semaine]],Tabel1[Repas matin]),"-")</f>
        <v>-</v>
      </c>
      <c r="U166" s="48" t="str" cm="1">
        <f t="array" aca="1" ref="U166" ca="1">IF(Tabel1[[#This Row],[auxi]:[auxi]],SUMIF(Tabel1[semaine],Tabel1[[#This Row],[semaine]],Tabel1[Repas soir]),"-")</f>
        <v>-</v>
      </c>
      <c r="V166" s="30"/>
    </row>
    <row r="167" spans="1:22" ht="15.75" thickBot="1" x14ac:dyDescent="0.3">
      <c r="A167" s="48" t="str">
        <f>MOD(YEAR(Tabel1[[#This Row],[Date]]-WEEKDAY(Tabel1[[#This Row],[Date]],2)+4),100)&amp;TEXT(_xlfn.ISOWEEKNUM(Tabel1[[#This Row],[Date]]),"-00")</f>
        <v>26-24</v>
      </c>
      <c r="B167" s="49" t="str">
        <f>MOD(YEAR(Tabel1[[#This Row],[Date]]),100) &amp; TEXT(MONTH(Tabel1[[#This Row],[Date]]),"-00")</f>
        <v>26-06</v>
      </c>
      <c r="C167" s="50">
        <v>46183</v>
      </c>
      <c r="D167" s="51"/>
      <c r="E167" s="51"/>
      <c r="F167" s="51"/>
      <c r="G167" s="51"/>
      <c r="H167" s="51"/>
      <c r="I167" s="51"/>
      <c r="J167" s="51"/>
      <c r="K167" s="51"/>
      <c r="L167" s="52">
        <f t="shared" si="4"/>
        <v>0</v>
      </c>
      <c r="M167" s="53"/>
      <c r="N167" s="52">
        <f t="shared" si="5"/>
        <v>0</v>
      </c>
      <c r="O167" s="53"/>
      <c r="P167" s="54"/>
      <c r="Q167" s="55" cm="1">
        <f t="array" aca="1" ref="Q167" ca="1">(TODAY()&gt;=Tabel1[[#This Row],[Date]])*(_xlfn.AGGREGATE(14,6,Tabel1[Date]/(Tabel1[semaine]=Tabel1[[#This Row],[semaine]]),1)=Tabel1[[#This Row],[Date]])</f>
        <v>0</v>
      </c>
      <c r="R167" s="56" t="str" cm="1">
        <f t="array" aca="1" ref="R167" ca="1">IF(Tabel1[[#This Row],[auxi]:[auxi]],SUMIF(Tabel1[semaine],Tabel1[[#This Row],[semaine]],Tabel1[Heures payées]),"-")</f>
        <v>-</v>
      </c>
      <c r="S167" s="57" t="str" cm="1">
        <f t="array" aca="1" ref="S167" ca="1">IF(Tabel1[[#This Row],[auxi]:[auxi]],Tabel1[[#This Row],[total semaine]]*24-Contrat_hebdo__h,"")</f>
        <v/>
      </c>
      <c r="T167" s="48" t="str" cm="1">
        <f t="array" aca="1" ref="T167" ca="1">IF(Tabel1[[#This Row],[auxi]:[auxi]],SUMIF(Tabel1[semaine],Tabel1[[#This Row],[semaine]],Tabel1[Repas matin]),"-")</f>
        <v>-</v>
      </c>
      <c r="U167" s="48" t="str" cm="1">
        <f t="array" aca="1" ref="U167" ca="1">IF(Tabel1[[#This Row],[auxi]:[auxi]],SUMIF(Tabel1[semaine],Tabel1[[#This Row],[semaine]],Tabel1[Repas soir]),"-")</f>
        <v>-</v>
      </c>
      <c r="V167" s="30"/>
    </row>
    <row r="168" spans="1:22" ht="15.75" thickBot="1" x14ac:dyDescent="0.3">
      <c r="A168" s="48" t="str">
        <f>MOD(YEAR(Tabel1[[#This Row],[Date]]-WEEKDAY(Tabel1[[#This Row],[Date]],2)+4),100)&amp;TEXT(_xlfn.ISOWEEKNUM(Tabel1[[#This Row],[Date]]),"-00")</f>
        <v>26-24</v>
      </c>
      <c r="B168" s="49" t="str">
        <f>MOD(YEAR(Tabel1[[#This Row],[Date]]),100) &amp; TEXT(MONTH(Tabel1[[#This Row],[Date]]),"-00")</f>
        <v>26-06</v>
      </c>
      <c r="C168" s="50">
        <v>46184</v>
      </c>
      <c r="D168" s="51"/>
      <c r="E168" s="51"/>
      <c r="F168" s="51"/>
      <c r="G168" s="51"/>
      <c r="H168" s="51"/>
      <c r="I168" s="51"/>
      <c r="J168" s="51"/>
      <c r="K168" s="51"/>
      <c r="L168" s="52">
        <f t="shared" si="4"/>
        <v>0</v>
      </c>
      <c r="M168" s="53"/>
      <c r="N168" s="52">
        <f t="shared" si="5"/>
        <v>0</v>
      </c>
      <c r="O168" s="53"/>
      <c r="P168" s="54"/>
      <c r="Q168" s="55" cm="1">
        <f t="array" aca="1" ref="Q168" ca="1">(TODAY()&gt;=Tabel1[[#This Row],[Date]])*(_xlfn.AGGREGATE(14,6,Tabel1[Date]/(Tabel1[semaine]=Tabel1[[#This Row],[semaine]]),1)=Tabel1[[#This Row],[Date]])</f>
        <v>0</v>
      </c>
      <c r="R168" s="56" t="str" cm="1">
        <f t="array" aca="1" ref="R168" ca="1">IF(Tabel1[[#This Row],[auxi]:[auxi]],SUMIF(Tabel1[semaine],Tabel1[[#This Row],[semaine]],Tabel1[Heures payées]),"-")</f>
        <v>-</v>
      </c>
      <c r="S168" s="57" t="str" cm="1">
        <f t="array" aca="1" ref="S168" ca="1">IF(Tabel1[[#This Row],[auxi]:[auxi]],Tabel1[[#This Row],[total semaine]]*24-Contrat_hebdo__h,"")</f>
        <v/>
      </c>
      <c r="T168" s="48" t="str" cm="1">
        <f t="array" aca="1" ref="T168" ca="1">IF(Tabel1[[#This Row],[auxi]:[auxi]],SUMIF(Tabel1[semaine],Tabel1[[#This Row],[semaine]],Tabel1[Repas matin]),"-")</f>
        <v>-</v>
      </c>
      <c r="U168" s="48" t="str" cm="1">
        <f t="array" aca="1" ref="U168" ca="1">IF(Tabel1[[#This Row],[auxi]:[auxi]],SUMIF(Tabel1[semaine],Tabel1[[#This Row],[semaine]],Tabel1[Repas soir]),"-")</f>
        <v>-</v>
      </c>
      <c r="V168" s="30"/>
    </row>
    <row r="169" spans="1:22" ht="15.75" thickBot="1" x14ac:dyDescent="0.3">
      <c r="A169" s="48" t="str">
        <f>MOD(YEAR(Tabel1[[#This Row],[Date]]-WEEKDAY(Tabel1[[#This Row],[Date]],2)+4),100)&amp;TEXT(_xlfn.ISOWEEKNUM(Tabel1[[#This Row],[Date]]),"-00")</f>
        <v>26-24</v>
      </c>
      <c r="B169" s="49" t="str">
        <f>MOD(YEAR(Tabel1[[#This Row],[Date]]),100) &amp; TEXT(MONTH(Tabel1[[#This Row],[Date]]),"-00")</f>
        <v>26-06</v>
      </c>
      <c r="C169" s="50">
        <v>46185</v>
      </c>
      <c r="D169" s="51"/>
      <c r="E169" s="51"/>
      <c r="F169" s="51"/>
      <c r="G169" s="51"/>
      <c r="H169" s="51"/>
      <c r="I169" s="51"/>
      <c r="J169" s="51"/>
      <c r="K169" s="51"/>
      <c r="L169" s="52">
        <f t="shared" si="4"/>
        <v>0</v>
      </c>
      <c r="M169" s="53"/>
      <c r="N169" s="52">
        <f t="shared" si="5"/>
        <v>0</v>
      </c>
      <c r="O169" s="53"/>
      <c r="P169" s="54"/>
      <c r="Q169" s="55" cm="1">
        <f t="array" aca="1" ref="Q169" ca="1">(TODAY()&gt;=Tabel1[[#This Row],[Date]])*(_xlfn.AGGREGATE(14,6,Tabel1[Date]/(Tabel1[semaine]=Tabel1[[#This Row],[semaine]]),1)=Tabel1[[#This Row],[Date]])</f>
        <v>0</v>
      </c>
      <c r="R169" s="56" t="str" cm="1">
        <f t="array" aca="1" ref="R169" ca="1">IF(Tabel1[[#This Row],[auxi]:[auxi]],SUMIF(Tabel1[semaine],Tabel1[[#This Row],[semaine]],Tabel1[Heures payées]),"-")</f>
        <v>-</v>
      </c>
      <c r="S169" s="57" t="str" cm="1">
        <f t="array" aca="1" ref="S169" ca="1">IF(Tabel1[[#This Row],[auxi]:[auxi]],Tabel1[[#This Row],[total semaine]]*24-Contrat_hebdo__h,"")</f>
        <v/>
      </c>
      <c r="T169" s="48" t="str" cm="1">
        <f t="array" aca="1" ref="T169" ca="1">IF(Tabel1[[#This Row],[auxi]:[auxi]],SUMIF(Tabel1[semaine],Tabel1[[#This Row],[semaine]],Tabel1[Repas matin]),"-")</f>
        <v>-</v>
      </c>
      <c r="U169" s="48" t="str" cm="1">
        <f t="array" aca="1" ref="U169" ca="1">IF(Tabel1[[#This Row],[auxi]:[auxi]],SUMIF(Tabel1[semaine],Tabel1[[#This Row],[semaine]],Tabel1[Repas soir]),"-")</f>
        <v>-</v>
      </c>
      <c r="V169" s="30"/>
    </row>
    <row r="170" spans="1:22" ht="15.75" thickBot="1" x14ac:dyDescent="0.3">
      <c r="A170" s="48" t="str">
        <f>MOD(YEAR(Tabel1[[#This Row],[Date]]-WEEKDAY(Tabel1[[#This Row],[Date]],2)+4),100)&amp;TEXT(_xlfn.ISOWEEKNUM(Tabel1[[#This Row],[Date]]),"-00")</f>
        <v>26-24</v>
      </c>
      <c r="B170" s="49" t="str">
        <f>MOD(YEAR(Tabel1[[#This Row],[Date]]),100) &amp; TEXT(MONTH(Tabel1[[#This Row],[Date]]),"-00")</f>
        <v>26-06</v>
      </c>
      <c r="C170" s="50">
        <v>46186</v>
      </c>
      <c r="D170" s="51"/>
      <c r="E170" s="51"/>
      <c r="F170" s="51"/>
      <c r="G170" s="51"/>
      <c r="H170" s="51"/>
      <c r="I170" s="51"/>
      <c r="J170" s="51"/>
      <c r="K170" s="51"/>
      <c r="L170" s="52">
        <f t="shared" si="4"/>
        <v>0</v>
      </c>
      <c r="M170" s="53"/>
      <c r="N170" s="52">
        <f t="shared" si="5"/>
        <v>0</v>
      </c>
      <c r="O170" s="53"/>
      <c r="P170" s="54"/>
      <c r="Q170" s="55" cm="1">
        <f t="array" aca="1" ref="Q170" ca="1">(TODAY()&gt;=Tabel1[[#This Row],[Date]])*(_xlfn.AGGREGATE(14,6,Tabel1[Date]/(Tabel1[semaine]=Tabel1[[#This Row],[semaine]]),1)=Tabel1[[#This Row],[Date]])</f>
        <v>0</v>
      </c>
      <c r="R170" s="56" t="str" cm="1">
        <f t="array" aca="1" ref="R170" ca="1">IF(Tabel1[[#This Row],[auxi]:[auxi]],SUMIF(Tabel1[semaine],Tabel1[[#This Row],[semaine]],Tabel1[Heures payées]),"-")</f>
        <v>-</v>
      </c>
      <c r="S170" s="57" t="str" cm="1">
        <f t="array" aca="1" ref="S170" ca="1">IF(Tabel1[[#This Row],[auxi]:[auxi]],Tabel1[[#This Row],[total semaine]]*24-Contrat_hebdo__h,"")</f>
        <v/>
      </c>
      <c r="T170" s="48" t="str" cm="1">
        <f t="array" aca="1" ref="T170" ca="1">IF(Tabel1[[#This Row],[auxi]:[auxi]],SUMIF(Tabel1[semaine],Tabel1[[#This Row],[semaine]],Tabel1[Repas matin]),"-")</f>
        <v>-</v>
      </c>
      <c r="U170" s="48" t="str" cm="1">
        <f t="array" aca="1" ref="U170" ca="1">IF(Tabel1[[#This Row],[auxi]:[auxi]],SUMIF(Tabel1[semaine],Tabel1[[#This Row],[semaine]],Tabel1[Repas soir]),"-")</f>
        <v>-</v>
      </c>
      <c r="V170" s="30"/>
    </row>
    <row r="171" spans="1:22" ht="15.75" thickBot="1" x14ac:dyDescent="0.3">
      <c r="A171" s="48" t="str">
        <f>MOD(YEAR(Tabel1[[#This Row],[Date]]-WEEKDAY(Tabel1[[#This Row],[Date]],2)+4),100)&amp;TEXT(_xlfn.ISOWEEKNUM(Tabel1[[#This Row],[Date]]),"-00")</f>
        <v>26-24</v>
      </c>
      <c r="B171" s="49" t="str">
        <f>MOD(YEAR(Tabel1[[#This Row],[Date]]),100) &amp; TEXT(MONTH(Tabel1[[#This Row],[Date]]),"-00")</f>
        <v>26-06</v>
      </c>
      <c r="C171" s="50">
        <v>46187</v>
      </c>
      <c r="D171" s="51"/>
      <c r="E171" s="51"/>
      <c r="F171" s="51"/>
      <c r="G171" s="51"/>
      <c r="H171" s="51"/>
      <c r="I171" s="51"/>
      <c r="J171" s="51"/>
      <c r="K171" s="51"/>
      <c r="L171" s="52">
        <f t="shared" si="4"/>
        <v>0</v>
      </c>
      <c r="M171" s="53"/>
      <c r="N171" s="52">
        <f t="shared" si="5"/>
        <v>0</v>
      </c>
      <c r="O171" s="53"/>
      <c r="P171" s="54"/>
      <c r="Q171" s="55" cm="1">
        <f t="array" aca="1" ref="Q171" ca="1">(TODAY()&gt;=Tabel1[[#This Row],[Date]])*(_xlfn.AGGREGATE(14,6,Tabel1[Date]/(Tabel1[semaine]=Tabel1[[#This Row],[semaine]]),1)=Tabel1[[#This Row],[Date]])</f>
        <v>0</v>
      </c>
      <c r="R171" s="56" t="str" cm="1">
        <f t="array" aca="1" ref="R171" ca="1">IF(Tabel1[[#This Row],[auxi]:[auxi]],SUMIF(Tabel1[semaine],Tabel1[[#This Row],[semaine]],Tabel1[Heures payées]),"-")</f>
        <v>-</v>
      </c>
      <c r="S171" s="57" t="str" cm="1">
        <f t="array" aca="1" ref="S171" ca="1">IF(Tabel1[[#This Row],[auxi]:[auxi]],Tabel1[[#This Row],[total semaine]]*24-Contrat_hebdo__h,"")</f>
        <v/>
      </c>
      <c r="T171" s="48" t="str" cm="1">
        <f t="array" aca="1" ref="T171" ca="1">IF(Tabel1[[#This Row],[auxi]:[auxi]],SUMIF(Tabel1[semaine],Tabel1[[#This Row],[semaine]],Tabel1[Repas matin]),"-")</f>
        <v>-</v>
      </c>
      <c r="U171" s="48" t="str" cm="1">
        <f t="array" aca="1" ref="U171" ca="1">IF(Tabel1[[#This Row],[auxi]:[auxi]],SUMIF(Tabel1[semaine],Tabel1[[#This Row],[semaine]],Tabel1[Repas soir]),"-")</f>
        <v>-</v>
      </c>
      <c r="V171" s="30"/>
    </row>
    <row r="172" spans="1:22" ht="15.75" thickBot="1" x14ac:dyDescent="0.3">
      <c r="A172" s="48" t="str">
        <f>MOD(YEAR(Tabel1[[#This Row],[Date]]-WEEKDAY(Tabel1[[#This Row],[Date]],2)+4),100)&amp;TEXT(_xlfn.ISOWEEKNUM(Tabel1[[#This Row],[Date]]),"-00")</f>
        <v>26-25</v>
      </c>
      <c r="B172" s="49" t="str">
        <f>MOD(YEAR(Tabel1[[#This Row],[Date]]),100) &amp; TEXT(MONTH(Tabel1[[#This Row],[Date]]),"-00")</f>
        <v>26-06</v>
      </c>
      <c r="C172" s="50">
        <v>46188</v>
      </c>
      <c r="D172" s="51"/>
      <c r="E172" s="51"/>
      <c r="F172" s="51"/>
      <c r="G172" s="51"/>
      <c r="H172" s="51"/>
      <c r="I172" s="51"/>
      <c r="J172" s="51"/>
      <c r="K172" s="51"/>
      <c r="L172" s="52">
        <f t="shared" si="4"/>
        <v>0</v>
      </c>
      <c r="M172" s="53"/>
      <c r="N172" s="52">
        <f t="shared" si="5"/>
        <v>0</v>
      </c>
      <c r="O172" s="53"/>
      <c r="P172" s="54"/>
      <c r="Q172" s="55" cm="1">
        <f t="array" aca="1" ref="Q172" ca="1">(TODAY()&gt;=Tabel1[[#This Row],[Date]])*(_xlfn.AGGREGATE(14,6,Tabel1[Date]/(Tabel1[semaine]=Tabel1[[#This Row],[semaine]]),1)=Tabel1[[#This Row],[Date]])</f>
        <v>0</v>
      </c>
      <c r="R172" s="56" t="str" cm="1">
        <f t="array" aca="1" ref="R172" ca="1">IF(Tabel1[[#This Row],[auxi]:[auxi]],SUMIF(Tabel1[semaine],Tabel1[[#This Row],[semaine]],Tabel1[Heures payées]),"-")</f>
        <v>-</v>
      </c>
      <c r="S172" s="57" t="str" cm="1">
        <f t="array" aca="1" ref="S172" ca="1">IF(Tabel1[[#This Row],[auxi]:[auxi]],Tabel1[[#This Row],[total semaine]]*24-Contrat_hebdo__h,"")</f>
        <v/>
      </c>
      <c r="T172" s="48" t="str" cm="1">
        <f t="array" aca="1" ref="T172" ca="1">IF(Tabel1[[#This Row],[auxi]:[auxi]],SUMIF(Tabel1[semaine],Tabel1[[#This Row],[semaine]],Tabel1[Repas matin]),"-")</f>
        <v>-</v>
      </c>
      <c r="U172" s="48" t="str" cm="1">
        <f t="array" aca="1" ref="U172" ca="1">IF(Tabel1[[#This Row],[auxi]:[auxi]],SUMIF(Tabel1[semaine],Tabel1[[#This Row],[semaine]],Tabel1[Repas soir]),"-")</f>
        <v>-</v>
      </c>
      <c r="V172" s="30"/>
    </row>
    <row r="173" spans="1:22" ht="15.75" thickBot="1" x14ac:dyDescent="0.3">
      <c r="A173" s="48" t="str">
        <f>MOD(YEAR(Tabel1[[#This Row],[Date]]-WEEKDAY(Tabel1[[#This Row],[Date]],2)+4),100)&amp;TEXT(_xlfn.ISOWEEKNUM(Tabel1[[#This Row],[Date]]),"-00")</f>
        <v>26-25</v>
      </c>
      <c r="B173" s="49" t="str">
        <f>MOD(YEAR(Tabel1[[#This Row],[Date]]),100) &amp; TEXT(MONTH(Tabel1[[#This Row],[Date]]),"-00")</f>
        <v>26-06</v>
      </c>
      <c r="C173" s="50">
        <v>46189</v>
      </c>
      <c r="D173" s="51"/>
      <c r="E173" s="51"/>
      <c r="F173" s="51"/>
      <c r="G173" s="51"/>
      <c r="H173" s="51"/>
      <c r="I173" s="51"/>
      <c r="J173" s="51"/>
      <c r="K173" s="51"/>
      <c r="L173" s="52">
        <f t="shared" si="4"/>
        <v>0</v>
      </c>
      <c r="M173" s="53"/>
      <c r="N173" s="52">
        <f t="shared" si="5"/>
        <v>0</v>
      </c>
      <c r="O173" s="53"/>
      <c r="P173" s="54"/>
      <c r="Q173" s="55" cm="1">
        <f t="array" aca="1" ref="Q173" ca="1">(TODAY()&gt;=Tabel1[[#This Row],[Date]])*(_xlfn.AGGREGATE(14,6,Tabel1[Date]/(Tabel1[semaine]=Tabel1[[#This Row],[semaine]]),1)=Tabel1[[#This Row],[Date]])</f>
        <v>0</v>
      </c>
      <c r="R173" s="56" t="str" cm="1">
        <f t="array" aca="1" ref="R173" ca="1">IF(Tabel1[[#This Row],[auxi]:[auxi]],SUMIF(Tabel1[semaine],Tabel1[[#This Row],[semaine]],Tabel1[Heures payées]),"-")</f>
        <v>-</v>
      </c>
      <c r="S173" s="57" t="str" cm="1">
        <f t="array" aca="1" ref="S173" ca="1">IF(Tabel1[[#This Row],[auxi]:[auxi]],Tabel1[[#This Row],[total semaine]]*24-Contrat_hebdo__h,"")</f>
        <v/>
      </c>
      <c r="T173" s="48" t="str" cm="1">
        <f t="array" aca="1" ref="T173" ca="1">IF(Tabel1[[#This Row],[auxi]:[auxi]],SUMIF(Tabel1[semaine],Tabel1[[#This Row],[semaine]],Tabel1[Repas matin]),"-")</f>
        <v>-</v>
      </c>
      <c r="U173" s="48" t="str" cm="1">
        <f t="array" aca="1" ref="U173" ca="1">IF(Tabel1[[#This Row],[auxi]:[auxi]],SUMIF(Tabel1[semaine],Tabel1[[#This Row],[semaine]],Tabel1[Repas soir]),"-")</f>
        <v>-</v>
      </c>
      <c r="V173" s="30"/>
    </row>
    <row r="174" spans="1:22" ht="15.75" thickBot="1" x14ac:dyDescent="0.3">
      <c r="A174" s="48" t="str">
        <f>MOD(YEAR(Tabel1[[#This Row],[Date]]-WEEKDAY(Tabel1[[#This Row],[Date]],2)+4),100)&amp;TEXT(_xlfn.ISOWEEKNUM(Tabel1[[#This Row],[Date]]),"-00")</f>
        <v>26-25</v>
      </c>
      <c r="B174" s="49" t="str">
        <f>MOD(YEAR(Tabel1[[#This Row],[Date]]),100) &amp; TEXT(MONTH(Tabel1[[#This Row],[Date]]),"-00")</f>
        <v>26-06</v>
      </c>
      <c r="C174" s="50">
        <v>46190</v>
      </c>
      <c r="D174" s="51"/>
      <c r="E174" s="51"/>
      <c r="F174" s="51"/>
      <c r="G174" s="51"/>
      <c r="H174" s="51"/>
      <c r="I174" s="51"/>
      <c r="J174" s="51"/>
      <c r="K174" s="51"/>
      <c r="L174" s="52">
        <f t="shared" si="4"/>
        <v>0</v>
      </c>
      <c r="M174" s="53"/>
      <c r="N174" s="52">
        <f t="shared" si="5"/>
        <v>0</v>
      </c>
      <c r="O174" s="53"/>
      <c r="P174" s="54"/>
      <c r="Q174" s="55" cm="1">
        <f t="array" aca="1" ref="Q174" ca="1">(TODAY()&gt;=Tabel1[[#This Row],[Date]])*(_xlfn.AGGREGATE(14,6,Tabel1[Date]/(Tabel1[semaine]=Tabel1[[#This Row],[semaine]]),1)=Tabel1[[#This Row],[Date]])</f>
        <v>0</v>
      </c>
      <c r="R174" s="56" t="str" cm="1">
        <f t="array" aca="1" ref="R174" ca="1">IF(Tabel1[[#This Row],[auxi]:[auxi]],SUMIF(Tabel1[semaine],Tabel1[[#This Row],[semaine]],Tabel1[Heures payées]),"-")</f>
        <v>-</v>
      </c>
      <c r="S174" s="57" t="str" cm="1">
        <f t="array" aca="1" ref="S174" ca="1">IF(Tabel1[[#This Row],[auxi]:[auxi]],Tabel1[[#This Row],[total semaine]]*24-Contrat_hebdo__h,"")</f>
        <v/>
      </c>
      <c r="T174" s="48" t="str" cm="1">
        <f t="array" aca="1" ref="T174" ca="1">IF(Tabel1[[#This Row],[auxi]:[auxi]],SUMIF(Tabel1[semaine],Tabel1[[#This Row],[semaine]],Tabel1[Repas matin]),"-")</f>
        <v>-</v>
      </c>
      <c r="U174" s="48" t="str" cm="1">
        <f t="array" aca="1" ref="U174" ca="1">IF(Tabel1[[#This Row],[auxi]:[auxi]],SUMIF(Tabel1[semaine],Tabel1[[#This Row],[semaine]],Tabel1[Repas soir]),"-")</f>
        <v>-</v>
      </c>
      <c r="V174" s="30"/>
    </row>
    <row r="175" spans="1:22" ht="15.75" thickBot="1" x14ac:dyDescent="0.3">
      <c r="A175" s="48" t="str">
        <f>MOD(YEAR(Tabel1[[#This Row],[Date]]-WEEKDAY(Tabel1[[#This Row],[Date]],2)+4),100)&amp;TEXT(_xlfn.ISOWEEKNUM(Tabel1[[#This Row],[Date]]),"-00")</f>
        <v>26-25</v>
      </c>
      <c r="B175" s="49" t="str">
        <f>MOD(YEAR(Tabel1[[#This Row],[Date]]),100) &amp; TEXT(MONTH(Tabel1[[#This Row],[Date]]),"-00")</f>
        <v>26-06</v>
      </c>
      <c r="C175" s="50">
        <v>46191</v>
      </c>
      <c r="D175" s="51"/>
      <c r="E175" s="51"/>
      <c r="F175" s="51"/>
      <c r="G175" s="51"/>
      <c r="H175" s="51"/>
      <c r="I175" s="51"/>
      <c r="J175" s="51"/>
      <c r="K175" s="51"/>
      <c r="L175" s="52">
        <f t="shared" si="4"/>
        <v>0</v>
      </c>
      <c r="M175" s="53"/>
      <c r="N175" s="52">
        <f t="shared" si="5"/>
        <v>0</v>
      </c>
      <c r="O175" s="53"/>
      <c r="P175" s="54"/>
      <c r="Q175" s="55" cm="1">
        <f t="array" aca="1" ref="Q175" ca="1">(TODAY()&gt;=Tabel1[[#This Row],[Date]])*(_xlfn.AGGREGATE(14,6,Tabel1[Date]/(Tabel1[semaine]=Tabel1[[#This Row],[semaine]]),1)=Tabel1[[#This Row],[Date]])</f>
        <v>0</v>
      </c>
      <c r="R175" s="56" t="str" cm="1">
        <f t="array" aca="1" ref="R175" ca="1">IF(Tabel1[[#This Row],[auxi]:[auxi]],SUMIF(Tabel1[semaine],Tabel1[[#This Row],[semaine]],Tabel1[Heures payées]),"-")</f>
        <v>-</v>
      </c>
      <c r="S175" s="57" t="str" cm="1">
        <f t="array" aca="1" ref="S175" ca="1">IF(Tabel1[[#This Row],[auxi]:[auxi]],Tabel1[[#This Row],[total semaine]]*24-Contrat_hebdo__h,"")</f>
        <v/>
      </c>
      <c r="T175" s="48" t="str" cm="1">
        <f t="array" aca="1" ref="T175" ca="1">IF(Tabel1[[#This Row],[auxi]:[auxi]],SUMIF(Tabel1[semaine],Tabel1[[#This Row],[semaine]],Tabel1[Repas matin]),"-")</f>
        <v>-</v>
      </c>
      <c r="U175" s="48" t="str" cm="1">
        <f t="array" aca="1" ref="U175" ca="1">IF(Tabel1[[#This Row],[auxi]:[auxi]],SUMIF(Tabel1[semaine],Tabel1[[#This Row],[semaine]],Tabel1[Repas soir]),"-")</f>
        <v>-</v>
      </c>
      <c r="V175" s="30"/>
    </row>
    <row r="176" spans="1:22" ht="15.75" thickBot="1" x14ac:dyDescent="0.3">
      <c r="A176" s="48" t="str">
        <f>MOD(YEAR(Tabel1[[#This Row],[Date]]-WEEKDAY(Tabel1[[#This Row],[Date]],2)+4),100)&amp;TEXT(_xlfn.ISOWEEKNUM(Tabel1[[#This Row],[Date]]),"-00")</f>
        <v>26-25</v>
      </c>
      <c r="B176" s="49" t="str">
        <f>MOD(YEAR(Tabel1[[#This Row],[Date]]),100) &amp; TEXT(MONTH(Tabel1[[#This Row],[Date]]),"-00")</f>
        <v>26-06</v>
      </c>
      <c r="C176" s="50">
        <v>46192</v>
      </c>
      <c r="D176" s="51"/>
      <c r="E176" s="51"/>
      <c r="F176" s="51"/>
      <c r="G176" s="51"/>
      <c r="H176" s="51"/>
      <c r="I176" s="51"/>
      <c r="J176" s="51"/>
      <c r="K176" s="51"/>
      <c r="L176" s="52">
        <f t="shared" si="4"/>
        <v>0</v>
      </c>
      <c r="M176" s="53"/>
      <c r="N176" s="52">
        <f t="shared" si="5"/>
        <v>0</v>
      </c>
      <c r="O176" s="53"/>
      <c r="P176" s="54"/>
      <c r="Q176" s="55" cm="1">
        <f t="array" aca="1" ref="Q176" ca="1">(TODAY()&gt;=Tabel1[[#This Row],[Date]])*(_xlfn.AGGREGATE(14,6,Tabel1[Date]/(Tabel1[semaine]=Tabel1[[#This Row],[semaine]]),1)=Tabel1[[#This Row],[Date]])</f>
        <v>0</v>
      </c>
      <c r="R176" s="56" t="str" cm="1">
        <f t="array" aca="1" ref="R176" ca="1">IF(Tabel1[[#This Row],[auxi]:[auxi]],SUMIF(Tabel1[semaine],Tabel1[[#This Row],[semaine]],Tabel1[Heures payées]),"-")</f>
        <v>-</v>
      </c>
      <c r="S176" s="57" t="str" cm="1">
        <f t="array" aca="1" ref="S176" ca="1">IF(Tabel1[[#This Row],[auxi]:[auxi]],Tabel1[[#This Row],[total semaine]]*24-Contrat_hebdo__h,"")</f>
        <v/>
      </c>
      <c r="T176" s="48" t="str" cm="1">
        <f t="array" aca="1" ref="T176" ca="1">IF(Tabel1[[#This Row],[auxi]:[auxi]],SUMIF(Tabel1[semaine],Tabel1[[#This Row],[semaine]],Tabel1[Repas matin]),"-")</f>
        <v>-</v>
      </c>
      <c r="U176" s="48" t="str" cm="1">
        <f t="array" aca="1" ref="U176" ca="1">IF(Tabel1[[#This Row],[auxi]:[auxi]],SUMIF(Tabel1[semaine],Tabel1[[#This Row],[semaine]],Tabel1[Repas soir]),"-")</f>
        <v>-</v>
      </c>
      <c r="V176" s="30"/>
    </row>
    <row r="177" spans="1:22" ht="15.75" thickBot="1" x14ac:dyDescent="0.3">
      <c r="A177" s="48" t="str">
        <f>MOD(YEAR(Tabel1[[#This Row],[Date]]-WEEKDAY(Tabel1[[#This Row],[Date]],2)+4),100)&amp;TEXT(_xlfn.ISOWEEKNUM(Tabel1[[#This Row],[Date]]),"-00")</f>
        <v>26-25</v>
      </c>
      <c r="B177" s="49" t="str">
        <f>MOD(YEAR(Tabel1[[#This Row],[Date]]),100) &amp; TEXT(MONTH(Tabel1[[#This Row],[Date]]),"-00")</f>
        <v>26-06</v>
      </c>
      <c r="C177" s="50">
        <v>46193</v>
      </c>
      <c r="D177" s="51"/>
      <c r="E177" s="51"/>
      <c r="F177" s="51"/>
      <c r="G177" s="51"/>
      <c r="H177" s="51"/>
      <c r="I177" s="51"/>
      <c r="J177" s="51"/>
      <c r="K177" s="51"/>
      <c r="L177" s="52">
        <f t="shared" si="4"/>
        <v>0</v>
      </c>
      <c r="M177" s="53"/>
      <c r="N177" s="52">
        <f t="shared" si="5"/>
        <v>0</v>
      </c>
      <c r="O177" s="53"/>
      <c r="P177" s="54"/>
      <c r="Q177" s="55" cm="1">
        <f t="array" aca="1" ref="Q177" ca="1">(TODAY()&gt;=Tabel1[[#This Row],[Date]])*(_xlfn.AGGREGATE(14,6,Tabel1[Date]/(Tabel1[semaine]=Tabel1[[#This Row],[semaine]]),1)=Tabel1[[#This Row],[Date]])</f>
        <v>0</v>
      </c>
      <c r="R177" s="56" t="str" cm="1">
        <f t="array" aca="1" ref="R177" ca="1">IF(Tabel1[[#This Row],[auxi]:[auxi]],SUMIF(Tabel1[semaine],Tabel1[[#This Row],[semaine]],Tabel1[Heures payées]),"-")</f>
        <v>-</v>
      </c>
      <c r="S177" s="57" t="str" cm="1">
        <f t="array" aca="1" ref="S177" ca="1">IF(Tabel1[[#This Row],[auxi]:[auxi]],Tabel1[[#This Row],[total semaine]]*24-Contrat_hebdo__h,"")</f>
        <v/>
      </c>
      <c r="T177" s="48" t="str" cm="1">
        <f t="array" aca="1" ref="T177" ca="1">IF(Tabel1[[#This Row],[auxi]:[auxi]],SUMIF(Tabel1[semaine],Tabel1[[#This Row],[semaine]],Tabel1[Repas matin]),"-")</f>
        <v>-</v>
      </c>
      <c r="U177" s="48" t="str" cm="1">
        <f t="array" aca="1" ref="U177" ca="1">IF(Tabel1[[#This Row],[auxi]:[auxi]],SUMIF(Tabel1[semaine],Tabel1[[#This Row],[semaine]],Tabel1[Repas soir]),"-")</f>
        <v>-</v>
      </c>
      <c r="V177" s="30"/>
    </row>
    <row r="178" spans="1:22" ht="15.75" thickBot="1" x14ac:dyDescent="0.3">
      <c r="A178" s="48" t="str">
        <f>MOD(YEAR(Tabel1[[#This Row],[Date]]-WEEKDAY(Tabel1[[#This Row],[Date]],2)+4),100)&amp;TEXT(_xlfn.ISOWEEKNUM(Tabel1[[#This Row],[Date]]),"-00")</f>
        <v>26-25</v>
      </c>
      <c r="B178" s="49" t="str">
        <f>MOD(YEAR(Tabel1[[#This Row],[Date]]),100) &amp; TEXT(MONTH(Tabel1[[#This Row],[Date]]),"-00")</f>
        <v>26-06</v>
      </c>
      <c r="C178" s="50">
        <v>46194</v>
      </c>
      <c r="D178" s="51"/>
      <c r="E178" s="51"/>
      <c r="F178" s="51"/>
      <c r="G178" s="51"/>
      <c r="H178" s="51"/>
      <c r="I178" s="51"/>
      <c r="J178" s="51"/>
      <c r="K178" s="51"/>
      <c r="L178" s="52">
        <f t="shared" si="4"/>
        <v>0</v>
      </c>
      <c r="M178" s="53"/>
      <c r="N178" s="52">
        <f t="shared" si="5"/>
        <v>0</v>
      </c>
      <c r="O178" s="53"/>
      <c r="P178" s="54"/>
      <c r="Q178" s="55" cm="1">
        <f t="array" aca="1" ref="Q178" ca="1">(TODAY()&gt;=Tabel1[[#This Row],[Date]])*(_xlfn.AGGREGATE(14,6,Tabel1[Date]/(Tabel1[semaine]=Tabel1[[#This Row],[semaine]]),1)=Tabel1[[#This Row],[Date]])</f>
        <v>0</v>
      </c>
      <c r="R178" s="56" t="str" cm="1">
        <f t="array" aca="1" ref="R178" ca="1">IF(Tabel1[[#This Row],[auxi]:[auxi]],SUMIF(Tabel1[semaine],Tabel1[[#This Row],[semaine]],Tabel1[Heures payées]),"-")</f>
        <v>-</v>
      </c>
      <c r="S178" s="57" t="str" cm="1">
        <f t="array" aca="1" ref="S178" ca="1">IF(Tabel1[[#This Row],[auxi]:[auxi]],Tabel1[[#This Row],[total semaine]]*24-Contrat_hebdo__h,"")</f>
        <v/>
      </c>
      <c r="T178" s="48" t="str" cm="1">
        <f t="array" aca="1" ref="T178" ca="1">IF(Tabel1[[#This Row],[auxi]:[auxi]],SUMIF(Tabel1[semaine],Tabel1[[#This Row],[semaine]],Tabel1[Repas matin]),"-")</f>
        <v>-</v>
      </c>
      <c r="U178" s="48" t="str" cm="1">
        <f t="array" aca="1" ref="U178" ca="1">IF(Tabel1[[#This Row],[auxi]:[auxi]],SUMIF(Tabel1[semaine],Tabel1[[#This Row],[semaine]],Tabel1[Repas soir]),"-")</f>
        <v>-</v>
      </c>
      <c r="V178" s="30"/>
    </row>
    <row r="179" spans="1:22" ht="15.75" thickBot="1" x14ac:dyDescent="0.3">
      <c r="A179" s="48" t="str">
        <f>MOD(YEAR(Tabel1[[#This Row],[Date]]-WEEKDAY(Tabel1[[#This Row],[Date]],2)+4),100)&amp;TEXT(_xlfn.ISOWEEKNUM(Tabel1[[#This Row],[Date]]),"-00")</f>
        <v>26-26</v>
      </c>
      <c r="B179" s="49" t="str">
        <f>MOD(YEAR(Tabel1[[#This Row],[Date]]),100) &amp; TEXT(MONTH(Tabel1[[#This Row],[Date]]),"-00")</f>
        <v>26-06</v>
      </c>
      <c r="C179" s="50">
        <v>46195</v>
      </c>
      <c r="D179" s="51"/>
      <c r="E179" s="51"/>
      <c r="F179" s="51"/>
      <c r="G179" s="51"/>
      <c r="H179" s="51"/>
      <c r="I179" s="51"/>
      <c r="J179" s="51"/>
      <c r="K179" s="51"/>
      <c r="L179" s="52">
        <f t="shared" si="4"/>
        <v>0</v>
      </c>
      <c r="M179" s="53"/>
      <c r="N179" s="52">
        <f t="shared" si="5"/>
        <v>0</v>
      </c>
      <c r="O179" s="53"/>
      <c r="P179" s="54"/>
      <c r="Q179" s="55" cm="1">
        <f t="array" aca="1" ref="Q179" ca="1">(TODAY()&gt;=Tabel1[[#This Row],[Date]])*(_xlfn.AGGREGATE(14,6,Tabel1[Date]/(Tabel1[semaine]=Tabel1[[#This Row],[semaine]]),1)=Tabel1[[#This Row],[Date]])</f>
        <v>0</v>
      </c>
      <c r="R179" s="56" t="str" cm="1">
        <f t="array" aca="1" ref="R179" ca="1">IF(Tabel1[[#This Row],[auxi]:[auxi]],SUMIF(Tabel1[semaine],Tabel1[[#This Row],[semaine]],Tabel1[Heures payées]),"-")</f>
        <v>-</v>
      </c>
      <c r="S179" s="57" t="str" cm="1">
        <f t="array" aca="1" ref="S179" ca="1">IF(Tabel1[[#This Row],[auxi]:[auxi]],Tabel1[[#This Row],[total semaine]]*24-Contrat_hebdo__h,"")</f>
        <v/>
      </c>
      <c r="T179" s="48" t="str" cm="1">
        <f t="array" aca="1" ref="T179" ca="1">IF(Tabel1[[#This Row],[auxi]:[auxi]],SUMIF(Tabel1[semaine],Tabel1[[#This Row],[semaine]],Tabel1[Repas matin]),"-")</f>
        <v>-</v>
      </c>
      <c r="U179" s="48" t="str" cm="1">
        <f t="array" aca="1" ref="U179" ca="1">IF(Tabel1[[#This Row],[auxi]:[auxi]],SUMIF(Tabel1[semaine],Tabel1[[#This Row],[semaine]],Tabel1[Repas soir]),"-")</f>
        <v>-</v>
      </c>
      <c r="V179" s="30"/>
    </row>
    <row r="180" spans="1:22" ht="15.75" thickBot="1" x14ac:dyDescent="0.3">
      <c r="A180" s="48" t="str">
        <f>MOD(YEAR(Tabel1[[#This Row],[Date]]-WEEKDAY(Tabel1[[#This Row],[Date]],2)+4),100)&amp;TEXT(_xlfn.ISOWEEKNUM(Tabel1[[#This Row],[Date]]),"-00")</f>
        <v>26-26</v>
      </c>
      <c r="B180" s="49" t="str">
        <f>MOD(YEAR(Tabel1[[#This Row],[Date]]),100) &amp; TEXT(MONTH(Tabel1[[#This Row],[Date]]),"-00")</f>
        <v>26-06</v>
      </c>
      <c r="C180" s="50">
        <v>46196</v>
      </c>
      <c r="D180" s="51"/>
      <c r="E180" s="51"/>
      <c r="F180" s="51"/>
      <c r="G180" s="51"/>
      <c r="H180" s="51"/>
      <c r="I180" s="51"/>
      <c r="J180" s="51"/>
      <c r="K180" s="51"/>
      <c r="L180" s="52">
        <f t="shared" si="4"/>
        <v>0</v>
      </c>
      <c r="M180" s="53"/>
      <c r="N180" s="52">
        <f t="shared" si="5"/>
        <v>0</v>
      </c>
      <c r="O180" s="53"/>
      <c r="P180" s="54"/>
      <c r="Q180" s="55" cm="1">
        <f t="array" aca="1" ref="Q180" ca="1">(TODAY()&gt;=Tabel1[[#This Row],[Date]])*(_xlfn.AGGREGATE(14,6,Tabel1[Date]/(Tabel1[semaine]=Tabel1[[#This Row],[semaine]]),1)=Tabel1[[#This Row],[Date]])</f>
        <v>0</v>
      </c>
      <c r="R180" s="56" t="str" cm="1">
        <f t="array" aca="1" ref="R180" ca="1">IF(Tabel1[[#This Row],[auxi]:[auxi]],SUMIF(Tabel1[semaine],Tabel1[[#This Row],[semaine]],Tabel1[Heures payées]),"-")</f>
        <v>-</v>
      </c>
      <c r="S180" s="57" t="str" cm="1">
        <f t="array" aca="1" ref="S180" ca="1">IF(Tabel1[[#This Row],[auxi]:[auxi]],Tabel1[[#This Row],[total semaine]]*24-Contrat_hebdo__h,"")</f>
        <v/>
      </c>
      <c r="T180" s="48" t="str" cm="1">
        <f t="array" aca="1" ref="T180" ca="1">IF(Tabel1[[#This Row],[auxi]:[auxi]],SUMIF(Tabel1[semaine],Tabel1[[#This Row],[semaine]],Tabel1[Repas matin]),"-")</f>
        <v>-</v>
      </c>
      <c r="U180" s="48" t="str" cm="1">
        <f t="array" aca="1" ref="U180" ca="1">IF(Tabel1[[#This Row],[auxi]:[auxi]],SUMIF(Tabel1[semaine],Tabel1[[#This Row],[semaine]],Tabel1[Repas soir]),"-")</f>
        <v>-</v>
      </c>
      <c r="V180" s="30"/>
    </row>
    <row r="181" spans="1:22" ht="15.75" thickBot="1" x14ac:dyDescent="0.3">
      <c r="A181" s="48" t="str">
        <f>MOD(YEAR(Tabel1[[#This Row],[Date]]-WEEKDAY(Tabel1[[#This Row],[Date]],2)+4),100)&amp;TEXT(_xlfn.ISOWEEKNUM(Tabel1[[#This Row],[Date]]),"-00")</f>
        <v>26-26</v>
      </c>
      <c r="B181" s="49" t="str">
        <f>MOD(YEAR(Tabel1[[#This Row],[Date]]),100) &amp; TEXT(MONTH(Tabel1[[#This Row],[Date]]),"-00")</f>
        <v>26-06</v>
      </c>
      <c r="C181" s="50">
        <v>46197</v>
      </c>
      <c r="D181" s="51"/>
      <c r="E181" s="51"/>
      <c r="F181" s="51"/>
      <c r="G181" s="51"/>
      <c r="H181" s="51"/>
      <c r="I181" s="51"/>
      <c r="J181" s="51"/>
      <c r="K181" s="51"/>
      <c r="L181" s="52">
        <f t="shared" si="4"/>
        <v>0</v>
      </c>
      <c r="M181" s="53"/>
      <c r="N181" s="52">
        <f t="shared" si="5"/>
        <v>0</v>
      </c>
      <c r="O181" s="53"/>
      <c r="P181" s="54"/>
      <c r="Q181" s="55" cm="1">
        <f t="array" aca="1" ref="Q181" ca="1">(TODAY()&gt;=Tabel1[[#This Row],[Date]])*(_xlfn.AGGREGATE(14,6,Tabel1[Date]/(Tabel1[semaine]=Tabel1[[#This Row],[semaine]]),1)=Tabel1[[#This Row],[Date]])</f>
        <v>0</v>
      </c>
      <c r="R181" s="56" t="str" cm="1">
        <f t="array" aca="1" ref="R181" ca="1">IF(Tabel1[[#This Row],[auxi]:[auxi]],SUMIF(Tabel1[semaine],Tabel1[[#This Row],[semaine]],Tabel1[Heures payées]),"-")</f>
        <v>-</v>
      </c>
      <c r="S181" s="57" t="str" cm="1">
        <f t="array" aca="1" ref="S181" ca="1">IF(Tabel1[[#This Row],[auxi]:[auxi]],Tabel1[[#This Row],[total semaine]]*24-Contrat_hebdo__h,"")</f>
        <v/>
      </c>
      <c r="T181" s="48" t="str" cm="1">
        <f t="array" aca="1" ref="T181" ca="1">IF(Tabel1[[#This Row],[auxi]:[auxi]],SUMIF(Tabel1[semaine],Tabel1[[#This Row],[semaine]],Tabel1[Repas matin]),"-")</f>
        <v>-</v>
      </c>
      <c r="U181" s="48" t="str" cm="1">
        <f t="array" aca="1" ref="U181" ca="1">IF(Tabel1[[#This Row],[auxi]:[auxi]],SUMIF(Tabel1[semaine],Tabel1[[#This Row],[semaine]],Tabel1[Repas soir]),"-")</f>
        <v>-</v>
      </c>
      <c r="V181" s="30"/>
    </row>
    <row r="182" spans="1:22" ht="15.75" thickBot="1" x14ac:dyDescent="0.3">
      <c r="A182" s="48" t="str">
        <f>MOD(YEAR(Tabel1[[#This Row],[Date]]-WEEKDAY(Tabel1[[#This Row],[Date]],2)+4),100)&amp;TEXT(_xlfn.ISOWEEKNUM(Tabel1[[#This Row],[Date]]),"-00")</f>
        <v>26-26</v>
      </c>
      <c r="B182" s="49" t="str">
        <f>MOD(YEAR(Tabel1[[#This Row],[Date]]),100) &amp; TEXT(MONTH(Tabel1[[#This Row],[Date]]),"-00")</f>
        <v>26-06</v>
      </c>
      <c r="C182" s="50">
        <v>46198</v>
      </c>
      <c r="D182" s="51"/>
      <c r="E182" s="51"/>
      <c r="F182" s="51"/>
      <c r="G182" s="51"/>
      <c r="H182" s="51"/>
      <c r="I182" s="51"/>
      <c r="J182" s="51"/>
      <c r="K182" s="51"/>
      <c r="L182" s="52">
        <f t="shared" si="4"/>
        <v>0</v>
      </c>
      <c r="M182" s="53"/>
      <c r="N182" s="52">
        <f t="shared" si="5"/>
        <v>0</v>
      </c>
      <c r="O182" s="53"/>
      <c r="P182" s="54"/>
      <c r="Q182" s="55" cm="1">
        <f t="array" aca="1" ref="Q182" ca="1">(TODAY()&gt;=Tabel1[[#This Row],[Date]])*(_xlfn.AGGREGATE(14,6,Tabel1[Date]/(Tabel1[semaine]=Tabel1[[#This Row],[semaine]]),1)=Tabel1[[#This Row],[Date]])</f>
        <v>0</v>
      </c>
      <c r="R182" s="56" t="str" cm="1">
        <f t="array" aca="1" ref="R182" ca="1">IF(Tabel1[[#This Row],[auxi]:[auxi]],SUMIF(Tabel1[semaine],Tabel1[[#This Row],[semaine]],Tabel1[Heures payées]),"-")</f>
        <v>-</v>
      </c>
      <c r="S182" s="57" t="str" cm="1">
        <f t="array" aca="1" ref="S182" ca="1">IF(Tabel1[[#This Row],[auxi]:[auxi]],Tabel1[[#This Row],[total semaine]]*24-Contrat_hebdo__h,"")</f>
        <v/>
      </c>
      <c r="T182" s="48" t="str" cm="1">
        <f t="array" aca="1" ref="T182" ca="1">IF(Tabel1[[#This Row],[auxi]:[auxi]],SUMIF(Tabel1[semaine],Tabel1[[#This Row],[semaine]],Tabel1[Repas matin]),"-")</f>
        <v>-</v>
      </c>
      <c r="U182" s="48" t="str" cm="1">
        <f t="array" aca="1" ref="U182" ca="1">IF(Tabel1[[#This Row],[auxi]:[auxi]],SUMIF(Tabel1[semaine],Tabel1[[#This Row],[semaine]],Tabel1[Repas soir]),"-")</f>
        <v>-</v>
      </c>
      <c r="V182" s="30"/>
    </row>
    <row r="183" spans="1:22" ht="15.75" thickBot="1" x14ac:dyDescent="0.3">
      <c r="A183" s="48" t="str">
        <f>MOD(YEAR(Tabel1[[#This Row],[Date]]-WEEKDAY(Tabel1[[#This Row],[Date]],2)+4),100)&amp;TEXT(_xlfn.ISOWEEKNUM(Tabel1[[#This Row],[Date]]),"-00")</f>
        <v>26-26</v>
      </c>
      <c r="B183" s="49" t="str">
        <f>MOD(YEAR(Tabel1[[#This Row],[Date]]),100) &amp; TEXT(MONTH(Tabel1[[#This Row],[Date]]),"-00")</f>
        <v>26-06</v>
      </c>
      <c r="C183" s="50">
        <v>46199</v>
      </c>
      <c r="D183" s="51"/>
      <c r="E183" s="51"/>
      <c r="F183" s="51"/>
      <c r="G183" s="51"/>
      <c r="H183" s="51"/>
      <c r="I183" s="51"/>
      <c r="J183" s="51"/>
      <c r="K183" s="51"/>
      <c r="L183" s="52">
        <f t="shared" si="4"/>
        <v>0</v>
      </c>
      <c r="M183" s="53"/>
      <c r="N183" s="52">
        <f t="shared" si="5"/>
        <v>0</v>
      </c>
      <c r="O183" s="53"/>
      <c r="P183" s="54"/>
      <c r="Q183" s="55" cm="1">
        <f t="array" aca="1" ref="Q183" ca="1">(TODAY()&gt;=Tabel1[[#This Row],[Date]])*(_xlfn.AGGREGATE(14,6,Tabel1[Date]/(Tabel1[semaine]=Tabel1[[#This Row],[semaine]]),1)=Tabel1[[#This Row],[Date]])</f>
        <v>0</v>
      </c>
      <c r="R183" s="56" t="str" cm="1">
        <f t="array" aca="1" ref="R183" ca="1">IF(Tabel1[[#This Row],[auxi]:[auxi]],SUMIF(Tabel1[semaine],Tabel1[[#This Row],[semaine]],Tabel1[Heures payées]),"-")</f>
        <v>-</v>
      </c>
      <c r="S183" s="57" t="str" cm="1">
        <f t="array" aca="1" ref="S183" ca="1">IF(Tabel1[[#This Row],[auxi]:[auxi]],Tabel1[[#This Row],[total semaine]]*24-Contrat_hebdo__h,"")</f>
        <v/>
      </c>
      <c r="T183" s="48" t="str" cm="1">
        <f t="array" aca="1" ref="T183" ca="1">IF(Tabel1[[#This Row],[auxi]:[auxi]],SUMIF(Tabel1[semaine],Tabel1[[#This Row],[semaine]],Tabel1[Repas matin]),"-")</f>
        <v>-</v>
      </c>
      <c r="U183" s="48" t="str" cm="1">
        <f t="array" aca="1" ref="U183" ca="1">IF(Tabel1[[#This Row],[auxi]:[auxi]],SUMIF(Tabel1[semaine],Tabel1[[#This Row],[semaine]],Tabel1[Repas soir]),"-")</f>
        <v>-</v>
      </c>
      <c r="V183" s="30"/>
    </row>
    <row r="184" spans="1:22" ht="15.75" thickBot="1" x14ac:dyDescent="0.3">
      <c r="A184" s="48" t="str">
        <f>MOD(YEAR(Tabel1[[#This Row],[Date]]-WEEKDAY(Tabel1[[#This Row],[Date]],2)+4),100)&amp;TEXT(_xlfn.ISOWEEKNUM(Tabel1[[#This Row],[Date]]),"-00")</f>
        <v>26-26</v>
      </c>
      <c r="B184" s="49" t="str">
        <f>MOD(YEAR(Tabel1[[#This Row],[Date]]),100) &amp; TEXT(MONTH(Tabel1[[#This Row],[Date]]),"-00")</f>
        <v>26-06</v>
      </c>
      <c r="C184" s="50">
        <v>46200</v>
      </c>
      <c r="D184" s="51"/>
      <c r="E184" s="51"/>
      <c r="F184" s="51"/>
      <c r="G184" s="51"/>
      <c r="H184" s="51"/>
      <c r="I184" s="51"/>
      <c r="J184" s="51"/>
      <c r="K184" s="51"/>
      <c r="L184" s="52">
        <f t="shared" si="4"/>
        <v>0</v>
      </c>
      <c r="M184" s="53"/>
      <c r="N184" s="52">
        <f t="shared" si="5"/>
        <v>0</v>
      </c>
      <c r="O184" s="53"/>
      <c r="P184" s="54"/>
      <c r="Q184" s="55" cm="1">
        <f t="array" aca="1" ref="Q184" ca="1">(TODAY()&gt;=Tabel1[[#This Row],[Date]])*(_xlfn.AGGREGATE(14,6,Tabel1[Date]/(Tabel1[semaine]=Tabel1[[#This Row],[semaine]]),1)=Tabel1[[#This Row],[Date]])</f>
        <v>0</v>
      </c>
      <c r="R184" s="56" t="str" cm="1">
        <f t="array" aca="1" ref="R184" ca="1">IF(Tabel1[[#This Row],[auxi]:[auxi]],SUMIF(Tabel1[semaine],Tabel1[[#This Row],[semaine]],Tabel1[Heures payées]),"-")</f>
        <v>-</v>
      </c>
      <c r="S184" s="57" t="str" cm="1">
        <f t="array" aca="1" ref="S184" ca="1">IF(Tabel1[[#This Row],[auxi]:[auxi]],Tabel1[[#This Row],[total semaine]]*24-Contrat_hebdo__h,"")</f>
        <v/>
      </c>
      <c r="T184" s="48" t="str" cm="1">
        <f t="array" aca="1" ref="T184" ca="1">IF(Tabel1[[#This Row],[auxi]:[auxi]],SUMIF(Tabel1[semaine],Tabel1[[#This Row],[semaine]],Tabel1[Repas matin]),"-")</f>
        <v>-</v>
      </c>
      <c r="U184" s="48" t="str" cm="1">
        <f t="array" aca="1" ref="U184" ca="1">IF(Tabel1[[#This Row],[auxi]:[auxi]],SUMIF(Tabel1[semaine],Tabel1[[#This Row],[semaine]],Tabel1[Repas soir]),"-")</f>
        <v>-</v>
      </c>
      <c r="V184" s="30"/>
    </row>
    <row r="185" spans="1:22" ht="15.75" thickBot="1" x14ac:dyDescent="0.3">
      <c r="A185" s="48" t="str">
        <f>MOD(YEAR(Tabel1[[#This Row],[Date]]-WEEKDAY(Tabel1[[#This Row],[Date]],2)+4),100)&amp;TEXT(_xlfn.ISOWEEKNUM(Tabel1[[#This Row],[Date]]),"-00")</f>
        <v>26-26</v>
      </c>
      <c r="B185" s="49" t="str">
        <f>MOD(YEAR(Tabel1[[#This Row],[Date]]),100) &amp; TEXT(MONTH(Tabel1[[#This Row],[Date]]),"-00")</f>
        <v>26-06</v>
      </c>
      <c r="C185" s="50">
        <v>46201</v>
      </c>
      <c r="D185" s="51"/>
      <c r="E185" s="51"/>
      <c r="F185" s="51"/>
      <c r="G185" s="51"/>
      <c r="H185" s="51"/>
      <c r="I185" s="51"/>
      <c r="J185" s="51"/>
      <c r="K185" s="51"/>
      <c r="L185" s="52">
        <f t="shared" si="4"/>
        <v>0</v>
      </c>
      <c r="M185" s="53"/>
      <c r="N185" s="52">
        <f t="shared" si="5"/>
        <v>0</v>
      </c>
      <c r="O185" s="53"/>
      <c r="P185" s="54"/>
      <c r="Q185" s="55" cm="1">
        <f t="array" aca="1" ref="Q185" ca="1">(TODAY()&gt;=Tabel1[[#This Row],[Date]])*(_xlfn.AGGREGATE(14,6,Tabel1[Date]/(Tabel1[semaine]=Tabel1[[#This Row],[semaine]]),1)=Tabel1[[#This Row],[Date]])</f>
        <v>0</v>
      </c>
      <c r="R185" s="56" t="str" cm="1">
        <f t="array" aca="1" ref="R185" ca="1">IF(Tabel1[[#This Row],[auxi]:[auxi]],SUMIF(Tabel1[semaine],Tabel1[[#This Row],[semaine]],Tabel1[Heures payées]),"-")</f>
        <v>-</v>
      </c>
      <c r="S185" s="57" t="str" cm="1">
        <f t="array" aca="1" ref="S185" ca="1">IF(Tabel1[[#This Row],[auxi]:[auxi]],Tabel1[[#This Row],[total semaine]]*24-Contrat_hebdo__h,"")</f>
        <v/>
      </c>
      <c r="T185" s="48" t="str" cm="1">
        <f t="array" aca="1" ref="T185" ca="1">IF(Tabel1[[#This Row],[auxi]:[auxi]],SUMIF(Tabel1[semaine],Tabel1[[#This Row],[semaine]],Tabel1[Repas matin]),"-")</f>
        <v>-</v>
      </c>
      <c r="U185" s="48" t="str" cm="1">
        <f t="array" aca="1" ref="U185" ca="1">IF(Tabel1[[#This Row],[auxi]:[auxi]],SUMIF(Tabel1[semaine],Tabel1[[#This Row],[semaine]],Tabel1[Repas soir]),"-")</f>
        <v>-</v>
      </c>
      <c r="V185" s="30"/>
    </row>
    <row r="186" spans="1:22" ht="15.75" thickBot="1" x14ac:dyDescent="0.3">
      <c r="A186" s="48" t="str">
        <f>MOD(YEAR(Tabel1[[#This Row],[Date]]-WEEKDAY(Tabel1[[#This Row],[Date]],2)+4),100)&amp;TEXT(_xlfn.ISOWEEKNUM(Tabel1[[#This Row],[Date]]),"-00")</f>
        <v>26-27</v>
      </c>
      <c r="B186" s="49" t="str">
        <f>MOD(YEAR(Tabel1[[#This Row],[Date]]),100) &amp; TEXT(MONTH(Tabel1[[#This Row],[Date]]),"-00")</f>
        <v>26-06</v>
      </c>
      <c r="C186" s="50">
        <v>46202</v>
      </c>
      <c r="D186" s="51"/>
      <c r="E186" s="51"/>
      <c r="F186" s="51"/>
      <c r="G186" s="51"/>
      <c r="H186" s="51"/>
      <c r="I186" s="51"/>
      <c r="J186" s="51"/>
      <c r="K186" s="51"/>
      <c r="L186" s="52">
        <f t="shared" si="4"/>
        <v>0</v>
      </c>
      <c r="M186" s="53"/>
      <c r="N186" s="52">
        <f t="shared" si="5"/>
        <v>0</v>
      </c>
      <c r="O186" s="53"/>
      <c r="P186" s="54"/>
      <c r="Q186" s="55" cm="1">
        <f t="array" aca="1" ref="Q186" ca="1">(TODAY()&gt;=Tabel1[[#This Row],[Date]])*(_xlfn.AGGREGATE(14,6,Tabel1[Date]/(Tabel1[semaine]=Tabel1[[#This Row],[semaine]]),1)=Tabel1[[#This Row],[Date]])</f>
        <v>0</v>
      </c>
      <c r="R186" s="56" t="str" cm="1">
        <f t="array" aca="1" ref="R186" ca="1">IF(Tabel1[[#This Row],[auxi]:[auxi]],SUMIF(Tabel1[semaine],Tabel1[[#This Row],[semaine]],Tabel1[Heures payées]),"-")</f>
        <v>-</v>
      </c>
      <c r="S186" s="57" t="str" cm="1">
        <f t="array" aca="1" ref="S186" ca="1">IF(Tabel1[[#This Row],[auxi]:[auxi]],Tabel1[[#This Row],[total semaine]]*24-Contrat_hebdo__h,"")</f>
        <v/>
      </c>
      <c r="T186" s="48" t="str" cm="1">
        <f t="array" aca="1" ref="T186" ca="1">IF(Tabel1[[#This Row],[auxi]:[auxi]],SUMIF(Tabel1[semaine],Tabel1[[#This Row],[semaine]],Tabel1[Repas matin]),"-")</f>
        <v>-</v>
      </c>
      <c r="U186" s="48" t="str" cm="1">
        <f t="array" aca="1" ref="U186" ca="1">IF(Tabel1[[#This Row],[auxi]:[auxi]],SUMIF(Tabel1[semaine],Tabel1[[#This Row],[semaine]],Tabel1[Repas soir]),"-")</f>
        <v>-</v>
      </c>
      <c r="V186" s="30"/>
    </row>
    <row r="187" spans="1:22" ht="15.75" thickBot="1" x14ac:dyDescent="0.3">
      <c r="A187" s="48" t="str">
        <f>MOD(YEAR(Tabel1[[#This Row],[Date]]-WEEKDAY(Tabel1[[#This Row],[Date]],2)+4),100)&amp;TEXT(_xlfn.ISOWEEKNUM(Tabel1[[#This Row],[Date]]),"-00")</f>
        <v>26-27</v>
      </c>
      <c r="B187" s="49" t="str">
        <f>MOD(YEAR(Tabel1[[#This Row],[Date]]),100) &amp; TEXT(MONTH(Tabel1[[#This Row],[Date]]),"-00")</f>
        <v>26-06</v>
      </c>
      <c r="C187" s="50">
        <v>46203</v>
      </c>
      <c r="D187" s="51"/>
      <c r="E187" s="51"/>
      <c r="F187" s="51"/>
      <c r="G187" s="51"/>
      <c r="H187" s="51"/>
      <c r="I187" s="51"/>
      <c r="J187" s="51"/>
      <c r="K187" s="51"/>
      <c r="L187" s="52">
        <f t="shared" si="4"/>
        <v>0</v>
      </c>
      <c r="M187" s="53"/>
      <c r="N187" s="52">
        <f t="shared" si="5"/>
        <v>0</v>
      </c>
      <c r="O187" s="53"/>
      <c r="P187" s="54"/>
      <c r="Q187" s="55" cm="1">
        <f t="array" aca="1" ref="Q187" ca="1">(TODAY()&gt;=Tabel1[[#This Row],[Date]])*(_xlfn.AGGREGATE(14,6,Tabel1[Date]/(Tabel1[semaine]=Tabel1[[#This Row],[semaine]]),1)=Tabel1[[#This Row],[Date]])</f>
        <v>0</v>
      </c>
      <c r="R187" s="56" t="str" cm="1">
        <f t="array" aca="1" ref="R187" ca="1">IF(Tabel1[[#This Row],[auxi]:[auxi]],SUMIF(Tabel1[semaine],Tabel1[[#This Row],[semaine]],Tabel1[Heures payées]),"-")</f>
        <v>-</v>
      </c>
      <c r="S187" s="57" t="str" cm="1">
        <f t="array" aca="1" ref="S187" ca="1">IF(Tabel1[[#This Row],[auxi]:[auxi]],Tabel1[[#This Row],[total semaine]]*24-Contrat_hebdo__h,"")</f>
        <v/>
      </c>
      <c r="T187" s="48" t="str" cm="1">
        <f t="array" aca="1" ref="T187" ca="1">IF(Tabel1[[#This Row],[auxi]:[auxi]],SUMIF(Tabel1[semaine],Tabel1[[#This Row],[semaine]],Tabel1[Repas matin]),"-")</f>
        <v>-</v>
      </c>
      <c r="U187" s="48" t="str" cm="1">
        <f t="array" aca="1" ref="U187" ca="1">IF(Tabel1[[#This Row],[auxi]:[auxi]],SUMIF(Tabel1[semaine],Tabel1[[#This Row],[semaine]],Tabel1[Repas soir]),"-")</f>
        <v>-</v>
      </c>
      <c r="V187" s="30"/>
    </row>
    <row r="188" spans="1:22" ht="15.75" thickBot="1" x14ac:dyDescent="0.3">
      <c r="A188" s="48" t="str">
        <f>MOD(YEAR(Tabel1[[#This Row],[Date]]-WEEKDAY(Tabel1[[#This Row],[Date]],2)+4),100)&amp;TEXT(_xlfn.ISOWEEKNUM(Tabel1[[#This Row],[Date]]),"-00")</f>
        <v>26-27</v>
      </c>
      <c r="B188" s="49" t="str">
        <f>MOD(YEAR(Tabel1[[#This Row],[Date]]),100) &amp; TEXT(MONTH(Tabel1[[#This Row],[Date]]),"-00")</f>
        <v>26-07</v>
      </c>
      <c r="C188" s="50">
        <v>46204</v>
      </c>
      <c r="D188" s="51"/>
      <c r="E188" s="51"/>
      <c r="F188" s="51"/>
      <c r="G188" s="51"/>
      <c r="H188" s="51"/>
      <c r="I188" s="51"/>
      <c r="J188" s="51"/>
      <c r="K188" s="51"/>
      <c r="L188" s="52">
        <f t="shared" si="4"/>
        <v>0</v>
      </c>
      <c r="M188" s="53"/>
      <c r="N188" s="52">
        <f t="shared" si="5"/>
        <v>0</v>
      </c>
      <c r="O188" s="53"/>
      <c r="P188" s="54"/>
      <c r="Q188" s="55" cm="1">
        <f t="array" aca="1" ref="Q188" ca="1">(TODAY()&gt;=Tabel1[[#This Row],[Date]])*(_xlfn.AGGREGATE(14,6,Tabel1[Date]/(Tabel1[semaine]=Tabel1[[#This Row],[semaine]]),1)=Tabel1[[#This Row],[Date]])</f>
        <v>0</v>
      </c>
      <c r="R188" s="56" t="str" cm="1">
        <f t="array" aca="1" ref="R188" ca="1">IF(Tabel1[[#This Row],[auxi]:[auxi]],SUMIF(Tabel1[semaine],Tabel1[[#This Row],[semaine]],Tabel1[Heures payées]),"-")</f>
        <v>-</v>
      </c>
      <c r="S188" s="57" t="str" cm="1">
        <f t="array" aca="1" ref="S188" ca="1">IF(Tabel1[[#This Row],[auxi]:[auxi]],Tabel1[[#This Row],[total semaine]]*24-Contrat_hebdo__h,"")</f>
        <v/>
      </c>
      <c r="T188" s="48" t="str" cm="1">
        <f t="array" aca="1" ref="T188" ca="1">IF(Tabel1[[#This Row],[auxi]:[auxi]],SUMIF(Tabel1[semaine],Tabel1[[#This Row],[semaine]],Tabel1[Repas matin]),"-")</f>
        <v>-</v>
      </c>
      <c r="U188" s="48" t="str" cm="1">
        <f t="array" aca="1" ref="U188" ca="1">IF(Tabel1[[#This Row],[auxi]:[auxi]],SUMIF(Tabel1[semaine],Tabel1[[#This Row],[semaine]],Tabel1[Repas soir]),"-")</f>
        <v>-</v>
      </c>
      <c r="V188" s="30"/>
    </row>
    <row r="189" spans="1:22" ht="15.75" thickBot="1" x14ac:dyDescent="0.3">
      <c r="A189" s="48" t="str">
        <f>MOD(YEAR(Tabel1[[#This Row],[Date]]-WEEKDAY(Tabel1[[#This Row],[Date]],2)+4),100)&amp;TEXT(_xlfn.ISOWEEKNUM(Tabel1[[#This Row],[Date]]),"-00")</f>
        <v>26-27</v>
      </c>
      <c r="B189" s="49" t="str">
        <f>MOD(YEAR(Tabel1[[#This Row],[Date]]),100) &amp; TEXT(MONTH(Tabel1[[#This Row],[Date]]),"-00")</f>
        <v>26-07</v>
      </c>
      <c r="C189" s="50">
        <v>46205</v>
      </c>
      <c r="D189" s="51"/>
      <c r="E189" s="51"/>
      <c r="F189" s="51"/>
      <c r="G189" s="51"/>
      <c r="H189" s="51"/>
      <c r="I189" s="51"/>
      <c r="J189" s="51"/>
      <c r="K189" s="51"/>
      <c r="L189" s="52">
        <f t="shared" si="4"/>
        <v>0</v>
      </c>
      <c r="M189" s="53"/>
      <c r="N189" s="52">
        <f t="shared" si="5"/>
        <v>0</v>
      </c>
      <c r="O189" s="53"/>
      <c r="P189" s="54"/>
      <c r="Q189" s="55" cm="1">
        <f t="array" aca="1" ref="Q189" ca="1">(TODAY()&gt;=Tabel1[[#This Row],[Date]])*(_xlfn.AGGREGATE(14,6,Tabel1[Date]/(Tabel1[semaine]=Tabel1[[#This Row],[semaine]]),1)=Tabel1[[#This Row],[Date]])</f>
        <v>0</v>
      </c>
      <c r="R189" s="56" t="str" cm="1">
        <f t="array" aca="1" ref="R189" ca="1">IF(Tabel1[[#This Row],[auxi]:[auxi]],SUMIF(Tabel1[semaine],Tabel1[[#This Row],[semaine]],Tabel1[Heures payées]),"-")</f>
        <v>-</v>
      </c>
      <c r="S189" s="57" t="str" cm="1">
        <f t="array" aca="1" ref="S189" ca="1">IF(Tabel1[[#This Row],[auxi]:[auxi]],Tabel1[[#This Row],[total semaine]]*24-Contrat_hebdo__h,"")</f>
        <v/>
      </c>
      <c r="T189" s="48" t="str" cm="1">
        <f t="array" aca="1" ref="T189" ca="1">IF(Tabel1[[#This Row],[auxi]:[auxi]],SUMIF(Tabel1[semaine],Tabel1[[#This Row],[semaine]],Tabel1[Repas matin]),"-")</f>
        <v>-</v>
      </c>
      <c r="U189" s="48" t="str" cm="1">
        <f t="array" aca="1" ref="U189" ca="1">IF(Tabel1[[#This Row],[auxi]:[auxi]],SUMIF(Tabel1[semaine],Tabel1[[#This Row],[semaine]],Tabel1[Repas soir]),"-")</f>
        <v>-</v>
      </c>
      <c r="V189" s="30"/>
    </row>
    <row r="190" spans="1:22" ht="15.75" thickBot="1" x14ac:dyDescent="0.3">
      <c r="A190" s="48" t="str">
        <f>MOD(YEAR(Tabel1[[#This Row],[Date]]-WEEKDAY(Tabel1[[#This Row],[Date]],2)+4),100)&amp;TEXT(_xlfn.ISOWEEKNUM(Tabel1[[#This Row],[Date]]),"-00")</f>
        <v>26-27</v>
      </c>
      <c r="B190" s="49" t="str">
        <f>MOD(YEAR(Tabel1[[#This Row],[Date]]),100) &amp; TEXT(MONTH(Tabel1[[#This Row],[Date]]),"-00")</f>
        <v>26-07</v>
      </c>
      <c r="C190" s="50">
        <v>46206</v>
      </c>
      <c r="D190" s="51"/>
      <c r="E190" s="51"/>
      <c r="F190" s="51"/>
      <c r="G190" s="51"/>
      <c r="H190" s="51"/>
      <c r="I190" s="51"/>
      <c r="J190" s="51"/>
      <c r="K190" s="51"/>
      <c r="L190" s="52">
        <f t="shared" si="4"/>
        <v>0</v>
      </c>
      <c r="M190" s="53"/>
      <c r="N190" s="52">
        <f t="shared" si="5"/>
        <v>0</v>
      </c>
      <c r="O190" s="53"/>
      <c r="P190" s="54"/>
      <c r="Q190" s="55" cm="1">
        <f t="array" aca="1" ref="Q190" ca="1">(TODAY()&gt;=Tabel1[[#This Row],[Date]])*(_xlfn.AGGREGATE(14,6,Tabel1[Date]/(Tabel1[semaine]=Tabel1[[#This Row],[semaine]]),1)=Tabel1[[#This Row],[Date]])</f>
        <v>0</v>
      </c>
      <c r="R190" s="56" t="str" cm="1">
        <f t="array" aca="1" ref="R190" ca="1">IF(Tabel1[[#This Row],[auxi]:[auxi]],SUMIF(Tabel1[semaine],Tabel1[[#This Row],[semaine]],Tabel1[Heures payées]),"-")</f>
        <v>-</v>
      </c>
      <c r="S190" s="57" t="str" cm="1">
        <f t="array" aca="1" ref="S190" ca="1">IF(Tabel1[[#This Row],[auxi]:[auxi]],Tabel1[[#This Row],[total semaine]]*24-Contrat_hebdo__h,"")</f>
        <v/>
      </c>
      <c r="T190" s="48" t="str" cm="1">
        <f t="array" aca="1" ref="T190" ca="1">IF(Tabel1[[#This Row],[auxi]:[auxi]],SUMIF(Tabel1[semaine],Tabel1[[#This Row],[semaine]],Tabel1[Repas matin]),"-")</f>
        <v>-</v>
      </c>
      <c r="U190" s="48" t="str" cm="1">
        <f t="array" aca="1" ref="U190" ca="1">IF(Tabel1[[#This Row],[auxi]:[auxi]],SUMIF(Tabel1[semaine],Tabel1[[#This Row],[semaine]],Tabel1[Repas soir]),"-")</f>
        <v>-</v>
      </c>
      <c r="V190" s="30"/>
    </row>
    <row r="191" spans="1:22" ht="15.75" thickBot="1" x14ac:dyDescent="0.3">
      <c r="A191" s="48" t="str">
        <f>MOD(YEAR(Tabel1[[#This Row],[Date]]-WEEKDAY(Tabel1[[#This Row],[Date]],2)+4),100)&amp;TEXT(_xlfn.ISOWEEKNUM(Tabel1[[#This Row],[Date]]),"-00")</f>
        <v>26-27</v>
      </c>
      <c r="B191" s="49" t="str">
        <f>MOD(YEAR(Tabel1[[#This Row],[Date]]),100) &amp; TEXT(MONTH(Tabel1[[#This Row],[Date]]),"-00")</f>
        <v>26-07</v>
      </c>
      <c r="C191" s="50">
        <v>46207</v>
      </c>
      <c r="D191" s="51"/>
      <c r="E191" s="51"/>
      <c r="F191" s="51"/>
      <c r="G191" s="51"/>
      <c r="H191" s="51"/>
      <c r="I191" s="51"/>
      <c r="J191" s="51"/>
      <c r="K191" s="51"/>
      <c r="L191" s="52">
        <f t="shared" si="4"/>
        <v>0</v>
      </c>
      <c r="M191" s="53"/>
      <c r="N191" s="52">
        <f t="shared" si="5"/>
        <v>0</v>
      </c>
      <c r="O191" s="53"/>
      <c r="P191" s="54"/>
      <c r="Q191" s="55" cm="1">
        <f t="array" aca="1" ref="Q191" ca="1">(TODAY()&gt;=Tabel1[[#This Row],[Date]])*(_xlfn.AGGREGATE(14,6,Tabel1[Date]/(Tabel1[semaine]=Tabel1[[#This Row],[semaine]]),1)=Tabel1[[#This Row],[Date]])</f>
        <v>0</v>
      </c>
      <c r="R191" s="56" t="str" cm="1">
        <f t="array" aca="1" ref="R191" ca="1">IF(Tabel1[[#This Row],[auxi]:[auxi]],SUMIF(Tabel1[semaine],Tabel1[[#This Row],[semaine]],Tabel1[Heures payées]),"-")</f>
        <v>-</v>
      </c>
      <c r="S191" s="57" t="str" cm="1">
        <f t="array" aca="1" ref="S191" ca="1">IF(Tabel1[[#This Row],[auxi]:[auxi]],Tabel1[[#This Row],[total semaine]]*24-Contrat_hebdo__h,"")</f>
        <v/>
      </c>
      <c r="T191" s="48" t="str" cm="1">
        <f t="array" aca="1" ref="T191" ca="1">IF(Tabel1[[#This Row],[auxi]:[auxi]],SUMIF(Tabel1[semaine],Tabel1[[#This Row],[semaine]],Tabel1[Repas matin]),"-")</f>
        <v>-</v>
      </c>
      <c r="U191" s="48" t="str" cm="1">
        <f t="array" aca="1" ref="U191" ca="1">IF(Tabel1[[#This Row],[auxi]:[auxi]],SUMIF(Tabel1[semaine],Tabel1[[#This Row],[semaine]],Tabel1[Repas soir]),"-")</f>
        <v>-</v>
      </c>
      <c r="V191" s="30"/>
    </row>
    <row r="192" spans="1:22" ht="15.75" thickBot="1" x14ac:dyDescent="0.3">
      <c r="A192" s="48" t="str">
        <f>MOD(YEAR(Tabel1[[#This Row],[Date]]-WEEKDAY(Tabel1[[#This Row],[Date]],2)+4),100)&amp;TEXT(_xlfn.ISOWEEKNUM(Tabel1[[#This Row],[Date]]),"-00")</f>
        <v>26-27</v>
      </c>
      <c r="B192" s="49" t="str">
        <f>MOD(YEAR(Tabel1[[#This Row],[Date]]),100) &amp; TEXT(MONTH(Tabel1[[#This Row],[Date]]),"-00")</f>
        <v>26-07</v>
      </c>
      <c r="C192" s="50">
        <v>46208</v>
      </c>
      <c r="D192" s="51"/>
      <c r="E192" s="51"/>
      <c r="F192" s="51"/>
      <c r="G192" s="51"/>
      <c r="H192" s="51"/>
      <c r="I192" s="51"/>
      <c r="J192" s="51"/>
      <c r="K192" s="51"/>
      <c r="L192" s="52">
        <f t="shared" si="4"/>
        <v>0</v>
      </c>
      <c r="M192" s="53"/>
      <c r="N192" s="52">
        <f t="shared" si="5"/>
        <v>0</v>
      </c>
      <c r="O192" s="53"/>
      <c r="P192" s="54"/>
      <c r="Q192" s="55" cm="1">
        <f t="array" aca="1" ref="Q192" ca="1">(TODAY()&gt;=Tabel1[[#This Row],[Date]])*(_xlfn.AGGREGATE(14,6,Tabel1[Date]/(Tabel1[semaine]=Tabel1[[#This Row],[semaine]]),1)=Tabel1[[#This Row],[Date]])</f>
        <v>0</v>
      </c>
      <c r="R192" s="56" t="str" cm="1">
        <f t="array" aca="1" ref="R192" ca="1">IF(Tabel1[[#This Row],[auxi]:[auxi]],SUMIF(Tabel1[semaine],Tabel1[[#This Row],[semaine]],Tabel1[Heures payées]),"-")</f>
        <v>-</v>
      </c>
      <c r="S192" s="57" t="str" cm="1">
        <f t="array" aca="1" ref="S192" ca="1">IF(Tabel1[[#This Row],[auxi]:[auxi]],Tabel1[[#This Row],[total semaine]]*24-Contrat_hebdo__h,"")</f>
        <v/>
      </c>
      <c r="T192" s="48" t="str" cm="1">
        <f t="array" aca="1" ref="T192" ca="1">IF(Tabel1[[#This Row],[auxi]:[auxi]],SUMIF(Tabel1[semaine],Tabel1[[#This Row],[semaine]],Tabel1[Repas matin]),"-")</f>
        <v>-</v>
      </c>
      <c r="U192" s="48" t="str" cm="1">
        <f t="array" aca="1" ref="U192" ca="1">IF(Tabel1[[#This Row],[auxi]:[auxi]],SUMIF(Tabel1[semaine],Tabel1[[#This Row],[semaine]],Tabel1[Repas soir]),"-")</f>
        <v>-</v>
      </c>
      <c r="V192" s="30"/>
    </row>
    <row r="193" spans="1:22" ht="15.75" thickBot="1" x14ac:dyDescent="0.3">
      <c r="A193" s="48" t="str">
        <f>MOD(YEAR(Tabel1[[#This Row],[Date]]-WEEKDAY(Tabel1[[#This Row],[Date]],2)+4),100)&amp;TEXT(_xlfn.ISOWEEKNUM(Tabel1[[#This Row],[Date]]),"-00")</f>
        <v>26-28</v>
      </c>
      <c r="B193" s="49" t="str">
        <f>MOD(YEAR(Tabel1[[#This Row],[Date]]),100) &amp; TEXT(MONTH(Tabel1[[#This Row],[Date]]),"-00")</f>
        <v>26-07</v>
      </c>
      <c r="C193" s="50">
        <v>46209</v>
      </c>
      <c r="D193" s="51"/>
      <c r="E193" s="51"/>
      <c r="F193" s="51"/>
      <c r="G193" s="51"/>
      <c r="H193" s="51"/>
      <c r="I193" s="51"/>
      <c r="J193" s="51"/>
      <c r="K193" s="51"/>
      <c r="L193" s="52">
        <f t="shared" si="4"/>
        <v>0</v>
      </c>
      <c r="M193" s="53"/>
      <c r="N193" s="52">
        <f t="shared" si="5"/>
        <v>0</v>
      </c>
      <c r="O193" s="53"/>
      <c r="P193" s="54"/>
      <c r="Q193" s="55" cm="1">
        <f t="array" aca="1" ref="Q193" ca="1">(TODAY()&gt;=Tabel1[[#This Row],[Date]])*(_xlfn.AGGREGATE(14,6,Tabel1[Date]/(Tabel1[semaine]=Tabel1[[#This Row],[semaine]]),1)=Tabel1[[#This Row],[Date]])</f>
        <v>0</v>
      </c>
      <c r="R193" s="56" t="str" cm="1">
        <f t="array" aca="1" ref="R193" ca="1">IF(Tabel1[[#This Row],[auxi]:[auxi]],SUMIF(Tabel1[semaine],Tabel1[[#This Row],[semaine]],Tabel1[Heures payées]),"-")</f>
        <v>-</v>
      </c>
      <c r="S193" s="57" t="str" cm="1">
        <f t="array" aca="1" ref="S193" ca="1">IF(Tabel1[[#This Row],[auxi]:[auxi]],Tabel1[[#This Row],[total semaine]]*24-Contrat_hebdo__h,"")</f>
        <v/>
      </c>
      <c r="T193" s="48" t="str" cm="1">
        <f t="array" aca="1" ref="T193" ca="1">IF(Tabel1[[#This Row],[auxi]:[auxi]],SUMIF(Tabel1[semaine],Tabel1[[#This Row],[semaine]],Tabel1[Repas matin]),"-")</f>
        <v>-</v>
      </c>
      <c r="U193" s="48" t="str" cm="1">
        <f t="array" aca="1" ref="U193" ca="1">IF(Tabel1[[#This Row],[auxi]:[auxi]],SUMIF(Tabel1[semaine],Tabel1[[#This Row],[semaine]],Tabel1[Repas soir]),"-")</f>
        <v>-</v>
      </c>
      <c r="V193" s="30"/>
    </row>
    <row r="194" spans="1:22" ht="15.75" thickBot="1" x14ac:dyDescent="0.3">
      <c r="A194" s="48" t="str">
        <f>MOD(YEAR(Tabel1[[#This Row],[Date]]-WEEKDAY(Tabel1[[#This Row],[Date]],2)+4),100)&amp;TEXT(_xlfn.ISOWEEKNUM(Tabel1[[#This Row],[Date]]),"-00")</f>
        <v>26-28</v>
      </c>
      <c r="B194" s="49" t="str">
        <f>MOD(YEAR(Tabel1[[#This Row],[Date]]),100) &amp; TEXT(MONTH(Tabel1[[#This Row],[Date]]),"-00")</f>
        <v>26-07</v>
      </c>
      <c r="C194" s="50">
        <v>46210</v>
      </c>
      <c r="D194" s="51"/>
      <c r="E194" s="51"/>
      <c r="F194" s="51"/>
      <c r="G194" s="51"/>
      <c r="H194" s="51"/>
      <c r="I194" s="51"/>
      <c r="J194" s="51"/>
      <c r="K194" s="51"/>
      <c r="L194" s="52">
        <f t="shared" si="4"/>
        <v>0</v>
      </c>
      <c r="M194" s="53"/>
      <c r="N194" s="52">
        <f t="shared" si="5"/>
        <v>0</v>
      </c>
      <c r="O194" s="53"/>
      <c r="P194" s="54"/>
      <c r="Q194" s="55" cm="1">
        <f t="array" aca="1" ref="Q194" ca="1">(TODAY()&gt;=Tabel1[[#This Row],[Date]])*(_xlfn.AGGREGATE(14,6,Tabel1[Date]/(Tabel1[semaine]=Tabel1[[#This Row],[semaine]]),1)=Tabel1[[#This Row],[Date]])</f>
        <v>0</v>
      </c>
      <c r="R194" s="56" t="str" cm="1">
        <f t="array" aca="1" ref="R194" ca="1">IF(Tabel1[[#This Row],[auxi]:[auxi]],SUMIF(Tabel1[semaine],Tabel1[[#This Row],[semaine]],Tabel1[Heures payées]),"-")</f>
        <v>-</v>
      </c>
      <c r="S194" s="57" t="str" cm="1">
        <f t="array" aca="1" ref="S194" ca="1">IF(Tabel1[[#This Row],[auxi]:[auxi]],Tabel1[[#This Row],[total semaine]]*24-Contrat_hebdo__h,"")</f>
        <v/>
      </c>
      <c r="T194" s="48" t="str" cm="1">
        <f t="array" aca="1" ref="T194" ca="1">IF(Tabel1[[#This Row],[auxi]:[auxi]],SUMIF(Tabel1[semaine],Tabel1[[#This Row],[semaine]],Tabel1[Repas matin]),"-")</f>
        <v>-</v>
      </c>
      <c r="U194" s="48" t="str" cm="1">
        <f t="array" aca="1" ref="U194" ca="1">IF(Tabel1[[#This Row],[auxi]:[auxi]],SUMIF(Tabel1[semaine],Tabel1[[#This Row],[semaine]],Tabel1[Repas soir]),"-")</f>
        <v>-</v>
      </c>
      <c r="V194" s="30"/>
    </row>
    <row r="195" spans="1:22" ht="15.75" thickBot="1" x14ac:dyDescent="0.3">
      <c r="A195" s="48" t="str">
        <f>MOD(YEAR(Tabel1[[#This Row],[Date]]-WEEKDAY(Tabel1[[#This Row],[Date]],2)+4),100)&amp;TEXT(_xlfn.ISOWEEKNUM(Tabel1[[#This Row],[Date]]),"-00")</f>
        <v>26-28</v>
      </c>
      <c r="B195" s="49" t="str">
        <f>MOD(YEAR(Tabel1[[#This Row],[Date]]),100) &amp; TEXT(MONTH(Tabel1[[#This Row],[Date]]),"-00")</f>
        <v>26-07</v>
      </c>
      <c r="C195" s="50">
        <v>46211</v>
      </c>
      <c r="D195" s="51"/>
      <c r="E195" s="51"/>
      <c r="F195" s="51"/>
      <c r="G195" s="51"/>
      <c r="H195" s="51"/>
      <c r="I195" s="51"/>
      <c r="J195" s="51"/>
      <c r="K195" s="51"/>
      <c r="L195" s="52">
        <f t="shared" si="4"/>
        <v>0</v>
      </c>
      <c r="M195" s="53"/>
      <c r="N195" s="52">
        <f t="shared" si="5"/>
        <v>0</v>
      </c>
      <c r="O195" s="53"/>
      <c r="P195" s="54"/>
      <c r="Q195" s="55" cm="1">
        <f t="array" aca="1" ref="Q195" ca="1">(TODAY()&gt;=Tabel1[[#This Row],[Date]])*(_xlfn.AGGREGATE(14,6,Tabel1[Date]/(Tabel1[semaine]=Tabel1[[#This Row],[semaine]]),1)=Tabel1[[#This Row],[Date]])</f>
        <v>0</v>
      </c>
      <c r="R195" s="56" t="str" cm="1">
        <f t="array" aca="1" ref="R195" ca="1">IF(Tabel1[[#This Row],[auxi]:[auxi]],SUMIF(Tabel1[semaine],Tabel1[[#This Row],[semaine]],Tabel1[Heures payées]),"-")</f>
        <v>-</v>
      </c>
      <c r="S195" s="57" t="str" cm="1">
        <f t="array" aca="1" ref="S195" ca="1">IF(Tabel1[[#This Row],[auxi]:[auxi]],Tabel1[[#This Row],[total semaine]]*24-Contrat_hebdo__h,"")</f>
        <v/>
      </c>
      <c r="T195" s="48" t="str" cm="1">
        <f t="array" aca="1" ref="T195" ca="1">IF(Tabel1[[#This Row],[auxi]:[auxi]],SUMIF(Tabel1[semaine],Tabel1[[#This Row],[semaine]],Tabel1[Repas matin]),"-")</f>
        <v>-</v>
      </c>
      <c r="U195" s="48" t="str" cm="1">
        <f t="array" aca="1" ref="U195" ca="1">IF(Tabel1[[#This Row],[auxi]:[auxi]],SUMIF(Tabel1[semaine],Tabel1[[#This Row],[semaine]],Tabel1[Repas soir]),"-")</f>
        <v>-</v>
      </c>
      <c r="V195" s="30"/>
    </row>
    <row r="196" spans="1:22" ht="15.75" thickBot="1" x14ac:dyDescent="0.3">
      <c r="A196" s="48" t="str">
        <f>MOD(YEAR(Tabel1[[#This Row],[Date]]-WEEKDAY(Tabel1[[#This Row],[Date]],2)+4),100)&amp;TEXT(_xlfn.ISOWEEKNUM(Tabel1[[#This Row],[Date]]),"-00")</f>
        <v>26-28</v>
      </c>
      <c r="B196" s="49" t="str">
        <f>MOD(YEAR(Tabel1[[#This Row],[Date]]),100) &amp; TEXT(MONTH(Tabel1[[#This Row],[Date]]),"-00")</f>
        <v>26-07</v>
      </c>
      <c r="C196" s="50">
        <v>46212</v>
      </c>
      <c r="D196" s="51"/>
      <c r="E196" s="51"/>
      <c r="F196" s="51"/>
      <c r="G196" s="51"/>
      <c r="H196" s="51"/>
      <c r="I196" s="51"/>
      <c r="J196" s="51"/>
      <c r="K196" s="51"/>
      <c r="L196" s="52">
        <f t="shared" ref="L196:L259" si="6">IF(OR(C196="",ISBLANK(C196)),"",IF(G196="",0,G196-D196-(F196-E196))+IF(K196="",0,IF(K196&lt;H196,K196+1,K196)-H196-(J196-I196)))</f>
        <v>0</v>
      </c>
      <c r="M196" s="53"/>
      <c r="N196" s="52">
        <f t="shared" ref="N196:N259" si="7">IF(C196="","",IF(M196&lt;&gt;"",IF(ISNUMBER(SEARCH("ecole",M196)),8/24,IF(OR(M196="Congés payés",M196="RTT",M196="Arrêt de travail",M196="Congés sans solde",M196="Jour de repos",M196="Formation"),7/24,IF(M196="Férié",7.8/24,L196))),L196))</f>
        <v>0</v>
      </c>
      <c r="O196" s="53"/>
      <c r="P196" s="54"/>
      <c r="Q196" s="55" cm="1">
        <f t="array" aca="1" ref="Q196" ca="1">(TODAY()&gt;=Tabel1[[#This Row],[Date]])*(_xlfn.AGGREGATE(14,6,Tabel1[Date]/(Tabel1[semaine]=Tabel1[[#This Row],[semaine]]),1)=Tabel1[[#This Row],[Date]])</f>
        <v>0</v>
      </c>
      <c r="R196" s="56" t="str" cm="1">
        <f t="array" aca="1" ref="R196" ca="1">IF(Tabel1[[#This Row],[auxi]:[auxi]],SUMIF(Tabel1[semaine],Tabel1[[#This Row],[semaine]],Tabel1[Heures payées]),"-")</f>
        <v>-</v>
      </c>
      <c r="S196" s="57" t="str" cm="1">
        <f t="array" aca="1" ref="S196" ca="1">IF(Tabel1[[#This Row],[auxi]:[auxi]],Tabel1[[#This Row],[total semaine]]*24-Contrat_hebdo__h,"")</f>
        <v/>
      </c>
      <c r="T196" s="48" t="str" cm="1">
        <f t="array" aca="1" ref="T196" ca="1">IF(Tabel1[[#This Row],[auxi]:[auxi]],SUMIF(Tabel1[semaine],Tabel1[[#This Row],[semaine]],Tabel1[Repas matin]),"-")</f>
        <v>-</v>
      </c>
      <c r="U196" s="48" t="str" cm="1">
        <f t="array" aca="1" ref="U196" ca="1">IF(Tabel1[[#This Row],[auxi]:[auxi]],SUMIF(Tabel1[semaine],Tabel1[[#This Row],[semaine]],Tabel1[Repas soir]),"-")</f>
        <v>-</v>
      </c>
      <c r="V196" s="30"/>
    </row>
    <row r="197" spans="1:22" ht="15.75" thickBot="1" x14ac:dyDescent="0.3">
      <c r="A197" s="48" t="str">
        <f>MOD(YEAR(Tabel1[[#This Row],[Date]]-WEEKDAY(Tabel1[[#This Row],[Date]],2)+4),100)&amp;TEXT(_xlfn.ISOWEEKNUM(Tabel1[[#This Row],[Date]]),"-00")</f>
        <v>26-28</v>
      </c>
      <c r="B197" s="49" t="str">
        <f>MOD(YEAR(Tabel1[[#This Row],[Date]]),100) &amp; TEXT(MONTH(Tabel1[[#This Row],[Date]]),"-00")</f>
        <v>26-07</v>
      </c>
      <c r="C197" s="50">
        <v>46213</v>
      </c>
      <c r="D197" s="51"/>
      <c r="E197" s="51"/>
      <c r="F197" s="51"/>
      <c r="G197" s="51"/>
      <c r="H197" s="51"/>
      <c r="I197" s="51"/>
      <c r="J197" s="51"/>
      <c r="K197" s="51"/>
      <c r="L197" s="52">
        <f t="shared" si="6"/>
        <v>0</v>
      </c>
      <c r="M197" s="53"/>
      <c r="N197" s="52">
        <f t="shared" si="7"/>
        <v>0</v>
      </c>
      <c r="O197" s="53"/>
      <c r="P197" s="54"/>
      <c r="Q197" s="55" cm="1">
        <f t="array" aca="1" ref="Q197" ca="1">(TODAY()&gt;=Tabel1[[#This Row],[Date]])*(_xlfn.AGGREGATE(14,6,Tabel1[Date]/(Tabel1[semaine]=Tabel1[[#This Row],[semaine]]),1)=Tabel1[[#This Row],[Date]])</f>
        <v>0</v>
      </c>
      <c r="R197" s="56" t="str" cm="1">
        <f t="array" aca="1" ref="R197" ca="1">IF(Tabel1[[#This Row],[auxi]:[auxi]],SUMIF(Tabel1[semaine],Tabel1[[#This Row],[semaine]],Tabel1[Heures payées]),"-")</f>
        <v>-</v>
      </c>
      <c r="S197" s="57" t="str" cm="1">
        <f t="array" aca="1" ref="S197" ca="1">IF(Tabel1[[#This Row],[auxi]:[auxi]],Tabel1[[#This Row],[total semaine]]*24-Contrat_hebdo__h,"")</f>
        <v/>
      </c>
      <c r="T197" s="48" t="str" cm="1">
        <f t="array" aca="1" ref="T197" ca="1">IF(Tabel1[[#This Row],[auxi]:[auxi]],SUMIF(Tabel1[semaine],Tabel1[[#This Row],[semaine]],Tabel1[Repas matin]),"-")</f>
        <v>-</v>
      </c>
      <c r="U197" s="48" t="str" cm="1">
        <f t="array" aca="1" ref="U197" ca="1">IF(Tabel1[[#This Row],[auxi]:[auxi]],SUMIF(Tabel1[semaine],Tabel1[[#This Row],[semaine]],Tabel1[Repas soir]),"-")</f>
        <v>-</v>
      </c>
      <c r="V197" s="30"/>
    </row>
    <row r="198" spans="1:22" ht="15.75" thickBot="1" x14ac:dyDescent="0.3">
      <c r="A198" s="48" t="str">
        <f>MOD(YEAR(Tabel1[[#This Row],[Date]]-WEEKDAY(Tabel1[[#This Row],[Date]],2)+4),100)&amp;TEXT(_xlfn.ISOWEEKNUM(Tabel1[[#This Row],[Date]]),"-00")</f>
        <v>26-28</v>
      </c>
      <c r="B198" s="49" t="str">
        <f>MOD(YEAR(Tabel1[[#This Row],[Date]]),100) &amp; TEXT(MONTH(Tabel1[[#This Row],[Date]]),"-00")</f>
        <v>26-07</v>
      </c>
      <c r="C198" s="50">
        <v>46214</v>
      </c>
      <c r="D198" s="51"/>
      <c r="E198" s="51"/>
      <c r="F198" s="51"/>
      <c r="G198" s="51"/>
      <c r="H198" s="51"/>
      <c r="I198" s="51"/>
      <c r="J198" s="51"/>
      <c r="K198" s="51"/>
      <c r="L198" s="52">
        <f t="shared" si="6"/>
        <v>0</v>
      </c>
      <c r="M198" s="53"/>
      <c r="N198" s="52">
        <f t="shared" si="7"/>
        <v>0</v>
      </c>
      <c r="O198" s="53"/>
      <c r="P198" s="54"/>
      <c r="Q198" s="55" cm="1">
        <f t="array" aca="1" ref="Q198" ca="1">(TODAY()&gt;=Tabel1[[#This Row],[Date]])*(_xlfn.AGGREGATE(14,6,Tabel1[Date]/(Tabel1[semaine]=Tabel1[[#This Row],[semaine]]),1)=Tabel1[[#This Row],[Date]])</f>
        <v>0</v>
      </c>
      <c r="R198" s="56" t="str" cm="1">
        <f t="array" aca="1" ref="R198" ca="1">IF(Tabel1[[#This Row],[auxi]:[auxi]],SUMIF(Tabel1[semaine],Tabel1[[#This Row],[semaine]],Tabel1[Heures payées]),"-")</f>
        <v>-</v>
      </c>
      <c r="S198" s="57" t="str" cm="1">
        <f t="array" aca="1" ref="S198" ca="1">IF(Tabel1[[#This Row],[auxi]:[auxi]],Tabel1[[#This Row],[total semaine]]*24-Contrat_hebdo__h,"")</f>
        <v/>
      </c>
      <c r="T198" s="48" t="str" cm="1">
        <f t="array" aca="1" ref="T198" ca="1">IF(Tabel1[[#This Row],[auxi]:[auxi]],SUMIF(Tabel1[semaine],Tabel1[[#This Row],[semaine]],Tabel1[Repas matin]),"-")</f>
        <v>-</v>
      </c>
      <c r="U198" s="48" t="str" cm="1">
        <f t="array" aca="1" ref="U198" ca="1">IF(Tabel1[[#This Row],[auxi]:[auxi]],SUMIF(Tabel1[semaine],Tabel1[[#This Row],[semaine]],Tabel1[Repas soir]),"-")</f>
        <v>-</v>
      </c>
      <c r="V198" s="30"/>
    </row>
    <row r="199" spans="1:22" ht="15.75" thickBot="1" x14ac:dyDescent="0.3">
      <c r="A199" s="48" t="str">
        <f>MOD(YEAR(Tabel1[[#This Row],[Date]]-WEEKDAY(Tabel1[[#This Row],[Date]],2)+4),100)&amp;TEXT(_xlfn.ISOWEEKNUM(Tabel1[[#This Row],[Date]]),"-00")</f>
        <v>26-28</v>
      </c>
      <c r="B199" s="49" t="str">
        <f>MOD(YEAR(Tabel1[[#This Row],[Date]]),100) &amp; TEXT(MONTH(Tabel1[[#This Row],[Date]]),"-00")</f>
        <v>26-07</v>
      </c>
      <c r="C199" s="50">
        <v>46215</v>
      </c>
      <c r="D199" s="51"/>
      <c r="E199" s="51"/>
      <c r="F199" s="51"/>
      <c r="G199" s="51"/>
      <c r="H199" s="51"/>
      <c r="I199" s="51"/>
      <c r="J199" s="51"/>
      <c r="K199" s="51"/>
      <c r="L199" s="52">
        <f t="shared" si="6"/>
        <v>0</v>
      </c>
      <c r="M199" s="53"/>
      <c r="N199" s="52">
        <f t="shared" si="7"/>
        <v>0</v>
      </c>
      <c r="O199" s="53"/>
      <c r="P199" s="54"/>
      <c r="Q199" s="55" cm="1">
        <f t="array" aca="1" ref="Q199" ca="1">(TODAY()&gt;=Tabel1[[#This Row],[Date]])*(_xlfn.AGGREGATE(14,6,Tabel1[Date]/(Tabel1[semaine]=Tabel1[[#This Row],[semaine]]),1)=Tabel1[[#This Row],[Date]])</f>
        <v>0</v>
      </c>
      <c r="R199" s="56" t="str" cm="1">
        <f t="array" aca="1" ref="R199" ca="1">IF(Tabel1[[#This Row],[auxi]:[auxi]],SUMIF(Tabel1[semaine],Tabel1[[#This Row],[semaine]],Tabel1[Heures payées]),"-")</f>
        <v>-</v>
      </c>
      <c r="S199" s="57" t="str" cm="1">
        <f t="array" aca="1" ref="S199" ca="1">IF(Tabel1[[#This Row],[auxi]:[auxi]],Tabel1[[#This Row],[total semaine]]*24-Contrat_hebdo__h,"")</f>
        <v/>
      </c>
      <c r="T199" s="48" t="str" cm="1">
        <f t="array" aca="1" ref="T199" ca="1">IF(Tabel1[[#This Row],[auxi]:[auxi]],SUMIF(Tabel1[semaine],Tabel1[[#This Row],[semaine]],Tabel1[Repas matin]),"-")</f>
        <v>-</v>
      </c>
      <c r="U199" s="48" t="str" cm="1">
        <f t="array" aca="1" ref="U199" ca="1">IF(Tabel1[[#This Row],[auxi]:[auxi]],SUMIF(Tabel1[semaine],Tabel1[[#This Row],[semaine]],Tabel1[Repas soir]),"-")</f>
        <v>-</v>
      </c>
      <c r="V199" s="30"/>
    </row>
    <row r="200" spans="1:22" ht="15.75" thickBot="1" x14ac:dyDescent="0.3">
      <c r="A200" s="48" t="str">
        <f>MOD(YEAR(Tabel1[[#This Row],[Date]]-WEEKDAY(Tabel1[[#This Row],[Date]],2)+4),100)&amp;TEXT(_xlfn.ISOWEEKNUM(Tabel1[[#This Row],[Date]]),"-00")</f>
        <v>26-29</v>
      </c>
      <c r="B200" s="49" t="str">
        <f>MOD(YEAR(Tabel1[[#This Row],[Date]]),100) &amp; TEXT(MONTH(Tabel1[[#This Row],[Date]]),"-00")</f>
        <v>26-07</v>
      </c>
      <c r="C200" s="50">
        <v>46216</v>
      </c>
      <c r="D200" s="51"/>
      <c r="E200" s="51"/>
      <c r="F200" s="51"/>
      <c r="G200" s="51"/>
      <c r="H200" s="51"/>
      <c r="I200" s="51"/>
      <c r="J200" s="51"/>
      <c r="K200" s="51"/>
      <c r="L200" s="52">
        <f t="shared" si="6"/>
        <v>0</v>
      </c>
      <c r="M200" s="53"/>
      <c r="N200" s="52">
        <f t="shared" si="7"/>
        <v>0</v>
      </c>
      <c r="O200" s="53"/>
      <c r="P200" s="54"/>
      <c r="Q200" s="55" cm="1">
        <f t="array" aca="1" ref="Q200" ca="1">(TODAY()&gt;=Tabel1[[#This Row],[Date]])*(_xlfn.AGGREGATE(14,6,Tabel1[Date]/(Tabel1[semaine]=Tabel1[[#This Row],[semaine]]),1)=Tabel1[[#This Row],[Date]])</f>
        <v>0</v>
      </c>
      <c r="R200" s="56" t="str" cm="1">
        <f t="array" aca="1" ref="R200" ca="1">IF(Tabel1[[#This Row],[auxi]:[auxi]],SUMIF(Tabel1[semaine],Tabel1[[#This Row],[semaine]],Tabel1[Heures payées]),"-")</f>
        <v>-</v>
      </c>
      <c r="S200" s="57" t="str" cm="1">
        <f t="array" aca="1" ref="S200" ca="1">IF(Tabel1[[#This Row],[auxi]:[auxi]],Tabel1[[#This Row],[total semaine]]*24-Contrat_hebdo__h,"")</f>
        <v/>
      </c>
      <c r="T200" s="48" t="str" cm="1">
        <f t="array" aca="1" ref="T200" ca="1">IF(Tabel1[[#This Row],[auxi]:[auxi]],SUMIF(Tabel1[semaine],Tabel1[[#This Row],[semaine]],Tabel1[Repas matin]),"-")</f>
        <v>-</v>
      </c>
      <c r="U200" s="48" t="str" cm="1">
        <f t="array" aca="1" ref="U200" ca="1">IF(Tabel1[[#This Row],[auxi]:[auxi]],SUMIF(Tabel1[semaine],Tabel1[[#This Row],[semaine]],Tabel1[Repas soir]),"-")</f>
        <v>-</v>
      </c>
      <c r="V200" s="30"/>
    </row>
    <row r="201" spans="1:22" ht="15.75" thickBot="1" x14ac:dyDescent="0.3">
      <c r="A201" s="48" t="str">
        <f>MOD(YEAR(Tabel1[[#This Row],[Date]]-WEEKDAY(Tabel1[[#This Row],[Date]],2)+4),100)&amp;TEXT(_xlfn.ISOWEEKNUM(Tabel1[[#This Row],[Date]]),"-00")</f>
        <v>26-29</v>
      </c>
      <c r="B201" s="49" t="str">
        <f>MOD(YEAR(Tabel1[[#This Row],[Date]]),100) &amp; TEXT(MONTH(Tabel1[[#This Row],[Date]]),"-00")</f>
        <v>26-07</v>
      </c>
      <c r="C201" s="50">
        <v>46217</v>
      </c>
      <c r="D201" s="51"/>
      <c r="E201" s="51"/>
      <c r="F201" s="51"/>
      <c r="G201" s="51"/>
      <c r="H201" s="51"/>
      <c r="I201" s="51"/>
      <c r="J201" s="51"/>
      <c r="K201" s="51"/>
      <c r="L201" s="52">
        <f t="shared" si="6"/>
        <v>0</v>
      </c>
      <c r="M201" s="53"/>
      <c r="N201" s="52">
        <f t="shared" si="7"/>
        <v>0</v>
      </c>
      <c r="O201" s="53"/>
      <c r="P201" s="54"/>
      <c r="Q201" s="55" cm="1">
        <f t="array" aca="1" ref="Q201" ca="1">(TODAY()&gt;=Tabel1[[#This Row],[Date]])*(_xlfn.AGGREGATE(14,6,Tabel1[Date]/(Tabel1[semaine]=Tabel1[[#This Row],[semaine]]),1)=Tabel1[[#This Row],[Date]])</f>
        <v>0</v>
      </c>
      <c r="R201" s="56" t="str" cm="1">
        <f t="array" aca="1" ref="R201" ca="1">IF(Tabel1[[#This Row],[auxi]:[auxi]],SUMIF(Tabel1[semaine],Tabel1[[#This Row],[semaine]],Tabel1[Heures payées]),"-")</f>
        <v>-</v>
      </c>
      <c r="S201" s="57" t="str" cm="1">
        <f t="array" aca="1" ref="S201" ca="1">IF(Tabel1[[#This Row],[auxi]:[auxi]],Tabel1[[#This Row],[total semaine]]*24-Contrat_hebdo__h,"")</f>
        <v/>
      </c>
      <c r="T201" s="48" t="str" cm="1">
        <f t="array" aca="1" ref="T201" ca="1">IF(Tabel1[[#This Row],[auxi]:[auxi]],SUMIF(Tabel1[semaine],Tabel1[[#This Row],[semaine]],Tabel1[Repas matin]),"-")</f>
        <v>-</v>
      </c>
      <c r="U201" s="48" t="str" cm="1">
        <f t="array" aca="1" ref="U201" ca="1">IF(Tabel1[[#This Row],[auxi]:[auxi]],SUMIF(Tabel1[semaine],Tabel1[[#This Row],[semaine]],Tabel1[Repas soir]),"-")</f>
        <v>-</v>
      </c>
      <c r="V201" s="30"/>
    </row>
    <row r="202" spans="1:22" ht="15.75" thickBot="1" x14ac:dyDescent="0.3">
      <c r="A202" s="48" t="str">
        <f>MOD(YEAR(Tabel1[[#This Row],[Date]]-WEEKDAY(Tabel1[[#This Row],[Date]],2)+4),100)&amp;TEXT(_xlfn.ISOWEEKNUM(Tabel1[[#This Row],[Date]]),"-00")</f>
        <v>26-29</v>
      </c>
      <c r="B202" s="49" t="str">
        <f>MOD(YEAR(Tabel1[[#This Row],[Date]]),100) &amp; TEXT(MONTH(Tabel1[[#This Row],[Date]]),"-00")</f>
        <v>26-07</v>
      </c>
      <c r="C202" s="50">
        <v>46218</v>
      </c>
      <c r="D202" s="51"/>
      <c r="E202" s="51"/>
      <c r="F202" s="51"/>
      <c r="G202" s="51"/>
      <c r="H202" s="51"/>
      <c r="I202" s="51"/>
      <c r="J202" s="51"/>
      <c r="K202" s="51"/>
      <c r="L202" s="52">
        <f t="shared" si="6"/>
        <v>0</v>
      </c>
      <c r="M202" s="53"/>
      <c r="N202" s="52">
        <f t="shared" si="7"/>
        <v>0</v>
      </c>
      <c r="O202" s="53"/>
      <c r="P202" s="54"/>
      <c r="Q202" s="55" cm="1">
        <f t="array" aca="1" ref="Q202" ca="1">(TODAY()&gt;=Tabel1[[#This Row],[Date]])*(_xlfn.AGGREGATE(14,6,Tabel1[Date]/(Tabel1[semaine]=Tabel1[[#This Row],[semaine]]),1)=Tabel1[[#This Row],[Date]])</f>
        <v>0</v>
      </c>
      <c r="R202" s="56" t="str" cm="1">
        <f t="array" aca="1" ref="R202" ca="1">IF(Tabel1[[#This Row],[auxi]:[auxi]],SUMIF(Tabel1[semaine],Tabel1[[#This Row],[semaine]],Tabel1[Heures payées]),"-")</f>
        <v>-</v>
      </c>
      <c r="S202" s="57" t="str" cm="1">
        <f t="array" aca="1" ref="S202" ca="1">IF(Tabel1[[#This Row],[auxi]:[auxi]],Tabel1[[#This Row],[total semaine]]*24-Contrat_hebdo__h,"")</f>
        <v/>
      </c>
      <c r="T202" s="48" t="str" cm="1">
        <f t="array" aca="1" ref="T202" ca="1">IF(Tabel1[[#This Row],[auxi]:[auxi]],SUMIF(Tabel1[semaine],Tabel1[[#This Row],[semaine]],Tabel1[Repas matin]),"-")</f>
        <v>-</v>
      </c>
      <c r="U202" s="48" t="str" cm="1">
        <f t="array" aca="1" ref="U202" ca="1">IF(Tabel1[[#This Row],[auxi]:[auxi]],SUMIF(Tabel1[semaine],Tabel1[[#This Row],[semaine]],Tabel1[Repas soir]),"-")</f>
        <v>-</v>
      </c>
      <c r="V202" s="30"/>
    </row>
    <row r="203" spans="1:22" ht="15.75" thickBot="1" x14ac:dyDescent="0.3">
      <c r="A203" s="48" t="str">
        <f>MOD(YEAR(Tabel1[[#This Row],[Date]]-WEEKDAY(Tabel1[[#This Row],[Date]],2)+4),100)&amp;TEXT(_xlfn.ISOWEEKNUM(Tabel1[[#This Row],[Date]]),"-00")</f>
        <v>26-29</v>
      </c>
      <c r="B203" s="49" t="str">
        <f>MOD(YEAR(Tabel1[[#This Row],[Date]]),100) &amp; TEXT(MONTH(Tabel1[[#This Row],[Date]]),"-00")</f>
        <v>26-07</v>
      </c>
      <c r="C203" s="50">
        <v>46219</v>
      </c>
      <c r="D203" s="51"/>
      <c r="E203" s="51"/>
      <c r="F203" s="51"/>
      <c r="G203" s="51"/>
      <c r="H203" s="51"/>
      <c r="I203" s="51"/>
      <c r="J203" s="51"/>
      <c r="K203" s="51"/>
      <c r="L203" s="52">
        <f t="shared" si="6"/>
        <v>0</v>
      </c>
      <c r="M203" s="53"/>
      <c r="N203" s="52">
        <f t="shared" si="7"/>
        <v>0</v>
      </c>
      <c r="O203" s="53"/>
      <c r="P203" s="54"/>
      <c r="Q203" s="55" cm="1">
        <f t="array" aca="1" ref="Q203" ca="1">(TODAY()&gt;=Tabel1[[#This Row],[Date]])*(_xlfn.AGGREGATE(14,6,Tabel1[Date]/(Tabel1[semaine]=Tabel1[[#This Row],[semaine]]),1)=Tabel1[[#This Row],[Date]])</f>
        <v>0</v>
      </c>
      <c r="R203" s="56" t="str" cm="1">
        <f t="array" aca="1" ref="R203" ca="1">IF(Tabel1[[#This Row],[auxi]:[auxi]],SUMIF(Tabel1[semaine],Tabel1[[#This Row],[semaine]],Tabel1[Heures payées]),"-")</f>
        <v>-</v>
      </c>
      <c r="S203" s="57" t="str" cm="1">
        <f t="array" aca="1" ref="S203" ca="1">IF(Tabel1[[#This Row],[auxi]:[auxi]],Tabel1[[#This Row],[total semaine]]*24-Contrat_hebdo__h,"")</f>
        <v/>
      </c>
      <c r="T203" s="48" t="str" cm="1">
        <f t="array" aca="1" ref="T203" ca="1">IF(Tabel1[[#This Row],[auxi]:[auxi]],SUMIF(Tabel1[semaine],Tabel1[[#This Row],[semaine]],Tabel1[Repas matin]),"-")</f>
        <v>-</v>
      </c>
      <c r="U203" s="48" t="str" cm="1">
        <f t="array" aca="1" ref="U203" ca="1">IF(Tabel1[[#This Row],[auxi]:[auxi]],SUMIF(Tabel1[semaine],Tabel1[[#This Row],[semaine]],Tabel1[Repas soir]),"-")</f>
        <v>-</v>
      </c>
      <c r="V203" s="30"/>
    </row>
    <row r="204" spans="1:22" ht="15.75" thickBot="1" x14ac:dyDescent="0.3">
      <c r="A204" s="48" t="str">
        <f>MOD(YEAR(Tabel1[[#This Row],[Date]]-WEEKDAY(Tabel1[[#This Row],[Date]],2)+4),100)&amp;TEXT(_xlfn.ISOWEEKNUM(Tabel1[[#This Row],[Date]]),"-00")</f>
        <v>26-29</v>
      </c>
      <c r="B204" s="49" t="str">
        <f>MOD(YEAR(Tabel1[[#This Row],[Date]]),100) &amp; TEXT(MONTH(Tabel1[[#This Row],[Date]]),"-00")</f>
        <v>26-07</v>
      </c>
      <c r="C204" s="50">
        <v>46220</v>
      </c>
      <c r="D204" s="51"/>
      <c r="E204" s="51"/>
      <c r="F204" s="51"/>
      <c r="G204" s="51"/>
      <c r="H204" s="51"/>
      <c r="I204" s="51"/>
      <c r="J204" s="51"/>
      <c r="K204" s="51"/>
      <c r="L204" s="52">
        <f t="shared" si="6"/>
        <v>0</v>
      </c>
      <c r="M204" s="53"/>
      <c r="N204" s="52">
        <f t="shared" si="7"/>
        <v>0</v>
      </c>
      <c r="O204" s="53"/>
      <c r="P204" s="54"/>
      <c r="Q204" s="55" cm="1">
        <f t="array" aca="1" ref="Q204" ca="1">(TODAY()&gt;=Tabel1[[#This Row],[Date]])*(_xlfn.AGGREGATE(14,6,Tabel1[Date]/(Tabel1[semaine]=Tabel1[[#This Row],[semaine]]),1)=Tabel1[[#This Row],[Date]])</f>
        <v>0</v>
      </c>
      <c r="R204" s="56" t="str" cm="1">
        <f t="array" aca="1" ref="R204" ca="1">IF(Tabel1[[#This Row],[auxi]:[auxi]],SUMIF(Tabel1[semaine],Tabel1[[#This Row],[semaine]],Tabel1[Heures payées]),"-")</f>
        <v>-</v>
      </c>
      <c r="S204" s="57" t="str" cm="1">
        <f t="array" aca="1" ref="S204" ca="1">IF(Tabel1[[#This Row],[auxi]:[auxi]],Tabel1[[#This Row],[total semaine]]*24-Contrat_hebdo__h,"")</f>
        <v/>
      </c>
      <c r="T204" s="48" t="str" cm="1">
        <f t="array" aca="1" ref="T204" ca="1">IF(Tabel1[[#This Row],[auxi]:[auxi]],SUMIF(Tabel1[semaine],Tabel1[[#This Row],[semaine]],Tabel1[Repas matin]),"-")</f>
        <v>-</v>
      </c>
      <c r="U204" s="48" t="str" cm="1">
        <f t="array" aca="1" ref="U204" ca="1">IF(Tabel1[[#This Row],[auxi]:[auxi]],SUMIF(Tabel1[semaine],Tabel1[[#This Row],[semaine]],Tabel1[Repas soir]),"-")</f>
        <v>-</v>
      </c>
      <c r="V204" s="30"/>
    </row>
    <row r="205" spans="1:22" ht="15.75" thickBot="1" x14ac:dyDescent="0.3">
      <c r="A205" s="48" t="str">
        <f>MOD(YEAR(Tabel1[[#This Row],[Date]]-WEEKDAY(Tabel1[[#This Row],[Date]],2)+4),100)&amp;TEXT(_xlfn.ISOWEEKNUM(Tabel1[[#This Row],[Date]]),"-00")</f>
        <v>26-29</v>
      </c>
      <c r="B205" s="49" t="str">
        <f>MOD(YEAR(Tabel1[[#This Row],[Date]]),100) &amp; TEXT(MONTH(Tabel1[[#This Row],[Date]]),"-00")</f>
        <v>26-07</v>
      </c>
      <c r="C205" s="50">
        <v>46221</v>
      </c>
      <c r="D205" s="51"/>
      <c r="E205" s="51"/>
      <c r="F205" s="51"/>
      <c r="G205" s="51"/>
      <c r="H205" s="51"/>
      <c r="I205" s="51"/>
      <c r="J205" s="51"/>
      <c r="K205" s="51"/>
      <c r="L205" s="52">
        <f t="shared" si="6"/>
        <v>0</v>
      </c>
      <c r="M205" s="53"/>
      <c r="N205" s="52">
        <f t="shared" si="7"/>
        <v>0</v>
      </c>
      <c r="O205" s="53"/>
      <c r="P205" s="54"/>
      <c r="Q205" s="55" cm="1">
        <f t="array" aca="1" ref="Q205" ca="1">(TODAY()&gt;=Tabel1[[#This Row],[Date]])*(_xlfn.AGGREGATE(14,6,Tabel1[Date]/(Tabel1[semaine]=Tabel1[[#This Row],[semaine]]),1)=Tabel1[[#This Row],[Date]])</f>
        <v>0</v>
      </c>
      <c r="R205" s="56" t="str" cm="1">
        <f t="array" aca="1" ref="R205" ca="1">IF(Tabel1[[#This Row],[auxi]:[auxi]],SUMIF(Tabel1[semaine],Tabel1[[#This Row],[semaine]],Tabel1[Heures payées]),"-")</f>
        <v>-</v>
      </c>
      <c r="S205" s="57" t="str" cm="1">
        <f t="array" aca="1" ref="S205" ca="1">IF(Tabel1[[#This Row],[auxi]:[auxi]],Tabel1[[#This Row],[total semaine]]*24-Contrat_hebdo__h,"")</f>
        <v/>
      </c>
      <c r="T205" s="48" t="str" cm="1">
        <f t="array" aca="1" ref="T205" ca="1">IF(Tabel1[[#This Row],[auxi]:[auxi]],SUMIF(Tabel1[semaine],Tabel1[[#This Row],[semaine]],Tabel1[Repas matin]),"-")</f>
        <v>-</v>
      </c>
      <c r="U205" s="48" t="str" cm="1">
        <f t="array" aca="1" ref="U205" ca="1">IF(Tabel1[[#This Row],[auxi]:[auxi]],SUMIF(Tabel1[semaine],Tabel1[[#This Row],[semaine]],Tabel1[Repas soir]),"-")</f>
        <v>-</v>
      </c>
      <c r="V205" s="30"/>
    </row>
    <row r="206" spans="1:22" ht="15.75" thickBot="1" x14ac:dyDescent="0.3">
      <c r="A206" s="48" t="str">
        <f>MOD(YEAR(Tabel1[[#This Row],[Date]]-WEEKDAY(Tabel1[[#This Row],[Date]],2)+4),100)&amp;TEXT(_xlfn.ISOWEEKNUM(Tabel1[[#This Row],[Date]]),"-00")</f>
        <v>26-29</v>
      </c>
      <c r="B206" s="49" t="str">
        <f>MOD(YEAR(Tabel1[[#This Row],[Date]]),100) &amp; TEXT(MONTH(Tabel1[[#This Row],[Date]]),"-00")</f>
        <v>26-07</v>
      </c>
      <c r="C206" s="50">
        <v>46222</v>
      </c>
      <c r="D206" s="51"/>
      <c r="E206" s="51"/>
      <c r="F206" s="51"/>
      <c r="G206" s="51"/>
      <c r="H206" s="51"/>
      <c r="I206" s="51"/>
      <c r="J206" s="51"/>
      <c r="K206" s="51"/>
      <c r="L206" s="52">
        <f t="shared" si="6"/>
        <v>0</v>
      </c>
      <c r="M206" s="53"/>
      <c r="N206" s="52">
        <f t="shared" si="7"/>
        <v>0</v>
      </c>
      <c r="O206" s="53"/>
      <c r="P206" s="54"/>
      <c r="Q206" s="55" cm="1">
        <f t="array" aca="1" ref="Q206" ca="1">(TODAY()&gt;=Tabel1[[#This Row],[Date]])*(_xlfn.AGGREGATE(14,6,Tabel1[Date]/(Tabel1[semaine]=Tabel1[[#This Row],[semaine]]),1)=Tabel1[[#This Row],[Date]])</f>
        <v>0</v>
      </c>
      <c r="R206" s="56" t="str" cm="1">
        <f t="array" aca="1" ref="R206" ca="1">IF(Tabel1[[#This Row],[auxi]:[auxi]],SUMIF(Tabel1[semaine],Tabel1[[#This Row],[semaine]],Tabel1[Heures payées]),"-")</f>
        <v>-</v>
      </c>
      <c r="S206" s="57" t="str" cm="1">
        <f t="array" aca="1" ref="S206" ca="1">IF(Tabel1[[#This Row],[auxi]:[auxi]],Tabel1[[#This Row],[total semaine]]*24-Contrat_hebdo__h,"")</f>
        <v/>
      </c>
      <c r="T206" s="48" t="str" cm="1">
        <f t="array" aca="1" ref="T206" ca="1">IF(Tabel1[[#This Row],[auxi]:[auxi]],SUMIF(Tabel1[semaine],Tabel1[[#This Row],[semaine]],Tabel1[Repas matin]),"-")</f>
        <v>-</v>
      </c>
      <c r="U206" s="48" t="str" cm="1">
        <f t="array" aca="1" ref="U206" ca="1">IF(Tabel1[[#This Row],[auxi]:[auxi]],SUMIF(Tabel1[semaine],Tabel1[[#This Row],[semaine]],Tabel1[Repas soir]),"-")</f>
        <v>-</v>
      </c>
      <c r="V206" s="30"/>
    </row>
    <row r="207" spans="1:22" ht="15.75" thickBot="1" x14ac:dyDescent="0.3">
      <c r="A207" s="48" t="str">
        <f>MOD(YEAR(Tabel1[[#This Row],[Date]]-WEEKDAY(Tabel1[[#This Row],[Date]],2)+4),100)&amp;TEXT(_xlfn.ISOWEEKNUM(Tabel1[[#This Row],[Date]]),"-00")</f>
        <v>26-30</v>
      </c>
      <c r="B207" s="49" t="str">
        <f>MOD(YEAR(Tabel1[[#This Row],[Date]]),100) &amp; TEXT(MONTH(Tabel1[[#This Row],[Date]]),"-00")</f>
        <v>26-07</v>
      </c>
      <c r="C207" s="50">
        <v>46223</v>
      </c>
      <c r="D207" s="51"/>
      <c r="E207" s="51"/>
      <c r="F207" s="51"/>
      <c r="G207" s="51"/>
      <c r="H207" s="51"/>
      <c r="I207" s="51"/>
      <c r="J207" s="51"/>
      <c r="K207" s="51"/>
      <c r="L207" s="52">
        <f t="shared" si="6"/>
        <v>0</v>
      </c>
      <c r="M207" s="53"/>
      <c r="N207" s="52">
        <f t="shared" si="7"/>
        <v>0</v>
      </c>
      <c r="O207" s="53"/>
      <c r="P207" s="54"/>
      <c r="Q207" s="55" cm="1">
        <f t="array" aca="1" ref="Q207" ca="1">(TODAY()&gt;=Tabel1[[#This Row],[Date]])*(_xlfn.AGGREGATE(14,6,Tabel1[Date]/(Tabel1[semaine]=Tabel1[[#This Row],[semaine]]),1)=Tabel1[[#This Row],[Date]])</f>
        <v>0</v>
      </c>
      <c r="R207" s="56" t="str" cm="1">
        <f t="array" aca="1" ref="R207" ca="1">IF(Tabel1[[#This Row],[auxi]:[auxi]],SUMIF(Tabel1[semaine],Tabel1[[#This Row],[semaine]],Tabel1[Heures payées]),"-")</f>
        <v>-</v>
      </c>
      <c r="S207" s="57" t="str" cm="1">
        <f t="array" aca="1" ref="S207" ca="1">IF(Tabel1[[#This Row],[auxi]:[auxi]],Tabel1[[#This Row],[total semaine]]*24-Contrat_hebdo__h,"")</f>
        <v/>
      </c>
      <c r="T207" s="48" t="str" cm="1">
        <f t="array" aca="1" ref="T207" ca="1">IF(Tabel1[[#This Row],[auxi]:[auxi]],SUMIF(Tabel1[semaine],Tabel1[[#This Row],[semaine]],Tabel1[Repas matin]),"-")</f>
        <v>-</v>
      </c>
      <c r="U207" s="48" t="str" cm="1">
        <f t="array" aca="1" ref="U207" ca="1">IF(Tabel1[[#This Row],[auxi]:[auxi]],SUMIF(Tabel1[semaine],Tabel1[[#This Row],[semaine]],Tabel1[Repas soir]),"-")</f>
        <v>-</v>
      </c>
      <c r="V207" s="30"/>
    </row>
    <row r="208" spans="1:22" ht="15.75" thickBot="1" x14ac:dyDescent="0.3">
      <c r="A208" s="48" t="str">
        <f>MOD(YEAR(Tabel1[[#This Row],[Date]]-WEEKDAY(Tabel1[[#This Row],[Date]],2)+4),100)&amp;TEXT(_xlfn.ISOWEEKNUM(Tabel1[[#This Row],[Date]]),"-00")</f>
        <v>26-30</v>
      </c>
      <c r="B208" s="49" t="str">
        <f>MOD(YEAR(Tabel1[[#This Row],[Date]]),100) &amp; TEXT(MONTH(Tabel1[[#This Row],[Date]]),"-00")</f>
        <v>26-07</v>
      </c>
      <c r="C208" s="50">
        <v>46224</v>
      </c>
      <c r="D208" s="51"/>
      <c r="E208" s="51"/>
      <c r="F208" s="51"/>
      <c r="G208" s="51"/>
      <c r="H208" s="51"/>
      <c r="I208" s="51"/>
      <c r="J208" s="51"/>
      <c r="K208" s="51"/>
      <c r="L208" s="52">
        <f t="shared" si="6"/>
        <v>0</v>
      </c>
      <c r="M208" s="53"/>
      <c r="N208" s="52">
        <f t="shared" si="7"/>
        <v>0</v>
      </c>
      <c r="O208" s="53"/>
      <c r="P208" s="54"/>
      <c r="Q208" s="55" cm="1">
        <f t="array" aca="1" ref="Q208" ca="1">(TODAY()&gt;=Tabel1[[#This Row],[Date]])*(_xlfn.AGGREGATE(14,6,Tabel1[Date]/(Tabel1[semaine]=Tabel1[[#This Row],[semaine]]),1)=Tabel1[[#This Row],[Date]])</f>
        <v>0</v>
      </c>
      <c r="R208" s="56" t="str" cm="1">
        <f t="array" aca="1" ref="R208" ca="1">IF(Tabel1[[#This Row],[auxi]:[auxi]],SUMIF(Tabel1[semaine],Tabel1[[#This Row],[semaine]],Tabel1[Heures payées]),"-")</f>
        <v>-</v>
      </c>
      <c r="S208" s="57" t="str" cm="1">
        <f t="array" aca="1" ref="S208" ca="1">IF(Tabel1[[#This Row],[auxi]:[auxi]],Tabel1[[#This Row],[total semaine]]*24-Contrat_hebdo__h,"")</f>
        <v/>
      </c>
      <c r="T208" s="48" t="str" cm="1">
        <f t="array" aca="1" ref="T208" ca="1">IF(Tabel1[[#This Row],[auxi]:[auxi]],SUMIF(Tabel1[semaine],Tabel1[[#This Row],[semaine]],Tabel1[Repas matin]),"-")</f>
        <v>-</v>
      </c>
      <c r="U208" s="48" t="str" cm="1">
        <f t="array" aca="1" ref="U208" ca="1">IF(Tabel1[[#This Row],[auxi]:[auxi]],SUMIF(Tabel1[semaine],Tabel1[[#This Row],[semaine]],Tabel1[Repas soir]),"-")</f>
        <v>-</v>
      </c>
      <c r="V208" s="30"/>
    </row>
    <row r="209" spans="1:22" ht="15.75" thickBot="1" x14ac:dyDescent="0.3">
      <c r="A209" s="48" t="str">
        <f>MOD(YEAR(Tabel1[[#This Row],[Date]]-WEEKDAY(Tabel1[[#This Row],[Date]],2)+4),100)&amp;TEXT(_xlfn.ISOWEEKNUM(Tabel1[[#This Row],[Date]]),"-00")</f>
        <v>26-30</v>
      </c>
      <c r="B209" s="49" t="str">
        <f>MOD(YEAR(Tabel1[[#This Row],[Date]]),100) &amp; TEXT(MONTH(Tabel1[[#This Row],[Date]]),"-00")</f>
        <v>26-07</v>
      </c>
      <c r="C209" s="50">
        <v>46225</v>
      </c>
      <c r="D209" s="51"/>
      <c r="E209" s="51"/>
      <c r="F209" s="51"/>
      <c r="G209" s="51"/>
      <c r="H209" s="51"/>
      <c r="I209" s="51"/>
      <c r="J209" s="51"/>
      <c r="K209" s="51"/>
      <c r="L209" s="52">
        <f t="shared" si="6"/>
        <v>0</v>
      </c>
      <c r="M209" s="53"/>
      <c r="N209" s="52">
        <f t="shared" si="7"/>
        <v>0</v>
      </c>
      <c r="O209" s="53"/>
      <c r="P209" s="54"/>
      <c r="Q209" s="55" cm="1">
        <f t="array" aca="1" ref="Q209" ca="1">(TODAY()&gt;=Tabel1[[#This Row],[Date]])*(_xlfn.AGGREGATE(14,6,Tabel1[Date]/(Tabel1[semaine]=Tabel1[[#This Row],[semaine]]),1)=Tabel1[[#This Row],[Date]])</f>
        <v>0</v>
      </c>
      <c r="R209" s="56" t="str" cm="1">
        <f t="array" aca="1" ref="R209" ca="1">IF(Tabel1[[#This Row],[auxi]:[auxi]],SUMIF(Tabel1[semaine],Tabel1[[#This Row],[semaine]],Tabel1[Heures payées]),"-")</f>
        <v>-</v>
      </c>
      <c r="S209" s="57" t="str" cm="1">
        <f t="array" aca="1" ref="S209" ca="1">IF(Tabel1[[#This Row],[auxi]:[auxi]],Tabel1[[#This Row],[total semaine]]*24-Contrat_hebdo__h,"")</f>
        <v/>
      </c>
      <c r="T209" s="48" t="str" cm="1">
        <f t="array" aca="1" ref="T209" ca="1">IF(Tabel1[[#This Row],[auxi]:[auxi]],SUMIF(Tabel1[semaine],Tabel1[[#This Row],[semaine]],Tabel1[Repas matin]),"-")</f>
        <v>-</v>
      </c>
      <c r="U209" s="48" t="str" cm="1">
        <f t="array" aca="1" ref="U209" ca="1">IF(Tabel1[[#This Row],[auxi]:[auxi]],SUMIF(Tabel1[semaine],Tabel1[[#This Row],[semaine]],Tabel1[Repas soir]),"-")</f>
        <v>-</v>
      </c>
      <c r="V209" s="30"/>
    </row>
    <row r="210" spans="1:22" ht="15.75" thickBot="1" x14ac:dyDescent="0.3">
      <c r="A210" s="48" t="str">
        <f>MOD(YEAR(Tabel1[[#This Row],[Date]]-WEEKDAY(Tabel1[[#This Row],[Date]],2)+4),100)&amp;TEXT(_xlfn.ISOWEEKNUM(Tabel1[[#This Row],[Date]]),"-00")</f>
        <v>26-30</v>
      </c>
      <c r="B210" s="49" t="str">
        <f>MOD(YEAR(Tabel1[[#This Row],[Date]]),100) &amp; TEXT(MONTH(Tabel1[[#This Row],[Date]]),"-00")</f>
        <v>26-07</v>
      </c>
      <c r="C210" s="50">
        <v>46226</v>
      </c>
      <c r="D210" s="51"/>
      <c r="E210" s="51"/>
      <c r="F210" s="51"/>
      <c r="G210" s="51"/>
      <c r="H210" s="51"/>
      <c r="I210" s="51"/>
      <c r="J210" s="51"/>
      <c r="K210" s="51"/>
      <c r="L210" s="52">
        <f t="shared" si="6"/>
        <v>0</v>
      </c>
      <c r="M210" s="53"/>
      <c r="N210" s="52">
        <f t="shared" si="7"/>
        <v>0</v>
      </c>
      <c r="O210" s="53"/>
      <c r="P210" s="54"/>
      <c r="Q210" s="55" cm="1">
        <f t="array" aca="1" ref="Q210" ca="1">(TODAY()&gt;=Tabel1[[#This Row],[Date]])*(_xlfn.AGGREGATE(14,6,Tabel1[Date]/(Tabel1[semaine]=Tabel1[[#This Row],[semaine]]),1)=Tabel1[[#This Row],[Date]])</f>
        <v>0</v>
      </c>
      <c r="R210" s="56" t="str" cm="1">
        <f t="array" aca="1" ref="R210" ca="1">IF(Tabel1[[#This Row],[auxi]:[auxi]],SUMIF(Tabel1[semaine],Tabel1[[#This Row],[semaine]],Tabel1[Heures payées]),"-")</f>
        <v>-</v>
      </c>
      <c r="S210" s="57" t="str" cm="1">
        <f t="array" aca="1" ref="S210" ca="1">IF(Tabel1[[#This Row],[auxi]:[auxi]],Tabel1[[#This Row],[total semaine]]*24-Contrat_hebdo__h,"")</f>
        <v/>
      </c>
      <c r="T210" s="48" t="str" cm="1">
        <f t="array" aca="1" ref="T210" ca="1">IF(Tabel1[[#This Row],[auxi]:[auxi]],SUMIF(Tabel1[semaine],Tabel1[[#This Row],[semaine]],Tabel1[Repas matin]),"-")</f>
        <v>-</v>
      </c>
      <c r="U210" s="48" t="str" cm="1">
        <f t="array" aca="1" ref="U210" ca="1">IF(Tabel1[[#This Row],[auxi]:[auxi]],SUMIF(Tabel1[semaine],Tabel1[[#This Row],[semaine]],Tabel1[Repas soir]),"-")</f>
        <v>-</v>
      </c>
      <c r="V210" s="30"/>
    </row>
    <row r="211" spans="1:22" ht="15.75" thickBot="1" x14ac:dyDescent="0.3">
      <c r="A211" s="48" t="str">
        <f>MOD(YEAR(Tabel1[[#This Row],[Date]]-WEEKDAY(Tabel1[[#This Row],[Date]],2)+4),100)&amp;TEXT(_xlfn.ISOWEEKNUM(Tabel1[[#This Row],[Date]]),"-00")</f>
        <v>26-30</v>
      </c>
      <c r="B211" s="49" t="str">
        <f>MOD(YEAR(Tabel1[[#This Row],[Date]]),100) &amp; TEXT(MONTH(Tabel1[[#This Row],[Date]]),"-00")</f>
        <v>26-07</v>
      </c>
      <c r="C211" s="50">
        <v>46227</v>
      </c>
      <c r="D211" s="51"/>
      <c r="E211" s="51"/>
      <c r="F211" s="51"/>
      <c r="G211" s="51"/>
      <c r="H211" s="51"/>
      <c r="I211" s="51"/>
      <c r="J211" s="51"/>
      <c r="K211" s="51"/>
      <c r="L211" s="52">
        <f t="shared" si="6"/>
        <v>0</v>
      </c>
      <c r="M211" s="53"/>
      <c r="N211" s="52">
        <f t="shared" si="7"/>
        <v>0</v>
      </c>
      <c r="O211" s="53"/>
      <c r="P211" s="54"/>
      <c r="Q211" s="55" cm="1">
        <f t="array" aca="1" ref="Q211" ca="1">(TODAY()&gt;=Tabel1[[#This Row],[Date]])*(_xlfn.AGGREGATE(14,6,Tabel1[Date]/(Tabel1[semaine]=Tabel1[[#This Row],[semaine]]),1)=Tabel1[[#This Row],[Date]])</f>
        <v>0</v>
      </c>
      <c r="R211" s="56" t="str" cm="1">
        <f t="array" aca="1" ref="R211" ca="1">IF(Tabel1[[#This Row],[auxi]:[auxi]],SUMIF(Tabel1[semaine],Tabel1[[#This Row],[semaine]],Tabel1[Heures payées]),"-")</f>
        <v>-</v>
      </c>
      <c r="S211" s="57" t="str" cm="1">
        <f t="array" aca="1" ref="S211" ca="1">IF(Tabel1[[#This Row],[auxi]:[auxi]],Tabel1[[#This Row],[total semaine]]*24-Contrat_hebdo__h,"")</f>
        <v/>
      </c>
      <c r="T211" s="48" t="str" cm="1">
        <f t="array" aca="1" ref="T211" ca="1">IF(Tabel1[[#This Row],[auxi]:[auxi]],SUMIF(Tabel1[semaine],Tabel1[[#This Row],[semaine]],Tabel1[Repas matin]),"-")</f>
        <v>-</v>
      </c>
      <c r="U211" s="48" t="str" cm="1">
        <f t="array" aca="1" ref="U211" ca="1">IF(Tabel1[[#This Row],[auxi]:[auxi]],SUMIF(Tabel1[semaine],Tabel1[[#This Row],[semaine]],Tabel1[Repas soir]),"-")</f>
        <v>-</v>
      </c>
      <c r="V211" s="30"/>
    </row>
    <row r="212" spans="1:22" ht="15.75" thickBot="1" x14ac:dyDescent="0.3">
      <c r="A212" s="48" t="str">
        <f>MOD(YEAR(Tabel1[[#This Row],[Date]]-WEEKDAY(Tabel1[[#This Row],[Date]],2)+4),100)&amp;TEXT(_xlfn.ISOWEEKNUM(Tabel1[[#This Row],[Date]]),"-00")</f>
        <v>26-30</v>
      </c>
      <c r="B212" s="49" t="str">
        <f>MOD(YEAR(Tabel1[[#This Row],[Date]]),100) &amp; TEXT(MONTH(Tabel1[[#This Row],[Date]]),"-00")</f>
        <v>26-07</v>
      </c>
      <c r="C212" s="50">
        <v>46228</v>
      </c>
      <c r="D212" s="51"/>
      <c r="E212" s="51"/>
      <c r="F212" s="51"/>
      <c r="G212" s="51"/>
      <c r="H212" s="51"/>
      <c r="I212" s="51"/>
      <c r="J212" s="51"/>
      <c r="K212" s="51"/>
      <c r="L212" s="52">
        <f t="shared" si="6"/>
        <v>0</v>
      </c>
      <c r="M212" s="53"/>
      <c r="N212" s="52">
        <f t="shared" si="7"/>
        <v>0</v>
      </c>
      <c r="O212" s="53"/>
      <c r="P212" s="54"/>
      <c r="Q212" s="55" cm="1">
        <f t="array" aca="1" ref="Q212" ca="1">(TODAY()&gt;=Tabel1[[#This Row],[Date]])*(_xlfn.AGGREGATE(14,6,Tabel1[Date]/(Tabel1[semaine]=Tabel1[[#This Row],[semaine]]),1)=Tabel1[[#This Row],[Date]])</f>
        <v>0</v>
      </c>
      <c r="R212" s="56" t="str" cm="1">
        <f t="array" aca="1" ref="R212" ca="1">IF(Tabel1[[#This Row],[auxi]:[auxi]],SUMIF(Tabel1[semaine],Tabel1[[#This Row],[semaine]],Tabel1[Heures payées]),"-")</f>
        <v>-</v>
      </c>
      <c r="S212" s="57" t="str" cm="1">
        <f t="array" aca="1" ref="S212" ca="1">IF(Tabel1[[#This Row],[auxi]:[auxi]],Tabel1[[#This Row],[total semaine]]*24-Contrat_hebdo__h,"")</f>
        <v/>
      </c>
      <c r="T212" s="48" t="str" cm="1">
        <f t="array" aca="1" ref="T212" ca="1">IF(Tabel1[[#This Row],[auxi]:[auxi]],SUMIF(Tabel1[semaine],Tabel1[[#This Row],[semaine]],Tabel1[Repas matin]),"-")</f>
        <v>-</v>
      </c>
      <c r="U212" s="48" t="str" cm="1">
        <f t="array" aca="1" ref="U212" ca="1">IF(Tabel1[[#This Row],[auxi]:[auxi]],SUMIF(Tabel1[semaine],Tabel1[[#This Row],[semaine]],Tabel1[Repas soir]),"-")</f>
        <v>-</v>
      </c>
      <c r="V212" s="30"/>
    </row>
    <row r="213" spans="1:22" ht="15.75" thickBot="1" x14ac:dyDescent="0.3">
      <c r="A213" s="48" t="str">
        <f>MOD(YEAR(Tabel1[[#This Row],[Date]]-WEEKDAY(Tabel1[[#This Row],[Date]],2)+4),100)&amp;TEXT(_xlfn.ISOWEEKNUM(Tabel1[[#This Row],[Date]]),"-00")</f>
        <v>26-30</v>
      </c>
      <c r="B213" s="49" t="str">
        <f>MOD(YEAR(Tabel1[[#This Row],[Date]]),100) &amp; TEXT(MONTH(Tabel1[[#This Row],[Date]]),"-00")</f>
        <v>26-07</v>
      </c>
      <c r="C213" s="50">
        <v>46229</v>
      </c>
      <c r="D213" s="51"/>
      <c r="E213" s="51"/>
      <c r="F213" s="51"/>
      <c r="G213" s="51"/>
      <c r="H213" s="51"/>
      <c r="I213" s="51"/>
      <c r="J213" s="51"/>
      <c r="K213" s="51"/>
      <c r="L213" s="52">
        <f t="shared" si="6"/>
        <v>0</v>
      </c>
      <c r="M213" s="53"/>
      <c r="N213" s="52">
        <f t="shared" si="7"/>
        <v>0</v>
      </c>
      <c r="O213" s="53"/>
      <c r="P213" s="54"/>
      <c r="Q213" s="55" cm="1">
        <f t="array" aca="1" ref="Q213" ca="1">(TODAY()&gt;=Tabel1[[#This Row],[Date]])*(_xlfn.AGGREGATE(14,6,Tabel1[Date]/(Tabel1[semaine]=Tabel1[[#This Row],[semaine]]),1)=Tabel1[[#This Row],[Date]])</f>
        <v>0</v>
      </c>
      <c r="R213" s="56" t="str" cm="1">
        <f t="array" aca="1" ref="R213" ca="1">IF(Tabel1[[#This Row],[auxi]:[auxi]],SUMIF(Tabel1[semaine],Tabel1[[#This Row],[semaine]],Tabel1[Heures payées]),"-")</f>
        <v>-</v>
      </c>
      <c r="S213" s="57" t="str" cm="1">
        <f t="array" aca="1" ref="S213" ca="1">IF(Tabel1[[#This Row],[auxi]:[auxi]],Tabel1[[#This Row],[total semaine]]*24-Contrat_hebdo__h,"")</f>
        <v/>
      </c>
      <c r="T213" s="48" t="str" cm="1">
        <f t="array" aca="1" ref="T213" ca="1">IF(Tabel1[[#This Row],[auxi]:[auxi]],SUMIF(Tabel1[semaine],Tabel1[[#This Row],[semaine]],Tabel1[Repas matin]),"-")</f>
        <v>-</v>
      </c>
      <c r="U213" s="48" t="str" cm="1">
        <f t="array" aca="1" ref="U213" ca="1">IF(Tabel1[[#This Row],[auxi]:[auxi]],SUMIF(Tabel1[semaine],Tabel1[[#This Row],[semaine]],Tabel1[Repas soir]),"-")</f>
        <v>-</v>
      </c>
      <c r="V213" s="30"/>
    </row>
    <row r="214" spans="1:22" ht="15.75" thickBot="1" x14ac:dyDescent="0.3">
      <c r="A214" s="48" t="str">
        <f>MOD(YEAR(Tabel1[[#This Row],[Date]]-WEEKDAY(Tabel1[[#This Row],[Date]],2)+4),100)&amp;TEXT(_xlfn.ISOWEEKNUM(Tabel1[[#This Row],[Date]]),"-00")</f>
        <v>26-31</v>
      </c>
      <c r="B214" s="49" t="str">
        <f>MOD(YEAR(Tabel1[[#This Row],[Date]]),100) &amp; TEXT(MONTH(Tabel1[[#This Row],[Date]]),"-00")</f>
        <v>26-07</v>
      </c>
      <c r="C214" s="50">
        <v>46230</v>
      </c>
      <c r="D214" s="51"/>
      <c r="E214" s="51"/>
      <c r="F214" s="51"/>
      <c r="G214" s="51"/>
      <c r="H214" s="51"/>
      <c r="I214" s="51"/>
      <c r="J214" s="51"/>
      <c r="K214" s="51"/>
      <c r="L214" s="52">
        <f t="shared" si="6"/>
        <v>0</v>
      </c>
      <c r="M214" s="53"/>
      <c r="N214" s="52">
        <f t="shared" si="7"/>
        <v>0</v>
      </c>
      <c r="O214" s="53"/>
      <c r="P214" s="54"/>
      <c r="Q214" s="55" cm="1">
        <f t="array" aca="1" ref="Q214" ca="1">(TODAY()&gt;=Tabel1[[#This Row],[Date]])*(_xlfn.AGGREGATE(14,6,Tabel1[Date]/(Tabel1[semaine]=Tabel1[[#This Row],[semaine]]),1)=Tabel1[[#This Row],[Date]])</f>
        <v>0</v>
      </c>
      <c r="R214" s="56" t="str" cm="1">
        <f t="array" aca="1" ref="R214" ca="1">IF(Tabel1[[#This Row],[auxi]:[auxi]],SUMIF(Tabel1[semaine],Tabel1[[#This Row],[semaine]],Tabel1[Heures payées]),"-")</f>
        <v>-</v>
      </c>
      <c r="S214" s="57" t="str" cm="1">
        <f t="array" aca="1" ref="S214" ca="1">IF(Tabel1[[#This Row],[auxi]:[auxi]],Tabel1[[#This Row],[total semaine]]*24-Contrat_hebdo__h,"")</f>
        <v/>
      </c>
      <c r="T214" s="48" t="str" cm="1">
        <f t="array" aca="1" ref="T214" ca="1">IF(Tabel1[[#This Row],[auxi]:[auxi]],SUMIF(Tabel1[semaine],Tabel1[[#This Row],[semaine]],Tabel1[Repas matin]),"-")</f>
        <v>-</v>
      </c>
      <c r="U214" s="48" t="str" cm="1">
        <f t="array" aca="1" ref="U214" ca="1">IF(Tabel1[[#This Row],[auxi]:[auxi]],SUMIF(Tabel1[semaine],Tabel1[[#This Row],[semaine]],Tabel1[Repas soir]),"-")</f>
        <v>-</v>
      </c>
      <c r="V214" s="30"/>
    </row>
    <row r="215" spans="1:22" ht="15.75" thickBot="1" x14ac:dyDescent="0.3">
      <c r="A215" s="48" t="str">
        <f>MOD(YEAR(Tabel1[[#This Row],[Date]]-WEEKDAY(Tabel1[[#This Row],[Date]],2)+4),100)&amp;TEXT(_xlfn.ISOWEEKNUM(Tabel1[[#This Row],[Date]]),"-00")</f>
        <v>26-31</v>
      </c>
      <c r="B215" s="49" t="str">
        <f>MOD(YEAR(Tabel1[[#This Row],[Date]]),100) &amp; TEXT(MONTH(Tabel1[[#This Row],[Date]]),"-00")</f>
        <v>26-07</v>
      </c>
      <c r="C215" s="50">
        <v>46231</v>
      </c>
      <c r="D215" s="51"/>
      <c r="E215" s="51"/>
      <c r="F215" s="51"/>
      <c r="G215" s="51"/>
      <c r="H215" s="51"/>
      <c r="I215" s="51"/>
      <c r="J215" s="51"/>
      <c r="K215" s="51"/>
      <c r="L215" s="52">
        <f t="shared" si="6"/>
        <v>0</v>
      </c>
      <c r="M215" s="53"/>
      <c r="N215" s="52">
        <f t="shared" si="7"/>
        <v>0</v>
      </c>
      <c r="O215" s="53"/>
      <c r="P215" s="54"/>
      <c r="Q215" s="55" cm="1">
        <f t="array" aca="1" ref="Q215" ca="1">(TODAY()&gt;=Tabel1[[#This Row],[Date]])*(_xlfn.AGGREGATE(14,6,Tabel1[Date]/(Tabel1[semaine]=Tabel1[[#This Row],[semaine]]),1)=Tabel1[[#This Row],[Date]])</f>
        <v>0</v>
      </c>
      <c r="R215" s="56" t="str" cm="1">
        <f t="array" aca="1" ref="R215" ca="1">IF(Tabel1[[#This Row],[auxi]:[auxi]],SUMIF(Tabel1[semaine],Tabel1[[#This Row],[semaine]],Tabel1[Heures payées]),"-")</f>
        <v>-</v>
      </c>
      <c r="S215" s="57" t="str" cm="1">
        <f t="array" aca="1" ref="S215" ca="1">IF(Tabel1[[#This Row],[auxi]:[auxi]],Tabel1[[#This Row],[total semaine]]*24-Contrat_hebdo__h,"")</f>
        <v/>
      </c>
      <c r="T215" s="48" t="str" cm="1">
        <f t="array" aca="1" ref="T215" ca="1">IF(Tabel1[[#This Row],[auxi]:[auxi]],SUMIF(Tabel1[semaine],Tabel1[[#This Row],[semaine]],Tabel1[Repas matin]),"-")</f>
        <v>-</v>
      </c>
      <c r="U215" s="48" t="str" cm="1">
        <f t="array" aca="1" ref="U215" ca="1">IF(Tabel1[[#This Row],[auxi]:[auxi]],SUMIF(Tabel1[semaine],Tabel1[[#This Row],[semaine]],Tabel1[Repas soir]),"-")</f>
        <v>-</v>
      </c>
      <c r="V215" s="30"/>
    </row>
    <row r="216" spans="1:22" ht="15.75" thickBot="1" x14ac:dyDescent="0.3">
      <c r="A216" s="48" t="str">
        <f>MOD(YEAR(Tabel1[[#This Row],[Date]]-WEEKDAY(Tabel1[[#This Row],[Date]],2)+4),100)&amp;TEXT(_xlfn.ISOWEEKNUM(Tabel1[[#This Row],[Date]]),"-00")</f>
        <v>26-31</v>
      </c>
      <c r="B216" s="49" t="str">
        <f>MOD(YEAR(Tabel1[[#This Row],[Date]]),100) &amp; TEXT(MONTH(Tabel1[[#This Row],[Date]]),"-00")</f>
        <v>26-07</v>
      </c>
      <c r="C216" s="50">
        <v>46232</v>
      </c>
      <c r="D216" s="51"/>
      <c r="E216" s="51"/>
      <c r="F216" s="51"/>
      <c r="G216" s="51"/>
      <c r="H216" s="51"/>
      <c r="I216" s="51"/>
      <c r="J216" s="51"/>
      <c r="K216" s="51"/>
      <c r="L216" s="52">
        <f t="shared" si="6"/>
        <v>0</v>
      </c>
      <c r="M216" s="53"/>
      <c r="N216" s="52">
        <f t="shared" si="7"/>
        <v>0</v>
      </c>
      <c r="O216" s="53"/>
      <c r="P216" s="54"/>
      <c r="Q216" s="55" cm="1">
        <f t="array" aca="1" ref="Q216" ca="1">(TODAY()&gt;=Tabel1[[#This Row],[Date]])*(_xlfn.AGGREGATE(14,6,Tabel1[Date]/(Tabel1[semaine]=Tabel1[[#This Row],[semaine]]),1)=Tabel1[[#This Row],[Date]])</f>
        <v>0</v>
      </c>
      <c r="R216" s="56" t="str" cm="1">
        <f t="array" aca="1" ref="R216" ca="1">IF(Tabel1[[#This Row],[auxi]:[auxi]],SUMIF(Tabel1[semaine],Tabel1[[#This Row],[semaine]],Tabel1[Heures payées]),"-")</f>
        <v>-</v>
      </c>
      <c r="S216" s="57" t="str" cm="1">
        <f t="array" aca="1" ref="S216" ca="1">IF(Tabel1[[#This Row],[auxi]:[auxi]],Tabel1[[#This Row],[total semaine]]*24-Contrat_hebdo__h,"")</f>
        <v/>
      </c>
      <c r="T216" s="48" t="str" cm="1">
        <f t="array" aca="1" ref="T216" ca="1">IF(Tabel1[[#This Row],[auxi]:[auxi]],SUMIF(Tabel1[semaine],Tabel1[[#This Row],[semaine]],Tabel1[Repas matin]),"-")</f>
        <v>-</v>
      </c>
      <c r="U216" s="48" t="str" cm="1">
        <f t="array" aca="1" ref="U216" ca="1">IF(Tabel1[[#This Row],[auxi]:[auxi]],SUMIF(Tabel1[semaine],Tabel1[[#This Row],[semaine]],Tabel1[Repas soir]),"-")</f>
        <v>-</v>
      </c>
      <c r="V216" s="30"/>
    </row>
    <row r="217" spans="1:22" ht="15.75" thickBot="1" x14ac:dyDescent="0.3">
      <c r="A217" s="48" t="str">
        <f>MOD(YEAR(Tabel1[[#This Row],[Date]]-WEEKDAY(Tabel1[[#This Row],[Date]],2)+4),100)&amp;TEXT(_xlfn.ISOWEEKNUM(Tabel1[[#This Row],[Date]]),"-00")</f>
        <v>26-31</v>
      </c>
      <c r="B217" s="49" t="str">
        <f>MOD(YEAR(Tabel1[[#This Row],[Date]]),100) &amp; TEXT(MONTH(Tabel1[[#This Row],[Date]]),"-00")</f>
        <v>26-07</v>
      </c>
      <c r="C217" s="50">
        <v>46233</v>
      </c>
      <c r="D217" s="51"/>
      <c r="E217" s="51"/>
      <c r="F217" s="51"/>
      <c r="G217" s="51"/>
      <c r="H217" s="51"/>
      <c r="I217" s="51"/>
      <c r="J217" s="51"/>
      <c r="K217" s="51"/>
      <c r="L217" s="52">
        <f t="shared" si="6"/>
        <v>0</v>
      </c>
      <c r="M217" s="53"/>
      <c r="N217" s="52">
        <f t="shared" si="7"/>
        <v>0</v>
      </c>
      <c r="O217" s="53"/>
      <c r="P217" s="54"/>
      <c r="Q217" s="55" cm="1">
        <f t="array" aca="1" ref="Q217" ca="1">(TODAY()&gt;=Tabel1[[#This Row],[Date]])*(_xlfn.AGGREGATE(14,6,Tabel1[Date]/(Tabel1[semaine]=Tabel1[[#This Row],[semaine]]),1)=Tabel1[[#This Row],[Date]])</f>
        <v>0</v>
      </c>
      <c r="R217" s="56" t="str" cm="1">
        <f t="array" aca="1" ref="R217" ca="1">IF(Tabel1[[#This Row],[auxi]:[auxi]],SUMIF(Tabel1[semaine],Tabel1[[#This Row],[semaine]],Tabel1[Heures payées]),"-")</f>
        <v>-</v>
      </c>
      <c r="S217" s="57" t="str" cm="1">
        <f t="array" aca="1" ref="S217" ca="1">IF(Tabel1[[#This Row],[auxi]:[auxi]],Tabel1[[#This Row],[total semaine]]*24-Contrat_hebdo__h,"")</f>
        <v/>
      </c>
      <c r="T217" s="48" t="str" cm="1">
        <f t="array" aca="1" ref="T217" ca="1">IF(Tabel1[[#This Row],[auxi]:[auxi]],SUMIF(Tabel1[semaine],Tabel1[[#This Row],[semaine]],Tabel1[Repas matin]),"-")</f>
        <v>-</v>
      </c>
      <c r="U217" s="48" t="str" cm="1">
        <f t="array" aca="1" ref="U217" ca="1">IF(Tabel1[[#This Row],[auxi]:[auxi]],SUMIF(Tabel1[semaine],Tabel1[[#This Row],[semaine]],Tabel1[Repas soir]),"-")</f>
        <v>-</v>
      </c>
      <c r="V217" s="30"/>
    </row>
    <row r="218" spans="1:22" ht="15.75" thickBot="1" x14ac:dyDescent="0.3">
      <c r="A218" s="48" t="str">
        <f>MOD(YEAR(Tabel1[[#This Row],[Date]]-WEEKDAY(Tabel1[[#This Row],[Date]],2)+4),100)&amp;TEXT(_xlfn.ISOWEEKNUM(Tabel1[[#This Row],[Date]]),"-00")</f>
        <v>26-31</v>
      </c>
      <c r="B218" s="49" t="str">
        <f>MOD(YEAR(Tabel1[[#This Row],[Date]]),100) &amp; TEXT(MONTH(Tabel1[[#This Row],[Date]]),"-00")</f>
        <v>26-07</v>
      </c>
      <c r="C218" s="50">
        <v>46234</v>
      </c>
      <c r="D218" s="51"/>
      <c r="E218" s="51"/>
      <c r="F218" s="51"/>
      <c r="G218" s="51"/>
      <c r="H218" s="51"/>
      <c r="I218" s="51"/>
      <c r="J218" s="51"/>
      <c r="K218" s="51"/>
      <c r="L218" s="52">
        <f t="shared" si="6"/>
        <v>0</v>
      </c>
      <c r="M218" s="53"/>
      <c r="N218" s="52">
        <f t="shared" si="7"/>
        <v>0</v>
      </c>
      <c r="O218" s="53"/>
      <c r="P218" s="54"/>
      <c r="Q218" s="55" cm="1">
        <f t="array" aca="1" ref="Q218" ca="1">(TODAY()&gt;=Tabel1[[#This Row],[Date]])*(_xlfn.AGGREGATE(14,6,Tabel1[Date]/(Tabel1[semaine]=Tabel1[[#This Row],[semaine]]),1)=Tabel1[[#This Row],[Date]])</f>
        <v>0</v>
      </c>
      <c r="R218" s="56" t="str" cm="1">
        <f t="array" aca="1" ref="R218" ca="1">IF(Tabel1[[#This Row],[auxi]:[auxi]],SUMIF(Tabel1[semaine],Tabel1[[#This Row],[semaine]],Tabel1[Heures payées]),"-")</f>
        <v>-</v>
      </c>
      <c r="S218" s="57" t="str" cm="1">
        <f t="array" aca="1" ref="S218" ca="1">IF(Tabel1[[#This Row],[auxi]:[auxi]],Tabel1[[#This Row],[total semaine]]*24-Contrat_hebdo__h,"")</f>
        <v/>
      </c>
      <c r="T218" s="48" t="str" cm="1">
        <f t="array" aca="1" ref="T218" ca="1">IF(Tabel1[[#This Row],[auxi]:[auxi]],SUMIF(Tabel1[semaine],Tabel1[[#This Row],[semaine]],Tabel1[Repas matin]),"-")</f>
        <v>-</v>
      </c>
      <c r="U218" s="48" t="str" cm="1">
        <f t="array" aca="1" ref="U218" ca="1">IF(Tabel1[[#This Row],[auxi]:[auxi]],SUMIF(Tabel1[semaine],Tabel1[[#This Row],[semaine]],Tabel1[Repas soir]),"-")</f>
        <v>-</v>
      </c>
      <c r="V218" s="30"/>
    </row>
    <row r="219" spans="1:22" ht="15.75" thickBot="1" x14ac:dyDescent="0.3">
      <c r="A219" s="48" t="str">
        <f>MOD(YEAR(Tabel1[[#This Row],[Date]]-WEEKDAY(Tabel1[[#This Row],[Date]],2)+4),100)&amp;TEXT(_xlfn.ISOWEEKNUM(Tabel1[[#This Row],[Date]]),"-00")</f>
        <v>26-31</v>
      </c>
      <c r="B219" s="49" t="str">
        <f>MOD(YEAR(Tabel1[[#This Row],[Date]]),100) &amp; TEXT(MONTH(Tabel1[[#This Row],[Date]]),"-00")</f>
        <v>26-08</v>
      </c>
      <c r="C219" s="50">
        <v>46235</v>
      </c>
      <c r="D219" s="51"/>
      <c r="E219" s="51"/>
      <c r="F219" s="51"/>
      <c r="G219" s="51"/>
      <c r="H219" s="51"/>
      <c r="I219" s="51"/>
      <c r="J219" s="51"/>
      <c r="K219" s="51"/>
      <c r="L219" s="52">
        <f t="shared" si="6"/>
        <v>0</v>
      </c>
      <c r="M219" s="53"/>
      <c r="N219" s="52">
        <f t="shared" si="7"/>
        <v>0</v>
      </c>
      <c r="O219" s="53"/>
      <c r="P219" s="54"/>
      <c r="Q219" s="55" cm="1">
        <f t="array" aca="1" ref="Q219" ca="1">(TODAY()&gt;=Tabel1[[#This Row],[Date]])*(_xlfn.AGGREGATE(14,6,Tabel1[Date]/(Tabel1[semaine]=Tabel1[[#This Row],[semaine]]),1)=Tabel1[[#This Row],[Date]])</f>
        <v>0</v>
      </c>
      <c r="R219" s="56" t="str" cm="1">
        <f t="array" aca="1" ref="R219" ca="1">IF(Tabel1[[#This Row],[auxi]:[auxi]],SUMIF(Tabel1[semaine],Tabel1[[#This Row],[semaine]],Tabel1[Heures payées]),"-")</f>
        <v>-</v>
      </c>
      <c r="S219" s="57" t="str" cm="1">
        <f t="array" aca="1" ref="S219" ca="1">IF(Tabel1[[#This Row],[auxi]:[auxi]],Tabel1[[#This Row],[total semaine]]*24-Contrat_hebdo__h,"")</f>
        <v/>
      </c>
      <c r="T219" s="48" t="str" cm="1">
        <f t="array" aca="1" ref="T219" ca="1">IF(Tabel1[[#This Row],[auxi]:[auxi]],SUMIF(Tabel1[semaine],Tabel1[[#This Row],[semaine]],Tabel1[Repas matin]),"-")</f>
        <v>-</v>
      </c>
      <c r="U219" s="48" t="str" cm="1">
        <f t="array" aca="1" ref="U219" ca="1">IF(Tabel1[[#This Row],[auxi]:[auxi]],SUMIF(Tabel1[semaine],Tabel1[[#This Row],[semaine]],Tabel1[Repas soir]),"-")</f>
        <v>-</v>
      </c>
      <c r="V219" s="30"/>
    </row>
    <row r="220" spans="1:22" ht="15.75" thickBot="1" x14ac:dyDescent="0.3">
      <c r="A220" s="48" t="str">
        <f>MOD(YEAR(Tabel1[[#This Row],[Date]]-WEEKDAY(Tabel1[[#This Row],[Date]],2)+4),100)&amp;TEXT(_xlfn.ISOWEEKNUM(Tabel1[[#This Row],[Date]]),"-00")</f>
        <v>26-31</v>
      </c>
      <c r="B220" s="49" t="str">
        <f>MOD(YEAR(Tabel1[[#This Row],[Date]]),100) &amp; TEXT(MONTH(Tabel1[[#This Row],[Date]]),"-00")</f>
        <v>26-08</v>
      </c>
      <c r="C220" s="50">
        <v>46236</v>
      </c>
      <c r="D220" s="51"/>
      <c r="E220" s="51"/>
      <c r="F220" s="51"/>
      <c r="G220" s="51"/>
      <c r="H220" s="51"/>
      <c r="I220" s="51"/>
      <c r="J220" s="51"/>
      <c r="K220" s="51"/>
      <c r="L220" s="52">
        <f t="shared" si="6"/>
        <v>0</v>
      </c>
      <c r="M220" s="53"/>
      <c r="N220" s="52">
        <f t="shared" si="7"/>
        <v>0</v>
      </c>
      <c r="O220" s="53"/>
      <c r="P220" s="54"/>
      <c r="Q220" s="55" cm="1">
        <f t="array" aca="1" ref="Q220" ca="1">(TODAY()&gt;=Tabel1[[#This Row],[Date]])*(_xlfn.AGGREGATE(14,6,Tabel1[Date]/(Tabel1[semaine]=Tabel1[[#This Row],[semaine]]),1)=Tabel1[[#This Row],[Date]])</f>
        <v>0</v>
      </c>
      <c r="R220" s="56" t="str" cm="1">
        <f t="array" aca="1" ref="R220" ca="1">IF(Tabel1[[#This Row],[auxi]:[auxi]],SUMIF(Tabel1[semaine],Tabel1[[#This Row],[semaine]],Tabel1[Heures payées]),"-")</f>
        <v>-</v>
      </c>
      <c r="S220" s="57" t="str" cm="1">
        <f t="array" aca="1" ref="S220" ca="1">IF(Tabel1[[#This Row],[auxi]:[auxi]],Tabel1[[#This Row],[total semaine]]*24-Contrat_hebdo__h,"")</f>
        <v/>
      </c>
      <c r="T220" s="48" t="str" cm="1">
        <f t="array" aca="1" ref="T220" ca="1">IF(Tabel1[[#This Row],[auxi]:[auxi]],SUMIF(Tabel1[semaine],Tabel1[[#This Row],[semaine]],Tabel1[Repas matin]),"-")</f>
        <v>-</v>
      </c>
      <c r="U220" s="48" t="str" cm="1">
        <f t="array" aca="1" ref="U220" ca="1">IF(Tabel1[[#This Row],[auxi]:[auxi]],SUMIF(Tabel1[semaine],Tabel1[[#This Row],[semaine]],Tabel1[Repas soir]),"-")</f>
        <v>-</v>
      </c>
      <c r="V220" s="30"/>
    </row>
    <row r="221" spans="1:22" ht="15.75" thickBot="1" x14ac:dyDescent="0.3">
      <c r="A221" s="48" t="str">
        <f>MOD(YEAR(Tabel1[[#This Row],[Date]]-WEEKDAY(Tabel1[[#This Row],[Date]],2)+4),100)&amp;TEXT(_xlfn.ISOWEEKNUM(Tabel1[[#This Row],[Date]]),"-00")</f>
        <v>26-32</v>
      </c>
      <c r="B221" s="49" t="str">
        <f>MOD(YEAR(Tabel1[[#This Row],[Date]]),100) &amp; TEXT(MONTH(Tabel1[[#This Row],[Date]]),"-00")</f>
        <v>26-08</v>
      </c>
      <c r="C221" s="50">
        <v>46237</v>
      </c>
      <c r="D221" s="51"/>
      <c r="E221" s="51"/>
      <c r="F221" s="51"/>
      <c r="G221" s="51"/>
      <c r="H221" s="51"/>
      <c r="I221" s="51"/>
      <c r="J221" s="51"/>
      <c r="K221" s="51"/>
      <c r="L221" s="52">
        <f t="shared" si="6"/>
        <v>0</v>
      </c>
      <c r="M221" s="53"/>
      <c r="N221" s="52">
        <f t="shared" si="7"/>
        <v>0</v>
      </c>
      <c r="O221" s="53"/>
      <c r="P221" s="54"/>
      <c r="Q221" s="55" cm="1">
        <f t="array" aca="1" ref="Q221" ca="1">(TODAY()&gt;=Tabel1[[#This Row],[Date]])*(_xlfn.AGGREGATE(14,6,Tabel1[Date]/(Tabel1[semaine]=Tabel1[[#This Row],[semaine]]),1)=Tabel1[[#This Row],[Date]])</f>
        <v>0</v>
      </c>
      <c r="R221" s="56" t="str" cm="1">
        <f t="array" aca="1" ref="R221" ca="1">IF(Tabel1[[#This Row],[auxi]:[auxi]],SUMIF(Tabel1[semaine],Tabel1[[#This Row],[semaine]],Tabel1[Heures payées]),"-")</f>
        <v>-</v>
      </c>
      <c r="S221" s="57" t="str" cm="1">
        <f t="array" aca="1" ref="S221" ca="1">IF(Tabel1[[#This Row],[auxi]:[auxi]],Tabel1[[#This Row],[total semaine]]*24-Contrat_hebdo__h,"")</f>
        <v/>
      </c>
      <c r="T221" s="48" t="str" cm="1">
        <f t="array" aca="1" ref="T221" ca="1">IF(Tabel1[[#This Row],[auxi]:[auxi]],SUMIF(Tabel1[semaine],Tabel1[[#This Row],[semaine]],Tabel1[Repas matin]),"-")</f>
        <v>-</v>
      </c>
      <c r="U221" s="48" t="str" cm="1">
        <f t="array" aca="1" ref="U221" ca="1">IF(Tabel1[[#This Row],[auxi]:[auxi]],SUMIF(Tabel1[semaine],Tabel1[[#This Row],[semaine]],Tabel1[Repas soir]),"-")</f>
        <v>-</v>
      </c>
      <c r="V221" s="30"/>
    </row>
    <row r="222" spans="1:22" ht="15.75" thickBot="1" x14ac:dyDescent="0.3">
      <c r="A222" s="48" t="str">
        <f>MOD(YEAR(Tabel1[[#This Row],[Date]]-WEEKDAY(Tabel1[[#This Row],[Date]],2)+4),100)&amp;TEXT(_xlfn.ISOWEEKNUM(Tabel1[[#This Row],[Date]]),"-00")</f>
        <v>26-32</v>
      </c>
      <c r="B222" s="49" t="str">
        <f>MOD(YEAR(Tabel1[[#This Row],[Date]]),100) &amp; TEXT(MONTH(Tabel1[[#This Row],[Date]]),"-00")</f>
        <v>26-08</v>
      </c>
      <c r="C222" s="50">
        <v>46238</v>
      </c>
      <c r="D222" s="51"/>
      <c r="E222" s="51"/>
      <c r="F222" s="51"/>
      <c r="G222" s="51"/>
      <c r="H222" s="51"/>
      <c r="I222" s="51"/>
      <c r="J222" s="51"/>
      <c r="K222" s="51"/>
      <c r="L222" s="52">
        <f t="shared" si="6"/>
        <v>0</v>
      </c>
      <c r="M222" s="53"/>
      <c r="N222" s="52">
        <f t="shared" si="7"/>
        <v>0</v>
      </c>
      <c r="O222" s="53"/>
      <c r="P222" s="54"/>
      <c r="Q222" s="55" cm="1">
        <f t="array" aca="1" ref="Q222" ca="1">(TODAY()&gt;=Tabel1[[#This Row],[Date]])*(_xlfn.AGGREGATE(14,6,Tabel1[Date]/(Tabel1[semaine]=Tabel1[[#This Row],[semaine]]),1)=Tabel1[[#This Row],[Date]])</f>
        <v>0</v>
      </c>
      <c r="R222" s="56" t="str" cm="1">
        <f t="array" aca="1" ref="R222" ca="1">IF(Tabel1[[#This Row],[auxi]:[auxi]],SUMIF(Tabel1[semaine],Tabel1[[#This Row],[semaine]],Tabel1[Heures payées]),"-")</f>
        <v>-</v>
      </c>
      <c r="S222" s="57" t="str" cm="1">
        <f t="array" aca="1" ref="S222" ca="1">IF(Tabel1[[#This Row],[auxi]:[auxi]],Tabel1[[#This Row],[total semaine]]*24-Contrat_hebdo__h,"")</f>
        <v/>
      </c>
      <c r="T222" s="48" t="str" cm="1">
        <f t="array" aca="1" ref="T222" ca="1">IF(Tabel1[[#This Row],[auxi]:[auxi]],SUMIF(Tabel1[semaine],Tabel1[[#This Row],[semaine]],Tabel1[Repas matin]),"-")</f>
        <v>-</v>
      </c>
      <c r="U222" s="48" t="str" cm="1">
        <f t="array" aca="1" ref="U222" ca="1">IF(Tabel1[[#This Row],[auxi]:[auxi]],SUMIF(Tabel1[semaine],Tabel1[[#This Row],[semaine]],Tabel1[Repas soir]),"-")</f>
        <v>-</v>
      </c>
      <c r="V222" s="30"/>
    </row>
    <row r="223" spans="1:22" ht="15.75" thickBot="1" x14ac:dyDescent="0.3">
      <c r="A223" s="48" t="str">
        <f>MOD(YEAR(Tabel1[[#This Row],[Date]]-WEEKDAY(Tabel1[[#This Row],[Date]],2)+4),100)&amp;TEXT(_xlfn.ISOWEEKNUM(Tabel1[[#This Row],[Date]]),"-00")</f>
        <v>26-32</v>
      </c>
      <c r="B223" s="49" t="str">
        <f>MOD(YEAR(Tabel1[[#This Row],[Date]]),100) &amp; TEXT(MONTH(Tabel1[[#This Row],[Date]]),"-00")</f>
        <v>26-08</v>
      </c>
      <c r="C223" s="50">
        <v>46239</v>
      </c>
      <c r="D223" s="51"/>
      <c r="E223" s="51"/>
      <c r="F223" s="51"/>
      <c r="G223" s="51"/>
      <c r="H223" s="51"/>
      <c r="I223" s="51"/>
      <c r="J223" s="51"/>
      <c r="K223" s="51"/>
      <c r="L223" s="52">
        <f t="shared" si="6"/>
        <v>0</v>
      </c>
      <c r="M223" s="53"/>
      <c r="N223" s="52">
        <f t="shared" si="7"/>
        <v>0</v>
      </c>
      <c r="O223" s="53"/>
      <c r="P223" s="54"/>
      <c r="Q223" s="55" cm="1">
        <f t="array" aca="1" ref="Q223" ca="1">(TODAY()&gt;=Tabel1[[#This Row],[Date]])*(_xlfn.AGGREGATE(14,6,Tabel1[Date]/(Tabel1[semaine]=Tabel1[[#This Row],[semaine]]),1)=Tabel1[[#This Row],[Date]])</f>
        <v>0</v>
      </c>
      <c r="R223" s="56" t="str" cm="1">
        <f t="array" aca="1" ref="R223" ca="1">IF(Tabel1[[#This Row],[auxi]:[auxi]],SUMIF(Tabel1[semaine],Tabel1[[#This Row],[semaine]],Tabel1[Heures payées]),"-")</f>
        <v>-</v>
      </c>
      <c r="S223" s="57" t="str" cm="1">
        <f t="array" aca="1" ref="S223" ca="1">IF(Tabel1[[#This Row],[auxi]:[auxi]],Tabel1[[#This Row],[total semaine]]*24-Contrat_hebdo__h,"")</f>
        <v/>
      </c>
      <c r="T223" s="48" t="str" cm="1">
        <f t="array" aca="1" ref="T223" ca="1">IF(Tabel1[[#This Row],[auxi]:[auxi]],SUMIF(Tabel1[semaine],Tabel1[[#This Row],[semaine]],Tabel1[Repas matin]),"-")</f>
        <v>-</v>
      </c>
      <c r="U223" s="48" t="str" cm="1">
        <f t="array" aca="1" ref="U223" ca="1">IF(Tabel1[[#This Row],[auxi]:[auxi]],SUMIF(Tabel1[semaine],Tabel1[[#This Row],[semaine]],Tabel1[Repas soir]),"-")</f>
        <v>-</v>
      </c>
      <c r="V223" s="30"/>
    </row>
    <row r="224" spans="1:22" ht="15.75" thickBot="1" x14ac:dyDescent="0.3">
      <c r="A224" s="48" t="str">
        <f>MOD(YEAR(Tabel1[[#This Row],[Date]]-WEEKDAY(Tabel1[[#This Row],[Date]],2)+4),100)&amp;TEXT(_xlfn.ISOWEEKNUM(Tabel1[[#This Row],[Date]]),"-00")</f>
        <v>26-32</v>
      </c>
      <c r="B224" s="49" t="str">
        <f>MOD(YEAR(Tabel1[[#This Row],[Date]]),100) &amp; TEXT(MONTH(Tabel1[[#This Row],[Date]]),"-00")</f>
        <v>26-08</v>
      </c>
      <c r="C224" s="50">
        <v>46240</v>
      </c>
      <c r="D224" s="51"/>
      <c r="E224" s="51"/>
      <c r="F224" s="51"/>
      <c r="G224" s="51"/>
      <c r="H224" s="51"/>
      <c r="I224" s="51"/>
      <c r="J224" s="51"/>
      <c r="K224" s="51"/>
      <c r="L224" s="52">
        <f t="shared" si="6"/>
        <v>0</v>
      </c>
      <c r="M224" s="53"/>
      <c r="N224" s="52">
        <f t="shared" si="7"/>
        <v>0</v>
      </c>
      <c r="O224" s="53"/>
      <c r="P224" s="54"/>
      <c r="Q224" s="55" cm="1">
        <f t="array" aca="1" ref="Q224" ca="1">(TODAY()&gt;=Tabel1[[#This Row],[Date]])*(_xlfn.AGGREGATE(14,6,Tabel1[Date]/(Tabel1[semaine]=Tabel1[[#This Row],[semaine]]),1)=Tabel1[[#This Row],[Date]])</f>
        <v>0</v>
      </c>
      <c r="R224" s="56" t="str" cm="1">
        <f t="array" aca="1" ref="R224" ca="1">IF(Tabel1[[#This Row],[auxi]:[auxi]],SUMIF(Tabel1[semaine],Tabel1[[#This Row],[semaine]],Tabel1[Heures payées]),"-")</f>
        <v>-</v>
      </c>
      <c r="S224" s="57" t="str" cm="1">
        <f t="array" aca="1" ref="S224" ca="1">IF(Tabel1[[#This Row],[auxi]:[auxi]],Tabel1[[#This Row],[total semaine]]*24-Contrat_hebdo__h,"")</f>
        <v/>
      </c>
      <c r="T224" s="48" t="str" cm="1">
        <f t="array" aca="1" ref="T224" ca="1">IF(Tabel1[[#This Row],[auxi]:[auxi]],SUMIF(Tabel1[semaine],Tabel1[[#This Row],[semaine]],Tabel1[Repas matin]),"-")</f>
        <v>-</v>
      </c>
      <c r="U224" s="48" t="str" cm="1">
        <f t="array" aca="1" ref="U224" ca="1">IF(Tabel1[[#This Row],[auxi]:[auxi]],SUMIF(Tabel1[semaine],Tabel1[[#This Row],[semaine]],Tabel1[Repas soir]),"-")</f>
        <v>-</v>
      </c>
      <c r="V224" s="30"/>
    </row>
    <row r="225" spans="1:22" ht="15.75" thickBot="1" x14ac:dyDescent="0.3">
      <c r="A225" s="48" t="str">
        <f>MOD(YEAR(Tabel1[[#This Row],[Date]]-WEEKDAY(Tabel1[[#This Row],[Date]],2)+4),100)&amp;TEXT(_xlfn.ISOWEEKNUM(Tabel1[[#This Row],[Date]]),"-00")</f>
        <v>26-32</v>
      </c>
      <c r="B225" s="49" t="str">
        <f>MOD(YEAR(Tabel1[[#This Row],[Date]]),100) &amp; TEXT(MONTH(Tabel1[[#This Row],[Date]]),"-00")</f>
        <v>26-08</v>
      </c>
      <c r="C225" s="50">
        <v>46241</v>
      </c>
      <c r="D225" s="51"/>
      <c r="E225" s="51"/>
      <c r="F225" s="51"/>
      <c r="G225" s="51"/>
      <c r="H225" s="51"/>
      <c r="I225" s="51"/>
      <c r="J225" s="51"/>
      <c r="K225" s="51"/>
      <c r="L225" s="52">
        <f t="shared" si="6"/>
        <v>0</v>
      </c>
      <c r="M225" s="53"/>
      <c r="N225" s="52">
        <f t="shared" si="7"/>
        <v>0</v>
      </c>
      <c r="O225" s="53"/>
      <c r="P225" s="54"/>
      <c r="Q225" s="55" cm="1">
        <f t="array" aca="1" ref="Q225" ca="1">(TODAY()&gt;=Tabel1[[#This Row],[Date]])*(_xlfn.AGGREGATE(14,6,Tabel1[Date]/(Tabel1[semaine]=Tabel1[[#This Row],[semaine]]),1)=Tabel1[[#This Row],[Date]])</f>
        <v>0</v>
      </c>
      <c r="R225" s="56" t="str" cm="1">
        <f t="array" aca="1" ref="R225" ca="1">IF(Tabel1[[#This Row],[auxi]:[auxi]],SUMIF(Tabel1[semaine],Tabel1[[#This Row],[semaine]],Tabel1[Heures payées]),"-")</f>
        <v>-</v>
      </c>
      <c r="S225" s="57" t="str" cm="1">
        <f t="array" aca="1" ref="S225" ca="1">IF(Tabel1[[#This Row],[auxi]:[auxi]],Tabel1[[#This Row],[total semaine]]*24-Contrat_hebdo__h,"")</f>
        <v/>
      </c>
      <c r="T225" s="48" t="str" cm="1">
        <f t="array" aca="1" ref="T225" ca="1">IF(Tabel1[[#This Row],[auxi]:[auxi]],SUMIF(Tabel1[semaine],Tabel1[[#This Row],[semaine]],Tabel1[Repas matin]),"-")</f>
        <v>-</v>
      </c>
      <c r="U225" s="48" t="str" cm="1">
        <f t="array" aca="1" ref="U225" ca="1">IF(Tabel1[[#This Row],[auxi]:[auxi]],SUMIF(Tabel1[semaine],Tabel1[[#This Row],[semaine]],Tabel1[Repas soir]),"-")</f>
        <v>-</v>
      </c>
      <c r="V225" s="30"/>
    </row>
    <row r="226" spans="1:22" ht="15.75" thickBot="1" x14ac:dyDescent="0.3">
      <c r="A226" s="48" t="str">
        <f>MOD(YEAR(Tabel1[[#This Row],[Date]]-WEEKDAY(Tabel1[[#This Row],[Date]],2)+4),100)&amp;TEXT(_xlfn.ISOWEEKNUM(Tabel1[[#This Row],[Date]]),"-00")</f>
        <v>26-32</v>
      </c>
      <c r="B226" s="49" t="str">
        <f>MOD(YEAR(Tabel1[[#This Row],[Date]]),100) &amp; TEXT(MONTH(Tabel1[[#This Row],[Date]]),"-00")</f>
        <v>26-08</v>
      </c>
      <c r="C226" s="50">
        <v>46242</v>
      </c>
      <c r="D226" s="51"/>
      <c r="E226" s="51"/>
      <c r="F226" s="51"/>
      <c r="G226" s="51"/>
      <c r="H226" s="51"/>
      <c r="I226" s="51"/>
      <c r="J226" s="51"/>
      <c r="K226" s="51"/>
      <c r="L226" s="52">
        <f t="shared" si="6"/>
        <v>0</v>
      </c>
      <c r="M226" s="53"/>
      <c r="N226" s="52">
        <f t="shared" si="7"/>
        <v>0</v>
      </c>
      <c r="O226" s="53"/>
      <c r="P226" s="54"/>
      <c r="Q226" s="55" cm="1">
        <f t="array" aca="1" ref="Q226" ca="1">(TODAY()&gt;=Tabel1[[#This Row],[Date]])*(_xlfn.AGGREGATE(14,6,Tabel1[Date]/(Tabel1[semaine]=Tabel1[[#This Row],[semaine]]),1)=Tabel1[[#This Row],[Date]])</f>
        <v>0</v>
      </c>
      <c r="R226" s="56" t="str" cm="1">
        <f t="array" aca="1" ref="R226" ca="1">IF(Tabel1[[#This Row],[auxi]:[auxi]],SUMIF(Tabel1[semaine],Tabel1[[#This Row],[semaine]],Tabel1[Heures payées]),"-")</f>
        <v>-</v>
      </c>
      <c r="S226" s="57" t="str" cm="1">
        <f t="array" aca="1" ref="S226" ca="1">IF(Tabel1[[#This Row],[auxi]:[auxi]],Tabel1[[#This Row],[total semaine]]*24-Contrat_hebdo__h,"")</f>
        <v/>
      </c>
      <c r="T226" s="48" t="str" cm="1">
        <f t="array" aca="1" ref="T226" ca="1">IF(Tabel1[[#This Row],[auxi]:[auxi]],SUMIF(Tabel1[semaine],Tabel1[[#This Row],[semaine]],Tabel1[Repas matin]),"-")</f>
        <v>-</v>
      </c>
      <c r="U226" s="48" t="str" cm="1">
        <f t="array" aca="1" ref="U226" ca="1">IF(Tabel1[[#This Row],[auxi]:[auxi]],SUMIF(Tabel1[semaine],Tabel1[[#This Row],[semaine]],Tabel1[Repas soir]),"-")</f>
        <v>-</v>
      </c>
      <c r="V226" s="30"/>
    </row>
    <row r="227" spans="1:22" ht="15.75" thickBot="1" x14ac:dyDescent="0.3">
      <c r="A227" s="48" t="str">
        <f>MOD(YEAR(Tabel1[[#This Row],[Date]]-WEEKDAY(Tabel1[[#This Row],[Date]],2)+4),100)&amp;TEXT(_xlfn.ISOWEEKNUM(Tabel1[[#This Row],[Date]]),"-00")</f>
        <v>26-32</v>
      </c>
      <c r="B227" s="49" t="str">
        <f>MOD(YEAR(Tabel1[[#This Row],[Date]]),100) &amp; TEXT(MONTH(Tabel1[[#This Row],[Date]]),"-00")</f>
        <v>26-08</v>
      </c>
      <c r="C227" s="50">
        <v>46243</v>
      </c>
      <c r="D227" s="51"/>
      <c r="E227" s="51"/>
      <c r="F227" s="51"/>
      <c r="G227" s="51"/>
      <c r="H227" s="51"/>
      <c r="I227" s="51"/>
      <c r="J227" s="51"/>
      <c r="K227" s="51"/>
      <c r="L227" s="52">
        <f t="shared" si="6"/>
        <v>0</v>
      </c>
      <c r="M227" s="53"/>
      <c r="N227" s="52">
        <f t="shared" si="7"/>
        <v>0</v>
      </c>
      <c r="O227" s="53"/>
      <c r="P227" s="54"/>
      <c r="Q227" s="55" cm="1">
        <f t="array" aca="1" ref="Q227" ca="1">(TODAY()&gt;=Tabel1[[#This Row],[Date]])*(_xlfn.AGGREGATE(14,6,Tabel1[Date]/(Tabel1[semaine]=Tabel1[[#This Row],[semaine]]),1)=Tabel1[[#This Row],[Date]])</f>
        <v>0</v>
      </c>
      <c r="R227" s="56" t="str" cm="1">
        <f t="array" aca="1" ref="R227" ca="1">IF(Tabel1[[#This Row],[auxi]:[auxi]],SUMIF(Tabel1[semaine],Tabel1[[#This Row],[semaine]],Tabel1[Heures payées]),"-")</f>
        <v>-</v>
      </c>
      <c r="S227" s="57" t="str" cm="1">
        <f t="array" aca="1" ref="S227" ca="1">IF(Tabel1[[#This Row],[auxi]:[auxi]],Tabel1[[#This Row],[total semaine]]*24-Contrat_hebdo__h,"")</f>
        <v/>
      </c>
      <c r="T227" s="48" t="str" cm="1">
        <f t="array" aca="1" ref="T227" ca="1">IF(Tabel1[[#This Row],[auxi]:[auxi]],SUMIF(Tabel1[semaine],Tabel1[[#This Row],[semaine]],Tabel1[Repas matin]),"-")</f>
        <v>-</v>
      </c>
      <c r="U227" s="48" t="str" cm="1">
        <f t="array" aca="1" ref="U227" ca="1">IF(Tabel1[[#This Row],[auxi]:[auxi]],SUMIF(Tabel1[semaine],Tabel1[[#This Row],[semaine]],Tabel1[Repas soir]),"-")</f>
        <v>-</v>
      </c>
      <c r="V227" s="30"/>
    </row>
    <row r="228" spans="1:22" ht="15.75" thickBot="1" x14ac:dyDescent="0.3">
      <c r="A228" s="48" t="str">
        <f>MOD(YEAR(Tabel1[[#This Row],[Date]]-WEEKDAY(Tabel1[[#This Row],[Date]],2)+4),100)&amp;TEXT(_xlfn.ISOWEEKNUM(Tabel1[[#This Row],[Date]]),"-00")</f>
        <v>26-33</v>
      </c>
      <c r="B228" s="49" t="str">
        <f>MOD(YEAR(Tabel1[[#This Row],[Date]]),100) &amp; TEXT(MONTH(Tabel1[[#This Row],[Date]]),"-00")</f>
        <v>26-08</v>
      </c>
      <c r="C228" s="50">
        <v>46244</v>
      </c>
      <c r="D228" s="51"/>
      <c r="E228" s="51"/>
      <c r="F228" s="51"/>
      <c r="G228" s="51"/>
      <c r="H228" s="51"/>
      <c r="I228" s="51"/>
      <c r="J228" s="51"/>
      <c r="K228" s="51"/>
      <c r="L228" s="52">
        <f t="shared" si="6"/>
        <v>0</v>
      </c>
      <c r="M228" s="53"/>
      <c r="N228" s="52">
        <f t="shared" si="7"/>
        <v>0</v>
      </c>
      <c r="O228" s="53"/>
      <c r="P228" s="54"/>
      <c r="Q228" s="55" cm="1">
        <f t="array" aca="1" ref="Q228" ca="1">(TODAY()&gt;=Tabel1[[#This Row],[Date]])*(_xlfn.AGGREGATE(14,6,Tabel1[Date]/(Tabel1[semaine]=Tabel1[[#This Row],[semaine]]),1)=Tabel1[[#This Row],[Date]])</f>
        <v>0</v>
      </c>
      <c r="R228" s="56" t="str" cm="1">
        <f t="array" aca="1" ref="R228" ca="1">IF(Tabel1[[#This Row],[auxi]:[auxi]],SUMIF(Tabel1[semaine],Tabel1[[#This Row],[semaine]],Tabel1[Heures payées]),"-")</f>
        <v>-</v>
      </c>
      <c r="S228" s="57" t="str" cm="1">
        <f t="array" aca="1" ref="S228" ca="1">IF(Tabel1[[#This Row],[auxi]:[auxi]],Tabel1[[#This Row],[total semaine]]*24-Contrat_hebdo__h,"")</f>
        <v/>
      </c>
      <c r="T228" s="48" t="str" cm="1">
        <f t="array" aca="1" ref="T228" ca="1">IF(Tabel1[[#This Row],[auxi]:[auxi]],SUMIF(Tabel1[semaine],Tabel1[[#This Row],[semaine]],Tabel1[Repas matin]),"-")</f>
        <v>-</v>
      </c>
      <c r="U228" s="48" t="str" cm="1">
        <f t="array" aca="1" ref="U228" ca="1">IF(Tabel1[[#This Row],[auxi]:[auxi]],SUMIF(Tabel1[semaine],Tabel1[[#This Row],[semaine]],Tabel1[Repas soir]),"-")</f>
        <v>-</v>
      </c>
      <c r="V228" s="30"/>
    </row>
    <row r="229" spans="1:22" ht="15.75" thickBot="1" x14ac:dyDescent="0.3">
      <c r="A229" s="48" t="str">
        <f>MOD(YEAR(Tabel1[[#This Row],[Date]]-WEEKDAY(Tabel1[[#This Row],[Date]],2)+4),100)&amp;TEXT(_xlfn.ISOWEEKNUM(Tabel1[[#This Row],[Date]]),"-00")</f>
        <v>26-33</v>
      </c>
      <c r="B229" s="49" t="str">
        <f>MOD(YEAR(Tabel1[[#This Row],[Date]]),100) &amp; TEXT(MONTH(Tabel1[[#This Row],[Date]]),"-00")</f>
        <v>26-08</v>
      </c>
      <c r="C229" s="50">
        <v>46245</v>
      </c>
      <c r="D229" s="51"/>
      <c r="E229" s="51"/>
      <c r="F229" s="51"/>
      <c r="G229" s="51"/>
      <c r="H229" s="51"/>
      <c r="I229" s="51"/>
      <c r="J229" s="51"/>
      <c r="K229" s="51"/>
      <c r="L229" s="52">
        <f t="shared" si="6"/>
        <v>0</v>
      </c>
      <c r="M229" s="53"/>
      <c r="N229" s="52">
        <f t="shared" si="7"/>
        <v>0</v>
      </c>
      <c r="O229" s="53"/>
      <c r="P229" s="54"/>
      <c r="Q229" s="55" cm="1">
        <f t="array" aca="1" ref="Q229" ca="1">(TODAY()&gt;=Tabel1[[#This Row],[Date]])*(_xlfn.AGGREGATE(14,6,Tabel1[Date]/(Tabel1[semaine]=Tabel1[[#This Row],[semaine]]),1)=Tabel1[[#This Row],[Date]])</f>
        <v>0</v>
      </c>
      <c r="R229" s="56" t="str" cm="1">
        <f t="array" aca="1" ref="R229" ca="1">IF(Tabel1[[#This Row],[auxi]:[auxi]],SUMIF(Tabel1[semaine],Tabel1[[#This Row],[semaine]],Tabel1[Heures payées]),"-")</f>
        <v>-</v>
      </c>
      <c r="S229" s="57" t="str" cm="1">
        <f t="array" aca="1" ref="S229" ca="1">IF(Tabel1[[#This Row],[auxi]:[auxi]],Tabel1[[#This Row],[total semaine]]*24-Contrat_hebdo__h,"")</f>
        <v/>
      </c>
      <c r="T229" s="48" t="str" cm="1">
        <f t="array" aca="1" ref="T229" ca="1">IF(Tabel1[[#This Row],[auxi]:[auxi]],SUMIF(Tabel1[semaine],Tabel1[[#This Row],[semaine]],Tabel1[Repas matin]),"-")</f>
        <v>-</v>
      </c>
      <c r="U229" s="48" t="str" cm="1">
        <f t="array" aca="1" ref="U229" ca="1">IF(Tabel1[[#This Row],[auxi]:[auxi]],SUMIF(Tabel1[semaine],Tabel1[[#This Row],[semaine]],Tabel1[Repas soir]),"-")</f>
        <v>-</v>
      </c>
      <c r="V229" s="30"/>
    </row>
    <row r="230" spans="1:22" ht="15.75" thickBot="1" x14ac:dyDescent="0.3">
      <c r="A230" s="48" t="str">
        <f>MOD(YEAR(Tabel1[[#This Row],[Date]]-WEEKDAY(Tabel1[[#This Row],[Date]],2)+4),100)&amp;TEXT(_xlfn.ISOWEEKNUM(Tabel1[[#This Row],[Date]]),"-00")</f>
        <v>26-33</v>
      </c>
      <c r="B230" s="49" t="str">
        <f>MOD(YEAR(Tabel1[[#This Row],[Date]]),100) &amp; TEXT(MONTH(Tabel1[[#This Row],[Date]]),"-00")</f>
        <v>26-08</v>
      </c>
      <c r="C230" s="50">
        <v>46246</v>
      </c>
      <c r="D230" s="51"/>
      <c r="E230" s="51"/>
      <c r="F230" s="51"/>
      <c r="G230" s="51"/>
      <c r="H230" s="51"/>
      <c r="I230" s="51"/>
      <c r="J230" s="51"/>
      <c r="K230" s="51"/>
      <c r="L230" s="52">
        <f t="shared" si="6"/>
        <v>0</v>
      </c>
      <c r="M230" s="53"/>
      <c r="N230" s="52">
        <f t="shared" si="7"/>
        <v>0</v>
      </c>
      <c r="O230" s="53"/>
      <c r="P230" s="54"/>
      <c r="Q230" s="55" cm="1">
        <f t="array" aca="1" ref="Q230" ca="1">(TODAY()&gt;=Tabel1[[#This Row],[Date]])*(_xlfn.AGGREGATE(14,6,Tabel1[Date]/(Tabel1[semaine]=Tabel1[[#This Row],[semaine]]),1)=Tabel1[[#This Row],[Date]])</f>
        <v>0</v>
      </c>
      <c r="R230" s="56" t="str" cm="1">
        <f t="array" aca="1" ref="R230" ca="1">IF(Tabel1[[#This Row],[auxi]:[auxi]],SUMIF(Tabel1[semaine],Tabel1[[#This Row],[semaine]],Tabel1[Heures payées]),"-")</f>
        <v>-</v>
      </c>
      <c r="S230" s="57" t="str" cm="1">
        <f t="array" aca="1" ref="S230" ca="1">IF(Tabel1[[#This Row],[auxi]:[auxi]],Tabel1[[#This Row],[total semaine]]*24-Contrat_hebdo__h,"")</f>
        <v/>
      </c>
      <c r="T230" s="48" t="str" cm="1">
        <f t="array" aca="1" ref="T230" ca="1">IF(Tabel1[[#This Row],[auxi]:[auxi]],SUMIF(Tabel1[semaine],Tabel1[[#This Row],[semaine]],Tabel1[Repas matin]),"-")</f>
        <v>-</v>
      </c>
      <c r="U230" s="48" t="str" cm="1">
        <f t="array" aca="1" ref="U230" ca="1">IF(Tabel1[[#This Row],[auxi]:[auxi]],SUMIF(Tabel1[semaine],Tabel1[[#This Row],[semaine]],Tabel1[Repas soir]),"-")</f>
        <v>-</v>
      </c>
      <c r="V230" s="30"/>
    </row>
    <row r="231" spans="1:22" ht="15.75" thickBot="1" x14ac:dyDescent="0.3">
      <c r="A231" s="48" t="str">
        <f>MOD(YEAR(Tabel1[[#This Row],[Date]]-WEEKDAY(Tabel1[[#This Row],[Date]],2)+4),100)&amp;TEXT(_xlfn.ISOWEEKNUM(Tabel1[[#This Row],[Date]]),"-00")</f>
        <v>26-33</v>
      </c>
      <c r="B231" s="49" t="str">
        <f>MOD(YEAR(Tabel1[[#This Row],[Date]]),100) &amp; TEXT(MONTH(Tabel1[[#This Row],[Date]]),"-00")</f>
        <v>26-08</v>
      </c>
      <c r="C231" s="50">
        <v>46247</v>
      </c>
      <c r="D231" s="51"/>
      <c r="E231" s="51"/>
      <c r="F231" s="51"/>
      <c r="G231" s="51"/>
      <c r="H231" s="51"/>
      <c r="I231" s="51"/>
      <c r="J231" s="51"/>
      <c r="K231" s="51"/>
      <c r="L231" s="52">
        <f t="shared" si="6"/>
        <v>0</v>
      </c>
      <c r="M231" s="53"/>
      <c r="N231" s="52">
        <f t="shared" si="7"/>
        <v>0</v>
      </c>
      <c r="O231" s="53"/>
      <c r="P231" s="54"/>
      <c r="Q231" s="55" cm="1">
        <f t="array" aca="1" ref="Q231" ca="1">(TODAY()&gt;=Tabel1[[#This Row],[Date]])*(_xlfn.AGGREGATE(14,6,Tabel1[Date]/(Tabel1[semaine]=Tabel1[[#This Row],[semaine]]),1)=Tabel1[[#This Row],[Date]])</f>
        <v>0</v>
      </c>
      <c r="R231" s="56" t="str" cm="1">
        <f t="array" aca="1" ref="R231" ca="1">IF(Tabel1[[#This Row],[auxi]:[auxi]],SUMIF(Tabel1[semaine],Tabel1[[#This Row],[semaine]],Tabel1[Heures payées]),"-")</f>
        <v>-</v>
      </c>
      <c r="S231" s="57" t="str" cm="1">
        <f t="array" aca="1" ref="S231" ca="1">IF(Tabel1[[#This Row],[auxi]:[auxi]],Tabel1[[#This Row],[total semaine]]*24-Contrat_hebdo__h,"")</f>
        <v/>
      </c>
      <c r="T231" s="48" t="str" cm="1">
        <f t="array" aca="1" ref="T231" ca="1">IF(Tabel1[[#This Row],[auxi]:[auxi]],SUMIF(Tabel1[semaine],Tabel1[[#This Row],[semaine]],Tabel1[Repas matin]),"-")</f>
        <v>-</v>
      </c>
      <c r="U231" s="48" t="str" cm="1">
        <f t="array" aca="1" ref="U231" ca="1">IF(Tabel1[[#This Row],[auxi]:[auxi]],SUMIF(Tabel1[semaine],Tabel1[[#This Row],[semaine]],Tabel1[Repas soir]),"-")</f>
        <v>-</v>
      </c>
      <c r="V231" s="30"/>
    </row>
    <row r="232" spans="1:22" ht="15.75" thickBot="1" x14ac:dyDescent="0.3">
      <c r="A232" s="48" t="str">
        <f>MOD(YEAR(Tabel1[[#This Row],[Date]]-WEEKDAY(Tabel1[[#This Row],[Date]],2)+4),100)&amp;TEXT(_xlfn.ISOWEEKNUM(Tabel1[[#This Row],[Date]]),"-00")</f>
        <v>26-33</v>
      </c>
      <c r="B232" s="49" t="str">
        <f>MOD(YEAR(Tabel1[[#This Row],[Date]]),100) &amp; TEXT(MONTH(Tabel1[[#This Row],[Date]]),"-00")</f>
        <v>26-08</v>
      </c>
      <c r="C232" s="50">
        <v>46248</v>
      </c>
      <c r="D232" s="51"/>
      <c r="E232" s="51"/>
      <c r="F232" s="51"/>
      <c r="G232" s="51"/>
      <c r="H232" s="51"/>
      <c r="I232" s="51"/>
      <c r="J232" s="51"/>
      <c r="K232" s="51"/>
      <c r="L232" s="52">
        <f t="shared" si="6"/>
        <v>0</v>
      </c>
      <c r="M232" s="53"/>
      <c r="N232" s="52">
        <f t="shared" si="7"/>
        <v>0</v>
      </c>
      <c r="O232" s="53"/>
      <c r="P232" s="54"/>
      <c r="Q232" s="55" cm="1">
        <f t="array" aca="1" ref="Q232" ca="1">(TODAY()&gt;=Tabel1[[#This Row],[Date]])*(_xlfn.AGGREGATE(14,6,Tabel1[Date]/(Tabel1[semaine]=Tabel1[[#This Row],[semaine]]),1)=Tabel1[[#This Row],[Date]])</f>
        <v>0</v>
      </c>
      <c r="R232" s="56" t="str" cm="1">
        <f t="array" aca="1" ref="R232" ca="1">IF(Tabel1[[#This Row],[auxi]:[auxi]],SUMIF(Tabel1[semaine],Tabel1[[#This Row],[semaine]],Tabel1[Heures payées]),"-")</f>
        <v>-</v>
      </c>
      <c r="S232" s="57" t="str" cm="1">
        <f t="array" aca="1" ref="S232" ca="1">IF(Tabel1[[#This Row],[auxi]:[auxi]],Tabel1[[#This Row],[total semaine]]*24-Contrat_hebdo__h,"")</f>
        <v/>
      </c>
      <c r="T232" s="48" t="str" cm="1">
        <f t="array" aca="1" ref="T232" ca="1">IF(Tabel1[[#This Row],[auxi]:[auxi]],SUMIF(Tabel1[semaine],Tabel1[[#This Row],[semaine]],Tabel1[Repas matin]),"-")</f>
        <v>-</v>
      </c>
      <c r="U232" s="48" t="str" cm="1">
        <f t="array" aca="1" ref="U232" ca="1">IF(Tabel1[[#This Row],[auxi]:[auxi]],SUMIF(Tabel1[semaine],Tabel1[[#This Row],[semaine]],Tabel1[Repas soir]),"-")</f>
        <v>-</v>
      </c>
      <c r="V232" s="30"/>
    </row>
    <row r="233" spans="1:22" ht="15.75" thickBot="1" x14ac:dyDescent="0.3">
      <c r="A233" s="48" t="str">
        <f>MOD(YEAR(Tabel1[[#This Row],[Date]]-WEEKDAY(Tabel1[[#This Row],[Date]],2)+4),100)&amp;TEXT(_xlfn.ISOWEEKNUM(Tabel1[[#This Row],[Date]]),"-00")</f>
        <v>26-33</v>
      </c>
      <c r="B233" s="49" t="str">
        <f>MOD(YEAR(Tabel1[[#This Row],[Date]]),100) &amp; TEXT(MONTH(Tabel1[[#This Row],[Date]]),"-00")</f>
        <v>26-08</v>
      </c>
      <c r="C233" s="50">
        <v>46249</v>
      </c>
      <c r="D233" s="51"/>
      <c r="E233" s="51"/>
      <c r="F233" s="51"/>
      <c r="G233" s="51"/>
      <c r="H233" s="51"/>
      <c r="I233" s="51"/>
      <c r="J233" s="51"/>
      <c r="K233" s="51"/>
      <c r="L233" s="52">
        <f t="shared" si="6"/>
        <v>0</v>
      </c>
      <c r="M233" s="53"/>
      <c r="N233" s="52">
        <f t="shared" si="7"/>
        <v>0</v>
      </c>
      <c r="O233" s="53"/>
      <c r="P233" s="54"/>
      <c r="Q233" s="55" cm="1">
        <f t="array" aca="1" ref="Q233" ca="1">(TODAY()&gt;=Tabel1[[#This Row],[Date]])*(_xlfn.AGGREGATE(14,6,Tabel1[Date]/(Tabel1[semaine]=Tabel1[[#This Row],[semaine]]),1)=Tabel1[[#This Row],[Date]])</f>
        <v>0</v>
      </c>
      <c r="R233" s="56" t="str" cm="1">
        <f t="array" aca="1" ref="R233" ca="1">IF(Tabel1[[#This Row],[auxi]:[auxi]],SUMIF(Tabel1[semaine],Tabel1[[#This Row],[semaine]],Tabel1[Heures payées]),"-")</f>
        <v>-</v>
      </c>
      <c r="S233" s="57" t="str" cm="1">
        <f t="array" aca="1" ref="S233" ca="1">IF(Tabel1[[#This Row],[auxi]:[auxi]],Tabel1[[#This Row],[total semaine]]*24-Contrat_hebdo__h,"")</f>
        <v/>
      </c>
      <c r="T233" s="48" t="str" cm="1">
        <f t="array" aca="1" ref="T233" ca="1">IF(Tabel1[[#This Row],[auxi]:[auxi]],SUMIF(Tabel1[semaine],Tabel1[[#This Row],[semaine]],Tabel1[Repas matin]),"-")</f>
        <v>-</v>
      </c>
      <c r="U233" s="48" t="str" cm="1">
        <f t="array" aca="1" ref="U233" ca="1">IF(Tabel1[[#This Row],[auxi]:[auxi]],SUMIF(Tabel1[semaine],Tabel1[[#This Row],[semaine]],Tabel1[Repas soir]),"-")</f>
        <v>-</v>
      </c>
      <c r="V233" s="30"/>
    </row>
    <row r="234" spans="1:22" ht="15.75" thickBot="1" x14ac:dyDescent="0.3">
      <c r="A234" s="48" t="str">
        <f>MOD(YEAR(Tabel1[[#This Row],[Date]]-WEEKDAY(Tabel1[[#This Row],[Date]],2)+4),100)&amp;TEXT(_xlfn.ISOWEEKNUM(Tabel1[[#This Row],[Date]]),"-00")</f>
        <v>26-33</v>
      </c>
      <c r="B234" s="49" t="str">
        <f>MOD(YEAR(Tabel1[[#This Row],[Date]]),100) &amp; TEXT(MONTH(Tabel1[[#This Row],[Date]]),"-00")</f>
        <v>26-08</v>
      </c>
      <c r="C234" s="50">
        <v>46250</v>
      </c>
      <c r="D234" s="51"/>
      <c r="E234" s="51"/>
      <c r="F234" s="51"/>
      <c r="G234" s="51"/>
      <c r="H234" s="51"/>
      <c r="I234" s="51"/>
      <c r="J234" s="51"/>
      <c r="K234" s="51"/>
      <c r="L234" s="52">
        <f t="shared" si="6"/>
        <v>0</v>
      </c>
      <c r="M234" s="53"/>
      <c r="N234" s="52">
        <f t="shared" si="7"/>
        <v>0</v>
      </c>
      <c r="O234" s="53"/>
      <c r="P234" s="54"/>
      <c r="Q234" s="55" cm="1">
        <f t="array" aca="1" ref="Q234" ca="1">(TODAY()&gt;=Tabel1[[#This Row],[Date]])*(_xlfn.AGGREGATE(14,6,Tabel1[Date]/(Tabel1[semaine]=Tabel1[[#This Row],[semaine]]),1)=Tabel1[[#This Row],[Date]])</f>
        <v>0</v>
      </c>
      <c r="R234" s="56" t="str" cm="1">
        <f t="array" aca="1" ref="R234" ca="1">IF(Tabel1[[#This Row],[auxi]:[auxi]],SUMIF(Tabel1[semaine],Tabel1[[#This Row],[semaine]],Tabel1[Heures payées]),"-")</f>
        <v>-</v>
      </c>
      <c r="S234" s="57" t="str" cm="1">
        <f t="array" aca="1" ref="S234" ca="1">IF(Tabel1[[#This Row],[auxi]:[auxi]],Tabel1[[#This Row],[total semaine]]*24-Contrat_hebdo__h,"")</f>
        <v/>
      </c>
      <c r="T234" s="48" t="str" cm="1">
        <f t="array" aca="1" ref="T234" ca="1">IF(Tabel1[[#This Row],[auxi]:[auxi]],SUMIF(Tabel1[semaine],Tabel1[[#This Row],[semaine]],Tabel1[Repas matin]),"-")</f>
        <v>-</v>
      </c>
      <c r="U234" s="48" t="str" cm="1">
        <f t="array" aca="1" ref="U234" ca="1">IF(Tabel1[[#This Row],[auxi]:[auxi]],SUMIF(Tabel1[semaine],Tabel1[[#This Row],[semaine]],Tabel1[Repas soir]),"-")</f>
        <v>-</v>
      </c>
      <c r="V234" s="30"/>
    </row>
    <row r="235" spans="1:22" ht="15.75" thickBot="1" x14ac:dyDescent="0.3">
      <c r="A235" s="48" t="str">
        <f>MOD(YEAR(Tabel1[[#This Row],[Date]]-WEEKDAY(Tabel1[[#This Row],[Date]],2)+4),100)&amp;TEXT(_xlfn.ISOWEEKNUM(Tabel1[[#This Row],[Date]]),"-00")</f>
        <v>26-34</v>
      </c>
      <c r="B235" s="49" t="str">
        <f>MOD(YEAR(Tabel1[[#This Row],[Date]]),100) &amp; TEXT(MONTH(Tabel1[[#This Row],[Date]]),"-00")</f>
        <v>26-08</v>
      </c>
      <c r="C235" s="50">
        <v>46251</v>
      </c>
      <c r="D235" s="51"/>
      <c r="E235" s="51"/>
      <c r="F235" s="51"/>
      <c r="G235" s="51"/>
      <c r="H235" s="51"/>
      <c r="I235" s="51"/>
      <c r="J235" s="51"/>
      <c r="K235" s="51"/>
      <c r="L235" s="52">
        <f t="shared" si="6"/>
        <v>0</v>
      </c>
      <c r="M235" s="53"/>
      <c r="N235" s="52">
        <f t="shared" si="7"/>
        <v>0</v>
      </c>
      <c r="O235" s="53"/>
      <c r="P235" s="54"/>
      <c r="Q235" s="55" cm="1">
        <f t="array" aca="1" ref="Q235" ca="1">(TODAY()&gt;=Tabel1[[#This Row],[Date]])*(_xlfn.AGGREGATE(14,6,Tabel1[Date]/(Tabel1[semaine]=Tabel1[[#This Row],[semaine]]),1)=Tabel1[[#This Row],[Date]])</f>
        <v>0</v>
      </c>
      <c r="R235" s="56" t="str" cm="1">
        <f t="array" aca="1" ref="R235" ca="1">IF(Tabel1[[#This Row],[auxi]:[auxi]],SUMIF(Tabel1[semaine],Tabel1[[#This Row],[semaine]],Tabel1[Heures payées]),"-")</f>
        <v>-</v>
      </c>
      <c r="S235" s="57" t="str" cm="1">
        <f t="array" aca="1" ref="S235" ca="1">IF(Tabel1[[#This Row],[auxi]:[auxi]],Tabel1[[#This Row],[total semaine]]*24-Contrat_hebdo__h,"")</f>
        <v/>
      </c>
      <c r="T235" s="48" t="str" cm="1">
        <f t="array" aca="1" ref="T235" ca="1">IF(Tabel1[[#This Row],[auxi]:[auxi]],SUMIF(Tabel1[semaine],Tabel1[[#This Row],[semaine]],Tabel1[Repas matin]),"-")</f>
        <v>-</v>
      </c>
      <c r="U235" s="48" t="str" cm="1">
        <f t="array" aca="1" ref="U235" ca="1">IF(Tabel1[[#This Row],[auxi]:[auxi]],SUMIF(Tabel1[semaine],Tabel1[[#This Row],[semaine]],Tabel1[Repas soir]),"-")</f>
        <v>-</v>
      </c>
      <c r="V235" s="30"/>
    </row>
    <row r="236" spans="1:22" ht="15.75" thickBot="1" x14ac:dyDescent="0.3">
      <c r="A236" s="48" t="str">
        <f>MOD(YEAR(Tabel1[[#This Row],[Date]]-WEEKDAY(Tabel1[[#This Row],[Date]],2)+4),100)&amp;TEXT(_xlfn.ISOWEEKNUM(Tabel1[[#This Row],[Date]]),"-00")</f>
        <v>26-34</v>
      </c>
      <c r="B236" s="49" t="str">
        <f>MOD(YEAR(Tabel1[[#This Row],[Date]]),100) &amp; TEXT(MONTH(Tabel1[[#This Row],[Date]]),"-00")</f>
        <v>26-08</v>
      </c>
      <c r="C236" s="50">
        <v>46252</v>
      </c>
      <c r="D236" s="51"/>
      <c r="E236" s="51"/>
      <c r="F236" s="51"/>
      <c r="G236" s="51"/>
      <c r="H236" s="51"/>
      <c r="I236" s="51"/>
      <c r="J236" s="51"/>
      <c r="K236" s="51"/>
      <c r="L236" s="52">
        <f t="shared" si="6"/>
        <v>0</v>
      </c>
      <c r="M236" s="53"/>
      <c r="N236" s="52">
        <f t="shared" si="7"/>
        <v>0</v>
      </c>
      <c r="O236" s="53"/>
      <c r="P236" s="54"/>
      <c r="Q236" s="55" cm="1">
        <f t="array" aca="1" ref="Q236" ca="1">(TODAY()&gt;=Tabel1[[#This Row],[Date]])*(_xlfn.AGGREGATE(14,6,Tabel1[Date]/(Tabel1[semaine]=Tabel1[[#This Row],[semaine]]),1)=Tabel1[[#This Row],[Date]])</f>
        <v>0</v>
      </c>
      <c r="R236" s="56" t="str" cm="1">
        <f t="array" aca="1" ref="R236" ca="1">IF(Tabel1[[#This Row],[auxi]:[auxi]],SUMIF(Tabel1[semaine],Tabel1[[#This Row],[semaine]],Tabel1[Heures payées]),"-")</f>
        <v>-</v>
      </c>
      <c r="S236" s="57" t="str" cm="1">
        <f t="array" aca="1" ref="S236" ca="1">IF(Tabel1[[#This Row],[auxi]:[auxi]],Tabel1[[#This Row],[total semaine]]*24-Contrat_hebdo__h,"")</f>
        <v/>
      </c>
      <c r="T236" s="48" t="str" cm="1">
        <f t="array" aca="1" ref="T236" ca="1">IF(Tabel1[[#This Row],[auxi]:[auxi]],SUMIF(Tabel1[semaine],Tabel1[[#This Row],[semaine]],Tabel1[Repas matin]),"-")</f>
        <v>-</v>
      </c>
      <c r="U236" s="48" t="str" cm="1">
        <f t="array" aca="1" ref="U236" ca="1">IF(Tabel1[[#This Row],[auxi]:[auxi]],SUMIF(Tabel1[semaine],Tabel1[[#This Row],[semaine]],Tabel1[Repas soir]),"-")</f>
        <v>-</v>
      </c>
      <c r="V236" s="30"/>
    </row>
    <row r="237" spans="1:22" ht="15.75" thickBot="1" x14ac:dyDescent="0.3">
      <c r="A237" s="48" t="str">
        <f>MOD(YEAR(Tabel1[[#This Row],[Date]]-WEEKDAY(Tabel1[[#This Row],[Date]],2)+4),100)&amp;TEXT(_xlfn.ISOWEEKNUM(Tabel1[[#This Row],[Date]]),"-00")</f>
        <v>26-34</v>
      </c>
      <c r="B237" s="49" t="str">
        <f>MOD(YEAR(Tabel1[[#This Row],[Date]]),100) &amp; TEXT(MONTH(Tabel1[[#This Row],[Date]]),"-00")</f>
        <v>26-08</v>
      </c>
      <c r="C237" s="50">
        <v>46253</v>
      </c>
      <c r="D237" s="51"/>
      <c r="E237" s="51"/>
      <c r="F237" s="51"/>
      <c r="G237" s="51"/>
      <c r="H237" s="51"/>
      <c r="I237" s="51"/>
      <c r="J237" s="51"/>
      <c r="K237" s="51"/>
      <c r="L237" s="52">
        <f t="shared" si="6"/>
        <v>0</v>
      </c>
      <c r="M237" s="53"/>
      <c r="N237" s="52">
        <f t="shared" si="7"/>
        <v>0</v>
      </c>
      <c r="O237" s="53"/>
      <c r="P237" s="54"/>
      <c r="Q237" s="55" cm="1">
        <f t="array" aca="1" ref="Q237" ca="1">(TODAY()&gt;=Tabel1[[#This Row],[Date]])*(_xlfn.AGGREGATE(14,6,Tabel1[Date]/(Tabel1[semaine]=Tabel1[[#This Row],[semaine]]),1)=Tabel1[[#This Row],[Date]])</f>
        <v>0</v>
      </c>
      <c r="R237" s="56" t="str" cm="1">
        <f t="array" aca="1" ref="R237" ca="1">IF(Tabel1[[#This Row],[auxi]:[auxi]],SUMIF(Tabel1[semaine],Tabel1[[#This Row],[semaine]],Tabel1[Heures payées]),"-")</f>
        <v>-</v>
      </c>
      <c r="S237" s="57" t="str" cm="1">
        <f t="array" aca="1" ref="S237" ca="1">IF(Tabel1[[#This Row],[auxi]:[auxi]],Tabel1[[#This Row],[total semaine]]*24-Contrat_hebdo__h,"")</f>
        <v/>
      </c>
      <c r="T237" s="48" t="str" cm="1">
        <f t="array" aca="1" ref="T237" ca="1">IF(Tabel1[[#This Row],[auxi]:[auxi]],SUMIF(Tabel1[semaine],Tabel1[[#This Row],[semaine]],Tabel1[Repas matin]),"-")</f>
        <v>-</v>
      </c>
      <c r="U237" s="48" t="str" cm="1">
        <f t="array" aca="1" ref="U237" ca="1">IF(Tabel1[[#This Row],[auxi]:[auxi]],SUMIF(Tabel1[semaine],Tabel1[[#This Row],[semaine]],Tabel1[Repas soir]),"-")</f>
        <v>-</v>
      </c>
      <c r="V237" s="30"/>
    </row>
    <row r="238" spans="1:22" ht="15.75" thickBot="1" x14ac:dyDescent="0.3">
      <c r="A238" s="48" t="str">
        <f>MOD(YEAR(Tabel1[[#This Row],[Date]]-WEEKDAY(Tabel1[[#This Row],[Date]],2)+4),100)&amp;TEXT(_xlfn.ISOWEEKNUM(Tabel1[[#This Row],[Date]]),"-00")</f>
        <v>26-34</v>
      </c>
      <c r="B238" s="49" t="str">
        <f>MOD(YEAR(Tabel1[[#This Row],[Date]]),100) &amp; TEXT(MONTH(Tabel1[[#This Row],[Date]]),"-00")</f>
        <v>26-08</v>
      </c>
      <c r="C238" s="50">
        <v>46254</v>
      </c>
      <c r="D238" s="51"/>
      <c r="E238" s="51"/>
      <c r="F238" s="51"/>
      <c r="G238" s="51"/>
      <c r="H238" s="51"/>
      <c r="I238" s="51"/>
      <c r="J238" s="51"/>
      <c r="K238" s="51"/>
      <c r="L238" s="52">
        <f t="shared" si="6"/>
        <v>0</v>
      </c>
      <c r="M238" s="53"/>
      <c r="N238" s="52">
        <f t="shared" si="7"/>
        <v>0</v>
      </c>
      <c r="O238" s="53"/>
      <c r="P238" s="54"/>
      <c r="Q238" s="55" cm="1">
        <f t="array" aca="1" ref="Q238" ca="1">(TODAY()&gt;=Tabel1[[#This Row],[Date]])*(_xlfn.AGGREGATE(14,6,Tabel1[Date]/(Tabel1[semaine]=Tabel1[[#This Row],[semaine]]),1)=Tabel1[[#This Row],[Date]])</f>
        <v>0</v>
      </c>
      <c r="R238" s="56" t="str" cm="1">
        <f t="array" aca="1" ref="R238" ca="1">IF(Tabel1[[#This Row],[auxi]:[auxi]],SUMIF(Tabel1[semaine],Tabel1[[#This Row],[semaine]],Tabel1[Heures payées]),"-")</f>
        <v>-</v>
      </c>
      <c r="S238" s="57" t="str" cm="1">
        <f t="array" aca="1" ref="S238" ca="1">IF(Tabel1[[#This Row],[auxi]:[auxi]],Tabel1[[#This Row],[total semaine]]*24-Contrat_hebdo__h,"")</f>
        <v/>
      </c>
      <c r="T238" s="48" t="str" cm="1">
        <f t="array" aca="1" ref="T238" ca="1">IF(Tabel1[[#This Row],[auxi]:[auxi]],SUMIF(Tabel1[semaine],Tabel1[[#This Row],[semaine]],Tabel1[Repas matin]),"-")</f>
        <v>-</v>
      </c>
      <c r="U238" s="48" t="str" cm="1">
        <f t="array" aca="1" ref="U238" ca="1">IF(Tabel1[[#This Row],[auxi]:[auxi]],SUMIF(Tabel1[semaine],Tabel1[[#This Row],[semaine]],Tabel1[Repas soir]),"-")</f>
        <v>-</v>
      </c>
      <c r="V238" s="30"/>
    </row>
    <row r="239" spans="1:22" ht="15.75" thickBot="1" x14ac:dyDescent="0.3">
      <c r="A239" s="48" t="str">
        <f>MOD(YEAR(Tabel1[[#This Row],[Date]]-WEEKDAY(Tabel1[[#This Row],[Date]],2)+4),100)&amp;TEXT(_xlfn.ISOWEEKNUM(Tabel1[[#This Row],[Date]]),"-00")</f>
        <v>26-34</v>
      </c>
      <c r="B239" s="49" t="str">
        <f>MOD(YEAR(Tabel1[[#This Row],[Date]]),100) &amp; TEXT(MONTH(Tabel1[[#This Row],[Date]]),"-00")</f>
        <v>26-08</v>
      </c>
      <c r="C239" s="50">
        <v>46255</v>
      </c>
      <c r="D239" s="51"/>
      <c r="E239" s="51"/>
      <c r="F239" s="51"/>
      <c r="G239" s="51"/>
      <c r="H239" s="51"/>
      <c r="I239" s="51"/>
      <c r="J239" s="51"/>
      <c r="K239" s="51"/>
      <c r="L239" s="52">
        <f t="shared" si="6"/>
        <v>0</v>
      </c>
      <c r="M239" s="53"/>
      <c r="N239" s="52">
        <f t="shared" si="7"/>
        <v>0</v>
      </c>
      <c r="O239" s="53"/>
      <c r="P239" s="54"/>
      <c r="Q239" s="55" cm="1">
        <f t="array" aca="1" ref="Q239" ca="1">(TODAY()&gt;=Tabel1[[#This Row],[Date]])*(_xlfn.AGGREGATE(14,6,Tabel1[Date]/(Tabel1[semaine]=Tabel1[[#This Row],[semaine]]),1)=Tabel1[[#This Row],[Date]])</f>
        <v>0</v>
      </c>
      <c r="R239" s="56" t="str" cm="1">
        <f t="array" aca="1" ref="R239" ca="1">IF(Tabel1[[#This Row],[auxi]:[auxi]],SUMIF(Tabel1[semaine],Tabel1[[#This Row],[semaine]],Tabel1[Heures payées]),"-")</f>
        <v>-</v>
      </c>
      <c r="S239" s="57" t="str" cm="1">
        <f t="array" aca="1" ref="S239" ca="1">IF(Tabel1[[#This Row],[auxi]:[auxi]],Tabel1[[#This Row],[total semaine]]*24-Contrat_hebdo__h,"")</f>
        <v/>
      </c>
      <c r="T239" s="48" t="str" cm="1">
        <f t="array" aca="1" ref="T239" ca="1">IF(Tabel1[[#This Row],[auxi]:[auxi]],SUMIF(Tabel1[semaine],Tabel1[[#This Row],[semaine]],Tabel1[Repas matin]),"-")</f>
        <v>-</v>
      </c>
      <c r="U239" s="48" t="str" cm="1">
        <f t="array" aca="1" ref="U239" ca="1">IF(Tabel1[[#This Row],[auxi]:[auxi]],SUMIF(Tabel1[semaine],Tabel1[[#This Row],[semaine]],Tabel1[Repas soir]),"-")</f>
        <v>-</v>
      </c>
      <c r="V239" s="30"/>
    </row>
    <row r="240" spans="1:22" ht="15.75" thickBot="1" x14ac:dyDescent="0.3">
      <c r="A240" s="48" t="str">
        <f>MOD(YEAR(Tabel1[[#This Row],[Date]]-WEEKDAY(Tabel1[[#This Row],[Date]],2)+4),100)&amp;TEXT(_xlfn.ISOWEEKNUM(Tabel1[[#This Row],[Date]]),"-00")</f>
        <v>26-34</v>
      </c>
      <c r="B240" s="49" t="str">
        <f>MOD(YEAR(Tabel1[[#This Row],[Date]]),100) &amp; TEXT(MONTH(Tabel1[[#This Row],[Date]]),"-00")</f>
        <v>26-08</v>
      </c>
      <c r="C240" s="50">
        <v>46256</v>
      </c>
      <c r="D240" s="51"/>
      <c r="E240" s="51"/>
      <c r="F240" s="51"/>
      <c r="G240" s="51"/>
      <c r="H240" s="51"/>
      <c r="I240" s="51"/>
      <c r="J240" s="51"/>
      <c r="K240" s="51"/>
      <c r="L240" s="52">
        <f t="shared" si="6"/>
        <v>0</v>
      </c>
      <c r="M240" s="53"/>
      <c r="N240" s="52">
        <f t="shared" si="7"/>
        <v>0</v>
      </c>
      <c r="O240" s="53"/>
      <c r="P240" s="54"/>
      <c r="Q240" s="55" cm="1">
        <f t="array" aca="1" ref="Q240" ca="1">(TODAY()&gt;=Tabel1[[#This Row],[Date]])*(_xlfn.AGGREGATE(14,6,Tabel1[Date]/(Tabel1[semaine]=Tabel1[[#This Row],[semaine]]),1)=Tabel1[[#This Row],[Date]])</f>
        <v>0</v>
      </c>
      <c r="R240" s="56" t="str" cm="1">
        <f t="array" aca="1" ref="R240" ca="1">IF(Tabel1[[#This Row],[auxi]:[auxi]],SUMIF(Tabel1[semaine],Tabel1[[#This Row],[semaine]],Tabel1[Heures payées]),"-")</f>
        <v>-</v>
      </c>
      <c r="S240" s="57" t="str" cm="1">
        <f t="array" aca="1" ref="S240" ca="1">IF(Tabel1[[#This Row],[auxi]:[auxi]],Tabel1[[#This Row],[total semaine]]*24-Contrat_hebdo__h,"")</f>
        <v/>
      </c>
      <c r="T240" s="48" t="str" cm="1">
        <f t="array" aca="1" ref="T240" ca="1">IF(Tabel1[[#This Row],[auxi]:[auxi]],SUMIF(Tabel1[semaine],Tabel1[[#This Row],[semaine]],Tabel1[Repas matin]),"-")</f>
        <v>-</v>
      </c>
      <c r="U240" s="48" t="str" cm="1">
        <f t="array" aca="1" ref="U240" ca="1">IF(Tabel1[[#This Row],[auxi]:[auxi]],SUMIF(Tabel1[semaine],Tabel1[[#This Row],[semaine]],Tabel1[Repas soir]),"-")</f>
        <v>-</v>
      </c>
      <c r="V240" s="30"/>
    </row>
    <row r="241" spans="1:22" ht="15.75" thickBot="1" x14ac:dyDescent="0.3">
      <c r="A241" s="48" t="str">
        <f>MOD(YEAR(Tabel1[[#This Row],[Date]]-WEEKDAY(Tabel1[[#This Row],[Date]],2)+4),100)&amp;TEXT(_xlfn.ISOWEEKNUM(Tabel1[[#This Row],[Date]]),"-00")</f>
        <v>26-34</v>
      </c>
      <c r="B241" s="49" t="str">
        <f>MOD(YEAR(Tabel1[[#This Row],[Date]]),100) &amp; TEXT(MONTH(Tabel1[[#This Row],[Date]]),"-00")</f>
        <v>26-08</v>
      </c>
      <c r="C241" s="50">
        <v>46257</v>
      </c>
      <c r="D241" s="51"/>
      <c r="E241" s="51"/>
      <c r="F241" s="51"/>
      <c r="G241" s="51"/>
      <c r="H241" s="51"/>
      <c r="I241" s="51"/>
      <c r="J241" s="51"/>
      <c r="K241" s="51"/>
      <c r="L241" s="52">
        <f t="shared" si="6"/>
        <v>0</v>
      </c>
      <c r="M241" s="53"/>
      <c r="N241" s="52">
        <f t="shared" si="7"/>
        <v>0</v>
      </c>
      <c r="O241" s="53"/>
      <c r="P241" s="54"/>
      <c r="Q241" s="55" cm="1">
        <f t="array" aca="1" ref="Q241" ca="1">(TODAY()&gt;=Tabel1[[#This Row],[Date]])*(_xlfn.AGGREGATE(14,6,Tabel1[Date]/(Tabel1[semaine]=Tabel1[[#This Row],[semaine]]),1)=Tabel1[[#This Row],[Date]])</f>
        <v>0</v>
      </c>
      <c r="R241" s="56" t="str" cm="1">
        <f t="array" aca="1" ref="R241" ca="1">IF(Tabel1[[#This Row],[auxi]:[auxi]],SUMIF(Tabel1[semaine],Tabel1[[#This Row],[semaine]],Tabel1[Heures payées]),"-")</f>
        <v>-</v>
      </c>
      <c r="S241" s="57" t="str" cm="1">
        <f t="array" aca="1" ref="S241" ca="1">IF(Tabel1[[#This Row],[auxi]:[auxi]],Tabel1[[#This Row],[total semaine]]*24-Contrat_hebdo__h,"")</f>
        <v/>
      </c>
      <c r="T241" s="48" t="str" cm="1">
        <f t="array" aca="1" ref="T241" ca="1">IF(Tabel1[[#This Row],[auxi]:[auxi]],SUMIF(Tabel1[semaine],Tabel1[[#This Row],[semaine]],Tabel1[Repas matin]),"-")</f>
        <v>-</v>
      </c>
      <c r="U241" s="48" t="str" cm="1">
        <f t="array" aca="1" ref="U241" ca="1">IF(Tabel1[[#This Row],[auxi]:[auxi]],SUMIF(Tabel1[semaine],Tabel1[[#This Row],[semaine]],Tabel1[Repas soir]),"-")</f>
        <v>-</v>
      </c>
      <c r="V241" s="30"/>
    </row>
    <row r="242" spans="1:22" ht="15.75" thickBot="1" x14ac:dyDescent="0.3">
      <c r="A242" s="48" t="str">
        <f>MOD(YEAR(Tabel1[[#This Row],[Date]]-WEEKDAY(Tabel1[[#This Row],[Date]],2)+4),100)&amp;TEXT(_xlfn.ISOWEEKNUM(Tabel1[[#This Row],[Date]]),"-00")</f>
        <v>26-35</v>
      </c>
      <c r="B242" s="49" t="str">
        <f>MOD(YEAR(Tabel1[[#This Row],[Date]]),100) &amp; TEXT(MONTH(Tabel1[[#This Row],[Date]]),"-00")</f>
        <v>26-08</v>
      </c>
      <c r="C242" s="50">
        <v>46258</v>
      </c>
      <c r="D242" s="51"/>
      <c r="E242" s="51"/>
      <c r="F242" s="51"/>
      <c r="G242" s="51"/>
      <c r="H242" s="51"/>
      <c r="I242" s="51"/>
      <c r="J242" s="51"/>
      <c r="K242" s="51"/>
      <c r="L242" s="52">
        <f t="shared" si="6"/>
        <v>0</v>
      </c>
      <c r="M242" s="53"/>
      <c r="N242" s="52">
        <f t="shared" si="7"/>
        <v>0</v>
      </c>
      <c r="O242" s="53"/>
      <c r="P242" s="54"/>
      <c r="Q242" s="55" cm="1">
        <f t="array" aca="1" ref="Q242" ca="1">(TODAY()&gt;=Tabel1[[#This Row],[Date]])*(_xlfn.AGGREGATE(14,6,Tabel1[Date]/(Tabel1[semaine]=Tabel1[[#This Row],[semaine]]),1)=Tabel1[[#This Row],[Date]])</f>
        <v>0</v>
      </c>
      <c r="R242" s="56" t="str" cm="1">
        <f t="array" aca="1" ref="R242" ca="1">IF(Tabel1[[#This Row],[auxi]:[auxi]],SUMIF(Tabel1[semaine],Tabel1[[#This Row],[semaine]],Tabel1[Heures payées]),"-")</f>
        <v>-</v>
      </c>
      <c r="S242" s="57" t="str" cm="1">
        <f t="array" aca="1" ref="S242" ca="1">IF(Tabel1[[#This Row],[auxi]:[auxi]],Tabel1[[#This Row],[total semaine]]*24-Contrat_hebdo__h,"")</f>
        <v/>
      </c>
      <c r="T242" s="48" t="str" cm="1">
        <f t="array" aca="1" ref="T242" ca="1">IF(Tabel1[[#This Row],[auxi]:[auxi]],SUMIF(Tabel1[semaine],Tabel1[[#This Row],[semaine]],Tabel1[Repas matin]),"-")</f>
        <v>-</v>
      </c>
      <c r="U242" s="48" t="str" cm="1">
        <f t="array" aca="1" ref="U242" ca="1">IF(Tabel1[[#This Row],[auxi]:[auxi]],SUMIF(Tabel1[semaine],Tabel1[[#This Row],[semaine]],Tabel1[Repas soir]),"-")</f>
        <v>-</v>
      </c>
      <c r="V242" s="30"/>
    </row>
    <row r="243" spans="1:22" ht="15.75" thickBot="1" x14ac:dyDescent="0.3">
      <c r="A243" s="48" t="str">
        <f>MOD(YEAR(Tabel1[[#This Row],[Date]]-WEEKDAY(Tabel1[[#This Row],[Date]],2)+4),100)&amp;TEXT(_xlfn.ISOWEEKNUM(Tabel1[[#This Row],[Date]]),"-00")</f>
        <v>26-35</v>
      </c>
      <c r="B243" s="49" t="str">
        <f>MOD(YEAR(Tabel1[[#This Row],[Date]]),100) &amp; TEXT(MONTH(Tabel1[[#This Row],[Date]]),"-00")</f>
        <v>26-08</v>
      </c>
      <c r="C243" s="50">
        <v>46259</v>
      </c>
      <c r="D243" s="51"/>
      <c r="E243" s="51"/>
      <c r="F243" s="51"/>
      <c r="G243" s="51"/>
      <c r="H243" s="51"/>
      <c r="I243" s="51"/>
      <c r="J243" s="51"/>
      <c r="K243" s="51"/>
      <c r="L243" s="52">
        <f t="shared" si="6"/>
        <v>0</v>
      </c>
      <c r="M243" s="53"/>
      <c r="N243" s="52">
        <f t="shared" si="7"/>
        <v>0</v>
      </c>
      <c r="O243" s="53"/>
      <c r="P243" s="54"/>
      <c r="Q243" s="55" cm="1">
        <f t="array" aca="1" ref="Q243" ca="1">(TODAY()&gt;=Tabel1[[#This Row],[Date]])*(_xlfn.AGGREGATE(14,6,Tabel1[Date]/(Tabel1[semaine]=Tabel1[[#This Row],[semaine]]),1)=Tabel1[[#This Row],[Date]])</f>
        <v>0</v>
      </c>
      <c r="R243" s="56" t="str" cm="1">
        <f t="array" aca="1" ref="R243" ca="1">IF(Tabel1[[#This Row],[auxi]:[auxi]],SUMIF(Tabel1[semaine],Tabel1[[#This Row],[semaine]],Tabel1[Heures payées]),"-")</f>
        <v>-</v>
      </c>
      <c r="S243" s="57" t="str" cm="1">
        <f t="array" aca="1" ref="S243" ca="1">IF(Tabel1[[#This Row],[auxi]:[auxi]],Tabel1[[#This Row],[total semaine]]*24-Contrat_hebdo__h,"")</f>
        <v/>
      </c>
      <c r="T243" s="48" t="str" cm="1">
        <f t="array" aca="1" ref="T243" ca="1">IF(Tabel1[[#This Row],[auxi]:[auxi]],SUMIF(Tabel1[semaine],Tabel1[[#This Row],[semaine]],Tabel1[Repas matin]),"-")</f>
        <v>-</v>
      </c>
      <c r="U243" s="48" t="str" cm="1">
        <f t="array" aca="1" ref="U243" ca="1">IF(Tabel1[[#This Row],[auxi]:[auxi]],SUMIF(Tabel1[semaine],Tabel1[[#This Row],[semaine]],Tabel1[Repas soir]),"-")</f>
        <v>-</v>
      </c>
      <c r="V243" s="30"/>
    </row>
    <row r="244" spans="1:22" ht="15.75" thickBot="1" x14ac:dyDescent="0.3">
      <c r="A244" s="48" t="str">
        <f>MOD(YEAR(Tabel1[[#This Row],[Date]]-WEEKDAY(Tabel1[[#This Row],[Date]],2)+4),100)&amp;TEXT(_xlfn.ISOWEEKNUM(Tabel1[[#This Row],[Date]]),"-00")</f>
        <v>26-35</v>
      </c>
      <c r="B244" s="49" t="str">
        <f>MOD(YEAR(Tabel1[[#This Row],[Date]]),100) &amp; TEXT(MONTH(Tabel1[[#This Row],[Date]]),"-00")</f>
        <v>26-08</v>
      </c>
      <c r="C244" s="50">
        <v>46260</v>
      </c>
      <c r="D244" s="51"/>
      <c r="E244" s="51"/>
      <c r="F244" s="51"/>
      <c r="G244" s="51"/>
      <c r="H244" s="51"/>
      <c r="I244" s="51"/>
      <c r="J244" s="51"/>
      <c r="K244" s="51"/>
      <c r="L244" s="52">
        <f t="shared" si="6"/>
        <v>0</v>
      </c>
      <c r="M244" s="53"/>
      <c r="N244" s="52">
        <f t="shared" si="7"/>
        <v>0</v>
      </c>
      <c r="O244" s="53"/>
      <c r="P244" s="54"/>
      <c r="Q244" s="55" cm="1">
        <f t="array" aca="1" ref="Q244" ca="1">(TODAY()&gt;=Tabel1[[#This Row],[Date]])*(_xlfn.AGGREGATE(14,6,Tabel1[Date]/(Tabel1[semaine]=Tabel1[[#This Row],[semaine]]),1)=Tabel1[[#This Row],[Date]])</f>
        <v>0</v>
      </c>
      <c r="R244" s="56" t="str" cm="1">
        <f t="array" aca="1" ref="R244" ca="1">IF(Tabel1[[#This Row],[auxi]:[auxi]],SUMIF(Tabel1[semaine],Tabel1[[#This Row],[semaine]],Tabel1[Heures payées]),"-")</f>
        <v>-</v>
      </c>
      <c r="S244" s="57" t="str" cm="1">
        <f t="array" aca="1" ref="S244" ca="1">IF(Tabel1[[#This Row],[auxi]:[auxi]],Tabel1[[#This Row],[total semaine]]*24-Contrat_hebdo__h,"")</f>
        <v/>
      </c>
      <c r="T244" s="48" t="str" cm="1">
        <f t="array" aca="1" ref="T244" ca="1">IF(Tabel1[[#This Row],[auxi]:[auxi]],SUMIF(Tabel1[semaine],Tabel1[[#This Row],[semaine]],Tabel1[Repas matin]),"-")</f>
        <v>-</v>
      </c>
      <c r="U244" s="48" t="str" cm="1">
        <f t="array" aca="1" ref="U244" ca="1">IF(Tabel1[[#This Row],[auxi]:[auxi]],SUMIF(Tabel1[semaine],Tabel1[[#This Row],[semaine]],Tabel1[Repas soir]),"-")</f>
        <v>-</v>
      </c>
      <c r="V244" s="30"/>
    </row>
    <row r="245" spans="1:22" ht="15.75" thickBot="1" x14ac:dyDescent="0.3">
      <c r="A245" s="48" t="str">
        <f>MOD(YEAR(Tabel1[[#This Row],[Date]]-WEEKDAY(Tabel1[[#This Row],[Date]],2)+4),100)&amp;TEXT(_xlfn.ISOWEEKNUM(Tabel1[[#This Row],[Date]]),"-00")</f>
        <v>26-35</v>
      </c>
      <c r="B245" s="49" t="str">
        <f>MOD(YEAR(Tabel1[[#This Row],[Date]]),100) &amp; TEXT(MONTH(Tabel1[[#This Row],[Date]]),"-00")</f>
        <v>26-08</v>
      </c>
      <c r="C245" s="50">
        <v>46261</v>
      </c>
      <c r="D245" s="51"/>
      <c r="E245" s="51"/>
      <c r="F245" s="51"/>
      <c r="G245" s="51"/>
      <c r="H245" s="51"/>
      <c r="I245" s="51"/>
      <c r="J245" s="51"/>
      <c r="K245" s="51"/>
      <c r="L245" s="52">
        <f t="shared" si="6"/>
        <v>0</v>
      </c>
      <c r="M245" s="53"/>
      <c r="N245" s="52">
        <f t="shared" si="7"/>
        <v>0</v>
      </c>
      <c r="O245" s="53"/>
      <c r="P245" s="54"/>
      <c r="Q245" s="55" cm="1">
        <f t="array" aca="1" ref="Q245" ca="1">(TODAY()&gt;=Tabel1[[#This Row],[Date]])*(_xlfn.AGGREGATE(14,6,Tabel1[Date]/(Tabel1[semaine]=Tabel1[[#This Row],[semaine]]),1)=Tabel1[[#This Row],[Date]])</f>
        <v>0</v>
      </c>
      <c r="R245" s="56" t="str" cm="1">
        <f t="array" aca="1" ref="R245" ca="1">IF(Tabel1[[#This Row],[auxi]:[auxi]],SUMIF(Tabel1[semaine],Tabel1[[#This Row],[semaine]],Tabel1[Heures payées]),"-")</f>
        <v>-</v>
      </c>
      <c r="S245" s="57" t="str" cm="1">
        <f t="array" aca="1" ref="S245" ca="1">IF(Tabel1[[#This Row],[auxi]:[auxi]],Tabel1[[#This Row],[total semaine]]*24-Contrat_hebdo__h,"")</f>
        <v/>
      </c>
      <c r="T245" s="48" t="str" cm="1">
        <f t="array" aca="1" ref="T245" ca="1">IF(Tabel1[[#This Row],[auxi]:[auxi]],SUMIF(Tabel1[semaine],Tabel1[[#This Row],[semaine]],Tabel1[Repas matin]),"-")</f>
        <v>-</v>
      </c>
      <c r="U245" s="48" t="str" cm="1">
        <f t="array" aca="1" ref="U245" ca="1">IF(Tabel1[[#This Row],[auxi]:[auxi]],SUMIF(Tabel1[semaine],Tabel1[[#This Row],[semaine]],Tabel1[Repas soir]),"-")</f>
        <v>-</v>
      </c>
      <c r="V245" s="30"/>
    </row>
    <row r="246" spans="1:22" ht="15.75" thickBot="1" x14ac:dyDescent="0.3">
      <c r="A246" s="48" t="str">
        <f>MOD(YEAR(Tabel1[[#This Row],[Date]]-WEEKDAY(Tabel1[[#This Row],[Date]],2)+4),100)&amp;TEXT(_xlfn.ISOWEEKNUM(Tabel1[[#This Row],[Date]]),"-00")</f>
        <v>26-35</v>
      </c>
      <c r="B246" s="49" t="str">
        <f>MOD(YEAR(Tabel1[[#This Row],[Date]]),100) &amp; TEXT(MONTH(Tabel1[[#This Row],[Date]]),"-00")</f>
        <v>26-08</v>
      </c>
      <c r="C246" s="50">
        <v>46262</v>
      </c>
      <c r="D246" s="51"/>
      <c r="E246" s="51"/>
      <c r="F246" s="51"/>
      <c r="G246" s="51"/>
      <c r="H246" s="51"/>
      <c r="I246" s="51"/>
      <c r="J246" s="51"/>
      <c r="K246" s="51"/>
      <c r="L246" s="52">
        <f t="shared" si="6"/>
        <v>0</v>
      </c>
      <c r="M246" s="53"/>
      <c r="N246" s="52">
        <f t="shared" si="7"/>
        <v>0</v>
      </c>
      <c r="O246" s="53"/>
      <c r="P246" s="54"/>
      <c r="Q246" s="55" cm="1">
        <f t="array" aca="1" ref="Q246" ca="1">(TODAY()&gt;=Tabel1[[#This Row],[Date]])*(_xlfn.AGGREGATE(14,6,Tabel1[Date]/(Tabel1[semaine]=Tabel1[[#This Row],[semaine]]),1)=Tabel1[[#This Row],[Date]])</f>
        <v>0</v>
      </c>
      <c r="R246" s="56" t="str" cm="1">
        <f t="array" aca="1" ref="R246" ca="1">IF(Tabel1[[#This Row],[auxi]:[auxi]],SUMIF(Tabel1[semaine],Tabel1[[#This Row],[semaine]],Tabel1[Heures payées]),"-")</f>
        <v>-</v>
      </c>
      <c r="S246" s="57" t="str" cm="1">
        <f t="array" aca="1" ref="S246" ca="1">IF(Tabel1[[#This Row],[auxi]:[auxi]],Tabel1[[#This Row],[total semaine]]*24-Contrat_hebdo__h,"")</f>
        <v/>
      </c>
      <c r="T246" s="48" t="str" cm="1">
        <f t="array" aca="1" ref="T246" ca="1">IF(Tabel1[[#This Row],[auxi]:[auxi]],SUMIF(Tabel1[semaine],Tabel1[[#This Row],[semaine]],Tabel1[Repas matin]),"-")</f>
        <v>-</v>
      </c>
      <c r="U246" s="48" t="str" cm="1">
        <f t="array" aca="1" ref="U246" ca="1">IF(Tabel1[[#This Row],[auxi]:[auxi]],SUMIF(Tabel1[semaine],Tabel1[[#This Row],[semaine]],Tabel1[Repas soir]),"-")</f>
        <v>-</v>
      </c>
      <c r="V246" s="30"/>
    </row>
    <row r="247" spans="1:22" ht="15.75" thickBot="1" x14ac:dyDescent="0.3">
      <c r="A247" s="48" t="str">
        <f>MOD(YEAR(Tabel1[[#This Row],[Date]]-WEEKDAY(Tabel1[[#This Row],[Date]],2)+4),100)&amp;TEXT(_xlfn.ISOWEEKNUM(Tabel1[[#This Row],[Date]]),"-00")</f>
        <v>26-35</v>
      </c>
      <c r="B247" s="49" t="str">
        <f>MOD(YEAR(Tabel1[[#This Row],[Date]]),100) &amp; TEXT(MONTH(Tabel1[[#This Row],[Date]]),"-00")</f>
        <v>26-08</v>
      </c>
      <c r="C247" s="50">
        <v>46263</v>
      </c>
      <c r="D247" s="51"/>
      <c r="E247" s="51"/>
      <c r="F247" s="51"/>
      <c r="G247" s="51"/>
      <c r="H247" s="51"/>
      <c r="I247" s="51"/>
      <c r="J247" s="51"/>
      <c r="K247" s="51"/>
      <c r="L247" s="52">
        <f t="shared" si="6"/>
        <v>0</v>
      </c>
      <c r="M247" s="53"/>
      <c r="N247" s="52">
        <f t="shared" si="7"/>
        <v>0</v>
      </c>
      <c r="O247" s="53"/>
      <c r="P247" s="54"/>
      <c r="Q247" s="55" cm="1">
        <f t="array" aca="1" ref="Q247" ca="1">(TODAY()&gt;=Tabel1[[#This Row],[Date]])*(_xlfn.AGGREGATE(14,6,Tabel1[Date]/(Tabel1[semaine]=Tabel1[[#This Row],[semaine]]),1)=Tabel1[[#This Row],[Date]])</f>
        <v>0</v>
      </c>
      <c r="R247" s="56" t="str" cm="1">
        <f t="array" aca="1" ref="R247" ca="1">IF(Tabel1[[#This Row],[auxi]:[auxi]],SUMIF(Tabel1[semaine],Tabel1[[#This Row],[semaine]],Tabel1[Heures payées]),"-")</f>
        <v>-</v>
      </c>
      <c r="S247" s="57" t="str" cm="1">
        <f t="array" aca="1" ref="S247" ca="1">IF(Tabel1[[#This Row],[auxi]:[auxi]],Tabel1[[#This Row],[total semaine]]*24-Contrat_hebdo__h,"")</f>
        <v/>
      </c>
      <c r="T247" s="48" t="str" cm="1">
        <f t="array" aca="1" ref="T247" ca="1">IF(Tabel1[[#This Row],[auxi]:[auxi]],SUMIF(Tabel1[semaine],Tabel1[[#This Row],[semaine]],Tabel1[Repas matin]),"-")</f>
        <v>-</v>
      </c>
      <c r="U247" s="48" t="str" cm="1">
        <f t="array" aca="1" ref="U247" ca="1">IF(Tabel1[[#This Row],[auxi]:[auxi]],SUMIF(Tabel1[semaine],Tabel1[[#This Row],[semaine]],Tabel1[Repas soir]),"-")</f>
        <v>-</v>
      </c>
      <c r="V247" s="30"/>
    </row>
    <row r="248" spans="1:22" ht="15.75" thickBot="1" x14ac:dyDescent="0.3">
      <c r="A248" s="48" t="str">
        <f>MOD(YEAR(Tabel1[[#This Row],[Date]]-WEEKDAY(Tabel1[[#This Row],[Date]],2)+4),100)&amp;TEXT(_xlfn.ISOWEEKNUM(Tabel1[[#This Row],[Date]]),"-00")</f>
        <v>26-35</v>
      </c>
      <c r="B248" s="49" t="str">
        <f>MOD(YEAR(Tabel1[[#This Row],[Date]]),100) &amp; TEXT(MONTH(Tabel1[[#This Row],[Date]]),"-00")</f>
        <v>26-08</v>
      </c>
      <c r="C248" s="50">
        <v>46264</v>
      </c>
      <c r="D248" s="51"/>
      <c r="E248" s="51"/>
      <c r="F248" s="51"/>
      <c r="G248" s="51"/>
      <c r="H248" s="51"/>
      <c r="I248" s="51"/>
      <c r="J248" s="51"/>
      <c r="K248" s="51"/>
      <c r="L248" s="52">
        <f t="shared" si="6"/>
        <v>0</v>
      </c>
      <c r="M248" s="53"/>
      <c r="N248" s="52">
        <f t="shared" si="7"/>
        <v>0</v>
      </c>
      <c r="O248" s="53"/>
      <c r="P248" s="54"/>
      <c r="Q248" s="55" cm="1">
        <f t="array" aca="1" ref="Q248" ca="1">(TODAY()&gt;=Tabel1[[#This Row],[Date]])*(_xlfn.AGGREGATE(14,6,Tabel1[Date]/(Tabel1[semaine]=Tabel1[[#This Row],[semaine]]),1)=Tabel1[[#This Row],[Date]])</f>
        <v>0</v>
      </c>
      <c r="R248" s="56" t="str" cm="1">
        <f t="array" aca="1" ref="R248" ca="1">IF(Tabel1[[#This Row],[auxi]:[auxi]],SUMIF(Tabel1[semaine],Tabel1[[#This Row],[semaine]],Tabel1[Heures payées]),"-")</f>
        <v>-</v>
      </c>
      <c r="S248" s="57" t="str" cm="1">
        <f t="array" aca="1" ref="S248" ca="1">IF(Tabel1[[#This Row],[auxi]:[auxi]],Tabel1[[#This Row],[total semaine]]*24-Contrat_hebdo__h,"")</f>
        <v/>
      </c>
      <c r="T248" s="48" t="str" cm="1">
        <f t="array" aca="1" ref="T248" ca="1">IF(Tabel1[[#This Row],[auxi]:[auxi]],SUMIF(Tabel1[semaine],Tabel1[[#This Row],[semaine]],Tabel1[Repas matin]),"-")</f>
        <v>-</v>
      </c>
      <c r="U248" s="48" t="str" cm="1">
        <f t="array" aca="1" ref="U248" ca="1">IF(Tabel1[[#This Row],[auxi]:[auxi]],SUMIF(Tabel1[semaine],Tabel1[[#This Row],[semaine]],Tabel1[Repas soir]),"-")</f>
        <v>-</v>
      </c>
      <c r="V248" s="30"/>
    </row>
    <row r="249" spans="1:22" ht="15.75" thickBot="1" x14ac:dyDescent="0.3">
      <c r="A249" s="48" t="str">
        <f>MOD(YEAR(Tabel1[[#This Row],[Date]]-WEEKDAY(Tabel1[[#This Row],[Date]],2)+4),100)&amp;TEXT(_xlfn.ISOWEEKNUM(Tabel1[[#This Row],[Date]]),"-00")</f>
        <v>26-36</v>
      </c>
      <c r="B249" s="49" t="str">
        <f>MOD(YEAR(Tabel1[[#This Row],[Date]]),100) &amp; TEXT(MONTH(Tabel1[[#This Row],[Date]]),"-00")</f>
        <v>26-08</v>
      </c>
      <c r="C249" s="50">
        <v>46265</v>
      </c>
      <c r="D249" s="51"/>
      <c r="E249" s="51"/>
      <c r="F249" s="51"/>
      <c r="G249" s="51"/>
      <c r="H249" s="51"/>
      <c r="I249" s="51"/>
      <c r="J249" s="51"/>
      <c r="K249" s="51"/>
      <c r="L249" s="52">
        <f t="shared" si="6"/>
        <v>0</v>
      </c>
      <c r="M249" s="53"/>
      <c r="N249" s="52">
        <f t="shared" si="7"/>
        <v>0</v>
      </c>
      <c r="O249" s="53"/>
      <c r="P249" s="54"/>
      <c r="Q249" s="55" cm="1">
        <f t="array" aca="1" ref="Q249" ca="1">(TODAY()&gt;=Tabel1[[#This Row],[Date]])*(_xlfn.AGGREGATE(14,6,Tabel1[Date]/(Tabel1[semaine]=Tabel1[[#This Row],[semaine]]),1)=Tabel1[[#This Row],[Date]])</f>
        <v>0</v>
      </c>
      <c r="R249" s="56" t="str" cm="1">
        <f t="array" aca="1" ref="R249" ca="1">IF(Tabel1[[#This Row],[auxi]:[auxi]],SUMIF(Tabel1[semaine],Tabel1[[#This Row],[semaine]],Tabel1[Heures payées]),"-")</f>
        <v>-</v>
      </c>
      <c r="S249" s="57" t="str" cm="1">
        <f t="array" aca="1" ref="S249" ca="1">IF(Tabel1[[#This Row],[auxi]:[auxi]],Tabel1[[#This Row],[total semaine]]*24-Contrat_hebdo__h,"")</f>
        <v/>
      </c>
      <c r="T249" s="48" t="str" cm="1">
        <f t="array" aca="1" ref="T249" ca="1">IF(Tabel1[[#This Row],[auxi]:[auxi]],SUMIF(Tabel1[semaine],Tabel1[[#This Row],[semaine]],Tabel1[Repas matin]),"-")</f>
        <v>-</v>
      </c>
      <c r="U249" s="48" t="str" cm="1">
        <f t="array" aca="1" ref="U249" ca="1">IF(Tabel1[[#This Row],[auxi]:[auxi]],SUMIF(Tabel1[semaine],Tabel1[[#This Row],[semaine]],Tabel1[Repas soir]),"-")</f>
        <v>-</v>
      </c>
      <c r="V249" s="30"/>
    </row>
    <row r="250" spans="1:22" ht="15.75" thickBot="1" x14ac:dyDescent="0.3">
      <c r="A250" s="48" t="str">
        <f>MOD(YEAR(Tabel1[[#This Row],[Date]]-WEEKDAY(Tabel1[[#This Row],[Date]],2)+4),100)&amp;TEXT(_xlfn.ISOWEEKNUM(Tabel1[[#This Row],[Date]]),"-00")</f>
        <v>26-36</v>
      </c>
      <c r="B250" s="49" t="str">
        <f>MOD(YEAR(Tabel1[[#This Row],[Date]]),100) &amp; TEXT(MONTH(Tabel1[[#This Row],[Date]]),"-00")</f>
        <v>26-09</v>
      </c>
      <c r="C250" s="50">
        <v>46266</v>
      </c>
      <c r="D250" s="51"/>
      <c r="E250" s="51"/>
      <c r="F250" s="51"/>
      <c r="G250" s="51"/>
      <c r="H250" s="51"/>
      <c r="I250" s="51"/>
      <c r="J250" s="51"/>
      <c r="K250" s="51"/>
      <c r="L250" s="52">
        <f t="shared" si="6"/>
        <v>0</v>
      </c>
      <c r="M250" s="53"/>
      <c r="N250" s="52">
        <f t="shared" si="7"/>
        <v>0</v>
      </c>
      <c r="O250" s="53"/>
      <c r="P250" s="54"/>
      <c r="Q250" s="55" cm="1">
        <f t="array" aca="1" ref="Q250" ca="1">(TODAY()&gt;=Tabel1[[#This Row],[Date]])*(_xlfn.AGGREGATE(14,6,Tabel1[Date]/(Tabel1[semaine]=Tabel1[[#This Row],[semaine]]),1)=Tabel1[[#This Row],[Date]])</f>
        <v>0</v>
      </c>
      <c r="R250" s="56" t="str" cm="1">
        <f t="array" aca="1" ref="R250" ca="1">IF(Tabel1[[#This Row],[auxi]:[auxi]],SUMIF(Tabel1[semaine],Tabel1[[#This Row],[semaine]],Tabel1[Heures payées]),"-")</f>
        <v>-</v>
      </c>
      <c r="S250" s="57" t="str" cm="1">
        <f t="array" aca="1" ref="S250" ca="1">IF(Tabel1[[#This Row],[auxi]:[auxi]],Tabel1[[#This Row],[total semaine]]*24-Contrat_hebdo__h,"")</f>
        <v/>
      </c>
      <c r="T250" s="48" t="str" cm="1">
        <f t="array" aca="1" ref="T250" ca="1">IF(Tabel1[[#This Row],[auxi]:[auxi]],SUMIF(Tabel1[semaine],Tabel1[[#This Row],[semaine]],Tabel1[Repas matin]),"-")</f>
        <v>-</v>
      </c>
      <c r="U250" s="48" t="str" cm="1">
        <f t="array" aca="1" ref="U250" ca="1">IF(Tabel1[[#This Row],[auxi]:[auxi]],SUMIF(Tabel1[semaine],Tabel1[[#This Row],[semaine]],Tabel1[Repas soir]),"-")</f>
        <v>-</v>
      </c>
      <c r="V250" s="30"/>
    </row>
    <row r="251" spans="1:22" ht="15.75" thickBot="1" x14ac:dyDescent="0.3">
      <c r="A251" s="48" t="str">
        <f>MOD(YEAR(Tabel1[[#This Row],[Date]]-WEEKDAY(Tabel1[[#This Row],[Date]],2)+4),100)&amp;TEXT(_xlfn.ISOWEEKNUM(Tabel1[[#This Row],[Date]]),"-00")</f>
        <v>26-36</v>
      </c>
      <c r="B251" s="49" t="str">
        <f>MOD(YEAR(Tabel1[[#This Row],[Date]]),100) &amp; TEXT(MONTH(Tabel1[[#This Row],[Date]]),"-00")</f>
        <v>26-09</v>
      </c>
      <c r="C251" s="50">
        <v>46267</v>
      </c>
      <c r="D251" s="51"/>
      <c r="E251" s="51"/>
      <c r="F251" s="51"/>
      <c r="G251" s="51"/>
      <c r="H251" s="51"/>
      <c r="I251" s="51"/>
      <c r="J251" s="51"/>
      <c r="K251" s="51"/>
      <c r="L251" s="52">
        <f t="shared" si="6"/>
        <v>0</v>
      </c>
      <c r="M251" s="53"/>
      <c r="N251" s="52">
        <f t="shared" si="7"/>
        <v>0</v>
      </c>
      <c r="O251" s="53"/>
      <c r="P251" s="54"/>
      <c r="Q251" s="55" cm="1">
        <f t="array" aca="1" ref="Q251" ca="1">(TODAY()&gt;=Tabel1[[#This Row],[Date]])*(_xlfn.AGGREGATE(14,6,Tabel1[Date]/(Tabel1[semaine]=Tabel1[[#This Row],[semaine]]),1)=Tabel1[[#This Row],[Date]])</f>
        <v>0</v>
      </c>
      <c r="R251" s="56" t="str" cm="1">
        <f t="array" aca="1" ref="R251" ca="1">IF(Tabel1[[#This Row],[auxi]:[auxi]],SUMIF(Tabel1[semaine],Tabel1[[#This Row],[semaine]],Tabel1[Heures payées]),"-")</f>
        <v>-</v>
      </c>
      <c r="S251" s="57" t="str" cm="1">
        <f t="array" aca="1" ref="S251" ca="1">IF(Tabel1[[#This Row],[auxi]:[auxi]],Tabel1[[#This Row],[total semaine]]*24-Contrat_hebdo__h,"")</f>
        <v/>
      </c>
      <c r="T251" s="48" t="str" cm="1">
        <f t="array" aca="1" ref="T251" ca="1">IF(Tabel1[[#This Row],[auxi]:[auxi]],SUMIF(Tabel1[semaine],Tabel1[[#This Row],[semaine]],Tabel1[Repas matin]),"-")</f>
        <v>-</v>
      </c>
      <c r="U251" s="48" t="str" cm="1">
        <f t="array" aca="1" ref="U251" ca="1">IF(Tabel1[[#This Row],[auxi]:[auxi]],SUMIF(Tabel1[semaine],Tabel1[[#This Row],[semaine]],Tabel1[Repas soir]),"-")</f>
        <v>-</v>
      </c>
      <c r="V251" s="30"/>
    </row>
    <row r="252" spans="1:22" ht="15.75" thickBot="1" x14ac:dyDescent="0.3">
      <c r="A252" s="48" t="str">
        <f>MOD(YEAR(Tabel1[[#This Row],[Date]]-WEEKDAY(Tabel1[[#This Row],[Date]],2)+4),100)&amp;TEXT(_xlfn.ISOWEEKNUM(Tabel1[[#This Row],[Date]]),"-00")</f>
        <v>26-36</v>
      </c>
      <c r="B252" s="49" t="str">
        <f>MOD(YEAR(Tabel1[[#This Row],[Date]]),100) &amp; TEXT(MONTH(Tabel1[[#This Row],[Date]]),"-00")</f>
        <v>26-09</v>
      </c>
      <c r="C252" s="50">
        <v>46268</v>
      </c>
      <c r="D252" s="51"/>
      <c r="E252" s="51"/>
      <c r="F252" s="51"/>
      <c r="G252" s="51"/>
      <c r="H252" s="51"/>
      <c r="I252" s="51"/>
      <c r="J252" s="51"/>
      <c r="K252" s="51"/>
      <c r="L252" s="52">
        <f t="shared" si="6"/>
        <v>0</v>
      </c>
      <c r="M252" s="53"/>
      <c r="N252" s="52">
        <f t="shared" si="7"/>
        <v>0</v>
      </c>
      <c r="O252" s="53"/>
      <c r="P252" s="54"/>
      <c r="Q252" s="55" cm="1">
        <f t="array" aca="1" ref="Q252" ca="1">(TODAY()&gt;=Tabel1[[#This Row],[Date]])*(_xlfn.AGGREGATE(14,6,Tabel1[Date]/(Tabel1[semaine]=Tabel1[[#This Row],[semaine]]),1)=Tabel1[[#This Row],[Date]])</f>
        <v>0</v>
      </c>
      <c r="R252" s="56" t="str" cm="1">
        <f t="array" aca="1" ref="R252" ca="1">IF(Tabel1[[#This Row],[auxi]:[auxi]],SUMIF(Tabel1[semaine],Tabel1[[#This Row],[semaine]],Tabel1[Heures payées]),"-")</f>
        <v>-</v>
      </c>
      <c r="S252" s="57" t="str" cm="1">
        <f t="array" aca="1" ref="S252" ca="1">IF(Tabel1[[#This Row],[auxi]:[auxi]],Tabel1[[#This Row],[total semaine]]*24-Contrat_hebdo__h,"")</f>
        <v/>
      </c>
      <c r="T252" s="48" t="str" cm="1">
        <f t="array" aca="1" ref="T252" ca="1">IF(Tabel1[[#This Row],[auxi]:[auxi]],SUMIF(Tabel1[semaine],Tabel1[[#This Row],[semaine]],Tabel1[Repas matin]),"-")</f>
        <v>-</v>
      </c>
      <c r="U252" s="48" t="str" cm="1">
        <f t="array" aca="1" ref="U252" ca="1">IF(Tabel1[[#This Row],[auxi]:[auxi]],SUMIF(Tabel1[semaine],Tabel1[[#This Row],[semaine]],Tabel1[Repas soir]),"-")</f>
        <v>-</v>
      </c>
      <c r="V252" s="30"/>
    </row>
    <row r="253" spans="1:22" ht="15.75" thickBot="1" x14ac:dyDescent="0.3">
      <c r="A253" s="48" t="str">
        <f>MOD(YEAR(Tabel1[[#This Row],[Date]]-WEEKDAY(Tabel1[[#This Row],[Date]],2)+4),100)&amp;TEXT(_xlfn.ISOWEEKNUM(Tabel1[[#This Row],[Date]]),"-00")</f>
        <v>26-36</v>
      </c>
      <c r="B253" s="49" t="str">
        <f>MOD(YEAR(Tabel1[[#This Row],[Date]]),100) &amp; TEXT(MONTH(Tabel1[[#This Row],[Date]]),"-00")</f>
        <v>26-09</v>
      </c>
      <c r="C253" s="50">
        <v>46269</v>
      </c>
      <c r="D253" s="51"/>
      <c r="E253" s="51"/>
      <c r="F253" s="51"/>
      <c r="G253" s="51"/>
      <c r="H253" s="51"/>
      <c r="I253" s="51"/>
      <c r="J253" s="51"/>
      <c r="K253" s="51"/>
      <c r="L253" s="52">
        <f t="shared" si="6"/>
        <v>0</v>
      </c>
      <c r="M253" s="53"/>
      <c r="N253" s="52">
        <f t="shared" si="7"/>
        <v>0</v>
      </c>
      <c r="O253" s="53"/>
      <c r="P253" s="54"/>
      <c r="Q253" s="55" cm="1">
        <f t="array" aca="1" ref="Q253" ca="1">(TODAY()&gt;=Tabel1[[#This Row],[Date]])*(_xlfn.AGGREGATE(14,6,Tabel1[Date]/(Tabel1[semaine]=Tabel1[[#This Row],[semaine]]),1)=Tabel1[[#This Row],[Date]])</f>
        <v>0</v>
      </c>
      <c r="R253" s="56" t="str" cm="1">
        <f t="array" aca="1" ref="R253" ca="1">IF(Tabel1[[#This Row],[auxi]:[auxi]],SUMIF(Tabel1[semaine],Tabel1[[#This Row],[semaine]],Tabel1[Heures payées]),"-")</f>
        <v>-</v>
      </c>
      <c r="S253" s="57" t="str" cm="1">
        <f t="array" aca="1" ref="S253" ca="1">IF(Tabel1[[#This Row],[auxi]:[auxi]],Tabel1[[#This Row],[total semaine]]*24-Contrat_hebdo__h,"")</f>
        <v/>
      </c>
      <c r="T253" s="48" t="str" cm="1">
        <f t="array" aca="1" ref="T253" ca="1">IF(Tabel1[[#This Row],[auxi]:[auxi]],SUMIF(Tabel1[semaine],Tabel1[[#This Row],[semaine]],Tabel1[Repas matin]),"-")</f>
        <v>-</v>
      </c>
      <c r="U253" s="48" t="str" cm="1">
        <f t="array" aca="1" ref="U253" ca="1">IF(Tabel1[[#This Row],[auxi]:[auxi]],SUMIF(Tabel1[semaine],Tabel1[[#This Row],[semaine]],Tabel1[Repas soir]),"-")</f>
        <v>-</v>
      </c>
      <c r="V253" s="30"/>
    </row>
    <row r="254" spans="1:22" ht="15.75" thickBot="1" x14ac:dyDescent="0.3">
      <c r="A254" s="48" t="str">
        <f>MOD(YEAR(Tabel1[[#This Row],[Date]]-WEEKDAY(Tabel1[[#This Row],[Date]],2)+4),100)&amp;TEXT(_xlfn.ISOWEEKNUM(Tabel1[[#This Row],[Date]]),"-00")</f>
        <v>26-36</v>
      </c>
      <c r="B254" s="49" t="str">
        <f>MOD(YEAR(Tabel1[[#This Row],[Date]]),100) &amp; TEXT(MONTH(Tabel1[[#This Row],[Date]]),"-00")</f>
        <v>26-09</v>
      </c>
      <c r="C254" s="50">
        <v>46270</v>
      </c>
      <c r="D254" s="51"/>
      <c r="E254" s="51"/>
      <c r="F254" s="51"/>
      <c r="G254" s="51"/>
      <c r="H254" s="51"/>
      <c r="I254" s="51"/>
      <c r="J254" s="51"/>
      <c r="K254" s="51"/>
      <c r="L254" s="52">
        <f t="shared" si="6"/>
        <v>0</v>
      </c>
      <c r="M254" s="53"/>
      <c r="N254" s="52">
        <f t="shared" si="7"/>
        <v>0</v>
      </c>
      <c r="O254" s="53"/>
      <c r="P254" s="54"/>
      <c r="Q254" s="55" cm="1">
        <f t="array" aca="1" ref="Q254" ca="1">(TODAY()&gt;=Tabel1[[#This Row],[Date]])*(_xlfn.AGGREGATE(14,6,Tabel1[Date]/(Tabel1[semaine]=Tabel1[[#This Row],[semaine]]),1)=Tabel1[[#This Row],[Date]])</f>
        <v>0</v>
      </c>
      <c r="R254" s="56" t="str" cm="1">
        <f t="array" aca="1" ref="R254" ca="1">IF(Tabel1[[#This Row],[auxi]:[auxi]],SUMIF(Tabel1[semaine],Tabel1[[#This Row],[semaine]],Tabel1[Heures payées]),"-")</f>
        <v>-</v>
      </c>
      <c r="S254" s="57" t="str" cm="1">
        <f t="array" aca="1" ref="S254" ca="1">IF(Tabel1[[#This Row],[auxi]:[auxi]],Tabel1[[#This Row],[total semaine]]*24-Contrat_hebdo__h,"")</f>
        <v/>
      </c>
      <c r="T254" s="48" t="str" cm="1">
        <f t="array" aca="1" ref="T254" ca="1">IF(Tabel1[[#This Row],[auxi]:[auxi]],SUMIF(Tabel1[semaine],Tabel1[[#This Row],[semaine]],Tabel1[Repas matin]),"-")</f>
        <v>-</v>
      </c>
      <c r="U254" s="48" t="str" cm="1">
        <f t="array" aca="1" ref="U254" ca="1">IF(Tabel1[[#This Row],[auxi]:[auxi]],SUMIF(Tabel1[semaine],Tabel1[[#This Row],[semaine]],Tabel1[Repas soir]),"-")</f>
        <v>-</v>
      </c>
      <c r="V254" s="30"/>
    </row>
    <row r="255" spans="1:22" ht="15.75" thickBot="1" x14ac:dyDescent="0.3">
      <c r="A255" s="48" t="str">
        <f>MOD(YEAR(Tabel1[[#This Row],[Date]]-WEEKDAY(Tabel1[[#This Row],[Date]],2)+4),100)&amp;TEXT(_xlfn.ISOWEEKNUM(Tabel1[[#This Row],[Date]]),"-00")</f>
        <v>26-36</v>
      </c>
      <c r="B255" s="49" t="str">
        <f>MOD(YEAR(Tabel1[[#This Row],[Date]]),100) &amp; TEXT(MONTH(Tabel1[[#This Row],[Date]]),"-00")</f>
        <v>26-09</v>
      </c>
      <c r="C255" s="50">
        <v>46271</v>
      </c>
      <c r="D255" s="51"/>
      <c r="E255" s="51"/>
      <c r="F255" s="51"/>
      <c r="G255" s="51"/>
      <c r="H255" s="51"/>
      <c r="I255" s="51"/>
      <c r="J255" s="51"/>
      <c r="K255" s="51"/>
      <c r="L255" s="52">
        <f t="shared" si="6"/>
        <v>0</v>
      </c>
      <c r="M255" s="53"/>
      <c r="N255" s="52">
        <f t="shared" si="7"/>
        <v>0</v>
      </c>
      <c r="O255" s="53"/>
      <c r="P255" s="54"/>
      <c r="Q255" s="55" cm="1">
        <f t="array" aca="1" ref="Q255" ca="1">(TODAY()&gt;=Tabel1[[#This Row],[Date]])*(_xlfn.AGGREGATE(14,6,Tabel1[Date]/(Tabel1[semaine]=Tabel1[[#This Row],[semaine]]),1)=Tabel1[[#This Row],[Date]])</f>
        <v>0</v>
      </c>
      <c r="R255" s="56" t="str" cm="1">
        <f t="array" aca="1" ref="R255" ca="1">IF(Tabel1[[#This Row],[auxi]:[auxi]],SUMIF(Tabel1[semaine],Tabel1[[#This Row],[semaine]],Tabel1[Heures payées]),"-")</f>
        <v>-</v>
      </c>
      <c r="S255" s="57" t="str" cm="1">
        <f t="array" aca="1" ref="S255" ca="1">IF(Tabel1[[#This Row],[auxi]:[auxi]],Tabel1[[#This Row],[total semaine]]*24-Contrat_hebdo__h,"")</f>
        <v/>
      </c>
      <c r="T255" s="48" t="str" cm="1">
        <f t="array" aca="1" ref="T255" ca="1">IF(Tabel1[[#This Row],[auxi]:[auxi]],SUMIF(Tabel1[semaine],Tabel1[[#This Row],[semaine]],Tabel1[Repas matin]),"-")</f>
        <v>-</v>
      </c>
      <c r="U255" s="48" t="str" cm="1">
        <f t="array" aca="1" ref="U255" ca="1">IF(Tabel1[[#This Row],[auxi]:[auxi]],SUMIF(Tabel1[semaine],Tabel1[[#This Row],[semaine]],Tabel1[Repas soir]),"-")</f>
        <v>-</v>
      </c>
      <c r="V255" s="30"/>
    </row>
    <row r="256" spans="1:22" ht="15.75" thickBot="1" x14ac:dyDescent="0.3">
      <c r="A256" s="48" t="str">
        <f>MOD(YEAR(Tabel1[[#This Row],[Date]]-WEEKDAY(Tabel1[[#This Row],[Date]],2)+4),100)&amp;TEXT(_xlfn.ISOWEEKNUM(Tabel1[[#This Row],[Date]]),"-00")</f>
        <v>26-37</v>
      </c>
      <c r="B256" s="49" t="str">
        <f>MOD(YEAR(Tabel1[[#This Row],[Date]]),100) &amp; TEXT(MONTH(Tabel1[[#This Row],[Date]]),"-00")</f>
        <v>26-09</v>
      </c>
      <c r="C256" s="50">
        <v>46272</v>
      </c>
      <c r="D256" s="51"/>
      <c r="E256" s="51"/>
      <c r="F256" s="51"/>
      <c r="G256" s="51"/>
      <c r="H256" s="51"/>
      <c r="I256" s="51"/>
      <c r="J256" s="51"/>
      <c r="K256" s="51"/>
      <c r="L256" s="52">
        <f t="shared" si="6"/>
        <v>0</v>
      </c>
      <c r="M256" s="53"/>
      <c r="N256" s="52">
        <f t="shared" si="7"/>
        <v>0</v>
      </c>
      <c r="O256" s="53"/>
      <c r="P256" s="54"/>
      <c r="Q256" s="55" cm="1">
        <f t="array" aca="1" ref="Q256" ca="1">(TODAY()&gt;=Tabel1[[#This Row],[Date]])*(_xlfn.AGGREGATE(14,6,Tabel1[Date]/(Tabel1[semaine]=Tabel1[[#This Row],[semaine]]),1)=Tabel1[[#This Row],[Date]])</f>
        <v>0</v>
      </c>
      <c r="R256" s="56" t="str" cm="1">
        <f t="array" aca="1" ref="R256" ca="1">IF(Tabel1[[#This Row],[auxi]:[auxi]],SUMIF(Tabel1[semaine],Tabel1[[#This Row],[semaine]],Tabel1[Heures payées]),"-")</f>
        <v>-</v>
      </c>
      <c r="S256" s="57" t="str" cm="1">
        <f t="array" aca="1" ref="S256" ca="1">IF(Tabel1[[#This Row],[auxi]:[auxi]],Tabel1[[#This Row],[total semaine]]*24-Contrat_hebdo__h,"")</f>
        <v/>
      </c>
      <c r="T256" s="48" t="str" cm="1">
        <f t="array" aca="1" ref="T256" ca="1">IF(Tabel1[[#This Row],[auxi]:[auxi]],SUMIF(Tabel1[semaine],Tabel1[[#This Row],[semaine]],Tabel1[Repas matin]),"-")</f>
        <v>-</v>
      </c>
      <c r="U256" s="48" t="str" cm="1">
        <f t="array" aca="1" ref="U256" ca="1">IF(Tabel1[[#This Row],[auxi]:[auxi]],SUMIF(Tabel1[semaine],Tabel1[[#This Row],[semaine]],Tabel1[Repas soir]),"-")</f>
        <v>-</v>
      </c>
      <c r="V256" s="30"/>
    </row>
    <row r="257" spans="1:22" ht="15.75" thickBot="1" x14ac:dyDescent="0.3">
      <c r="A257" s="48" t="str">
        <f>MOD(YEAR(Tabel1[[#This Row],[Date]]-WEEKDAY(Tabel1[[#This Row],[Date]],2)+4),100)&amp;TEXT(_xlfn.ISOWEEKNUM(Tabel1[[#This Row],[Date]]),"-00")</f>
        <v>26-37</v>
      </c>
      <c r="B257" s="49" t="str">
        <f>MOD(YEAR(Tabel1[[#This Row],[Date]]),100) &amp; TEXT(MONTH(Tabel1[[#This Row],[Date]]),"-00")</f>
        <v>26-09</v>
      </c>
      <c r="C257" s="50">
        <v>46273</v>
      </c>
      <c r="D257" s="51"/>
      <c r="E257" s="51"/>
      <c r="F257" s="51"/>
      <c r="G257" s="51"/>
      <c r="H257" s="51"/>
      <c r="I257" s="51"/>
      <c r="J257" s="51"/>
      <c r="K257" s="51"/>
      <c r="L257" s="52">
        <f t="shared" si="6"/>
        <v>0</v>
      </c>
      <c r="M257" s="53"/>
      <c r="N257" s="52">
        <f t="shared" si="7"/>
        <v>0</v>
      </c>
      <c r="O257" s="53"/>
      <c r="P257" s="54"/>
      <c r="Q257" s="55" cm="1">
        <f t="array" aca="1" ref="Q257" ca="1">(TODAY()&gt;=Tabel1[[#This Row],[Date]])*(_xlfn.AGGREGATE(14,6,Tabel1[Date]/(Tabel1[semaine]=Tabel1[[#This Row],[semaine]]),1)=Tabel1[[#This Row],[Date]])</f>
        <v>0</v>
      </c>
      <c r="R257" s="56" t="str" cm="1">
        <f t="array" aca="1" ref="R257" ca="1">IF(Tabel1[[#This Row],[auxi]:[auxi]],SUMIF(Tabel1[semaine],Tabel1[[#This Row],[semaine]],Tabel1[Heures payées]),"-")</f>
        <v>-</v>
      </c>
      <c r="S257" s="57" t="str" cm="1">
        <f t="array" aca="1" ref="S257" ca="1">IF(Tabel1[[#This Row],[auxi]:[auxi]],Tabel1[[#This Row],[total semaine]]*24-Contrat_hebdo__h,"")</f>
        <v/>
      </c>
      <c r="T257" s="48" t="str" cm="1">
        <f t="array" aca="1" ref="T257" ca="1">IF(Tabel1[[#This Row],[auxi]:[auxi]],SUMIF(Tabel1[semaine],Tabel1[[#This Row],[semaine]],Tabel1[Repas matin]),"-")</f>
        <v>-</v>
      </c>
      <c r="U257" s="48" t="str" cm="1">
        <f t="array" aca="1" ref="U257" ca="1">IF(Tabel1[[#This Row],[auxi]:[auxi]],SUMIF(Tabel1[semaine],Tabel1[[#This Row],[semaine]],Tabel1[Repas soir]),"-")</f>
        <v>-</v>
      </c>
      <c r="V257" s="30"/>
    </row>
    <row r="258" spans="1:22" ht="15.75" thickBot="1" x14ac:dyDescent="0.3">
      <c r="A258" s="48" t="str">
        <f>MOD(YEAR(Tabel1[[#This Row],[Date]]-WEEKDAY(Tabel1[[#This Row],[Date]],2)+4),100)&amp;TEXT(_xlfn.ISOWEEKNUM(Tabel1[[#This Row],[Date]]),"-00")</f>
        <v>26-37</v>
      </c>
      <c r="B258" s="49" t="str">
        <f>MOD(YEAR(Tabel1[[#This Row],[Date]]),100) &amp; TEXT(MONTH(Tabel1[[#This Row],[Date]]),"-00")</f>
        <v>26-09</v>
      </c>
      <c r="C258" s="50">
        <v>46274</v>
      </c>
      <c r="D258" s="51"/>
      <c r="E258" s="51"/>
      <c r="F258" s="51"/>
      <c r="G258" s="51"/>
      <c r="H258" s="51"/>
      <c r="I258" s="51"/>
      <c r="J258" s="51"/>
      <c r="K258" s="51"/>
      <c r="L258" s="52">
        <f t="shared" si="6"/>
        <v>0</v>
      </c>
      <c r="M258" s="53"/>
      <c r="N258" s="52">
        <f t="shared" si="7"/>
        <v>0</v>
      </c>
      <c r="O258" s="53"/>
      <c r="P258" s="54"/>
      <c r="Q258" s="55" cm="1">
        <f t="array" aca="1" ref="Q258" ca="1">(TODAY()&gt;=Tabel1[[#This Row],[Date]])*(_xlfn.AGGREGATE(14,6,Tabel1[Date]/(Tabel1[semaine]=Tabel1[[#This Row],[semaine]]),1)=Tabel1[[#This Row],[Date]])</f>
        <v>0</v>
      </c>
      <c r="R258" s="56" t="str" cm="1">
        <f t="array" aca="1" ref="R258" ca="1">IF(Tabel1[[#This Row],[auxi]:[auxi]],SUMIF(Tabel1[semaine],Tabel1[[#This Row],[semaine]],Tabel1[Heures payées]),"-")</f>
        <v>-</v>
      </c>
      <c r="S258" s="57" t="str" cm="1">
        <f t="array" aca="1" ref="S258" ca="1">IF(Tabel1[[#This Row],[auxi]:[auxi]],Tabel1[[#This Row],[total semaine]]*24-Contrat_hebdo__h,"")</f>
        <v/>
      </c>
      <c r="T258" s="48" t="str" cm="1">
        <f t="array" aca="1" ref="T258" ca="1">IF(Tabel1[[#This Row],[auxi]:[auxi]],SUMIF(Tabel1[semaine],Tabel1[[#This Row],[semaine]],Tabel1[Repas matin]),"-")</f>
        <v>-</v>
      </c>
      <c r="U258" s="48" t="str" cm="1">
        <f t="array" aca="1" ref="U258" ca="1">IF(Tabel1[[#This Row],[auxi]:[auxi]],SUMIF(Tabel1[semaine],Tabel1[[#This Row],[semaine]],Tabel1[Repas soir]),"-")</f>
        <v>-</v>
      </c>
      <c r="V258" s="30"/>
    </row>
    <row r="259" spans="1:22" ht="15.75" thickBot="1" x14ac:dyDescent="0.3">
      <c r="A259" s="48" t="str">
        <f>MOD(YEAR(Tabel1[[#This Row],[Date]]-WEEKDAY(Tabel1[[#This Row],[Date]],2)+4),100)&amp;TEXT(_xlfn.ISOWEEKNUM(Tabel1[[#This Row],[Date]]),"-00")</f>
        <v>26-37</v>
      </c>
      <c r="B259" s="49" t="str">
        <f>MOD(YEAR(Tabel1[[#This Row],[Date]]),100) &amp; TEXT(MONTH(Tabel1[[#This Row],[Date]]),"-00")</f>
        <v>26-09</v>
      </c>
      <c r="C259" s="50">
        <v>46275</v>
      </c>
      <c r="D259" s="51"/>
      <c r="E259" s="51"/>
      <c r="F259" s="51"/>
      <c r="G259" s="51"/>
      <c r="H259" s="51"/>
      <c r="I259" s="51"/>
      <c r="J259" s="51"/>
      <c r="K259" s="51"/>
      <c r="L259" s="52">
        <f t="shared" si="6"/>
        <v>0</v>
      </c>
      <c r="M259" s="53"/>
      <c r="N259" s="52">
        <f t="shared" si="7"/>
        <v>0</v>
      </c>
      <c r="O259" s="53"/>
      <c r="P259" s="54"/>
      <c r="Q259" s="55" cm="1">
        <f t="array" aca="1" ref="Q259" ca="1">(TODAY()&gt;=Tabel1[[#This Row],[Date]])*(_xlfn.AGGREGATE(14,6,Tabel1[Date]/(Tabel1[semaine]=Tabel1[[#This Row],[semaine]]),1)=Tabel1[[#This Row],[Date]])</f>
        <v>0</v>
      </c>
      <c r="R259" s="56" t="str" cm="1">
        <f t="array" aca="1" ref="R259" ca="1">IF(Tabel1[[#This Row],[auxi]:[auxi]],SUMIF(Tabel1[semaine],Tabel1[[#This Row],[semaine]],Tabel1[Heures payées]),"-")</f>
        <v>-</v>
      </c>
      <c r="S259" s="57" t="str" cm="1">
        <f t="array" aca="1" ref="S259" ca="1">IF(Tabel1[[#This Row],[auxi]:[auxi]],Tabel1[[#This Row],[total semaine]]*24-Contrat_hebdo__h,"")</f>
        <v/>
      </c>
      <c r="T259" s="48" t="str" cm="1">
        <f t="array" aca="1" ref="T259" ca="1">IF(Tabel1[[#This Row],[auxi]:[auxi]],SUMIF(Tabel1[semaine],Tabel1[[#This Row],[semaine]],Tabel1[Repas matin]),"-")</f>
        <v>-</v>
      </c>
      <c r="U259" s="48" t="str" cm="1">
        <f t="array" aca="1" ref="U259" ca="1">IF(Tabel1[[#This Row],[auxi]:[auxi]],SUMIF(Tabel1[semaine],Tabel1[[#This Row],[semaine]],Tabel1[Repas soir]),"-")</f>
        <v>-</v>
      </c>
      <c r="V259" s="30"/>
    </row>
    <row r="260" spans="1:22" ht="15.75" thickBot="1" x14ac:dyDescent="0.3">
      <c r="A260" s="48" t="str">
        <f>MOD(YEAR(Tabel1[[#This Row],[Date]]-WEEKDAY(Tabel1[[#This Row],[Date]],2)+4),100)&amp;TEXT(_xlfn.ISOWEEKNUM(Tabel1[[#This Row],[Date]]),"-00")</f>
        <v>26-37</v>
      </c>
      <c r="B260" s="49" t="str">
        <f>MOD(YEAR(Tabel1[[#This Row],[Date]]),100) &amp; TEXT(MONTH(Tabel1[[#This Row],[Date]]),"-00")</f>
        <v>26-09</v>
      </c>
      <c r="C260" s="50">
        <v>46276</v>
      </c>
      <c r="D260" s="51"/>
      <c r="E260" s="51"/>
      <c r="F260" s="51"/>
      <c r="G260" s="51"/>
      <c r="H260" s="51"/>
      <c r="I260" s="51"/>
      <c r="J260" s="51"/>
      <c r="K260" s="51"/>
      <c r="L260" s="52">
        <f t="shared" ref="L260:L323" si="8">IF(OR(C260="",ISBLANK(C260)),"",IF(G260="",0,G260-D260-(F260-E260))+IF(K260="",0,IF(K260&lt;H260,K260+1,K260)-H260-(J260-I260)))</f>
        <v>0</v>
      </c>
      <c r="M260" s="53"/>
      <c r="N260" s="52">
        <f t="shared" ref="N260:N323" si="9">IF(C260="","",IF(M260&lt;&gt;"",IF(ISNUMBER(SEARCH("ecole",M260)),8/24,IF(OR(M260="Congés payés",M260="RTT",M260="Arrêt de travail",M260="Congés sans solde",M260="Jour de repos",M260="Formation"),7/24,IF(M260="Férié",7.8/24,L260))),L260))</f>
        <v>0</v>
      </c>
      <c r="O260" s="53"/>
      <c r="P260" s="54"/>
      <c r="Q260" s="55" cm="1">
        <f t="array" aca="1" ref="Q260" ca="1">(TODAY()&gt;=Tabel1[[#This Row],[Date]])*(_xlfn.AGGREGATE(14,6,Tabel1[Date]/(Tabel1[semaine]=Tabel1[[#This Row],[semaine]]),1)=Tabel1[[#This Row],[Date]])</f>
        <v>0</v>
      </c>
      <c r="R260" s="56" t="str" cm="1">
        <f t="array" aca="1" ref="R260" ca="1">IF(Tabel1[[#This Row],[auxi]:[auxi]],SUMIF(Tabel1[semaine],Tabel1[[#This Row],[semaine]],Tabel1[Heures payées]),"-")</f>
        <v>-</v>
      </c>
      <c r="S260" s="57" t="str" cm="1">
        <f t="array" aca="1" ref="S260" ca="1">IF(Tabel1[[#This Row],[auxi]:[auxi]],Tabel1[[#This Row],[total semaine]]*24-Contrat_hebdo__h,"")</f>
        <v/>
      </c>
      <c r="T260" s="48" t="str" cm="1">
        <f t="array" aca="1" ref="T260" ca="1">IF(Tabel1[[#This Row],[auxi]:[auxi]],SUMIF(Tabel1[semaine],Tabel1[[#This Row],[semaine]],Tabel1[Repas matin]),"-")</f>
        <v>-</v>
      </c>
      <c r="U260" s="48" t="str" cm="1">
        <f t="array" aca="1" ref="U260" ca="1">IF(Tabel1[[#This Row],[auxi]:[auxi]],SUMIF(Tabel1[semaine],Tabel1[[#This Row],[semaine]],Tabel1[Repas soir]),"-")</f>
        <v>-</v>
      </c>
      <c r="V260" s="30"/>
    </row>
    <row r="261" spans="1:22" ht="15.75" thickBot="1" x14ac:dyDescent="0.3">
      <c r="A261" s="48" t="str">
        <f>MOD(YEAR(Tabel1[[#This Row],[Date]]-WEEKDAY(Tabel1[[#This Row],[Date]],2)+4),100)&amp;TEXT(_xlfn.ISOWEEKNUM(Tabel1[[#This Row],[Date]]),"-00")</f>
        <v>26-37</v>
      </c>
      <c r="B261" s="49" t="str">
        <f>MOD(YEAR(Tabel1[[#This Row],[Date]]),100) &amp; TEXT(MONTH(Tabel1[[#This Row],[Date]]),"-00")</f>
        <v>26-09</v>
      </c>
      <c r="C261" s="50">
        <v>46277</v>
      </c>
      <c r="D261" s="51"/>
      <c r="E261" s="51"/>
      <c r="F261" s="51"/>
      <c r="G261" s="51"/>
      <c r="H261" s="51"/>
      <c r="I261" s="51"/>
      <c r="J261" s="51"/>
      <c r="K261" s="51"/>
      <c r="L261" s="52">
        <f t="shared" si="8"/>
        <v>0</v>
      </c>
      <c r="M261" s="53"/>
      <c r="N261" s="52">
        <f t="shared" si="9"/>
        <v>0</v>
      </c>
      <c r="O261" s="53"/>
      <c r="P261" s="54"/>
      <c r="Q261" s="55" cm="1">
        <f t="array" aca="1" ref="Q261" ca="1">(TODAY()&gt;=Tabel1[[#This Row],[Date]])*(_xlfn.AGGREGATE(14,6,Tabel1[Date]/(Tabel1[semaine]=Tabel1[[#This Row],[semaine]]),1)=Tabel1[[#This Row],[Date]])</f>
        <v>0</v>
      </c>
      <c r="R261" s="56" t="str" cm="1">
        <f t="array" aca="1" ref="R261" ca="1">IF(Tabel1[[#This Row],[auxi]:[auxi]],SUMIF(Tabel1[semaine],Tabel1[[#This Row],[semaine]],Tabel1[Heures payées]),"-")</f>
        <v>-</v>
      </c>
      <c r="S261" s="57" t="str" cm="1">
        <f t="array" aca="1" ref="S261" ca="1">IF(Tabel1[[#This Row],[auxi]:[auxi]],Tabel1[[#This Row],[total semaine]]*24-Contrat_hebdo__h,"")</f>
        <v/>
      </c>
      <c r="T261" s="48" t="str" cm="1">
        <f t="array" aca="1" ref="T261" ca="1">IF(Tabel1[[#This Row],[auxi]:[auxi]],SUMIF(Tabel1[semaine],Tabel1[[#This Row],[semaine]],Tabel1[Repas matin]),"-")</f>
        <v>-</v>
      </c>
      <c r="U261" s="48" t="str" cm="1">
        <f t="array" aca="1" ref="U261" ca="1">IF(Tabel1[[#This Row],[auxi]:[auxi]],SUMIF(Tabel1[semaine],Tabel1[[#This Row],[semaine]],Tabel1[Repas soir]),"-")</f>
        <v>-</v>
      </c>
      <c r="V261" s="30"/>
    </row>
    <row r="262" spans="1:22" ht="15.75" thickBot="1" x14ac:dyDescent="0.3">
      <c r="A262" s="48" t="str">
        <f>MOD(YEAR(Tabel1[[#This Row],[Date]]-WEEKDAY(Tabel1[[#This Row],[Date]],2)+4),100)&amp;TEXT(_xlfn.ISOWEEKNUM(Tabel1[[#This Row],[Date]]),"-00")</f>
        <v>26-37</v>
      </c>
      <c r="B262" s="49" t="str">
        <f>MOD(YEAR(Tabel1[[#This Row],[Date]]),100) &amp; TEXT(MONTH(Tabel1[[#This Row],[Date]]),"-00")</f>
        <v>26-09</v>
      </c>
      <c r="C262" s="50">
        <v>46278</v>
      </c>
      <c r="D262" s="51"/>
      <c r="E262" s="51"/>
      <c r="F262" s="51"/>
      <c r="G262" s="51"/>
      <c r="H262" s="51"/>
      <c r="I262" s="51"/>
      <c r="J262" s="51"/>
      <c r="K262" s="51"/>
      <c r="L262" s="52">
        <f t="shared" si="8"/>
        <v>0</v>
      </c>
      <c r="M262" s="53"/>
      <c r="N262" s="52">
        <f t="shared" si="9"/>
        <v>0</v>
      </c>
      <c r="O262" s="53"/>
      <c r="P262" s="54"/>
      <c r="Q262" s="55" cm="1">
        <f t="array" aca="1" ref="Q262" ca="1">(TODAY()&gt;=Tabel1[[#This Row],[Date]])*(_xlfn.AGGREGATE(14,6,Tabel1[Date]/(Tabel1[semaine]=Tabel1[[#This Row],[semaine]]),1)=Tabel1[[#This Row],[Date]])</f>
        <v>0</v>
      </c>
      <c r="R262" s="56" t="str" cm="1">
        <f t="array" aca="1" ref="R262" ca="1">IF(Tabel1[[#This Row],[auxi]:[auxi]],SUMIF(Tabel1[semaine],Tabel1[[#This Row],[semaine]],Tabel1[Heures payées]),"-")</f>
        <v>-</v>
      </c>
      <c r="S262" s="57" t="str" cm="1">
        <f t="array" aca="1" ref="S262" ca="1">IF(Tabel1[[#This Row],[auxi]:[auxi]],Tabel1[[#This Row],[total semaine]]*24-Contrat_hebdo__h,"")</f>
        <v/>
      </c>
      <c r="T262" s="48" t="str" cm="1">
        <f t="array" aca="1" ref="T262" ca="1">IF(Tabel1[[#This Row],[auxi]:[auxi]],SUMIF(Tabel1[semaine],Tabel1[[#This Row],[semaine]],Tabel1[Repas matin]),"-")</f>
        <v>-</v>
      </c>
      <c r="U262" s="48" t="str" cm="1">
        <f t="array" aca="1" ref="U262" ca="1">IF(Tabel1[[#This Row],[auxi]:[auxi]],SUMIF(Tabel1[semaine],Tabel1[[#This Row],[semaine]],Tabel1[Repas soir]),"-")</f>
        <v>-</v>
      </c>
      <c r="V262" s="30"/>
    </row>
    <row r="263" spans="1:22" ht="15.75" thickBot="1" x14ac:dyDescent="0.3">
      <c r="A263" s="48" t="str">
        <f>MOD(YEAR(Tabel1[[#This Row],[Date]]-WEEKDAY(Tabel1[[#This Row],[Date]],2)+4),100)&amp;TEXT(_xlfn.ISOWEEKNUM(Tabel1[[#This Row],[Date]]),"-00")</f>
        <v>26-38</v>
      </c>
      <c r="B263" s="49" t="str">
        <f>MOD(YEAR(Tabel1[[#This Row],[Date]]),100) &amp; TEXT(MONTH(Tabel1[[#This Row],[Date]]),"-00")</f>
        <v>26-09</v>
      </c>
      <c r="C263" s="50">
        <v>46279</v>
      </c>
      <c r="D263" s="51"/>
      <c r="E263" s="51"/>
      <c r="F263" s="51"/>
      <c r="G263" s="51"/>
      <c r="H263" s="51"/>
      <c r="I263" s="51"/>
      <c r="J263" s="51"/>
      <c r="K263" s="51"/>
      <c r="L263" s="52">
        <f t="shared" si="8"/>
        <v>0</v>
      </c>
      <c r="M263" s="53"/>
      <c r="N263" s="52">
        <f t="shared" si="9"/>
        <v>0</v>
      </c>
      <c r="O263" s="53"/>
      <c r="P263" s="54"/>
      <c r="Q263" s="55" cm="1">
        <f t="array" aca="1" ref="Q263" ca="1">(TODAY()&gt;=Tabel1[[#This Row],[Date]])*(_xlfn.AGGREGATE(14,6,Tabel1[Date]/(Tabel1[semaine]=Tabel1[[#This Row],[semaine]]),1)=Tabel1[[#This Row],[Date]])</f>
        <v>0</v>
      </c>
      <c r="R263" s="56" t="str" cm="1">
        <f t="array" aca="1" ref="R263" ca="1">IF(Tabel1[[#This Row],[auxi]:[auxi]],SUMIF(Tabel1[semaine],Tabel1[[#This Row],[semaine]],Tabel1[Heures payées]),"-")</f>
        <v>-</v>
      </c>
      <c r="S263" s="57" t="str" cm="1">
        <f t="array" aca="1" ref="S263" ca="1">IF(Tabel1[[#This Row],[auxi]:[auxi]],Tabel1[[#This Row],[total semaine]]*24-Contrat_hebdo__h,"")</f>
        <v/>
      </c>
      <c r="T263" s="48" t="str" cm="1">
        <f t="array" aca="1" ref="T263" ca="1">IF(Tabel1[[#This Row],[auxi]:[auxi]],SUMIF(Tabel1[semaine],Tabel1[[#This Row],[semaine]],Tabel1[Repas matin]),"-")</f>
        <v>-</v>
      </c>
      <c r="U263" s="48" t="str" cm="1">
        <f t="array" aca="1" ref="U263" ca="1">IF(Tabel1[[#This Row],[auxi]:[auxi]],SUMIF(Tabel1[semaine],Tabel1[[#This Row],[semaine]],Tabel1[Repas soir]),"-")</f>
        <v>-</v>
      </c>
      <c r="V263" s="30"/>
    </row>
    <row r="264" spans="1:22" ht="15.75" thickBot="1" x14ac:dyDescent="0.3">
      <c r="A264" s="48" t="str">
        <f>MOD(YEAR(Tabel1[[#This Row],[Date]]-WEEKDAY(Tabel1[[#This Row],[Date]],2)+4),100)&amp;TEXT(_xlfn.ISOWEEKNUM(Tabel1[[#This Row],[Date]]),"-00")</f>
        <v>26-38</v>
      </c>
      <c r="B264" s="49" t="str">
        <f>MOD(YEAR(Tabel1[[#This Row],[Date]]),100) &amp; TEXT(MONTH(Tabel1[[#This Row],[Date]]),"-00")</f>
        <v>26-09</v>
      </c>
      <c r="C264" s="50">
        <v>46280</v>
      </c>
      <c r="D264" s="51"/>
      <c r="E264" s="51"/>
      <c r="F264" s="51"/>
      <c r="G264" s="51"/>
      <c r="H264" s="51"/>
      <c r="I264" s="51"/>
      <c r="J264" s="51"/>
      <c r="K264" s="51"/>
      <c r="L264" s="52">
        <f t="shared" si="8"/>
        <v>0</v>
      </c>
      <c r="M264" s="53"/>
      <c r="N264" s="52">
        <f t="shared" si="9"/>
        <v>0</v>
      </c>
      <c r="O264" s="53"/>
      <c r="P264" s="54"/>
      <c r="Q264" s="55" cm="1">
        <f t="array" aca="1" ref="Q264" ca="1">(TODAY()&gt;=Tabel1[[#This Row],[Date]])*(_xlfn.AGGREGATE(14,6,Tabel1[Date]/(Tabel1[semaine]=Tabel1[[#This Row],[semaine]]),1)=Tabel1[[#This Row],[Date]])</f>
        <v>0</v>
      </c>
      <c r="R264" s="56" t="str" cm="1">
        <f t="array" aca="1" ref="R264" ca="1">IF(Tabel1[[#This Row],[auxi]:[auxi]],SUMIF(Tabel1[semaine],Tabel1[[#This Row],[semaine]],Tabel1[Heures payées]),"-")</f>
        <v>-</v>
      </c>
      <c r="S264" s="57" t="str" cm="1">
        <f t="array" aca="1" ref="S264" ca="1">IF(Tabel1[[#This Row],[auxi]:[auxi]],Tabel1[[#This Row],[total semaine]]*24-Contrat_hebdo__h,"")</f>
        <v/>
      </c>
      <c r="T264" s="48" t="str" cm="1">
        <f t="array" aca="1" ref="T264" ca="1">IF(Tabel1[[#This Row],[auxi]:[auxi]],SUMIF(Tabel1[semaine],Tabel1[[#This Row],[semaine]],Tabel1[Repas matin]),"-")</f>
        <v>-</v>
      </c>
      <c r="U264" s="48" t="str" cm="1">
        <f t="array" aca="1" ref="U264" ca="1">IF(Tabel1[[#This Row],[auxi]:[auxi]],SUMIF(Tabel1[semaine],Tabel1[[#This Row],[semaine]],Tabel1[Repas soir]),"-")</f>
        <v>-</v>
      </c>
      <c r="V264" s="30"/>
    </row>
    <row r="265" spans="1:22" ht="15.75" thickBot="1" x14ac:dyDescent="0.3">
      <c r="A265" s="48" t="str">
        <f>MOD(YEAR(Tabel1[[#This Row],[Date]]-WEEKDAY(Tabel1[[#This Row],[Date]],2)+4),100)&amp;TEXT(_xlfn.ISOWEEKNUM(Tabel1[[#This Row],[Date]]),"-00")</f>
        <v>26-38</v>
      </c>
      <c r="B265" s="49" t="str">
        <f>MOD(YEAR(Tabel1[[#This Row],[Date]]),100) &amp; TEXT(MONTH(Tabel1[[#This Row],[Date]]),"-00")</f>
        <v>26-09</v>
      </c>
      <c r="C265" s="50">
        <v>46281</v>
      </c>
      <c r="D265" s="51"/>
      <c r="E265" s="51"/>
      <c r="F265" s="51"/>
      <c r="G265" s="51"/>
      <c r="H265" s="51"/>
      <c r="I265" s="51"/>
      <c r="J265" s="51"/>
      <c r="K265" s="51"/>
      <c r="L265" s="52">
        <f t="shared" si="8"/>
        <v>0</v>
      </c>
      <c r="M265" s="53"/>
      <c r="N265" s="52">
        <f t="shared" si="9"/>
        <v>0</v>
      </c>
      <c r="O265" s="53"/>
      <c r="P265" s="54"/>
      <c r="Q265" s="55" cm="1">
        <f t="array" aca="1" ref="Q265" ca="1">(TODAY()&gt;=Tabel1[[#This Row],[Date]])*(_xlfn.AGGREGATE(14,6,Tabel1[Date]/(Tabel1[semaine]=Tabel1[[#This Row],[semaine]]),1)=Tabel1[[#This Row],[Date]])</f>
        <v>0</v>
      </c>
      <c r="R265" s="56" t="str" cm="1">
        <f t="array" aca="1" ref="R265" ca="1">IF(Tabel1[[#This Row],[auxi]:[auxi]],SUMIF(Tabel1[semaine],Tabel1[[#This Row],[semaine]],Tabel1[Heures payées]),"-")</f>
        <v>-</v>
      </c>
      <c r="S265" s="57" t="str" cm="1">
        <f t="array" aca="1" ref="S265" ca="1">IF(Tabel1[[#This Row],[auxi]:[auxi]],Tabel1[[#This Row],[total semaine]]*24-Contrat_hebdo__h,"")</f>
        <v/>
      </c>
      <c r="T265" s="48" t="str" cm="1">
        <f t="array" aca="1" ref="T265" ca="1">IF(Tabel1[[#This Row],[auxi]:[auxi]],SUMIF(Tabel1[semaine],Tabel1[[#This Row],[semaine]],Tabel1[Repas matin]),"-")</f>
        <v>-</v>
      </c>
      <c r="U265" s="48" t="str" cm="1">
        <f t="array" aca="1" ref="U265" ca="1">IF(Tabel1[[#This Row],[auxi]:[auxi]],SUMIF(Tabel1[semaine],Tabel1[[#This Row],[semaine]],Tabel1[Repas soir]),"-")</f>
        <v>-</v>
      </c>
      <c r="V265" s="30"/>
    </row>
    <row r="266" spans="1:22" ht="15.75" thickBot="1" x14ac:dyDescent="0.3">
      <c r="A266" s="48" t="str">
        <f>MOD(YEAR(Tabel1[[#This Row],[Date]]-WEEKDAY(Tabel1[[#This Row],[Date]],2)+4),100)&amp;TEXT(_xlfn.ISOWEEKNUM(Tabel1[[#This Row],[Date]]),"-00")</f>
        <v>26-38</v>
      </c>
      <c r="B266" s="49" t="str">
        <f>MOD(YEAR(Tabel1[[#This Row],[Date]]),100) &amp; TEXT(MONTH(Tabel1[[#This Row],[Date]]),"-00")</f>
        <v>26-09</v>
      </c>
      <c r="C266" s="50">
        <v>46282</v>
      </c>
      <c r="D266" s="51"/>
      <c r="E266" s="51"/>
      <c r="F266" s="51"/>
      <c r="G266" s="51"/>
      <c r="H266" s="51"/>
      <c r="I266" s="51"/>
      <c r="J266" s="51"/>
      <c r="K266" s="51"/>
      <c r="L266" s="52">
        <f t="shared" si="8"/>
        <v>0</v>
      </c>
      <c r="M266" s="53"/>
      <c r="N266" s="52">
        <f t="shared" si="9"/>
        <v>0</v>
      </c>
      <c r="O266" s="53"/>
      <c r="P266" s="54"/>
      <c r="Q266" s="55" cm="1">
        <f t="array" aca="1" ref="Q266" ca="1">(TODAY()&gt;=Tabel1[[#This Row],[Date]])*(_xlfn.AGGREGATE(14,6,Tabel1[Date]/(Tabel1[semaine]=Tabel1[[#This Row],[semaine]]),1)=Tabel1[[#This Row],[Date]])</f>
        <v>0</v>
      </c>
      <c r="R266" s="56" t="str" cm="1">
        <f t="array" aca="1" ref="R266" ca="1">IF(Tabel1[[#This Row],[auxi]:[auxi]],SUMIF(Tabel1[semaine],Tabel1[[#This Row],[semaine]],Tabel1[Heures payées]),"-")</f>
        <v>-</v>
      </c>
      <c r="S266" s="57" t="str" cm="1">
        <f t="array" aca="1" ref="S266" ca="1">IF(Tabel1[[#This Row],[auxi]:[auxi]],Tabel1[[#This Row],[total semaine]]*24-Contrat_hebdo__h,"")</f>
        <v/>
      </c>
      <c r="T266" s="48" t="str" cm="1">
        <f t="array" aca="1" ref="T266" ca="1">IF(Tabel1[[#This Row],[auxi]:[auxi]],SUMIF(Tabel1[semaine],Tabel1[[#This Row],[semaine]],Tabel1[Repas matin]),"-")</f>
        <v>-</v>
      </c>
      <c r="U266" s="48" t="str" cm="1">
        <f t="array" aca="1" ref="U266" ca="1">IF(Tabel1[[#This Row],[auxi]:[auxi]],SUMIF(Tabel1[semaine],Tabel1[[#This Row],[semaine]],Tabel1[Repas soir]),"-")</f>
        <v>-</v>
      </c>
      <c r="V266" s="30"/>
    </row>
    <row r="267" spans="1:22" ht="15.75" thickBot="1" x14ac:dyDescent="0.3">
      <c r="A267" s="48" t="str">
        <f>MOD(YEAR(Tabel1[[#This Row],[Date]]-WEEKDAY(Tabel1[[#This Row],[Date]],2)+4),100)&amp;TEXT(_xlfn.ISOWEEKNUM(Tabel1[[#This Row],[Date]]),"-00")</f>
        <v>26-38</v>
      </c>
      <c r="B267" s="49" t="str">
        <f>MOD(YEAR(Tabel1[[#This Row],[Date]]),100) &amp; TEXT(MONTH(Tabel1[[#This Row],[Date]]),"-00")</f>
        <v>26-09</v>
      </c>
      <c r="C267" s="50">
        <v>46283</v>
      </c>
      <c r="D267" s="51"/>
      <c r="E267" s="51"/>
      <c r="F267" s="51"/>
      <c r="G267" s="51"/>
      <c r="H267" s="51"/>
      <c r="I267" s="51"/>
      <c r="J267" s="51"/>
      <c r="K267" s="51"/>
      <c r="L267" s="52">
        <f t="shared" si="8"/>
        <v>0</v>
      </c>
      <c r="M267" s="53"/>
      <c r="N267" s="52">
        <f t="shared" si="9"/>
        <v>0</v>
      </c>
      <c r="O267" s="53"/>
      <c r="P267" s="54"/>
      <c r="Q267" s="55" cm="1">
        <f t="array" aca="1" ref="Q267" ca="1">(TODAY()&gt;=Tabel1[[#This Row],[Date]])*(_xlfn.AGGREGATE(14,6,Tabel1[Date]/(Tabel1[semaine]=Tabel1[[#This Row],[semaine]]),1)=Tabel1[[#This Row],[Date]])</f>
        <v>0</v>
      </c>
      <c r="R267" s="56" t="str" cm="1">
        <f t="array" aca="1" ref="R267" ca="1">IF(Tabel1[[#This Row],[auxi]:[auxi]],SUMIF(Tabel1[semaine],Tabel1[[#This Row],[semaine]],Tabel1[Heures payées]),"-")</f>
        <v>-</v>
      </c>
      <c r="S267" s="57" t="str" cm="1">
        <f t="array" aca="1" ref="S267" ca="1">IF(Tabel1[[#This Row],[auxi]:[auxi]],Tabel1[[#This Row],[total semaine]]*24-Contrat_hebdo__h,"")</f>
        <v/>
      </c>
      <c r="T267" s="48" t="str" cm="1">
        <f t="array" aca="1" ref="T267" ca="1">IF(Tabel1[[#This Row],[auxi]:[auxi]],SUMIF(Tabel1[semaine],Tabel1[[#This Row],[semaine]],Tabel1[Repas matin]),"-")</f>
        <v>-</v>
      </c>
      <c r="U267" s="48" t="str" cm="1">
        <f t="array" aca="1" ref="U267" ca="1">IF(Tabel1[[#This Row],[auxi]:[auxi]],SUMIF(Tabel1[semaine],Tabel1[[#This Row],[semaine]],Tabel1[Repas soir]),"-")</f>
        <v>-</v>
      </c>
      <c r="V267" s="30"/>
    </row>
    <row r="268" spans="1:22" ht="15.75" thickBot="1" x14ac:dyDescent="0.3">
      <c r="A268" s="48" t="str">
        <f>MOD(YEAR(Tabel1[[#This Row],[Date]]-WEEKDAY(Tabel1[[#This Row],[Date]],2)+4),100)&amp;TEXT(_xlfn.ISOWEEKNUM(Tabel1[[#This Row],[Date]]),"-00")</f>
        <v>26-38</v>
      </c>
      <c r="B268" s="49" t="str">
        <f>MOD(YEAR(Tabel1[[#This Row],[Date]]),100) &amp; TEXT(MONTH(Tabel1[[#This Row],[Date]]),"-00")</f>
        <v>26-09</v>
      </c>
      <c r="C268" s="50">
        <v>46284</v>
      </c>
      <c r="D268" s="51"/>
      <c r="E268" s="51"/>
      <c r="F268" s="51"/>
      <c r="G268" s="51"/>
      <c r="H268" s="51"/>
      <c r="I268" s="51"/>
      <c r="J268" s="51"/>
      <c r="K268" s="51"/>
      <c r="L268" s="52">
        <f t="shared" si="8"/>
        <v>0</v>
      </c>
      <c r="M268" s="53"/>
      <c r="N268" s="52">
        <f t="shared" si="9"/>
        <v>0</v>
      </c>
      <c r="O268" s="53"/>
      <c r="P268" s="54"/>
      <c r="Q268" s="55" cm="1">
        <f t="array" aca="1" ref="Q268" ca="1">(TODAY()&gt;=Tabel1[[#This Row],[Date]])*(_xlfn.AGGREGATE(14,6,Tabel1[Date]/(Tabel1[semaine]=Tabel1[[#This Row],[semaine]]),1)=Tabel1[[#This Row],[Date]])</f>
        <v>0</v>
      </c>
      <c r="R268" s="56" t="str" cm="1">
        <f t="array" aca="1" ref="R268" ca="1">IF(Tabel1[[#This Row],[auxi]:[auxi]],SUMIF(Tabel1[semaine],Tabel1[[#This Row],[semaine]],Tabel1[Heures payées]),"-")</f>
        <v>-</v>
      </c>
      <c r="S268" s="57" t="str" cm="1">
        <f t="array" aca="1" ref="S268" ca="1">IF(Tabel1[[#This Row],[auxi]:[auxi]],Tabel1[[#This Row],[total semaine]]*24-Contrat_hebdo__h,"")</f>
        <v/>
      </c>
      <c r="T268" s="48" t="str" cm="1">
        <f t="array" aca="1" ref="T268" ca="1">IF(Tabel1[[#This Row],[auxi]:[auxi]],SUMIF(Tabel1[semaine],Tabel1[[#This Row],[semaine]],Tabel1[Repas matin]),"-")</f>
        <v>-</v>
      </c>
      <c r="U268" s="48" t="str" cm="1">
        <f t="array" aca="1" ref="U268" ca="1">IF(Tabel1[[#This Row],[auxi]:[auxi]],SUMIF(Tabel1[semaine],Tabel1[[#This Row],[semaine]],Tabel1[Repas soir]),"-")</f>
        <v>-</v>
      </c>
      <c r="V268" s="30"/>
    </row>
    <row r="269" spans="1:22" ht="15.75" thickBot="1" x14ac:dyDescent="0.3">
      <c r="A269" s="48" t="str">
        <f>MOD(YEAR(Tabel1[[#This Row],[Date]]-WEEKDAY(Tabel1[[#This Row],[Date]],2)+4),100)&amp;TEXT(_xlfn.ISOWEEKNUM(Tabel1[[#This Row],[Date]]),"-00")</f>
        <v>26-38</v>
      </c>
      <c r="B269" s="49" t="str">
        <f>MOD(YEAR(Tabel1[[#This Row],[Date]]),100) &amp; TEXT(MONTH(Tabel1[[#This Row],[Date]]),"-00")</f>
        <v>26-09</v>
      </c>
      <c r="C269" s="50">
        <v>46285</v>
      </c>
      <c r="D269" s="51"/>
      <c r="E269" s="51"/>
      <c r="F269" s="51"/>
      <c r="G269" s="51"/>
      <c r="H269" s="51"/>
      <c r="I269" s="51"/>
      <c r="J269" s="51"/>
      <c r="K269" s="51"/>
      <c r="L269" s="52">
        <f t="shared" si="8"/>
        <v>0</v>
      </c>
      <c r="M269" s="53"/>
      <c r="N269" s="52">
        <f t="shared" si="9"/>
        <v>0</v>
      </c>
      <c r="O269" s="53"/>
      <c r="P269" s="54"/>
      <c r="Q269" s="55" cm="1">
        <f t="array" aca="1" ref="Q269" ca="1">(TODAY()&gt;=Tabel1[[#This Row],[Date]])*(_xlfn.AGGREGATE(14,6,Tabel1[Date]/(Tabel1[semaine]=Tabel1[[#This Row],[semaine]]),1)=Tabel1[[#This Row],[Date]])</f>
        <v>0</v>
      </c>
      <c r="R269" s="56" t="str" cm="1">
        <f t="array" aca="1" ref="R269" ca="1">IF(Tabel1[[#This Row],[auxi]:[auxi]],SUMIF(Tabel1[semaine],Tabel1[[#This Row],[semaine]],Tabel1[Heures payées]),"-")</f>
        <v>-</v>
      </c>
      <c r="S269" s="57" t="str" cm="1">
        <f t="array" aca="1" ref="S269" ca="1">IF(Tabel1[[#This Row],[auxi]:[auxi]],Tabel1[[#This Row],[total semaine]]*24-Contrat_hebdo__h,"")</f>
        <v/>
      </c>
      <c r="T269" s="48" t="str" cm="1">
        <f t="array" aca="1" ref="T269" ca="1">IF(Tabel1[[#This Row],[auxi]:[auxi]],SUMIF(Tabel1[semaine],Tabel1[[#This Row],[semaine]],Tabel1[Repas matin]),"-")</f>
        <v>-</v>
      </c>
      <c r="U269" s="48" t="str" cm="1">
        <f t="array" aca="1" ref="U269" ca="1">IF(Tabel1[[#This Row],[auxi]:[auxi]],SUMIF(Tabel1[semaine],Tabel1[[#This Row],[semaine]],Tabel1[Repas soir]),"-")</f>
        <v>-</v>
      </c>
      <c r="V269" s="30"/>
    </row>
    <row r="270" spans="1:22" ht="15.75" thickBot="1" x14ac:dyDescent="0.3">
      <c r="A270" s="48" t="str">
        <f>MOD(YEAR(Tabel1[[#This Row],[Date]]-WEEKDAY(Tabel1[[#This Row],[Date]],2)+4),100)&amp;TEXT(_xlfn.ISOWEEKNUM(Tabel1[[#This Row],[Date]]),"-00")</f>
        <v>26-39</v>
      </c>
      <c r="B270" s="49" t="str">
        <f>MOD(YEAR(Tabel1[[#This Row],[Date]]),100) &amp; TEXT(MONTH(Tabel1[[#This Row],[Date]]),"-00")</f>
        <v>26-09</v>
      </c>
      <c r="C270" s="50">
        <v>46286</v>
      </c>
      <c r="D270" s="51"/>
      <c r="E270" s="51"/>
      <c r="F270" s="51"/>
      <c r="G270" s="51"/>
      <c r="H270" s="51"/>
      <c r="I270" s="51"/>
      <c r="J270" s="51"/>
      <c r="K270" s="51"/>
      <c r="L270" s="52">
        <f t="shared" si="8"/>
        <v>0</v>
      </c>
      <c r="M270" s="53"/>
      <c r="N270" s="52">
        <f t="shared" si="9"/>
        <v>0</v>
      </c>
      <c r="O270" s="53"/>
      <c r="P270" s="54"/>
      <c r="Q270" s="55" cm="1">
        <f t="array" aca="1" ref="Q270" ca="1">(TODAY()&gt;=Tabel1[[#This Row],[Date]])*(_xlfn.AGGREGATE(14,6,Tabel1[Date]/(Tabel1[semaine]=Tabel1[[#This Row],[semaine]]),1)=Tabel1[[#This Row],[Date]])</f>
        <v>0</v>
      </c>
      <c r="R270" s="56" t="str" cm="1">
        <f t="array" aca="1" ref="R270" ca="1">IF(Tabel1[[#This Row],[auxi]:[auxi]],SUMIF(Tabel1[semaine],Tabel1[[#This Row],[semaine]],Tabel1[Heures payées]),"-")</f>
        <v>-</v>
      </c>
      <c r="S270" s="57" t="str" cm="1">
        <f t="array" aca="1" ref="S270" ca="1">IF(Tabel1[[#This Row],[auxi]:[auxi]],Tabel1[[#This Row],[total semaine]]*24-Contrat_hebdo__h,"")</f>
        <v/>
      </c>
      <c r="T270" s="48" t="str" cm="1">
        <f t="array" aca="1" ref="T270" ca="1">IF(Tabel1[[#This Row],[auxi]:[auxi]],SUMIF(Tabel1[semaine],Tabel1[[#This Row],[semaine]],Tabel1[Repas matin]),"-")</f>
        <v>-</v>
      </c>
      <c r="U270" s="48" t="str" cm="1">
        <f t="array" aca="1" ref="U270" ca="1">IF(Tabel1[[#This Row],[auxi]:[auxi]],SUMIF(Tabel1[semaine],Tabel1[[#This Row],[semaine]],Tabel1[Repas soir]),"-")</f>
        <v>-</v>
      </c>
      <c r="V270" s="30"/>
    </row>
    <row r="271" spans="1:22" ht="15.75" thickBot="1" x14ac:dyDescent="0.3">
      <c r="A271" s="48" t="str">
        <f>MOD(YEAR(Tabel1[[#This Row],[Date]]-WEEKDAY(Tabel1[[#This Row],[Date]],2)+4),100)&amp;TEXT(_xlfn.ISOWEEKNUM(Tabel1[[#This Row],[Date]]),"-00")</f>
        <v>26-39</v>
      </c>
      <c r="B271" s="49" t="str">
        <f>MOD(YEAR(Tabel1[[#This Row],[Date]]),100) &amp; TEXT(MONTH(Tabel1[[#This Row],[Date]]),"-00")</f>
        <v>26-09</v>
      </c>
      <c r="C271" s="50">
        <v>46287</v>
      </c>
      <c r="D271" s="51"/>
      <c r="E271" s="51"/>
      <c r="F271" s="51"/>
      <c r="G271" s="51"/>
      <c r="H271" s="51"/>
      <c r="I271" s="51"/>
      <c r="J271" s="51"/>
      <c r="K271" s="51"/>
      <c r="L271" s="52">
        <f t="shared" si="8"/>
        <v>0</v>
      </c>
      <c r="M271" s="53"/>
      <c r="N271" s="52">
        <f t="shared" si="9"/>
        <v>0</v>
      </c>
      <c r="O271" s="53"/>
      <c r="P271" s="54"/>
      <c r="Q271" s="55" cm="1">
        <f t="array" aca="1" ref="Q271" ca="1">(TODAY()&gt;=Tabel1[[#This Row],[Date]])*(_xlfn.AGGREGATE(14,6,Tabel1[Date]/(Tabel1[semaine]=Tabel1[[#This Row],[semaine]]),1)=Tabel1[[#This Row],[Date]])</f>
        <v>0</v>
      </c>
      <c r="R271" s="56" t="str" cm="1">
        <f t="array" aca="1" ref="R271" ca="1">IF(Tabel1[[#This Row],[auxi]:[auxi]],SUMIF(Tabel1[semaine],Tabel1[[#This Row],[semaine]],Tabel1[Heures payées]),"-")</f>
        <v>-</v>
      </c>
      <c r="S271" s="57" t="str" cm="1">
        <f t="array" aca="1" ref="S271" ca="1">IF(Tabel1[[#This Row],[auxi]:[auxi]],Tabel1[[#This Row],[total semaine]]*24-Contrat_hebdo__h,"")</f>
        <v/>
      </c>
      <c r="T271" s="48" t="str" cm="1">
        <f t="array" aca="1" ref="T271" ca="1">IF(Tabel1[[#This Row],[auxi]:[auxi]],SUMIF(Tabel1[semaine],Tabel1[[#This Row],[semaine]],Tabel1[Repas matin]),"-")</f>
        <v>-</v>
      </c>
      <c r="U271" s="48" t="str" cm="1">
        <f t="array" aca="1" ref="U271" ca="1">IF(Tabel1[[#This Row],[auxi]:[auxi]],SUMIF(Tabel1[semaine],Tabel1[[#This Row],[semaine]],Tabel1[Repas soir]),"-")</f>
        <v>-</v>
      </c>
      <c r="V271" s="30"/>
    </row>
    <row r="272" spans="1:22" ht="15.75" thickBot="1" x14ac:dyDescent="0.3">
      <c r="A272" s="48" t="str">
        <f>MOD(YEAR(Tabel1[[#This Row],[Date]]-WEEKDAY(Tabel1[[#This Row],[Date]],2)+4),100)&amp;TEXT(_xlfn.ISOWEEKNUM(Tabel1[[#This Row],[Date]]),"-00")</f>
        <v>26-39</v>
      </c>
      <c r="B272" s="49" t="str">
        <f>MOD(YEAR(Tabel1[[#This Row],[Date]]),100) &amp; TEXT(MONTH(Tabel1[[#This Row],[Date]]),"-00")</f>
        <v>26-09</v>
      </c>
      <c r="C272" s="50">
        <v>46288</v>
      </c>
      <c r="D272" s="51"/>
      <c r="E272" s="51"/>
      <c r="F272" s="51"/>
      <c r="G272" s="51"/>
      <c r="H272" s="51"/>
      <c r="I272" s="51"/>
      <c r="J272" s="51"/>
      <c r="K272" s="51"/>
      <c r="L272" s="52">
        <f t="shared" si="8"/>
        <v>0</v>
      </c>
      <c r="M272" s="53"/>
      <c r="N272" s="52">
        <f t="shared" si="9"/>
        <v>0</v>
      </c>
      <c r="O272" s="53"/>
      <c r="P272" s="54"/>
      <c r="Q272" s="55" cm="1">
        <f t="array" aca="1" ref="Q272" ca="1">(TODAY()&gt;=Tabel1[[#This Row],[Date]])*(_xlfn.AGGREGATE(14,6,Tabel1[Date]/(Tabel1[semaine]=Tabel1[[#This Row],[semaine]]),1)=Tabel1[[#This Row],[Date]])</f>
        <v>0</v>
      </c>
      <c r="R272" s="56" t="str" cm="1">
        <f t="array" aca="1" ref="R272" ca="1">IF(Tabel1[[#This Row],[auxi]:[auxi]],SUMIF(Tabel1[semaine],Tabel1[[#This Row],[semaine]],Tabel1[Heures payées]),"-")</f>
        <v>-</v>
      </c>
      <c r="S272" s="57" t="str" cm="1">
        <f t="array" aca="1" ref="S272" ca="1">IF(Tabel1[[#This Row],[auxi]:[auxi]],Tabel1[[#This Row],[total semaine]]*24-Contrat_hebdo__h,"")</f>
        <v/>
      </c>
      <c r="T272" s="48" t="str" cm="1">
        <f t="array" aca="1" ref="T272" ca="1">IF(Tabel1[[#This Row],[auxi]:[auxi]],SUMIF(Tabel1[semaine],Tabel1[[#This Row],[semaine]],Tabel1[Repas matin]),"-")</f>
        <v>-</v>
      </c>
      <c r="U272" s="48" t="str" cm="1">
        <f t="array" aca="1" ref="U272" ca="1">IF(Tabel1[[#This Row],[auxi]:[auxi]],SUMIF(Tabel1[semaine],Tabel1[[#This Row],[semaine]],Tabel1[Repas soir]),"-")</f>
        <v>-</v>
      </c>
      <c r="V272" s="30"/>
    </row>
    <row r="273" spans="1:22" ht="15.75" thickBot="1" x14ac:dyDescent="0.3">
      <c r="A273" s="48" t="str">
        <f>MOD(YEAR(Tabel1[[#This Row],[Date]]-WEEKDAY(Tabel1[[#This Row],[Date]],2)+4),100)&amp;TEXT(_xlfn.ISOWEEKNUM(Tabel1[[#This Row],[Date]]),"-00")</f>
        <v>26-39</v>
      </c>
      <c r="B273" s="49" t="str">
        <f>MOD(YEAR(Tabel1[[#This Row],[Date]]),100) &amp; TEXT(MONTH(Tabel1[[#This Row],[Date]]),"-00")</f>
        <v>26-09</v>
      </c>
      <c r="C273" s="50">
        <v>46289</v>
      </c>
      <c r="D273" s="51"/>
      <c r="E273" s="51"/>
      <c r="F273" s="51"/>
      <c r="G273" s="51"/>
      <c r="H273" s="51"/>
      <c r="I273" s="51"/>
      <c r="J273" s="51"/>
      <c r="K273" s="51"/>
      <c r="L273" s="52">
        <f t="shared" si="8"/>
        <v>0</v>
      </c>
      <c r="M273" s="53"/>
      <c r="N273" s="52">
        <f t="shared" si="9"/>
        <v>0</v>
      </c>
      <c r="O273" s="53"/>
      <c r="P273" s="54"/>
      <c r="Q273" s="55" cm="1">
        <f t="array" aca="1" ref="Q273" ca="1">(TODAY()&gt;=Tabel1[[#This Row],[Date]])*(_xlfn.AGGREGATE(14,6,Tabel1[Date]/(Tabel1[semaine]=Tabel1[[#This Row],[semaine]]),1)=Tabel1[[#This Row],[Date]])</f>
        <v>0</v>
      </c>
      <c r="R273" s="56" t="str" cm="1">
        <f t="array" aca="1" ref="R273" ca="1">IF(Tabel1[[#This Row],[auxi]:[auxi]],SUMIF(Tabel1[semaine],Tabel1[[#This Row],[semaine]],Tabel1[Heures payées]),"-")</f>
        <v>-</v>
      </c>
      <c r="S273" s="57" t="str" cm="1">
        <f t="array" aca="1" ref="S273" ca="1">IF(Tabel1[[#This Row],[auxi]:[auxi]],Tabel1[[#This Row],[total semaine]]*24-Contrat_hebdo__h,"")</f>
        <v/>
      </c>
      <c r="T273" s="48" t="str" cm="1">
        <f t="array" aca="1" ref="T273" ca="1">IF(Tabel1[[#This Row],[auxi]:[auxi]],SUMIF(Tabel1[semaine],Tabel1[[#This Row],[semaine]],Tabel1[Repas matin]),"-")</f>
        <v>-</v>
      </c>
      <c r="U273" s="48" t="str" cm="1">
        <f t="array" aca="1" ref="U273" ca="1">IF(Tabel1[[#This Row],[auxi]:[auxi]],SUMIF(Tabel1[semaine],Tabel1[[#This Row],[semaine]],Tabel1[Repas soir]),"-")</f>
        <v>-</v>
      </c>
      <c r="V273" s="30"/>
    </row>
    <row r="274" spans="1:22" ht="15.75" thickBot="1" x14ac:dyDescent="0.3">
      <c r="A274" s="48" t="str">
        <f>MOD(YEAR(Tabel1[[#This Row],[Date]]-WEEKDAY(Tabel1[[#This Row],[Date]],2)+4),100)&amp;TEXT(_xlfn.ISOWEEKNUM(Tabel1[[#This Row],[Date]]),"-00")</f>
        <v>26-39</v>
      </c>
      <c r="B274" s="49" t="str">
        <f>MOD(YEAR(Tabel1[[#This Row],[Date]]),100) &amp; TEXT(MONTH(Tabel1[[#This Row],[Date]]),"-00")</f>
        <v>26-09</v>
      </c>
      <c r="C274" s="50">
        <v>46290</v>
      </c>
      <c r="D274" s="51"/>
      <c r="E274" s="51"/>
      <c r="F274" s="51"/>
      <c r="G274" s="51"/>
      <c r="H274" s="51"/>
      <c r="I274" s="51"/>
      <c r="J274" s="51"/>
      <c r="K274" s="51"/>
      <c r="L274" s="52">
        <f t="shared" si="8"/>
        <v>0</v>
      </c>
      <c r="M274" s="53"/>
      <c r="N274" s="52">
        <f t="shared" si="9"/>
        <v>0</v>
      </c>
      <c r="O274" s="53"/>
      <c r="P274" s="54"/>
      <c r="Q274" s="55" cm="1">
        <f t="array" aca="1" ref="Q274" ca="1">(TODAY()&gt;=Tabel1[[#This Row],[Date]])*(_xlfn.AGGREGATE(14,6,Tabel1[Date]/(Tabel1[semaine]=Tabel1[[#This Row],[semaine]]),1)=Tabel1[[#This Row],[Date]])</f>
        <v>0</v>
      </c>
      <c r="R274" s="56" t="str" cm="1">
        <f t="array" aca="1" ref="R274" ca="1">IF(Tabel1[[#This Row],[auxi]:[auxi]],SUMIF(Tabel1[semaine],Tabel1[[#This Row],[semaine]],Tabel1[Heures payées]),"-")</f>
        <v>-</v>
      </c>
      <c r="S274" s="57" t="str" cm="1">
        <f t="array" aca="1" ref="S274" ca="1">IF(Tabel1[[#This Row],[auxi]:[auxi]],Tabel1[[#This Row],[total semaine]]*24-Contrat_hebdo__h,"")</f>
        <v/>
      </c>
      <c r="T274" s="48" t="str" cm="1">
        <f t="array" aca="1" ref="T274" ca="1">IF(Tabel1[[#This Row],[auxi]:[auxi]],SUMIF(Tabel1[semaine],Tabel1[[#This Row],[semaine]],Tabel1[Repas matin]),"-")</f>
        <v>-</v>
      </c>
      <c r="U274" s="48" t="str" cm="1">
        <f t="array" aca="1" ref="U274" ca="1">IF(Tabel1[[#This Row],[auxi]:[auxi]],SUMIF(Tabel1[semaine],Tabel1[[#This Row],[semaine]],Tabel1[Repas soir]),"-")</f>
        <v>-</v>
      </c>
      <c r="V274" s="30"/>
    </row>
    <row r="275" spans="1:22" ht="15.75" thickBot="1" x14ac:dyDescent="0.3">
      <c r="A275" s="48" t="str">
        <f>MOD(YEAR(Tabel1[[#This Row],[Date]]-WEEKDAY(Tabel1[[#This Row],[Date]],2)+4),100)&amp;TEXT(_xlfn.ISOWEEKNUM(Tabel1[[#This Row],[Date]]),"-00")</f>
        <v>26-39</v>
      </c>
      <c r="B275" s="49" t="str">
        <f>MOD(YEAR(Tabel1[[#This Row],[Date]]),100) &amp; TEXT(MONTH(Tabel1[[#This Row],[Date]]),"-00")</f>
        <v>26-09</v>
      </c>
      <c r="C275" s="50">
        <v>46291</v>
      </c>
      <c r="D275" s="51"/>
      <c r="E275" s="51"/>
      <c r="F275" s="51"/>
      <c r="G275" s="51"/>
      <c r="H275" s="51"/>
      <c r="I275" s="51"/>
      <c r="J275" s="51"/>
      <c r="K275" s="51"/>
      <c r="L275" s="52">
        <f t="shared" si="8"/>
        <v>0</v>
      </c>
      <c r="M275" s="53"/>
      <c r="N275" s="52">
        <f t="shared" si="9"/>
        <v>0</v>
      </c>
      <c r="O275" s="53"/>
      <c r="P275" s="54"/>
      <c r="Q275" s="55" cm="1">
        <f t="array" aca="1" ref="Q275" ca="1">(TODAY()&gt;=Tabel1[[#This Row],[Date]])*(_xlfn.AGGREGATE(14,6,Tabel1[Date]/(Tabel1[semaine]=Tabel1[[#This Row],[semaine]]),1)=Tabel1[[#This Row],[Date]])</f>
        <v>0</v>
      </c>
      <c r="R275" s="56" t="str" cm="1">
        <f t="array" aca="1" ref="R275" ca="1">IF(Tabel1[[#This Row],[auxi]:[auxi]],SUMIF(Tabel1[semaine],Tabel1[[#This Row],[semaine]],Tabel1[Heures payées]),"-")</f>
        <v>-</v>
      </c>
      <c r="S275" s="57" t="str" cm="1">
        <f t="array" aca="1" ref="S275" ca="1">IF(Tabel1[[#This Row],[auxi]:[auxi]],Tabel1[[#This Row],[total semaine]]*24-Contrat_hebdo__h,"")</f>
        <v/>
      </c>
      <c r="T275" s="48" t="str" cm="1">
        <f t="array" aca="1" ref="T275" ca="1">IF(Tabel1[[#This Row],[auxi]:[auxi]],SUMIF(Tabel1[semaine],Tabel1[[#This Row],[semaine]],Tabel1[Repas matin]),"-")</f>
        <v>-</v>
      </c>
      <c r="U275" s="48" t="str" cm="1">
        <f t="array" aca="1" ref="U275" ca="1">IF(Tabel1[[#This Row],[auxi]:[auxi]],SUMIF(Tabel1[semaine],Tabel1[[#This Row],[semaine]],Tabel1[Repas soir]),"-")</f>
        <v>-</v>
      </c>
      <c r="V275" s="30"/>
    </row>
    <row r="276" spans="1:22" ht="15.75" thickBot="1" x14ac:dyDescent="0.3">
      <c r="A276" s="48" t="str">
        <f>MOD(YEAR(Tabel1[[#This Row],[Date]]-WEEKDAY(Tabel1[[#This Row],[Date]],2)+4),100)&amp;TEXT(_xlfn.ISOWEEKNUM(Tabel1[[#This Row],[Date]]),"-00")</f>
        <v>26-39</v>
      </c>
      <c r="B276" s="49" t="str">
        <f>MOD(YEAR(Tabel1[[#This Row],[Date]]),100) &amp; TEXT(MONTH(Tabel1[[#This Row],[Date]]),"-00")</f>
        <v>26-09</v>
      </c>
      <c r="C276" s="50">
        <v>46292</v>
      </c>
      <c r="D276" s="51"/>
      <c r="E276" s="51"/>
      <c r="F276" s="51"/>
      <c r="G276" s="51"/>
      <c r="H276" s="51"/>
      <c r="I276" s="51"/>
      <c r="J276" s="51"/>
      <c r="K276" s="51"/>
      <c r="L276" s="52">
        <f t="shared" si="8"/>
        <v>0</v>
      </c>
      <c r="M276" s="53"/>
      <c r="N276" s="52">
        <f t="shared" si="9"/>
        <v>0</v>
      </c>
      <c r="O276" s="53"/>
      <c r="P276" s="54"/>
      <c r="Q276" s="55" cm="1">
        <f t="array" aca="1" ref="Q276" ca="1">(TODAY()&gt;=Tabel1[[#This Row],[Date]])*(_xlfn.AGGREGATE(14,6,Tabel1[Date]/(Tabel1[semaine]=Tabel1[[#This Row],[semaine]]),1)=Tabel1[[#This Row],[Date]])</f>
        <v>0</v>
      </c>
      <c r="R276" s="56" t="str" cm="1">
        <f t="array" aca="1" ref="R276" ca="1">IF(Tabel1[[#This Row],[auxi]:[auxi]],SUMIF(Tabel1[semaine],Tabel1[[#This Row],[semaine]],Tabel1[Heures payées]),"-")</f>
        <v>-</v>
      </c>
      <c r="S276" s="57" t="str" cm="1">
        <f t="array" aca="1" ref="S276" ca="1">IF(Tabel1[[#This Row],[auxi]:[auxi]],Tabel1[[#This Row],[total semaine]]*24-Contrat_hebdo__h,"")</f>
        <v/>
      </c>
      <c r="T276" s="48" t="str" cm="1">
        <f t="array" aca="1" ref="T276" ca="1">IF(Tabel1[[#This Row],[auxi]:[auxi]],SUMIF(Tabel1[semaine],Tabel1[[#This Row],[semaine]],Tabel1[Repas matin]),"-")</f>
        <v>-</v>
      </c>
      <c r="U276" s="48" t="str" cm="1">
        <f t="array" aca="1" ref="U276" ca="1">IF(Tabel1[[#This Row],[auxi]:[auxi]],SUMIF(Tabel1[semaine],Tabel1[[#This Row],[semaine]],Tabel1[Repas soir]),"-")</f>
        <v>-</v>
      </c>
      <c r="V276" s="30"/>
    </row>
    <row r="277" spans="1:22" ht="15.75" thickBot="1" x14ac:dyDescent="0.3">
      <c r="A277" s="48" t="str">
        <f>MOD(YEAR(Tabel1[[#This Row],[Date]]-WEEKDAY(Tabel1[[#This Row],[Date]],2)+4),100)&amp;TEXT(_xlfn.ISOWEEKNUM(Tabel1[[#This Row],[Date]]),"-00")</f>
        <v>26-40</v>
      </c>
      <c r="B277" s="49" t="str">
        <f>MOD(YEAR(Tabel1[[#This Row],[Date]]),100) &amp; TEXT(MONTH(Tabel1[[#This Row],[Date]]),"-00")</f>
        <v>26-09</v>
      </c>
      <c r="C277" s="50">
        <v>46293</v>
      </c>
      <c r="D277" s="51"/>
      <c r="E277" s="51"/>
      <c r="F277" s="51"/>
      <c r="G277" s="51"/>
      <c r="H277" s="51"/>
      <c r="I277" s="51"/>
      <c r="J277" s="51"/>
      <c r="K277" s="51"/>
      <c r="L277" s="52">
        <f t="shared" si="8"/>
        <v>0</v>
      </c>
      <c r="M277" s="53"/>
      <c r="N277" s="52">
        <f t="shared" si="9"/>
        <v>0</v>
      </c>
      <c r="O277" s="53"/>
      <c r="P277" s="54"/>
      <c r="Q277" s="55" cm="1">
        <f t="array" aca="1" ref="Q277" ca="1">(TODAY()&gt;=Tabel1[[#This Row],[Date]])*(_xlfn.AGGREGATE(14,6,Tabel1[Date]/(Tabel1[semaine]=Tabel1[[#This Row],[semaine]]),1)=Tabel1[[#This Row],[Date]])</f>
        <v>0</v>
      </c>
      <c r="R277" s="56" t="str" cm="1">
        <f t="array" aca="1" ref="R277" ca="1">IF(Tabel1[[#This Row],[auxi]:[auxi]],SUMIF(Tabel1[semaine],Tabel1[[#This Row],[semaine]],Tabel1[Heures payées]),"-")</f>
        <v>-</v>
      </c>
      <c r="S277" s="57" t="str" cm="1">
        <f t="array" aca="1" ref="S277" ca="1">IF(Tabel1[[#This Row],[auxi]:[auxi]],Tabel1[[#This Row],[total semaine]]*24-Contrat_hebdo__h,"")</f>
        <v/>
      </c>
      <c r="T277" s="48" t="str" cm="1">
        <f t="array" aca="1" ref="T277" ca="1">IF(Tabel1[[#This Row],[auxi]:[auxi]],SUMIF(Tabel1[semaine],Tabel1[[#This Row],[semaine]],Tabel1[Repas matin]),"-")</f>
        <v>-</v>
      </c>
      <c r="U277" s="48" t="str" cm="1">
        <f t="array" aca="1" ref="U277" ca="1">IF(Tabel1[[#This Row],[auxi]:[auxi]],SUMIF(Tabel1[semaine],Tabel1[[#This Row],[semaine]],Tabel1[Repas soir]),"-")</f>
        <v>-</v>
      </c>
      <c r="V277" s="30"/>
    </row>
    <row r="278" spans="1:22" ht="15.75" thickBot="1" x14ac:dyDescent="0.3">
      <c r="A278" s="48" t="str">
        <f>MOD(YEAR(Tabel1[[#This Row],[Date]]-WEEKDAY(Tabel1[[#This Row],[Date]],2)+4),100)&amp;TEXT(_xlfn.ISOWEEKNUM(Tabel1[[#This Row],[Date]]),"-00")</f>
        <v>26-40</v>
      </c>
      <c r="B278" s="49" t="str">
        <f>MOD(YEAR(Tabel1[[#This Row],[Date]]),100) &amp; TEXT(MONTH(Tabel1[[#This Row],[Date]]),"-00")</f>
        <v>26-09</v>
      </c>
      <c r="C278" s="50">
        <v>46294</v>
      </c>
      <c r="D278" s="51"/>
      <c r="E278" s="51"/>
      <c r="F278" s="51"/>
      <c r="G278" s="51"/>
      <c r="H278" s="51"/>
      <c r="I278" s="51"/>
      <c r="J278" s="51"/>
      <c r="K278" s="51"/>
      <c r="L278" s="52">
        <f t="shared" si="8"/>
        <v>0</v>
      </c>
      <c r="M278" s="53"/>
      <c r="N278" s="52">
        <f t="shared" si="9"/>
        <v>0</v>
      </c>
      <c r="O278" s="53"/>
      <c r="P278" s="54"/>
      <c r="Q278" s="55" cm="1">
        <f t="array" aca="1" ref="Q278" ca="1">(TODAY()&gt;=Tabel1[[#This Row],[Date]])*(_xlfn.AGGREGATE(14,6,Tabel1[Date]/(Tabel1[semaine]=Tabel1[[#This Row],[semaine]]),1)=Tabel1[[#This Row],[Date]])</f>
        <v>0</v>
      </c>
      <c r="R278" s="56" t="str" cm="1">
        <f t="array" aca="1" ref="R278" ca="1">IF(Tabel1[[#This Row],[auxi]:[auxi]],SUMIF(Tabel1[semaine],Tabel1[[#This Row],[semaine]],Tabel1[Heures payées]),"-")</f>
        <v>-</v>
      </c>
      <c r="S278" s="57" t="str" cm="1">
        <f t="array" aca="1" ref="S278" ca="1">IF(Tabel1[[#This Row],[auxi]:[auxi]],Tabel1[[#This Row],[total semaine]]*24-Contrat_hebdo__h,"")</f>
        <v/>
      </c>
      <c r="T278" s="48" t="str" cm="1">
        <f t="array" aca="1" ref="T278" ca="1">IF(Tabel1[[#This Row],[auxi]:[auxi]],SUMIF(Tabel1[semaine],Tabel1[[#This Row],[semaine]],Tabel1[Repas matin]),"-")</f>
        <v>-</v>
      </c>
      <c r="U278" s="48" t="str" cm="1">
        <f t="array" aca="1" ref="U278" ca="1">IF(Tabel1[[#This Row],[auxi]:[auxi]],SUMIF(Tabel1[semaine],Tabel1[[#This Row],[semaine]],Tabel1[Repas soir]),"-")</f>
        <v>-</v>
      </c>
      <c r="V278" s="30"/>
    </row>
    <row r="279" spans="1:22" ht="15.75" thickBot="1" x14ac:dyDescent="0.3">
      <c r="A279" s="48" t="str">
        <f>MOD(YEAR(Tabel1[[#This Row],[Date]]-WEEKDAY(Tabel1[[#This Row],[Date]],2)+4),100)&amp;TEXT(_xlfn.ISOWEEKNUM(Tabel1[[#This Row],[Date]]),"-00")</f>
        <v>26-40</v>
      </c>
      <c r="B279" s="49" t="str">
        <f>MOD(YEAR(Tabel1[[#This Row],[Date]]),100) &amp; TEXT(MONTH(Tabel1[[#This Row],[Date]]),"-00")</f>
        <v>26-09</v>
      </c>
      <c r="C279" s="50">
        <v>46295</v>
      </c>
      <c r="D279" s="51"/>
      <c r="E279" s="51"/>
      <c r="F279" s="51"/>
      <c r="G279" s="51"/>
      <c r="H279" s="51"/>
      <c r="I279" s="51"/>
      <c r="J279" s="51"/>
      <c r="K279" s="51"/>
      <c r="L279" s="52">
        <f t="shared" si="8"/>
        <v>0</v>
      </c>
      <c r="M279" s="53"/>
      <c r="N279" s="52">
        <f t="shared" si="9"/>
        <v>0</v>
      </c>
      <c r="O279" s="53"/>
      <c r="P279" s="54"/>
      <c r="Q279" s="55" cm="1">
        <f t="array" aca="1" ref="Q279" ca="1">(TODAY()&gt;=Tabel1[[#This Row],[Date]])*(_xlfn.AGGREGATE(14,6,Tabel1[Date]/(Tabel1[semaine]=Tabel1[[#This Row],[semaine]]),1)=Tabel1[[#This Row],[Date]])</f>
        <v>0</v>
      </c>
      <c r="R279" s="56" t="str" cm="1">
        <f t="array" aca="1" ref="R279" ca="1">IF(Tabel1[[#This Row],[auxi]:[auxi]],SUMIF(Tabel1[semaine],Tabel1[[#This Row],[semaine]],Tabel1[Heures payées]),"-")</f>
        <v>-</v>
      </c>
      <c r="S279" s="57" t="str" cm="1">
        <f t="array" aca="1" ref="S279" ca="1">IF(Tabel1[[#This Row],[auxi]:[auxi]],Tabel1[[#This Row],[total semaine]]*24-Contrat_hebdo__h,"")</f>
        <v/>
      </c>
      <c r="T279" s="48" t="str" cm="1">
        <f t="array" aca="1" ref="T279" ca="1">IF(Tabel1[[#This Row],[auxi]:[auxi]],SUMIF(Tabel1[semaine],Tabel1[[#This Row],[semaine]],Tabel1[Repas matin]),"-")</f>
        <v>-</v>
      </c>
      <c r="U279" s="48" t="str" cm="1">
        <f t="array" aca="1" ref="U279" ca="1">IF(Tabel1[[#This Row],[auxi]:[auxi]],SUMIF(Tabel1[semaine],Tabel1[[#This Row],[semaine]],Tabel1[Repas soir]),"-")</f>
        <v>-</v>
      </c>
      <c r="V279" s="30"/>
    </row>
    <row r="280" spans="1:22" ht="15.75" thickBot="1" x14ac:dyDescent="0.3">
      <c r="A280" s="48" t="str">
        <f>MOD(YEAR(Tabel1[[#This Row],[Date]]-WEEKDAY(Tabel1[[#This Row],[Date]],2)+4),100)&amp;TEXT(_xlfn.ISOWEEKNUM(Tabel1[[#This Row],[Date]]),"-00")</f>
        <v>26-40</v>
      </c>
      <c r="B280" s="49" t="str">
        <f>MOD(YEAR(Tabel1[[#This Row],[Date]]),100) &amp; TEXT(MONTH(Tabel1[[#This Row],[Date]]),"-00")</f>
        <v>26-10</v>
      </c>
      <c r="C280" s="50">
        <v>46296</v>
      </c>
      <c r="D280" s="51"/>
      <c r="E280" s="51"/>
      <c r="F280" s="51"/>
      <c r="G280" s="51"/>
      <c r="H280" s="51"/>
      <c r="I280" s="51"/>
      <c r="J280" s="51"/>
      <c r="K280" s="51"/>
      <c r="L280" s="52">
        <f t="shared" si="8"/>
        <v>0</v>
      </c>
      <c r="M280" s="53"/>
      <c r="N280" s="52">
        <f t="shared" si="9"/>
        <v>0</v>
      </c>
      <c r="O280" s="53"/>
      <c r="P280" s="54"/>
      <c r="Q280" s="55" cm="1">
        <f t="array" aca="1" ref="Q280" ca="1">(TODAY()&gt;=Tabel1[[#This Row],[Date]])*(_xlfn.AGGREGATE(14,6,Tabel1[Date]/(Tabel1[semaine]=Tabel1[[#This Row],[semaine]]),1)=Tabel1[[#This Row],[Date]])</f>
        <v>0</v>
      </c>
      <c r="R280" s="56" t="str" cm="1">
        <f t="array" aca="1" ref="R280" ca="1">IF(Tabel1[[#This Row],[auxi]:[auxi]],SUMIF(Tabel1[semaine],Tabel1[[#This Row],[semaine]],Tabel1[Heures payées]),"-")</f>
        <v>-</v>
      </c>
      <c r="S280" s="57" t="str" cm="1">
        <f t="array" aca="1" ref="S280" ca="1">IF(Tabel1[[#This Row],[auxi]:[auxi]],Tabel1[[#This Row],[total semaine]]*24-Contrat_hebdo__h,"")</f>
        <v/>
      </c>
      <c r="T280" s="48" t="str" cm="1">
        <f t="array" aca="1" ref="T280" ca="1">IF(Tabel1[[#This Row],[auxi]:[auxi]],SUMIF(Tabel1[semaine],Tabel1[[#This Row],[semaine]],Tabel1[Repas matin]),"-")</f>
        <v>-</v>
      </c>
      <c r="U280" s="48" t="str" cm="1">
        <f t="array" aca="1" ref="U280" ca="1">IF(Tabel1[[#This Row],[auxi]:[auxi]],SUMIF(Tabel1[semaine],Tabel1[[#This Row],[semaine]],Tabel1[Repas soir]),"-")</f>
        <v>-</v>
      </c>
      <c r="V280" s="30"/>
    </row>
    <row r="281" spans="1:22" ht="15.75" thickBot="1" x14ac:dyDescent="0.3">
      <c r="A281" s="48" t="str">
        <f>MOD(YEAR(Tabel1[[#This Row],[Date]]-WEEKDAY(Tabel1[[#This Row],[Date]],2)+4),100)&amp;TEXT(_xlfn.ISOWEEKNUM(Tabel1[[#This Row],[Date]]),"-00")</f>
        <v>26-40</v>
      </c>
      <c r="B281" s="49" t="str">
        <f>MOD(YEAR(Tabel1[[#This Row],[Date]]),100) &amp; TEXT(MONTH(Tabel1[[#This Row],[Date]]),"-00")</f>
        <v>26-10</v>
      </c>
      <c r="C281" s="50">
        <v>46297</v>
      </c>
      <c r="D281" s="51"/>
      <c r="E281" s="51"/>
      <c r="F281" s="51"/>
      <c r="G281" s="51"/>
      <c r="H281" s="51"/>
      <c r="I281" s="51"/>
      <c r="J281" s="51"/>
      <c r="K281" s="51"/>
      <c r="L281" s="52">
        <f t="shared" si="8"/>
        <v>0</v>
      </c>
      <c r="M281" s="53"/>
      <c r="N281" s="52">
        <f t="shared" si="9"/>
        <v>0</v>
      </c>
      <c r="O281" s="53"/>
      <c r="P281" s="54"/>
      <c r="Q281" s="55" cm="1">
        <f t="array" aca="1" ref="Q281" ca="1">(TODAY()&gt;=Tabel1[[#This Row],[Date]])*(_xlfn.AGGREGATE(14,6,Tabel1[Date]/(Tabel1[semaine]=Tabel1[[#This Row],[semaine]]),1)=Tabel1[[#This Row],[Date]])</f>
        <v>0</v>
      </c>
      <c r="R281" s="56" t="str" cm="1">
        <f t="array" aca="1" ref="R281" ca="1">IF(Tabel1[[#This Row],[auxi]:[auxi]],SUMIF(Tabel1[semaine],Tabel1[[#This Row],[semaine]],Tabel1[Heures payées]),"-")</f>
        <v>-</v>
      </c>
      <c r="S281" s="57" t="str" cm="1">
        <f t="array" aca="1" ref="S281" ca="1">IF(Tabel1[[#This Row],[auxi]:[auxi]],Tabel1[[#This Row],[total semaine]]*24-Contrat_hebdo__h,"")</f>
        <v/>
      </c>
      <c r="T281" s="48" t="str" cm="1">
        <f t="array" aca="1" ref="T281" ca="1">IF(Tabel1[[#This Row],[auxi]:[auxi]],SUMIF(Tabel1[semaine],Tabel1[[#This Row],[semaine]],Tabel1[Repas matin]),"-")</f>
        <v>-</v>
      </c>
      <c r="U281" s="48" t="str" cm="1">
        <f t="array" aca="1" ref="U281" ca="1">IF(Tabel1[[#This Row],[auxi]:[auxi]],SUMIF(Tabel1[semaine],Tabel1[[#This Row],[semaine]],Tabel1[Repas soir]),"-")</f>
        <v>-</v>
      </c>
      <c r="V281" s="30"/>
    </row>
    <row r="282" spans="1:22" ht="15.75" thickBot="1" x14ac:dyDescent="0.3">
      <c r="A282" s="48" t="str">
        <f>MOD(YEAR(Tabel1[[#This Row],[Date]]-WEEKDAY(Tabel1[[#This Row],[Date]],2)+4),100)&amp;TEXT(_xlfn.ISOWEEKNUM(Tabel1[[#This Row],[Date]]),"-00")</f>
        <v>26-40</v>
      </c>
      <c r="B282" s="49" t="str">
        <f>MOD(YEAR(Tabel1[[#This Row],[Date]]),100) &amp; TEXT(MONTH(Tabel1[[#This Row],[Date]]),"-00")</f>
        <v>26-10</v>
      </c>
      <c r="C282" s="50">
        <v>46298</v>
      </c>
      <c r="D282" s="51"/>
      <c r="E282" s="51"/>
      <c r="F282" s="51"/>
      <c r="G282" s="51"/>
      <c r="H282" s="51"/>
      <c r="I282" s="51"/>
      <c r="J282" s="51"/>
      <c r="K282" s="51"/>
      <c r="L282" s="52">
        <f t="shared" si="8"/>
        <v>0</v>
      </c>
      <c r="M282" s="53"/>
      <c r="N282" s="52">
        <f t="shared" si="9"/>
        <v>0</v>
      </c>
      <c r="O282" s="53"/>
      <c r="P282" s="54"/>
      <c r="Q282" s="55" cm="1">
        <f t="array" aca="1" ref="Q282" ca="1">(TODAY()&gt;=Tabel1[[#This Row],[Date]])*(_xlfn.AGGREGATE(14,6,Tabel1[Date]/(Tabel1[semaine]=Tabel1[[#This Row],[semaine]]),1)=Tabel1[[#This Row],[Date]])</f>
        <v>0</v>
      </c>
      <c r="R282" s="56" t="str" cm="1">
        <f t="array" aca="1" ref="R282" ca="1">IF(Tabel1[[#This Row],[auxi]:[auxi]],SUMIF(Tabel1[semaine],Tabel1[[#This Row],[semaine]],Tabel1[Heures payées]),"-")</f>
        <v>-</v>
      </c>
      <c r="S282" s="57" t="str" cm="1">
        <f t="array" aca="1" ref="S282" ca="1">IF(Tabel1[[#This Row],[auxi]:[auxi]],Tabel1[[#This Row],[total semaine]]*24-Contrat_hebdo__h,"")</f>
        <v/>
      </c>
      <c r="T282" s="48" t="str" cm="1">
        <f t="array" aca="1" ref="T282" ca="1">IF(Tabel1[[#This Row],[auxi]:[auxi]],SUMIF(Tabel1[semaine],Tabel1[[#This Row],[semaine]],Tabel1[Repas matin]),"-")</f>
        <v>-</v>
      </c>
      <c r="U282" s="48" t="str" cm="1">
        <f t="array" aca="1" ref="U282" ca="1">IF(Tabel1[[#This Row],[auxi]:[auxi]],SUMIF(Tabel1[semaine],Tabel1[[#This Row],[semaine]],Tabel1[Repas soir]),"-")</f>
        <v>-</v>
      </c>
      <c r="V282" s="30"/>
    </row>
    <row r="283" spans="1:22" ht="15.75" thickBot="1" x14ac:dyDescent="0.3">
      <c r="A283" s="48" t="str">
        <f>MOD(YEAR(Tabel1[[#This Row],[Date]]-WEEKDAY(Tabel1[[#This Row],[Date]],2)+4),100)&amp;TEXT(_xlfn.ISOWEEKNUM(Tabel1[[#This Row],[Date]]),"-00")</f>
        <v>26-40</v>
      </c>
      <c r="B283" s="49" t="str">
        <f>MOD(YEAR(Tabel1[[#This Row],[Date]]),100) &amp; TEXT(MONTH(Tabel1[[#This Row],[Date]]),"-00")</f>
        <v>26-10</v>
      </c>
      <c r="C283" s="50">
        <v>46299</v>
      </c>
      <c r="D283" s="51"/>
      <c r="E283" s="51"/>
      <c r="F283" s="51"/>
      <c r="G283" s="51"/>
      <c r="H283" s="51"/>
      <c r="I283" s="51"/>
      <c r="J283" s="51"/>
      <c r="K283" s="51"/>
      <c r="L283" s="52">
        <f t="shared" si="8"/>
        <v>0</v>
      </c>
      <c r="M283" s="53"/>
      <c r="N283" s="52">
        <f t="shared" si="9"/>
        <v>0</v>
      </c>
      <c r="O283" s="53"/>
      <c r="P283" s="54"/>
      <c r="Q283" s="55" cm="1">
        <f t="array" aca="1" ref="Q283" ca="1">(TODAY()&gt;=Tabel1[[#This Row],[Date]])*(_xlfn.AGGREGATE(14,6,Tabel1[Date]/(Tabel1[semaine]=Tabel1[[#This Row],[semaine]]),1)=Tabel1[[#This Row],[Date]])</f>
        <v>0</v>
      </c>
      <c r="R283" s="56" t="str" cm="1">
        <f t="array" aca="1" ref="R283" ca="1">IF(Tabel1[[#This Row],[auxi]:[auxi]],SUMIF(Tabel1[semaine],Tabel1[[#This Row],[semaine]],Tabel1[Heures payées]),"-")</f>
        <v>-</v>
      </c>
      <c r="S283" s="57" t="str" cm="1">
        <f t="array" aca="1" ref="S283" ca="1">IF(Tabel1[[#This Row],[auxi]:[auxi]],Tabel1[[#This Row],[total semaine]]*24-Contrat_hebdo__h,"")</f>
        <v/>
      </c>
      <c r="T283" s="48" t="str" cm="1">
        <f t="array" aca="1" ref="T283" ca="1">IF(Tabel1[[#This Row],[auxi]:[auxi]],SUMIF(Tabel1[semaine],Tabel1[[#This Row],[semaine]],Tabel1[Repas matin]),"-")</f>
        <v>-</v>
      </c>
      <c r="U283" s="48" t="str" cm="1">
        <f t="array" aca="1" ref="U283" ca="1">IF(Tabel1[[#This Row],[auxi]:[auxi]],SUMIF(Tabel1[semaine],Tabel1[[#This Row],[semaine]],Tabel1[Repas soir]),"-")</f>
        <v>-</v>
      </c>
      <c r="V283" s="30"/>
    </row>
    <row r="284" spans="1:22" ht="15.75" thickBot="1" x14ac:dyDescent="0.3">
      <c r="A284" s="48" t="str">
        <f>MOD(YEAR(Tabel1[[#This Row],[Date]]-WEEKDAY(Tabel1[[#This Row],[Date]],2)+4),100)&amp;TEXT(_xlfn.ISOWEEKNUM(Tabel1[[#This Row],[Date]]),"-00")</f>
        <v>26-41</v>
      </c>
      <c r="B284" s="49" t="str">
        <f>MOD(YEAR(Tabel1[[#This Row],[Date]]),100) &amp; TEXT(MONTH(Tabel1[[#This Row],[Date]]),"-00")</f>
        <v>26-10</v>
      </c>
      <c r="C284" s="50">
        <v>46300</v>
      </c>
      <c r="D284" s="51"/>
      <c r="E284" s="51"/>
      <c r="F284" s="51"/>
      <c r="G284" s="51"/>
      <c r="H284" s="51"/>
      <c r="I284" s="51"/>
      <c r="J284" s="51"/>
      <c r="K284" s="51"/>
      <c r="L284" s="52">
        <f t="shared" si="8"/>
        <v>0</v>
      </c>
      <c r="M284" s="53"/>
      <c r="N284" s="52">
        <f t="shared" si="9"/>
        <v>0</v>
      </c>
      <c r="O284" s="53"/>
      <c r="P284" s="54"/>
      <c r="Q284" s="55" cm="1">
        <f t="array" aca="1" ref="Q284" ca="1">(TODAY()&gt;=Tabel1[[#This Row],[Date]])*(_xlfn.AGGREGATE(14,6,Tabel1[Date]/(Tabel1[semaine]=Tabel1[[#This Row],[semaine]]),1)=Tabel1[[#This Row],[Date]])</f>
        <v>0</v>
      </c>
      <c r="R284" s="56" t="str" cm="1">
        <f t="array" aca="1" ref="R284" ca="1">IF(Tabel1[[#This Row],[auxi]:[auxi]],SUMIF(Tabel1[semaine],Tabel1[[#This Row],[semaine]],Tabel1[Heures payées]),"-")</f>
        <v>-</v>
      </c>
      <c r="S284" s="57" t="str" cm="1">
        <f t="array" aca="1" ref="S284" ca="1">IF(Tabel1[[#This Row],[auxi]:[auxi]],Tabel1[[#This Row],[total semaine]]*24-Contrat_hebdo__h,"")</f>
        <v/>
      </c>
      <c r="T284" s="48" t="str" cm="1">
        <f t="array" aca="1" ref="T284" ca="1">IF(Tabel1[[#This Row],[auxi]:[auxi]],SUMIF(Tabel1[semaine],Tabel1[[#This Row],[semaine]],Tabel1[Repas matin]),"-")</f>
        <v>-</v>
      </c>
      <c r="U284" s="48" t="str" cm="1">
        <f t="array" aca="1" ref="U284" ca="1">IF(Tabel1[[#This Row],[auxi]:[auxi]],SUMIF(Tabel1[semaine],Tabel1[[#This Row],[semaine]],Tabel1[Repas soir]),"-")</f>
        <v>-</v>
      </c>
      <c r="V284" s="30"/>
    </row>
    <row r="285" spans="1:22" ht="15.75" thickBot="1" x14ac:dyDescent="0.3">
      <c r="A285" s="48" t="str">
        <f>MOD(YEAR(Tabel1[[#This Row],[Date]]-WEEKDAY(Tabel1[[#This Row],[Date]],2)+4),100)&amp;TEXT(_xlfn.ISOWEEKNUM(Tabel1[[#This Row],[Date]]),"-00")</f>
        <v>26-41</v>
      </c>
      <c r="B285" s="49" t="str">
        <f>MOD(YEAR(Tabel1[[#This Row],[Date]]),100) &amp; TEXT(MONTH(Tabel1[[#This Row],[Date]]),"-00")</f>
        <v>26-10</v>
      </c>
      <c r="C285" s="50">
        <v>46301</v>
      </c>
      <c r="D285" s="51"/>
      <c r="E285" s="51"/>
      <c r="F285" s="51"/>
      <c r="G285" s="51"/>
      <c r="H285" s="51"/>
      <c r="I285" s="51"/>
      <c r="J285" s="51"/>
      <c r="K285" s="51"/>
      <c r="L285" s="52">
        <f t="shared" si="8"/>
        <v>0</v>
      </c>
      <c r="M285" s="53"/>
      <c r="N285" s="52">
        <f t="shared" si="9"/>
        <v>0</v>
      </c>
      <c r="O285" s="53"/>
      <c r="P285" s="54"/>
      <c r="Q285" s="55" cm="1">
        <f t="array" aca="1" ref="Q285" ca="1">(TODAY()&gt;=Tabel1[[#This Row],[Date]])*(_xlfn.AGGREGATE(14,6,Tabel1[Date]/(Tabel1[semaine]=Tabel1[[#This Row],[semaine]]),1)=Tabel1[[#This Row],[Date]])</f>
        <v>0</v>
      </c>
      <c r="R285" s="56" t="str" cm="1">
        <f t="array" aca="1" ref="R285" ca="1">IF(Tabel1[[#This Row],[auxi]:[auxi]],SUMIF(Tabel1[semaine],Tabel1[[#This Row],[semaine]],Tabel1[Heures payées]),"-")</f>
        <v>-</v>
      </c>
      <c r="S285" s="57" t="str" cm="1">
        <f t="array" aca="1" ref="S285" ca="1">IF(Tabel1[[#This Row],[auxi]:[auxi]],Tabel1[[#This Row],[total semaine]]*24-Contrat_hebdo__h,"")</f>
        <v/>
      </c>
      <c r="T285" s="48" t="str" cm="1">
        <f t="array" aca="1" ref="T285" ca="1">IF(Tabel1[[#This Row],[auxi]:[auxi]],SUMIF(Tabel1[semaine],Tabel1[[#This Row],[semaine]],Tabel1[Repas matin]),"-")</f>
        <v>-</v>
      </c>
      <c r="U285" s="48" t="str" cm="1">
        <f t="array" aca="1" ref="U285" ca="1">IF(Tabel1[[#This Row],[auxi]:[auxi]],SUMIF(Tabel1[semaine],Tabel1[[#This Row],[semaine]],Tabel1[Repas soir]),"-")</f>
        <v>-</v>
      </c>
      <c r="V285" s="30"/>
    </row>
    <row r="286" spans="1:22" ht="15.75" thickBot="1" x14ac:dyDescent="0.3">
      <c r="A286" s="48" t="str">
        <f>MOD(YEAR(Tabel1[[#This Row],[Date]]-WEEKDAY(Tabel1[[#This Row],[Date]],2)+4),100)&amp;TEXT(_xlfn.ISOWEEKNUM(Tabel1[[#This Row],[Date]]),"-00")</f>
        <v>26-41</v>
      </c>
      <c r="B286" s="49" t="str">
        <f>MOD(YEAR(Tabel1[[#This Row],[Date]]),100) &amp; TEXT(MONTH(Tabel1[[#This Row],[Date]]),"-00")</f>
        <v>26-10</v>
      </c>
      <c r="C286" s="50">
        <v>46302</v>
      </c>
      <c r="D286" s="51"/>
      <c r="E286" s="51"/>
      <c r="F286" s="51"/>
      <c r="G286" s="51"/>
      <c r="H286" s="51"/>
      <c r="I286" s="51"/>
      <c r="J286" s="51"/>
      <c r="K286" s="51"/>
      <c r="L286" s="52">
        <f t="shared" si="8"/>
        <v>0</v>
      </c>
      <c r="M286" s="53"/>
      <c r="N286" s="52">
        <f t="shared" si="9"/>
        <v>0</v>
      </c>
      <c r="O286" s="53"/>
      <c r="P286" s="54"/>
      <c r="Q286" s="55" cm="1">
        <f t="array" aca="1" ref="Q286" ca="1">(TODAY()&gt;=Tabel1[[#This Row],[Date]])*(_xlfn.AGGREGATE(14,6,Tabel1[Date]/(Tabel1[semaine]=Tabel1[[#This Row],[semaine]]),1)=Tabel1[[#This Row],[Date]])</f>
        <v>0</v>
      </c>
      <c r="R286" s="56" t="str" cm="1">
        <f t="array" aca="1" ref="R286" ca="1">IF(Tabel1[[#This Row],[auxi]:[auxi]],SUMIF(Tabel1[semaine],Tabel1[[#This Row],[semaine]],Tabel1[Heures payées]),"-")</f>
        <v>-</v>
      </c>
      <c r="S286" s="57" t="str" cm="1">
        <f t="array" aca="1" ref="S286" ca="1">IF(Tabel1[[#This Row],[auxi]:[auxi]],Tabel1[[#This Row],[total semaine]]*24-Contrat_hebdo__h,"")</f>
        <v/>
      </c>
      <c r="T286" s="48" t="str" cm="1">
        <f t="array" aca="1" ref="T286" ca="1">IF(Tabel1[[#This Row],[auxi]:[auxi]],SUMIF(Tabel1[semaine],Tabel1[[#This Row],[semaine]],Tabel1[Repas matin]),"-")</f>
        <v>-</v>
      </c>
      <c r="U286" s="48" t="str" cm="1">
        <f t="array" aca="1" ref="U286" ca="1">IF(Tabel1[[#This Row],[auxi]:[auxi]],SUMIF(Tabel1[semaine],Tabel1[[#This Row],[semaine]],Tabel1[Repas soir]),"-")</f>
        <v>-</v>
      </c>
      <c r="V286" s="30"/>
    </row>
    <row r="287" spans="1:22" ht="15.75" thickBot="1" x14ac:dyDescent="0.3">
      <c r="A287" s="48" t="str">
        <f>MOD(YEAR(Tabel1[[#This Row],[Date]]-WEEKDAY(Tabel1[[#This Row],[Date]],2)+4),100)&amp;TEXT(_xlfn.ISOWEEKNUM(Tabel1[[#This Row],[Date]]),"-00")</f>
        <v>26-41</v>
      </c>
      <c r="B287" s="49" t="str">
        <f>MOD(YEAR(Tabel1[[#This Row],[Date]]),100) &amp; TEXT(MONTH(Tabel1[[#This Row],[Date]]),"-00")</f>
        <v>26-10</v>
      </c>
      <c r="C287" s="50">
        <v>46303</v>
      </c>
      <c r="D287" s="51"/>
      <c r="E287" s="51"/>
      <c r="F287" s="51"/>
      <c r="G287" s="51"/>
      <c r="H287" s="51"/>
      <c r="I287" s="51"/>
      <c r="J287" s="51"/>
      <c r="K287" s="51"/>
      <c r="L287" s="52">
        <f t="shared" si="8"/>
        <v>0</v>
      </c>
      <c r="M287" s="53"/>
      <c r="N287" s="52">
        <f t="shared" si="9"/>
        <v>0</v>
      </c>
      <c r="O287" s="53"/>
      <c r="P287" s="54"/>
      <c r="Q287" s="55" cm="1">
        <f t="array" aca="1" ref="Q287" ca="1">(TODAY()&gt;=Tabel1[[#This Row],[Date]])*(_xlfn.AGGREGATE(14,6,Tabel1[Date]/(Tabel1[semaine]=Tabel1[[#This Row],[semaine]]),1)=Tabel1[[#This Row],[Date]])</f>
        <v>0</v>
      </c>
      <c r="R287" s="56" t="str" cm="1">
        <f t="array" aca="1" ref="R287" ca="1">IF(Tabel1[[#This Row],[auxi]:[auxi]],SUMIF(Tabel1[semaine],Tabel1[[#This Row],[semaine]],Tabel1[Heures payées]),"-")</f>
        <v>-</v>
      </c>
      <c r="S287" s="57" t="str" cm="1">
        <f t="array" aca="1" ref="S287" ca="1">IF(Tabel1[[#This Row],[auxi]:[auxi]],Tabel1[[#This Row],[total semaine]]*24-Contrat_hebdo__h,"")</f>
        <v/>
      </c>
      <c r="T287" s="48" t="str" cm="1">
        <f t="array" aca="1" ref="T287" ca="1">IF(Tabel1[[#This Row],[auxi]:[auxi]],SUMIF(Tabel1[semaine],Tabel1[[#This Row],[semaine]],Tabel1[Repas matin]),"-")</f>
        <v>-</v>
      </c>
      <c r="U287" s="48" t="str" cm="1">
        <f t="array" aca="1" ref="U287" ca="1">IF(Tabel1[[#This Row],[auxi]:[auxi]],SUMIF(Tabel1[semaine],Tabel1[[#This Row],[semaine]],Tabel1[Repas soir]),"-")</f>
        <v>-</v>
      </c>
      <c r="V287" s="30"/>
    </row>
    <row r="288" spans="1:22" ht="15.75" thickBot="1" x14ac:dyDescent="0.3">
      <c r="A288" s="48" t="str">
        <f>MOD(YEAR(Tabel1[[#This Row],[Date]]-WEEKDAY(Tabel1[[#This Row],[Date]],2)+4),100)&amp;TEXT(_xlfn.ISOWEEKNUM(Tabel1[[#This Row],[Date]]),"-00")</f>
        <v>26-41</v>
      </c>
      <c r="B288" s="49" t="str">
        <f>MOD(YEAR(Tabel1[[#This Row],[Date]]),100) &amp; TEXT(MONTH(Tabel1[[#This Row],[Date]]),"-00")</f>
        <v>26-10</v>
      </c>
      <c r="C288" s="50">
        <v>46304</v>
      </c>
      <c r="D288" s="51"/>
      <c r="E288" s="51"/>
      <c r="F288" s="51"/>
      <c r="G288" s="51"/>
      <c r="H288" s="51"/>
      <c r="I288" s="51"/>
      <c r="J288" s="51"/>
      <c r="K288" s="51"/>
      <c r="L288" s="52">
        <f t="shared" si="8"/>
        <v>0</v>
      </c>
      <c r="M288" s="53"/>
      <c r="N288" s="52">
        <f t="shared" si="9"/>
        <v>0</v>
      </c>
      <c r="O288" s="53"/>
      <c r="P288" s="54"/>
      <c r="Q288" s="55" cm="1">
        <f t="array" aca="1" ref="Q288" ca="1">(TODAY()&gt;=Tabel1[[#This Row],[Date]])*(_xlfn.AGGREGATE(14,6,Tabel1[Date]/(Tabel1[semaine]=Tabel1[[#This Row],[semaine]]),1)=Tabel1[[#This Row],[Date]])</f>
        <v>0</v>
      </c>
      <c r="R288" s="56" t="str" cm="1">
        <f t="array" aca="1" ref="R288" ca="1">IF(Tabel1[[#This Row],[auxi]:[auxi]],SUMIF(Tabel1[semaine],Tabel1[[#This Row],[semaine]],Tabel1[Heures payées]),"-")</f>
        <v>-</v>
      </c>
      <c r="S288" s="57" t="str" cm="1">
        <f t="array" aca="1" ref="S288" ca="1">IF(Tabel1[[#This Row],[auxi]:[auxi]],Tabel1[[#This Row],[total semaine]]*24-Contrat_hebdo__h,"")</f>
        <v/>
      </c>
      <c r="T288" s="48" t="str" cm="1">
        <f t="array" aca="1" ref="T288" ca="1">IF(Tabel1[[#This Row],[auxi]:[auxi]],SUMIF(Tabel1[semaine],Tabel1[[#This Row],[semaine]],Tabel1[Repas matin]),"-")</f>
        <v>-</v>
      </c>
      <c r="U288" s="48" t="str" cm="1">
        <f t="array" aca="1" ref="U288" ca="1">IF(Tabel1[[#This Row],[auxi]:[auxi]],SUMIF(Tabel1[semaine],Tabel1[[#This Row],[semaine]],Tabel1[Repas soir]),"-")</f>
        <v>-</v>
      </c>
      <c r="V288" s="30"/>
    </row>
    <row r="289" spans="1:22" ht="15.75" thickBot="1" x14ac:dyDescent="0.3">
      <c r="A289" s="48" t="str">
        <f>MOD(YEAR(Tabel1[[#This Row],[Date]]-WEEKDAY(Tabel1[[#This Row],[Date]],2)+4),100)&amp;TEXT(_xlfn.ISOWEEKNUM(Tabel1[[#This Row],[Date]]),"-00")</f>
        <v>26-41</v>
      </c>
      <c r="B289" s="49" t="str">
        <f>MOD(YEAR(Tabel1[[#This Row],[Date]]),100) &amp; TEXT(MONTH(Tabel1[[#This Row],[Date]]),"-00")</f>
        <v>26-10</v>
      </c>
      <c r="C289" s="50">
        <v>46305</v>
      </c>
      <c r="D289" s="51"/>
      <c r="E289" s="51"/>
      <c r="F289" s="51"/>
      <c r="G289" s="51"/>
      <c r="H289" s="51"/>
      <c r="I289" s="51"/>
      <c r="J289" s="51"/>
      <c r="K289" s="51"/>
      <c r="L289" s="52">
        <f t="shared" si="8"/>
        <v>0</v>
      </c>
      <c r="M289" s="53"/>
      <c r="N289" s="52">
        <f t="shared" si="9"/>
        <v>0</v>
      </c>
      <c r="O289" s="53"/>
      <c r="P289" s="54"/>
      <c r="Q289" s="55" cm="1">
        <f t="array" aca="1" ref="Q289" ca="1">(TODAY()&gt;=Tabel1[[#This Row],[Date]])*(_xlfn.AGGREGATE(14,6,Tabel1[Date]/(Tabel1[semaine]=Tabel1[[#This Row],[semaine]]),1)=Tabel1[[#This Row],[Date]])</f>
        <v>0</v>
      </c>
      <c r="R289" s="56" t="str" cm="1">
        <f t="array" aca="1" ref="R289" ca="1">IF(Tabel1[[#This Row],[auxi]:[auxi]],SUMIF(Tabel1[semaine],Tabel1[[#This Row],[semaine]],Tabel1[Heures payées]),"-")</f>
        <v>-</v>
      </c>
      <c r="S289" s="57" t="str" cm="1">
        <f t="array" aca="1" ref="S289" ca="1">IF(Tabel1[[#This Row],[auxi]:[auxi]],Tabel1[[#This Row],[total semaine]]*24-Contrat_hebdo__h,"")</f>
        <v/>
      </c>
      <c r="T289" s="48" t="str" cm="1">
        <f t="array" aca="1" ref="T289" ca="1">IF(Tabel1[[#This Row],[auxi]:[auxi]],SUMIF(Tabel1[semaine],Tabel1[[#This Row],[semaine]],Tabel1[Repas matin]),"-")</f>
        <v>-</v>
      </c>
      <c r="U289" s="48" t="str" cm="1">
        <f t="array" aca="1" ref="U289" ca="1">IF(Tabel1[[#This Row],[auxi]:[auxi]],SUMIF(Tabel1[semaine],Tabel1[[#This Row],[semaine]],Tabel1[Repas soir]),"-")</f>
        <v>-</v>
      </c>
      <c r="V289" s="30"/>
    </row>
    <row r="290" spans="1:22" ht="15.75" thickBot="1" x14ac:dyDescent="0.3">
      <c r="A290" s="48" t="str">
        <f>MOD(YEAR(Tabel1[[#This Row],[Date]]-WEEKDAY(Tabel1[[#This Row],[Date]],2)+4),100)&amp;TEXT(_xlfn.ISOWEEKNUM(Tabel1[[#This Row],[Date]]),"-00")</f>
        <v>26-41</v>
      </c>
      <c r="B290" s="49" t="str">
        <f>MOD(YEAR(Tabel1[[#This Row],[Date]]),100) &amp; TEXT(MONTH(Tabel1[[#This Row],[Date]]),"-00")</f>
        <v>26-10</v>
      </c>
      <c r="C290" s="50">
        <v>46306</v>
      </c>
      <c r="D290" s="51"/>
      <c r="E290" s="51"/>
      <c r="F290" s="51"/>
      <c r="G290" s="51"/>
      <c r="H290" s="51"/>
      <c r="I290" s="51"/>
      <c r="J290" s="51"/>
      <c r="K290" s="51"/>
      <c r="L290" s="52">
        <f t="shared" si="8"/>
        <v>0</v>
      </c>
      <c r="M290" s="53"/>
      <c r="N290" s="52">
        <f t="shared" si="9"/>
        <v>0</v>
      </c>
      <c r="O290" s="53"/>
      <c r="P290" s="54"/>
      <c r="Q290" s="55" cm="1">
        <f t="array" aca="1" ref="Q290" ca="1">(TODAY()&gt;=Tabel1[[#This Row],[Date]])*(_xlfn.AGGREGATE(14,6,Tabel1[Date]/(Tabel1[semaine]=Tabel1[[#This Row],[semaine]]),1)=Tabel1[[#This Row],[Date]])</f>
        <v>0</v>
      </c>
      <c r="R290" s="56" t="str" cm="1">
        <f t="array" aca="1" ref="R290" ca="1">IF(Tabel1[[#This Row],[auxi]:[auxi]],SUMIF(Tabel1[semaine],Tabel1[[#This Row],[semaine]],Tabel1[Heures payées]),"-")</f>
        <v>-</v>
      </c>
      <c r="S290" s="57" t="str" cm="1">
        <f t="array" aca="1" ref="S290" ca="1">IF(Tabel1[[#This Row],[auxi]:[auxi]],Tabel1[[#This Row],[total semaine]]*24-Contrat_hebdo__h,"")</f>
        <v/>
      </c>
      <c r="T290" s="48" t="str" cm="1">
        <f t="array" aca="1" ref="T290" ca="1">IF(Tabel1[[#This Row],[auxi]:[auxi]],SUMIF(Tabel1[semaine],Tabel1[[#This Row],[semaine]],Tabel1[Repas matin]),"-")</f>
        <v>-</v>
      </c>
      <c r="U290" s="48" t="str" cm="1">
        <f t="array" aca="1" ref="U290" ca="1">IF(Tabel1[[#This Row],[auxi]:[auxi]],SUMIF(Tabel1[semaine],Tabel1[[#This Row],[semaine]],Tabel1[Repas soir]),"-")</f>
        <v>-</v>
      </c>
      <c r="V290" s="30"/>
    </row>
    <row r="291" spans="1:22" ht="15.75" thickBot="1" x14ac:dyDescent="0.3">
      <c r="A291" s="48" t="str">
        <f>MOD(YEAR(Tabel1[[#This Row],[Date]]-WEEKDAY(Tabel1[[#This Row],[Date]],2)+4),100)&amp;TEXT(_xlfn.ISOWEEKNUM(Tabel1[[#This Row],[Date]]),"-00")</f>
        <v>26-42</v>
      </c>
      <c r="B291" s="49" t="str">
        <f>MOD(YEAR(Tabel1[[#This Row],[Date]]),100) &amp; TEXT(MONTH(Tabel1[[#This Row],[Date]]),"-00")</f>
        <v>26-10</v>
      </c>
      <c r="C291" s="50">
        <v>46307</v>
      </c>
      <c r="D291" s="51"/>
      <c r="E291" s="51"/>
      <c r="F291" s="51"/>
      <c r="G291" s="51"/>
      <c r="H291" s="51"/>
      <c r="I291" s="51"/>
      <c r="J291" s="51"/>
      <c r="K291" s="51"/>
      <c r="L291" s="52">
        <f t="shared" si="8"/>
        <v>0</v>
      </c>
      <c r="M291" s="53"/>
      <c r="N291" s="52">
        <f t="shared" si="9"/>
        <v>0</v>
      </c>
      <c r="O291" s="53"/>
      <c r="P291" s="54"/>
      <c r="Q291" s="55" cm="1">
        <f t="array" aca="1" ref="Q291" ca="1">(TODAY()&gt;=Tabel1[[#This Row],[Date]])*(_xlfn.AGGREGATE(14,6,Tabel1[Date]/(Tabel1[semaine]=Tabel1[[#This Row],[semaine]]),1)=Tabel1[[#This Row],[Date]])</f>
        <v>0</v>
      </c>
      <c r="R291" s="56" t="str" cm="1">
        <f t="array" aca="1" ref="R291" ca="1">IF(Tabel1[[#This Row],[auxi]:[auxi]],SUMIF(Tabel1[semaine],Tabel1[[#This Row],[semaine]],Tabel1[Heures payées]),"-")</f>
        <v>-</v>
      </c>
      <c r="S291" s="57" t="str" cm="1">
        <f t="array" aca="1" ref="S291" ca="1">IF(Tabel1[[#This Row],[auxi]:[auxi]],Tabel1[[#This Row],[total semaine]]*24-Contrat_hebdo__h,"")</f>
        <v/>
      </c>
      <c r="T291" s="48" t="str" cm="1">
        <f t="array" aca="1" ref="T291" ca="1">IF(Tabel1[[#This Row],[auxi]:[auxi]],SUMIF(Tabel1[semaine],Tabel1[[#This Row],[semaine]],Tabel1[Repas matin]),"-")</f>
        <v>-</v>
      </c>
      <c r="U291" s="48" t="str" cm="1">
        <f t="array" aca="1" ref="U291" ca="1">IF(Tabel1[[#This Row],[auxi]:[auxi]],SUMIF(Tabel1[semaine],Tabel1[[#This Row],[semaine]],Tabel1[Repas soir]),"-")</f>
        <v>-</v>
      </c>
      <c r="V291" s="30"/>
    </row>
    <row r="292" spans="1:22" ht="15.75" thickBot="1" x14ac:dyDescent="0.3">
      <c r="A292" s="48" t="str">
        <f>MOD(YEAR(Tabel1[[#This Row],[Date]]-WEEKDAY(Tabel1[[#This Row],[Date]],2)+4),100)&amp;TEXT(_xlfn.ISOWEEKNUM(Tabel1[[#This Row],[Date]]),"-00")</f>
        <v>26-42</v>
      </c>
      <c r="B292" s="49" t="str">
        <f>MOD(YEAR(Tabel1[[#This Row],[Date]]),100) &amp; TEXT(MONTH(Tabel1[[#This Row],[Date]]),"-00")</f>
        <v>26-10</v>
      </c>
      <c r="C292" s="50">
        <v>46308</v>
      </c>
      <c r="D292" s="51"/>
      <c r="E292" s="51"/>
      <c r="F292" s="51"/>
      <c r="G292" s="51"/>
      <c r="H292" s="51"/>
      <c r="I292" s="51"/>
      <c r="J292" s="51"/>
      <c r="K292" s="51"/>
      <c r="L292" s="52">
        <f t="shared" si="8"/>
        <v>0</v>
      </c>
      <c r="M292" s="53"/>
      <c r="N292" s="52">
        <f t="shared" si="9"/>
        <v>0</v>
      </c>
      <c r="O292" s="53"/>
      <c r="P292" s="54"/>
      <c r="Q292" s="55" cm="1">
        <f t="array" aca="1" ref="Q292" ca="1">(TODAY()&gt;=Tabel1[[#This Row],[Date]])*(_xlfn.AGGREGATE(14,6,Tabel1[Date]/(Tabel1[semaine]=Tabel1[[#This Row],[semaine]]),1)=Tabel1[[#This Row],[Date]])</f>
        <v>0</v>
      </c>
      <c r="R292" s="56" t="str" cm="1">
        <f t="array" aca="1" ref="R292" ca="1">IF(Tabel1[[#This Row],[auxi]:[auxi]],SUMIF(Tabel1[semaine],Tabel1[[#This Row],[semaine]],Tabel1[Heures payées]),"-")</f>
        <v>-</v>
      </c>
      <c r="S292" s="57" t="str" cm="1">
        <f t="array" aca="1" ref="S292" ca="1">IF(Tabel1[[#This Row],[auxi]:[auxi]],Tabel1[[#This Row],[total semaine]]*24-Contrat_hebdo__h,"")</f>
        <v/>
      </c>
      <c r="T292" s="48" t="str" cm="1">
        <f t="array" aca="1" ref="T292" ca="1">IF(Tabel1[[#This Row],[auxi]:[auxi]],SUMIF(Tabel1[semaine],Tabel1[[#This Row],[semaine]],Tabel1[Repas matin]),"-")</f>
        <v>-</v>
      </c>
      <c r="U292" s="48" t="str" cm="1">
        <f t="array" aca="1" ref="U292" ca="1">IF(Tabel1[[#This Row],[auxi]:[auxi]],SUMIF(Tabel1[semaine],Tabel1[[#This Row],[semaine]],Tabel1[Repas soir]),"-")</f>
        <v>-</v>
      </c>
      <c r="V292" s="30"/>
    </row>
    <row r="293" spans="1:22" ht="15.75" thickBot="1" x14ac:dyDescent="0.3">
      <c r="A293" s="48" t="str">
        <f>MOD(YEAR(Tabel1[[#This Row],[Date]]-WEEKDAY(Tabel1[[#This Row],[Date]],2)+4),100)&amp;TEXT(_xlfn.ISOWEEKNUM(Tabel1[[#This Row],[Date]]),"-00")</f>
        <v>26-42</v>
      </c>
      <c r="B293" s="49" t="str">
        <f>MOD(YEAR(Tabel1[[#This Row],[Date]]),100) &amp; TEXT(MONTH(Tabel1[[#This Row],[Date]]),"-00")</f>
        <v>26-10</v>
      </c>
      <c r="C293" s="50">
        <v>46309</v>
      </c>
      <c r="D293" s="51"/>
      <c r="E293" s="51"/>
      <c r="F293" s="51"/>
      <c r="G293" s="51"/>
      <c r="H293" s="51"/>
      <c r="I293" s="51"/>
      <c r="J293" s="51"/>
      <c r="K293" s="51"/>
      <c r="L293" s="52">
        <f t="shared" si="8"/>
        <v>0</v>
      </c>
      <c r="M293" s="53"/>
      <c r="N293" s="52">
        <f t="shared" si="9"/>
        <v>0</v>
      </c>
      <c r="O293" s="53"/>
      <c r="P293" s="54"/>
      <c r="Q293" s="55" cm="1">
        <f t="array" aca="1" ref="Q293" ca="1">(TODAY()&gt;=Tabel1[[#This Row],[Date]])*(_xlfn.AGGREGATE(14,6,Tabel1[Date]/(Tabel1[semaine]=Tabel1[[#This Row],[semaine]]),1)=Tabel1[[#This Row],[Date]])</f>
        <v>0</v>
      </c>
      <c r="R293" s="56" t="str" cm="1">
        <f t="array" aca="1" ref="R293" ca="1">IF(Tabel1[[#This Row],[auxi]:[auxi]],SUMIF(Tabel1[semaine],Tabel1[[#This Row],[semaine]],Tabel1[Heures payées]),"-")</f>
        <v>-</v>
      </c>
      <c r="S293" s="57" t="str" cm="1">
        <f t="array" aca="1" ref="S293" ca="1">IF(Tabel1[[#This Row],[auxi]:[auxi]],Tabel1[[#This Row],[total semaine]]*24-Contrat_hebdo__h,"")</f>
        <v/>
      </c>
      <c r="T293" s="48" t="str" cm="1">
        <f t="array" aca="1" ref="T293" ca="1">IF(Tabel1[[#This Row],[auxi]:[auxi]],SUMIF(Tabel1[semaine],Tabel1[[#This Row],[semaine]],Tabel1[Repas matin]),"-")</f>
        <v>-</v>
      </c>
      <c r="U293" s="48" t="str" cm="1">
        <f t="array" aca="1" ref="U293" ca="1">IF(Tabel1[[#This Row],[auxi]:[auxi]],SUMIF(Tabel1[semaine],Tabel1[[#This Row],[semaine]],Tabel1[Repas soir]),"-")</f>
        <v>-</v>
      </c>
      <c r="V293" s="30"/>
    </row>
    <row r="294" spans="1:22" ht="15.75" thickBot="1" x14ac:dyDescent="0.3">
      <c r="A294" s="48" t="str">
        <f>MOD(YEAR(Tabel1[[#This Row],[Date]]-WEEKDAY(Tabel1[[#This Row],[Date]],2)+4),100)&amp;TEXT(_xlfn.ISOWEEKNUM(Tabel1[[#This Row],[Date]]),"-00")</f>
        <v>26-42</v>
      </c>
      <c r="B294" s="49" t="str">
        <f>MOD(YEAR(Tabel1[[#This Row],[Date]]),100) &amp; TEXT(MONTH(Tabel1[[#This Row],[Date]]),"-00")</f>
        <v>26-10</v>
      </c>
      <c r="C294" s="50">
        <v>46310</v>
      </c>
      <c r="D294" s="51"/>
      <c r="E294" s="51"/>
      <c r="F294" s="51"/>
      <c r="G294" s="51"/>
      <c r="H294" s="51"/>
      <c r="I294" s="51"/>
      <c r="J294" s="51"/>
      <c r="K294" s="51"/>
      <c r="L294" s="52">
        <f t="shared" si="8"/>
        <v>0</v>
      </c>
      <c r="M294" s="53"/>
      <c r="N294" s="52">
        <f t="shared" si="9"/>
        <v>0</v>
      </c>
      <c r="O294" s="53"/>
      <c r="P294" s="54"/>
      <c r="Q294" s="55" cm="1">
        <f t="array" aca="1" ref="Q294" ca="1">(TODAY()&gt;=Tabel1[[#This Row],[Date]])*(_xlfn.AGGREGATE(14,6,Tabel1[Date]/(Tabel1[semaine]=Tabel1[[#This Row],[semaine]]),1)=Tabel1[[#This Row],[Date]])</f>
        <v>0</v>
      </c>
      <c r="R294" s="56" t="str" cm="1">
        <f t="array" aca="1" ref="R294" ca="1">IF(Tabel1[[#This Row],[auxi]:[auxi]],SUMIF(Tabel1[semaine],Tabel1[[#This Row],[semaine]],Tabel1[Heures payées]),"-")</f>
        <v>-</v>
      </c>
      <c r="S294" s="57" t="str" cm="1">
        <f t="array" aca="1" ref="S294" ca="1">IF(Tabel1[[#This Row],[auxi]:[auxi]],Tabel1[[#This Row],[total semaine]]*24-Contrat_hebdo__h,"")</f>
        <v/>
      </c>
      <c r="T294" s="48" t="str" cm="1">
        <f t="array" aca="1" ref="T294" ca="1">IF(Tabel1[[#This Row],[auxi]:[auxi]],SUMIF(Tabel1[semaine],Tabel1[[#This Row],[semaine]],Tabel1[Repas matin]),"-")</f>
        <v>-</v>
      </c>
      <c r="U294" s="48" t="str" cm="1">
        <f t="array" aca="1" ref="U294" ca="1">IF(Tabel1[[#This Row],[auxi]:[auxi]],SUMIF(Tabel1[semaine],Tabel1[[#This Row],[semaine]],Tabel1[Repas soir]),"-")</f>
        <v>-</v>
      </c>
      <c r="V294" s="30"/>
    </row>
    <row r="295" spans="1:22" ht="15.75" thickBot="1" x14ac:dyDescent="0.3">
      <c r="A295" s="48" t="str">
        <f>MOD(YEAR(Tabel1[[#This Row],[Date]]-WEEKDAY(Tabel1[[#This Row],[Date]],2)+4),100)&amp;TEXT(_xlfn.ISOWEEKNUM(Tabel1[[#This Row],[Date]]),"-00")</f>
        <v>26-42</v>
      </c>
      <c r="B295" s="49" t="str">
        <f>MOD(YEAR(Tabel1[[#This Row],[Date]]),100) &amp; TEXT(MONTH(Tabel1[[#This Row],[Date]]),"-00")</f>
        <v>26-10</v>
      </c>
      <c r="C295" s="50">
        <v>46311</v>
      </c>
      <c r="D295" s="51"/>
      <c r="E295" s="51"/>
      <c r="F295" s="51"/>
      <c r="G295" s="51"/>
      <c r="H295" s="51"/>
      <c r="I295" s="51"/>
      <c r="J295" s="51"/>
      <c r="K295" s="51"/>
      <c r="L295" s="52">
        <f t="shared" si="8"/>
        <v>0</v>
      </c>
      <c r="M295" s="53"/>
      <c r="N295" s="52">
        <f t="shared" si="9"/>
        <v>0</v>
      </c>
      <c r="O295" s="53"/>
      <c r="P295" s="54"/>
      <c r="Q295" s="55" cm="1">
        <f t="array" aca="1" ref="Q295" ca="1">(TODAY()&gt;=Tabel1[[#This Row],[Date]])*(_xlfn.AGGREGATE(14,6,Tabel1[Date]/(Tabel1[semaine]=Tabel1[[#This Row],[semaine]]),1)=Tabel1[[#This Row],[Date]])</f>
        <v>0</v>
      </c>
      <c r="R295" s="56" t="str" cm="1">
        <f t="array" aca="1" ref="R295" ca="1">IF(Tabel1[[#This Row],[auxi]:[auxi]],SUMIF(Tabel1[semaine],Tabel1[[#This Row],[semaine]],Tabel1[Heures payées]),"-")</f>
        <v>-</v>
      </c>
      <c r="S295" s="57" t="str" cm="1">
        <f t="array" aca="1" ref="S295" ca="1">IF(Tabel1[[#This Row],[auxi]:[auxi]],Tabel1[[#This Row],[total semaine]]*24-Contrat_hebdo__h,"")</f>
        <v/>
      </c>
      <c r="T295" s="48" t="str" cm="1">
        <f t="array" aca="1" ref="T295" ca="1">IF(Tabel1[[#This Row],[auxi]:[auxi]],SUMIF(Tabel1[semaine],Tabel1[[#This Row],[semaine]],Tabel1[Repas matin]),"-")</f>
        <v>-</v>
      </c>
      <c r="U295" s="48" t="str" cm="1">
        <f t="array" aca="1" ref="U295" ca="1">IF(Tabel1[[#This Row],[auxi]:[auxi]],SUMIF(Tabel1[semaine],Tabel1[[#This Row],[semaine]],Tabel1[Repas soir]),"-")</f>
        <v>-</v>
      </c>
      <c r="V295" s="30"/>
    </row>
    <row r="296" spans="1:22" ht="15.75" thickBot="1" x14ac:dyDescent="0.3">
      <c r="A296" s="48" t="str">
        <f>MOD(YEAR(Tabel1[[#This Row],[Date]]-WEEKDAY(Tabel1[[#This Row],[Date]],2)+4),100)&amp;TEXT(_xlfn.ISOWEEKNUM(Tabel1[[#This Row],[Date]]),"-00")</f>
        <v>26-42</v>
      </c>
      <c r="B296" s="49" t="str">
        <f>MOD(YEAR(Tabel1[[#This Row],[Date]]),100) &amp; TEXT(MONTH(Tabel1[[#This Row],[Date]]),"-00")</f>
        <v>26-10</v>
      </c>
      <c r="C296" s="50">
        <v>46312</v>
      </c>
      <c r="D296" s="51"/>
      <c r="E296" s="51"/>
      <c r="F296" s="51"/>
      <c r="G296" s="51"/>
      <c r="H296" s="51"/>
      <c r="I296" s="51"/>
      <c r="J296" s="51"/>
      <c r="K296" s="51"/>
      <c r="L296" s="52">
        <f t="shared" si="8"/>
        <v>0</v>
      </c>
      <c r="M296" s="53"/>
      <c r="N296" s="52">
        <f t="shared" si="9"/>
        <v>0</v>
      </c>
      <c r="O296" s="53"/>
      <c r="P296" s="54"/>
      <c r="Q296" s="55" cm="1">
        <f t="array" aca="1" ref="Q296" ca="1">(TODAY()&gt;=Tabel1[[#This Row],[Date]])*(_xlfn.AGGREGATE(14,6,Tabel1[Date]/(Tabel1[semaine]=Tabel1[[#This Row],[semaine]]),1)=Tabel1[[#This Row],[Date]])</f>
        <v>0</v>
      </c>
      <c r="R296" s="56" t="str" cm="1">
        <f t="array" aca="1" ref="R296" ca="1">IF(Tabel1[[#This Row],[auxi]:[auxi]],SUMIF(Tabel1[semaine],Tabel1[[#This Row],[semaine]],Tabel1[Heures payées]),"-")</f>
        <v>-</v>
      </c>
      <c r="S296" s="57" t="str" cm="1">
        <f t="array" aca="1" ref="S296" ca="1">IF(Tabel1[[#This Row],[auxi]:[auxi]],Tabel1[[#This Row],[total semaine]]*24-Contrat_hebdo__h,"")</f>
        <v/>
      </c>
      <c r="T296" s="48" t="str" cm="1">
        <f t="array" aca="1" ref="T296" ca="1">IF(Tabel1[[#This Row],[auxi]:[auxi]],SUMIF(Tabel1[semaine],Tabel1[[#This Row],[semaine]],Tabel1[Repas matin]),"-")</f>
        <v>-</v>
      </c>
      <c r="U296" s="48" t="str" cm="1">
        <f t="array" aca="1" ref="U296" ca="1">IF(Tabel1[[#This Row],[auxi]:[auxi]],SUMIF(Tabel1[semaine],Tabel1[[#This Row],[semaine]],Tabel1[Repas soir]),"-")</f>
        <v>-</v>
      </c>
      <c r="V296" s="30"/>
    </row>
    <row r="297" spans="1:22" ht="15.75" thickBot="1" x14ac:dyDescent="0.3">
      <c r="A297" s="48" t="str">
        <f>MOD(YEAR(Tabel1[[#This Row],[Date]]-WEEKDAY(Tabel1[[#This Row],[Date]],2)+4),100)&amp;TEXT(_xlfn.ISOWEEKNUM(Tabel1[[#This Row],[Date]]),"-00")</f>
        <v>26-42</v>
      </c>
      <c r="B297" s="49" t="str">
        <f>MOD(YEAR(Tabel1[[#This Row],[Date]]),100) &amp; TEXT(MONTH(Tabel1[[#This Row],[Date]]),"-00")</f>
        <v>26-10</v>
      </c>
      <c r="C297" s="50">
        <v>46313</v>
      </c>
      <c r="D297" s="51"/>
      <c r="E297" s="51"/>
      <c r="F297" s="51"/>
      <c r="G297" s="51"/>
      <c r="H297" s="51"/>
      <c r="I297" s="51"/>
      <c r="J297" s="51"/>
      <c r="K297" s="51"/>
      <c r="L297" s="52">
        <f t="shared" si="8"/>
        <v>0</v>
      </c>
      <c r="M297" s="53"/>
      <c r="N297" s="52">
        <f t="shared" si="9"/>
        <v>0</v>
      </c>
      <c r="O297" s="53"/>
      <c r="P297" s="54"/>
      <c r="Q297" s="55" cm="1">
        <f t="array" aca="1" ref="Q297" ca="1">(TODAY()&gt;=Tabel1[[#This Row],[Date]])*(_xlfn.AGGREGATE(14,6,Tabel1[Date]/(Tabel1[semaine]=Tabel1[[#This Row],[semaine]]),1)=Tabel1[[#This Row],[Date]])</f>
        <v>0</v>
      </c>
      <c r="R297" s="56" t="str" cm="1">
        <f t="array" aca="1" ref="R297" ca="1">IF(Tabel1[[#This Row],[auxi]:[auxi]],SUMIF(Tabel1[semaine],Tabel1[[#This Row],[semaine]],Tabel1[Heures payées]),"-")</f>
        <v>-</v>
      </c>
      <c r="S297" s="57" t="str" cm="1">
        <f t="array" aca="1" ref="S297" ca="1">IF(Tabel1[[#This Row],[auxi]:[auxi]],Tabel1[[#This Row],[total semaine]]*24-Contrat_hebdo__h,"")</f>
        <v/>
      </c>
      <c r="T297" s="48" t="str" cm="1">
        <f t="array" aca="1" ref="T297" ca="1">IF(Tabel1[[#This Row],[auxi]:[auxi]],SUMIF(Tabel1[semaine],Tabel1[[#This Row],[semaine]],Tabel1[Repas matin]),"-")</f>
        <v>-</v>
      </c>
      <c r="U297" s="48" t="str" cm="1">
        <f t="array" aca="1" ref="U297" ca="1">IF(Tabel1[[#This Row],[auxi]:[auxi]],SUMIF(Tabel1[semaine],Tabel1[[#This Row],[semaine]],Tabel1[Repas soir]),"-")</f>
        <v>-</v>
      </c>
      <c r="V297" s="30"/>
    </row>
    <row r="298" spans="1:22" ht="15.75" thickBot="1" x14ac:dyDescent="0.3">
      <c r="A298" s="48" t="str">
        <f>MOD(YEAR(Tabel1[[#This Row],[Date]]-WEEKDAY(Tabel1[[#This Row],[Date]],2)+4),100)&amp;TEXT(_xlfn.ISOWEEKNUM(Tabel1[[#This Row],[Date]]),"-00")</f>
        <v>26-43</v>
      </c>
      <c r="B298" s="49" t="str">
        <f>MOD(YEAR(Tabel1[[#This Row],[Date]]),100) &amp; TEXT(MONTH(Tabel1[[#This Row],[Date]]),"-00")</f>
        <v>26-10</v>
      </c>
      <c r="C298" s="50">
        <v>46314</v>
      </c>
      <c r="D298" s="51"/>
      <c r="E298" s="51"/>
      <c r="F298" s="51"/>
      <c r="G298" s="51"/>
      <c r="H298" s="51"/>
      <c r="I298" s="51"/>
      <c r="J298" s="51"/>
      <c r="K298" s="51"/>
      <c r="L298" s="52">
        <f t="shared" si="8"/>
        <v>0</v>
      </c>
      <c r="M298" s="53"/>
      <c r="N298" s="52">
        <f t="shared" si="9"/>
        <v>0</v>
      </c>
      <c r="O298" s="53"/>
      <c r="P298" s="54"/>
      <c r="Q298" s="55" cm="1">
        <f t="array" aca="1" ref="Q298" ca="1">(TODAY()&gt;=Tabel1[[#This Row],[Date]])*(_xlfn.AGGREGATE(14,6,Tabel1[Date]/(Tabel1[semaine]=Tabel1[[#This Row],[semaine]]),1)=Tabel1[[#This Row],[Date]])</f>
        <v>0</v>
      </c>
      <c r="R298" s="56" t="str" cm="1">
        <f t="array" aca="1" ref="R298" ca="1">IF(Tabel1[[#This Row],[auxi]:[auxi]],SUMIF(Tabel1[semaine],Tabel1[[#This Row],[semaine]],Tabel1[Heures payées]),"-")</f>
        <v>-</v>
      </c>
      <c r="S298" s="57" t="str" cm="1">
        <f t="array" aca="1" ref="S298" ca="1">IF(Tabel1[[#This Row],[auxi]:[auxi]],Tabel1[[#This Row],[total semaine]]*24-Contrat_hebdo__h,"")</f>
        <v/>
      </c>
      <c r="T298" s="48" t="str" cm="1">
        <f t="array" aca="1" ref="T298" ca="1">IF(Tabel1[[#This Row],[auxi]:[auxi]],SUMIF(Tabel1[semaine],Tabel1[[#This Row],[semaine]],Tabel1[Repas matin]),"-")</f>
        <v>-</v>
      </c>
      <c r="U298" s="48" t="str" cm="1">
        <f t="array" aca="1" ref="U298" ca="1">IF(Tabel1[[#This Row],[auxi]:[auxi]],SUMIF(Tabel1[semaine],Tabel1[[#This Row],[semaine]],Tabel1[Repas soir]),"-")</f>
        <v>-</v>
      </c>
      <c r="V298" s="30"/>
    </row>
    <row r="299" spans="1:22" ht="15.75" thickBot="1" x14ac:dyDescent="0.3">
      <c r="A299" s="48" t="str">
        <f>MOD(YEAR(Tabel1[[#This Row],[Date]]-WEEKDAY(Tabel1[[#This Row],[Date]],2)+4),100)&amp;TEXT(_xlfn.ISOWEEKNUM(Tabel1[[#This Row],[Date]]),"-00")</f>
        <v>26-43</v>
      </c>
      <c r="B299" s="49" t="str">
        <f>MOD(YEAR(Tabel1[[#This Row],[Date]]),100) &amp; TEXT(MONTH(Tabel1[[#This Row],[Date]]),"-00")</f>
        <v>26-10</v>
      </c>
      <c r="C299" s="50">
        <v>46315</v>
      </c>
      <c r="D299" s="51"/>
      <c r="E299" s="51"/>
      <c r="F299" s="51"/>
      <c r="G299" s="51"/>
      <c r="H299" s="51"/>
      <c r="I299" s="51"/>
      <c r="J299" s="51"/>
      <c r="K299" s="51"/>
      <c r="L299" s="52">
        <f t="shared" si="8"/>
        <v>0</v>
      </c>
      <c r="M299" s="53"/>
      <c r="N299" s="52">
        <f t="shared" si="9"/>
        <v>0</v>
      </c>
      <c r="O299" s="53"/>
      <c r="P299" s="54"/>
      <c r="Q299" s="55" cm="1">
        <f t="array" aca="1" ref="Q299" ca="1">(TODAY()&gt;=Tabel1[[#This Row],[Date]])*(_xlfn.AGGREGATE(14,6,Tabel1[Date]/(Tabel1[semaine]=Tabel1[[#This Row],[semaine]]),1)=Tabel1[[#This Row],[Date]])</f>
        <v>0</v>
      </c>
      <c r="R299" s="56" t="str" cm="1">
        <f t="array" aca="1" ref="R299" ca="1">IF(Tabel1[[#This Row],[auxi]:[auxi]],SUMIF(Tabel1[semaine],Tabel1[[#This Row],[semaine]],Tabel1[Heures payées]),"-")</f>
        <v>-</v>
      </c>
      <c r="S299" s="57" t="str" cm="1">
        <f t="array" aca="1" ref="S299" ca="1">IF(Tabel1[[#This Row],[auxi]:[auxi]],Tabel1[[#This Row],[total semaine]]*24-Contrat_hebdo__h,"")</f>
        <v/>
      </c>
      <c r="T299" s="48" t="str" cm="1">
        <f t="array" aca="1" ref="T299" ca="1">IF(Tabel1[[#This Row],[auxi]:[auxi]],SUMIF(Tabel1[semaine],Tabel1[[#This Row],[semaine]],Tabel1[Repas matin]),"-")</f>
        <v>-</v>
      </c>
      <c r="U299" s="48" t="str" cm="1">
        <f t="array" aca="1" ref="U299" ca="1">IF(Tabel1[[#This Row],[auxi]:[auxi]],SUMIF(Tabel1[semaine],Tabel1[[#This Row],[semaine]],Tabel1[Repas soir]),"-")</f>
        <v>-</v>
      </c>
      <c r="V299" s="30"/>
    </row>
    <row r="300" spans="1:22" ht="15.75" thickBot="1" x14ac:dyDescent="0.3">
      <c r="A300" s="48" t="str">
        <f>MOD(YEAR(Tabel1[[#This Row],[Date]]-WEEKDAY(Tabel1[[#This Row],[Date]],2)+4),100)&amp;TEXT(_xlfn.ISOWEEKNUM(Tabel1[[#This Row],[Date]]),"-00")</f>
        <v>26-43</v>
      </c>
      <c r="B300" s="49" t="str">
        <f>MOD(YEAR(Tabel1[[#This Row],[Date]]),100) &amp; TEXT(MONTH(Tabel1[[#This Row],[Date]]),"-00")</f>
        <v>26-10</v>
      </c>
      <c r="C300" s="50">
        <v>46316</v>
      </c>
      <c r="D300" s="51"/>
      <c r="E300" s="51"/>
      <c r="F300" s="51"/>
      <c r="G300" s="51"/>
      <c r="H300" s="51"/>
      <c r="I300" s="51"/>
      <c r="J300" s="51"/>
      <c r="K300" s="51"/>
      <c r="L300" s="52">
        <f t="shared" si="8"/>
        <v>0</v>
      </c>
      <c r="M300" s="53"/>
      <c r="N300" s="52">
        <f t="shared" si="9"/>
        <v>0</v>
      </c>
      <c r="O300" s="53"/>
      <c r="P300" s="54"/>
      <c r="Q300" s="55" cm="1">
        <f t="array" aca="1" ref="Q300" ca="1">(TODAY()&gt;=Tabel1[[#This Row],[Date]])*(_xlfn.AGGREGATE(14,6,Tabel1[Date]/(Tabel1[semaine]=Tabel1[[#This Row],[semaine]]),1)=Tabel1[[#This Row],[Date]])</f>
        <v>0</v>
      </c>
      <c r="R300" s="56" t="str" cm="1">
        <f t="array" aca="1" ref="R300" ca="1">IF(Tabel1[[#This Row],[auxi]:[auxi]],SUMIF(Tabel1[semaine],Tabel1[[#This Row],[semaine]],Tabel1[Heures payées]),"-")</f>
        <v>-</v>
      </c>
      <c r="S300" s="57" t="str" cm="1">
        <f t="array" aca="1" ref="S300" ca="1">IF(Tabel1[[#This Row],[auxi]:[auxi]],Tabel1[[#This Row],[total semaine]]*24-Contrat_hebdo__h,"")</f>
        <v/>
      </c>
      <c r="T300" s="48" t="str" cm="1">
        <f t="array" aca="1" ref="T300" ca="1">IF(Tabel1[[#This Row],[auxi]:[auxi]],SUMIF(Tabel1[semaine],Tabel1[[#This Row],[semaine]],Tabel1[Repas matin]),"-")</f>
        <v>-</v>
      </c>
      <c r="U300" s="48" t="str" cm="1">
        <f t="array" aca="1" ref="U300" ca="1">IF(Tabel1[[#This Row],[auxi]:[auxi]],SUMIF(Tabel1[semaine],Tabel1[[#This Row],[semaine]],Tabel1[Repas soir]),"-")</f>
        <v>-</v>
      </c>
      <c r="V300" s="30"/>
    </row>
    <row r="301" spans="1:22" ht="15.75" thickBot="1" x14ac:dyDescent="0.3">
      <c r="A301" s="48" t="str">
        <f>MOD(YEAR(Tabel1[[#This Row],[Date]]-WEEKDAY(Tabel1[[#This Row],[Date]],2)+4),100)&amp;TEXT(_xlfn.ISOWEEKNUM(Tabel1[[#This Row],[Date]]),"-00")</f>
        <v>26-43</v>
      </c>
      <c r="B301" s="49" t="str">
        <f>MOD(YEAR(Tabel1[[#This Row],[Date]]),100) &amp; TEXT(MONTH(Tabel1[[#This Row],[Date]]),"-00")</f>
        <v>26-10</v>
      </c>
      <c r="C301" s="50">
        <v>46317</v>
      </c>
      <c r="D301" s="51"/>
      <c r="E301" s="51"/>
      <c r="F301" s="51"/>
      <c r="G301" s="51"/>
      <c r="H301" s="51"/>
      <c r="I301" s="51"/>
      <c r="J301" s="51"/>
      <c r="K301" s="51"/>
      <c r="L301" s="52">
        <f t="shared" si="8"/>
        <v>0</v>
      </c>
      <c r="M301" s="53"/>
      <c r="N301" s="52">
        <f t="shared" si="9"/>
        <v>0</v>
      </c>
      <c r="O301" s="53"/>
      <c r="P301" s="54"/>
      <c r="Q301" s="55" cm="1">
        <f t="array" aca="1" ref="Q301" ca="1">(TODAY()&gt;=Tabel1[[#This Row],[Date]])*(_xlfn.AGGREGATE(14,6,Tabel1[Date]/(Tabel1[semaine]=Tabel1[[#This Row],[semaine]]),1)=Tabel1[[#This Row],[Date]])</f>
        <v>0</v>
      </c>
      <c r="R301" s="56" t="str" cm="1">
        <f t="array" aca="1" ref="R301" ca="1">IF(Tabel1[[#This Row],[auxi]:[auxi]],SUMIF(Tabel1[semaine],Tabel1[[#This Row],[semaine]],Tabel1[Heures payées]),"-")</f>
        <v>-</v>
      </c>
      <c r="S301" s="57" t="str" cm="1">
        <f t="array" aca="1" ref="S301" ca="1">IF(Tabel1[[#This Row],[auxi]:[auxi]],Tabel1[[#This Row],[total semaine]]*24-Contrat_hebdo__h,"")</f>
        <v/>
      </c>
      <c r="T301" s="48" t="str" cm="1">
        <f t="array" aca="1" ref="T301" ca="1">IF(Tabel1[[#This Row],[auxi]:[auxi]],SUMIF(Tabel1[semaine],Tabel1[[#This Row],[semaine]],Tabel1[Repas matin]),"-")</f>
        <v>-</v>
      </c>
      <c r="U301" s="48" t="str" cm="1">
        <f t="array" aca="1" ref="U301" ca="1">IF(Tabel1[[#This Row],[auxi]:[auxi]],SUMIF(Tabel1[semaine],Tabel1[[#This Row],[semaine]],Tabel1[Repas soir]),"-")</f>
        <v>-</v>
      </c>
      <c r="V301" s="30"/>
    </row>
    <row r="302" spans="1:22" ht="15.75" thickBot="1" x14ac:dyDescent="0.3">
      <c r="A302" s="48" t="str">
        <f>MOD(YEAR(Tabel1[[#This Row],[Date]]-WEEKDAY(Tabel1[[#This Row],[Date]],2)+4),100)&amp;TEXT(_xlfn.ISOWEEKNUM(Tabel1[[#This Row],[Date]]),"-00")</f>
        <v>26-43</v>
      </c>
      <c r="B302" s="49" t="str">
        <f>MOD(YEAR(Tabel1[[#This Row],[Date]]),100) &amp; TEXT(MONTH(Tabel1[[#This Row],[Date]]),"-00")</f>
        <v>26-10</v>
      </c>
      <c r="C302" s="50">
        <v>46318</v>
      </c>
      <c r="D302" s="51"/>
      <c r="E302" s="51"/>
      <c r="F302" s="51"/>
      <c r="G302" s="51"/>
      <c r="H302" s="51"/>
      <c r="I302" s="51"/>
      <c r="J302" s="51"/>
      <c r="K302" s="51"/>
      <c r="L302" s="52">
        <f t="shared" si="8"/>
        <v>0</v>
      </c>
      <c r="M302" s="53"/>
      <c r="N302" s="52">
        <f t="shared" si="9"/>
        <v>0</v>
      </c>
      <c r="O302" s="53"/>
      <c r="P302" s="54"/>
      <c r="Q302" s="55" cm="1">
        <f t="array" aca="1" ref="Q302" ca="1">(TODAY()&gt;=Tabel1[[#This Row],[Date]])*(_xlfn.AGGREGATE(14,6,Tabel1[Date]/(Tabel1[semaine]=Tabel1[[#This Row],[semaine]]),1)=Tabel1[[#This Row],[Date]])</f>
        <v>0</v>
      </c>
      <c r="R302" s="56" t="str" cm="1">
        <f t="array" aca="1" ref="R302" ca="1">IF(Tabel1[[#This Row],[auxi]:[auxi]],SUMIF(Tabel1[semaine],Tabel1[[#This Row],[semaine]],Tabel1[Heures payées]),"-")</f>
        <v>-</v>
      </c>
      <c r="S302" s="57" t="str" cm="1">
        <f t="array" aca="1" ref="S302" ca="1">IF(Tabel1[[#This Row],[auxi]:[auxi]],Tabel1[[#This Row],[total semaine]]*24-Contrat_hebdo__h,"")</f>
        <v/>
      </c>
      <c r="T302" s="48" t="str" cm="1">
        <f t="array" aca="1" ref="T302" ca="1">IF(Tabel1[[#This Row],[auxi]:[auxi]],SUMIF(Tabel1[semaine],Tabel1[[#This Row],[semaine]],Tabel1[Repas matin]),"-")</f>
        <v>-</v>
      </c>
      <c r="U302" s="48" t="str" cm="1">
        <f t="array" aca="1" ref="U302" ca="1">IF(Tabel1[[#This Row],[auxi]:[auxi]],SUMIF(Tabel1[semaine],Tabel1[[#This Row],[semaine]],Tabel1[Repas soir]),"-")</f>
        <v>-</v>
      </c>
      <c r="V302" s="30"/>
    </row>
    <row r="303" spans="1:22" ht="15.75" thickBot="1" x14ac:dyDescent="0.3">
      <c r="A303" s="48" t="str">
        <f>MOD(YEAR(Tabel1[[#This Row],[Date]]-WEEKDAY(Tabel1[[#This Row],[Date]],2)+4),100)&amp;TEXT(_xlfn.ISOWEEKNUM(Tabel1[[#This Row],[Date]]),"-00")</f>
        <v>26-43</v>
      </c>
      <c r="B303" s="49" t="str">
        <f>MOD(YEAR(Tabel1[[#This Row],[Date]]),100) &amp; TEXT(MONTH(Tabel1[[#This Row],[Date]]),"-00")</f>
        <v>26-10</v>
      </c>
      <c r="C303" s="50">
        <v>46319</v>
      </c>
      <c r="D303" s="51"/>
      <c r="E303" s="51"/>
      <c r="F303" s="51"/>
      <c r="G303" s="51"/>
      <c r="H303" s="51"/>
      <c r="I303" s="51"/>
      <c r="J303" s="51"/>
      <c r="K303" s="51"/>
      <c r="L303" s="52">
        <f t="shared" si="8"/>
        <v>0</v>
      </c>
      <c r="M303" s="53"/>
      <c r="N303" s="52">
        <f t="shared" si="9"/>
        <v>0</v>
      </c>
      <c r="O303" s="53"/>
      <c r="P303" s="54"/>
      <c r="Q303" s="55" cm="1">
        <f t="array" aca="1" ref="Q303" ca="1">(TODAY()&gt;=Tabel1[[#This Row],[Date]])*(_xlfn.AGGREGATE(14,6,Tabel1[Date]/(Tabel1[semaine]=Tabel1[[#This Row],[semaine]]),1)=Tabel1[[#This Row],[Date]])</f>
        <v>0</v>
      </c>
      <c r="R303" s="56" t="str" cm="1">
        <f t="array" aca="1" ref="R303" ca="1">IF(Tabel1[[#This Row],[auxi]:[auxi]],SUMIF(Tabel1[semaine],Tabel1[[#This Row],[semaine]],Tabel1[Heures payées]),"-")</f>
        <v>-</v>
      </c>
      <c r="S303" s="57" t="str" cm="1">
        <f t="array" aca="1" ref="S303" ca="1">IF(Tabel1[[#This Row],[auxi]:[auxi]],Tabel1[[#This Row],[total semaine]]*24-Contrat_hebdo__h,"")</f>
        <v/>
      </c>
      <c r="T303" s="48" t="str" cm="1">
        <f t="array" aca="1" ref="T303" ca="1">IF(Tabel1[[#This Row],[auxi]:[auxi]],SUMIF(Tabel1[semaine],Tabel1[[#This Row],[semaine]],Tabel1[Repas matin]),"-")</f>
        <v>-</v>
      </c>
      <c r="U303" s="48" t="str" cm="1">
        <f t="array" aca="1" ref="U303" ca="1">IF(Tabel1[[#This Row],[auxi]:[auxi]],SUMIF(Tabel1[semaine],Tabel1[[#This Row],[semaine]],Tabel1[Repas soir]),"-")</f>
        <v>-</v>
      </c>
      <c r="V303" s="30"/>
    </row>
    <row r="304" spans="1:22" ht="15.75" thickBot="1" x14ac:dyDescent="0.3">
      <c r="A304" s="48" t="str">
        <f>MOD(YEAR(Tabel1[[#This Row],[Date]]-WEEKDAY(Tabel1[[#This Row],[Date]],2)+4),100)&amp;TEXT(_xlfn.ISOWEEKNUM(Tabel1[[#This Row],[Date]]),"-00")</f>
        <v>26-43</v>
      </c>
      <c r="B304" s="49" t="str">
        <f>MOD(YEAR(Tabel1[[#This Row],[Date]]),100) &amp; TEXT(MONTH(Tabel1[[#This Row],[Date]]),"-00")</f>
        <v>26-10</v>
      </c>
      <c r="C304" s="50">
        <v>46320</v>
      </c>
      <c r="D304" s="51"/>
      <c r="E304" s="51"/>
      <c r="F304" s="51"/>
      <c r="G304" s="51"/>
      <c r="H304" s="51"/>
      <c r="I304" s="51"/>
      <c r="J304" s="51"/>
      <c r="K304" s="51"/>
      <c r="L304" s="52">
        <f t="shared" si="8"/>
        <v>0</v>
      </c>
      <c r="M304" s="53"/>
      <c r="N304" s="52">
        <f t="shared" si="9"/>
        <v>0</v>
      </c>
      <c r="O304" s="53"/>
      <c r="P304" s="54"/>
      <c r="Q304" s="55" cm="1">
        <f t="array" aca="1" ref="Q304" ca="1">(TODAY()&gt;=Tabel1[[#This Row],[Date]])*(_xlfn.AGGREGATE(14,6,Tabel1[Date]/(Tabel1[semaine]=Tabel1[[#This Row],[semaine]]),1)=Tabel1[[#This Row],[Date]])</f>
        <v>0</v>
      </c>
      <c r="R304" s="56" t="str" cm="1">
        <f t="array" aca="1" ref="R304" ca="1">IF(Tabel1[[#This Row],[auxi]:[auxi]],SUMIF(Tabel1[semaine],Tabel1[[#This Row],[semaine]],Tabel1[Heures payées]),"-")</f>
        <v>-</v>
      </c>
      <c r="S304" s="57" t="str" cm="1">
        <f t="array" aca="1" ref="S304" ca="1">IF(Tabel1[[#This Row],[auxi]:[auxi]],Tabel1[[#This Row],[total semaine]]*24-Contrat_hebdo__h,"")</f>
        <v/>
      </c>
      <c r="T304" s="48" t="str" cm="1">
        <f t="array" aca="1" ref="T304" ca="1">IF(Tabel1[[#This Row],[auxi]:[auxi]],SUMIF(Tabel1[semaine],Tabel1[[#This Row],[semaine]],Tabel1[Repas matin]),"-")</f>
        <v>-</v>
      </c>
      <c r="U304" s="48" t="str" cm="1">
        <f t="array" aca="1" ref="U304" ca="1">IF(Tabel1[[#This Row],[auxi]:[auxi]],SUMIF(Tabel1[semaine],Tabel1[[#This Row],[semaine]],Tabel1[Repas soir]),"-")</f>
        <v>-</v>
      </c>
      <c r="V304" s="30"/>
    </row>
    <row r="305" spans="1:22" ht="15.75" thickBot="1" x14ac:dyDescent="0.3">
      <c r="A305" s="48" t="str">
        <f>MOD(YEAR(Tabel1[[#This Row],[Date]]-WEEKDAY(Tabel1[[#This Row],[Date]],2)+4),100)&amp;TEXT(_xlfn.ISOWEEKNUM(Tabel1[[#This Row],[Date]]),"-00")</f>
        <v>26-44</v>
      </c>
      <c r="B305" s="49" t="str">
        <f>MOD(YEAR(Tabel1[[#This Row],[Date]]),100) &amp; TEXT(MONTH(Tabel1[[#This Row],[Date]]),"-00")</f>
        <v>26-10</v>
      </c>
      <c r="C305" s="50">
        <v>46321</v>
      </c>
      <c r="D305" s="51"/>
      <c r="E305" s="51"/>
      <c r="F305" s="51"/>
      <c r="G305" s="51"/>
      <c r="H305" s="51"/>
      <c r="I305" s="51"/>
      <c r="J305" s="51"/>
      <c r="K305" s="51"/>
      <c r="L305" s="52">
        <f t="shared" si="8"/>
        <v>0</v>
      </c>
      <c r="M305" s="53"/>
      <c r="N305" s="52">
        <f t="shared" si="9"/>
        <v>0</v>
      </c>
      <c r="O305" s="53"/>
      <c r="P305" s="54"/>
      <c r="Q305" s="55" cm="1">
        <f t="array" aca="1" ref="Q305" ca="1">(TODAY()&gt;=Tabel1[[#This Row],[Date]])*(_xlfn.AGGREGATE(14,6,Tabel1[Date]/(Tabel1[semaine]=Tabel1[[#This Row],[semaine]]),1)=Tabel1[[#This Row],[Date]])</f>
        <v>0</v>
      </c>
      <c r="R305" s="56" t="str" cm="1">
        <f t="array" aca="1" ref="R305" ca="1">IF(Tabel1[[#This Row],[auxi]:[auxi]],SUMIF(Tabel1[semaine],Tabel1[[#This Row],[semaine]],Tabel1[Heures payées]),"-")</f>
        <v>-</v>
      </c>
      <c r="S305" s="57" t="str" cm="1">
        <f t="array" aca="1" ref="S305" ca="1">IF(Tabel1[[#This Row],[auxi]:[auxi]],Tabel1[[#This Row],[total semaine]]*24-Contrat_hebdo__h,"")</f>
        <v/>
      </c>
      <c r="T305" s="48" t="str" cm="1">
        <f t="array" aca="1" ref="T305" ca="1">IF(Tabel1[[#This Row],[auxi]:[auxi]],SUMIF(Tabel1[semaine],Tabel1[[#This Row],[semaine]],Tabel1[Repas matin]),"-")</f>
        <v>-</v>
      </c>
      <c r="U305" s="48" t="str" cm="1">
        <f t="array" aca="1" ref="U305" ca="1">IF(Tabel1[[#This Row],[auxi]:[auxi]],SUMIF(Tabel1[semaine],Tabel1[[#This Row],[semaine]],Tabel1[Repas soir]),"-")</f>
        <v>-</v>
      </c>
      <c r="V305" s="30"/>
    </row>
    <row r="306" spans="1:22" ht="15.75" thickBot="1" x14ac:dyDescent="0.3">
      <c r="A306" s="48" t="str">
        <f>MOD(YEAR(Tabel1[[#This Row],[Date]]-WEEKDAY(Tabel1[[#This Row],[Date]],2)+4),100)&amp;TEXT(_xlfn.ISOWEEKNUM(Tabel1[[#This Row],[Date]]),"-00")</f>
        <v>26-44</v>
      </c>
      <c r="B306" s="49" t="str">
        <f>MOD(YEAR(Tabel1[[#This Row],[Date]]),100) &amp; TEXT(MONTH(Tabel1[[#This Row],[Date]]),"-00")</f>
        <v>26-10</v>
      </c>
      <c r="C306" s="50">
        <v>46322</v>
      </c>
      <c r="D306" s="51"/>
      <c r="E306" s="51"/>
      <c r="F306" s="51"/>
      <c r="G306" s="51"/>
      <c r="H306" s="51"/>
      <c r="I306" s="51"/>
      <c r="J306" s="51"/>
      <c r="K306" s="51"/>
      <c r="L306" s="52">
        <f t="shared" si="8"/>
        <v>0</v>
      </c>
      <c r="M306" s="53"/>
      <c r="N306" s="52">
        <f t="shared" si="9"/>
        <v>0</v>
      </c>
      <c r="O306" s="53"/>
      <c r="P306" s="54"/>
      <c r="Q306" s="55" cm="1">
        <f t="array" aca="1" ref="Q306" ca="1">(TODAY()&gt;=Tabel1[[#This Row],[Date]])*(_xlfn.AGGREGATE(14,6,Tabel1[Date]/(Tabel1[semaine]=Tabel1[[#This Row],[semaine]]),1)=Tabel1[[#This Row],[Date]])</f>
        <v>0</v>
      </c>
      <c r="R306" s="56" t="str" cm="1">
        <f t="array" aca="1" ref="R306" ca="1">IF(Tabel1[[#This Row],[auxi]:[auxi]],SUMIF(Tabel1[semaine],Tabel1[[#This Row],[semaine]],Tabel1[Heures payées]),"-")</f>
        <v>-</v>
      </c>
      <c r="S306" s="57" t="str" cm="1">
        <f t="array" aca="1" ref="S306" ca="1">IF(Tabel1[[#This Row],[auxi]:[auxi]],Tabel1[[#This Row],[total semaine]]*24-Contrat_hebdo__h,"")</f>
        <v/>
      </c>
      <c r="T306" s="48" t="str" cm="1">
        <f t="array" aca="1" ref="T306" ca="1">IF(Tabel1[[#This Row],[auxi]:[auxi]],SUMIF(Tabel1[semaine],Tabel1[[#This Row],[semaine]],Tabel1[Repas matin]),"-")</f>
        <v>-</v>
      </c>
      <c r="U306" s="48" t="str" cm="1">
        <f t="array" aca="1" ref="U306" ca="1">IF(Tabel1[[#This Row],[auxi]:[auxi]],SUMIF(Tabel1[semaine],Tabel1[[#This Row],[semaine]],Tabel1[Repas soir]),"-")</f>
        <v>-</v>
      </c>
      <c r="V306" s="30"/>
    </row>
    <row r="307" spans="1:22" ht="15.75" thickBot="1" x14ac:dyDescent="0.3">
      <c r="A307" s="48" t="str">
        <f>MOD(YEAR(Tabel1[[#This Row],[Date]]-WEEKDAY(Tabel1[[#This Row],[Date]],2)+4),100)&amp;TEXT(_xlfn.ISOWEEKNUM(Tabel1[[#This Row],[Date]]),"-00")</f>
        <v>26-44</v>
      </c>
      <c r="B307" s="49" t="str">
        <f>MOD(YEAR(Tabel1[[#This Row],[Date]]),100) &amp; TEXT(MONTH(Tabel1[[#This Row],[Date]]),"-00")</f>
        <v>26-10</v>
      </c>
      <c r="C307" s="50">
        <v>46323</v>
      </c>
      <c r="D307" s="51"/>
      <c r="E307" s="51"/>
      <c r="F307" s="51"/>
      <c r="G307" s="51"/>
      <c r="H307" s="51"/>
      <c r="I307" s="51"/>
      <c r="J307" s="51"/>
      <c r="K307" s="51"/>
      <c r="L307" s="52">
        <f t="shared" si="8"/>
        <v>0</v>
      </c>
      <c r="M307" s="53"/>
      <c r="N307" s="52">
        <f t="shared" si="9"/>
        <v>0</v>
      </c>
      <c r="O307" s="53"/>
      <c r="P307" s="54"/>
      <c r="Q307" s="55" cm="1">
        <f t="array" aca="1" ref="Q307" ca="1">(TODAY()&gt;=Tabel1[[#This Row],[Date]])*(_xlfn.AGGREGATE(14,6,Tabel1[Date]/(Tabel1[semaine]=Tabel1[[#This Row],[semaine]]),1)=Tabel1[[#This Row],[Date]])</f>
        <v>0</v>
      </c>
      <c r="R307" s="56" t="str" cm="1">
        <f t="array" aca="1" ref="R307" ca="1">IF(Tabel1[[#This Row],[auxi]:[auxi]],SUMIF(Tabel1[semaine],Tabel1[[#This Row],[semaine]],Tabel1[Heures payées]),"-")</f>
        <v>-</v>
      </c>
      <c r="S307" s="57" t="str" cm="1">
        <f t="array" aca="1" ref="S307" ca="1">IF(Tabel1[[#This Row],[auxi]:[auxi]],Tabel1[[#This Row],[total semaine]]*24-Contrat_hebdo__h,"")</f>
        <v/>
      </c>
      <c r="T307" s="48" t="str" cm="1">
        <f t="array" aca="1" ref="T307" ca="1">IF(Tabel1[[#This Row],[auxi]:[auxi]],SUMIF(Tabel1[semaine],Tabel1[[#This Row],[semaine]],Tabel1[Repas matin]),"-")</f>
        <v>-</v>
      </c>
      <c r="U307" s="48" t="str" cm="1">
        <f t="array" aca="1" ref="U307" ca="1">IF(Tabel1[[#This Row],[auxi]:[auxi]],SUMIF(Tabel1[semaine],Tabel1[[#This Row],[semaine]],Tabel1[Repas soir]),"-")</f>
        <v>-</v>
      </c>
      <c r="V307" s="30"/>
    </row>
    <row r="308" spans="1:22" ht="15.75" thickBot="1" x14ac:dyDescent="0.3">
      <c r="A308" s="48" t="str">
        <f>MOD(YEAR(Tabel1[[#This Row],[Date]]-WEEKDAY(Tabel1[[#This Row],[Date]],2)+4),100)&amp;TEXT(_xlfn.ISOWEEKNUM(Tabel1[[#This Row],[Date]]),"-00")</f>
        <v>26-44</v>
      </c>
      <c r="B308" s="49" t="str">
        <f>MOD(YEAR(Tabel1[[#This Row],[Date]]),100) &amp; TEXT(MONTH(Tabel1[[#This Row],[Date]]),"-00")</f>
        <v>26-10</v>
      </c>
      <c r="C308" s="50">
        <v>46324</v>
      </c>
      <c r="D308" s="51"/>
      <c r="E308" s="51"/>
      <c r="F308" s="51"/>
      <c r="G308" s="51"/>
      <c r="H308" s="51"/>
      <c r="I308" s="51"/>
      <c r="J308" s="51"/>
      <c r="K308" s="51"/>
      <c r="L308" s="52">
        <f t="shared" si="8"/>
        <v>0</v>
      </c>
      <c r="M308" s="53"/>
      <c r="N308" s="52">
        <f t="shared" si="9"/>
        <v>0</v>
      </c>
      <c r="O308" s="53"/>
      <c r="P308" s="54"/>
      <c r="Q308" s="55" cm="1">
        <f t="array" aca="1" ref="Q308" ca="1">(TODAY()&gt;=Tabel1[[#This Row],[Date]])*(_xlfn.AGGREGATE(14,6,Tabel1[Date]/(Tabel1[semaine]=Tabel1[[#This Row],[semaine]]),1)=Tabel1[[#This Row],[Date]])</f>
        <v>0</v>
      </c>
      <c r="R308" s="56" t="str" cm="1">
        <f t="array" aca="1" ref="R308" ca="1">IF(Tabel1[[#This Row],[auxi]:[auxi]],SUMIF(Tabel1[semaine],Tabel1[[#This Row],[semaine]],Tabel1[Heures payées]),"-")</f>
        <v>-</v>
      </c>
      <c r="S308" s="57" t="str" cm="1">
        <f t="array" aca="1" ref="S308" ca="1">IF(Tabel1[[#This Row],[auxi]:[auxi]],Tabel1[[#This Row],[total semaine]]*24-Contrat_hebdo__h,"")</f>
        <v/>
      </c>
      <c r="T308" s="48" t="str" cm="1">
        <f t="array" aca="1" ref="T308" ca="1">IF(Tabel1[[#This Row],[auxi]:[auxi]],SUMIF(Tabel1[semaine],Tabel1[[#This Row],[semaine]],Tabel1[Repas matin]),"-")</f>
        <v>-</v>
      </c>
      <c r="U308" s="48" t="str" cm="1">
        <f t="array" aca="1" ref="U308" ca="1">IF(Tabel1[[#This Row],[auxi]:[auxi]],SUMIF(Tabel1[semaine],Tabel1[[#This Row],[semaine]],Tabel1[Repas soir]),"-")</f>
        <v>-</v>
      </c>
      <c r="V308" s="30"/>
    </row>
    <row r="309" spans="1:22" ht="15.75" thickBot="1" x14ac:dyDescent="0.3">
      <c r="A309" s="48" t="str">
        <f>MOD(YEAR(Tabel1[[#This Row],[Date]]-WEEKDAY(Tabel1[[#This Row],[Date]],2)+4),100)&amp;TEXT(_xlfn.ISOWEEKNUM(Tabel1[[#This Row],[Date]]),"-00")</f>
        <v>26-44</v>
      </c>
      <c r="B309" s="49" t="str">
        <f>MOD(YEAR(Tabel1[[#This Row],[Date]]),100) &amp; TEXT(MONTH(Tabel1[[#This Row],[Date]]),"-00")</f>
        <v>26-10</v>
      </c>
      <c r="C309" s="50">
        <v>46325</v>
      </c>
      <c r="D309" s="51"/>
      <c r="E309" s="51"/>
      <c r="F309" s="51"/>
      <c r="G309" s="51"/>
      <c r="H309" s="51"/>
      <c r="I309" s="51"/>
      <c r="J309" s="51"/>
      <c r="K309" s="51"/>
      <c r="L309" s="52">
        <f t="shared" si="8"/>
        <v>0</v>
      </c>
      <c r="M309" s="53"/>
      <c r="N309" s="52">
        <f t="shared" si="9"/>
        <v>0</v>
      </c>
      <c r="O309" s="53"/>
      <c r="P309" s="54"/>
      <c r="Q309" s="55" cm="1">
        <f t="array" aca="1" ref="Q309" ca="1">(TODAY()&gt;=Tabel1[[#This Row],[Date]])*(_xlfn.AGGREGATE(14,6,Tabel1[Date]/(Tabel1[semaine]=Tabel1[[#This Row],[semaine]]),1)=Tabel1[[#This Row],[Date]])</f>
        <v>0</v>
      </c>
      <c r="R309" s="56" t="str" cm="1">
        <f t="array" aca="1" ref="R309" ca="1">IF(Tabel1[[#This Row],[auxi]:[auxi]],SUMIF(Tabel1[semaine],Tabel1[[#This Row],[semaine]],Tabel1[Heures payées]),"-")</f>
        <v>-</v>
      </c>
      <c r="S309" s="57" t="str" cm="1">
        <f t="array" aca="1" ref="S309" ca="1">IF(Tabel1[[#This Row],[auxi]:[auxi]],Tabel1[[#This Row],[total semaine]]*24-Contrat_hebdo__h,"")</f>
        <v/>
      </c>
      <c r="T309" s="48" t="str" cm="1">
        <f t="array" aca="1" ref="T309" ca="1">IF(Tabel1[[#This Row],[auxi]:[auxi]],SUMIF(Tabel1[semaine],Tabel1[[#This Row],[semaine]],Tabel1[Repas matin]),"-")</f>
        <v>-</v>
      </c>
      <c r="U309" s="48" t="str" cm="1">
        <f t="array" aca="1" ref="U309" ca="1">IF(Tabel1[[#This Row],[auxi]:[auxi]],SUMIF(Tabel1[semaine],Tabel1[[#This Row],[semaine]],Tabel1[Repas soir]),"-")</f>
        <v>-</v>
      </c>
      <c r="V309" s="30"/>
    </row>
    <row r="310" spans="1:22" ht="15.75" thickBot="1" x14ac:dyDescent="0.3">
      <c r="A310" s="48" t="str">
        <f>MOD(YEAR(Tabel1[[#This Row],[Date]]-WEEKDAY(Tabel1[[#This Row],[Date]],2)+4),100)&amp;TEXT(_xlfn.ISOWEEKNUM(Tabel1[[#This Row],[Date]]),"-00")</f>
        <v>26-44</v>
      </c>
      <c r="B310" s="49" t="str">
        <f>MOD(YEAR(Tabel1[[#This Row],[Date]]),100) &amp; TEXT(MONTH(Tabel1[[#This Row],[Date]]),"-00")</f>
        <v>26-10</v>
      </c>
      <c r="C310" s="50">
        <v>46326</v>
      </c>
      <c r="D310" s="51"/>
      <c r="E310" s="51"/>
      <c r="F310" s="51"/>
      <c r="G310" s="51"/>
      <c r="H310" s="51"/>
      <c r="I310" s="51"/>
      <c r="J310" s="51"/>
      <c r="K310" s="51"/>
      <c r="L310" s="52">
        <f t="shared" si="8"/>
        <v>0</v>
      </c>
      <c r="M310" s="53"/>
      <c r="N310" s="52">
        <f t="shared" si="9"/>
        <v>0</v>
      </c>
      <c r="O310" s="53"/>
      <c r="P310" s="54"/>
      <c r="Q310" s="55" cm="1">
        <f t="array" aca="1" ref="Q310" ca="1">(TODAY()&gt;=Tabel1[[#This Row],[Date]])*(_xlfn.AGGREGATE(14,6,Tabel1[Date]/(Tabel1[semaine]=Tabel1[[#This Row],[semaine]]),1)=Tabel1[[#This Row],[Date]])</f>
        <v>0</v>
      </c>
      <c r="R310" s="56" t="str" cm="1">
        <f t="array" aca="1" ref="R310" ca="1">IF(Tabel1[[#This Row],[auxi]:[auxi]],SUMIF(Tabel1[semaine],Tabel1[[#This Row],[semaine]],Tabel1[Heures payées]),"-")</f>
        <v>-</v>
      </c>
      <c r="S310" s="57" t="str" cm="1">
        <f t="array" aca="1" ref="S310" ca="1">IF(Tabel1[[#This Row],[auxi]:[auxi]],Tabel1[[#This Row],[total semaine]]*24-Contrat_hebdo__h,"")</f>
        <v/>
      </c>
      <c r="T310" s="48" t="str" cm="1">
        <f t="array" aca="1" ref="T310" ca="1">IF(Tabel1[[#This Row],[auxi]:[auxi]],SUMIF(Tabel1[semaine],Tabel1[[#This Row],[semaine]],Tabel1[Repas matin]),"-")</f>
        <v>-</v>
      </c>
      <c r="U310" s="48" t="str" cm="1">
        <f t="array" aca="1" ref="U310" ca="1">IF(Tabel1[[#This Row],[auxi]:[auxi]],SUMIF(Tabel1[semaine],Tabel1[[#This Row],[semaine]],Tabel1[Repas soir]),"-")</f>
        <v>-</v>
      </c>
      <c r="V310" s="30"/>
    </row>
    <row r="311" spans="1:22" ht="15.75" thickBot="1" x14ac:dyDescent="0.3">
      <c r="A311" s="48" t="str">
        <f>MOD(YEAR(Tabel1[[#This Row],[Date]]-WEEKDAY(Tabel1[[#This Row],[Date]],2)+4),100)&amp;TEXT(_xlfn.ISOWEEKNUM(Tabel1[[#This Row],[Date]]),"-00")</f>
        <v>26-44</v>
      </c>
      <c r="B311" s="49" t="str">
        <f>MOD(YEAR(Tabel1[[#This Row],[Date]]),100) &amp; TEXT(MONTH(Tabel1[[#This Row],[Date]]),"-00")</f>
        <v>26-11</v>
      </c>
      <c r="C311" s="50">
        <v>46327</v>
      </c>
      <c r="D311" s="51"/>
      <c r="E311" s="51"/>
      <c r="F311" s="51"/>
      <c r="G311" s="51"/>
      <c r="H311" s="51"/>
      <c r="I311" s="51"/>
      <c r="J311" s="51"/>
      <c r="K311" s="51"/>
      <c r="L311" s="52">
        <f t="shared" si="8"/>
        <v>0</v>
      </c>
      <c r="M311" s="53"/>
      <c r="N311" s="52">
        <f t="shared" si="9"/>
        <v>0</v>
      </c>
      <c r="O311" s="53"/>
      <c r="P311" s="54"/>
      <c r="Q311" s="55" cm="1">
        <f t="array" aca="1" ref="Q311" ca="1">(TODAY()&gt;=Tabel1[[#This Row],[Date]])*(_xlfn.AGGREGATE(14,6,Tabel1[Date]/(Tabel1[semaine]=Tabel1[[#This Row],[semaine]]),1)=Tabel1[[#This Row],[Date]])</f>
        <v>0</v>
      </c>
      <c r="R311" s="56" t="str" cm="1">
        <f t="array" aca="1" ref="R311" ca="1">IF(Tabel1[[#This Row],[auxi]:[auxi]],SUMIF(Tabel1[semaine],Tabel1[[#This Row],[semaine]],Tabel1[Heures payées]),"-")</f>
        <v>-</v>
      </c>
      <c r="S311" s="57" t="str" cm="1">
        <f t="array" aca="1" ref="S311" ca="1">IF(Tabel1[[#This Row],[auxi]:[auxi]],Tabel1[[#This Row],[total semaine]]*24-Contrat_hebdo__h,"")</f>
        <v/>
      </c>
      <c r="T311" s="48" t="str" cm="1">
        <f t="array" aca="1" ref="T311" ca="1">IF(Tabel1[[#This Row],[auxi]:[auxi]],SUMIF(Tabel1[semaine],Tabel1[[#This Row],[semaine]],Tabel1[Repas matin]),"-")</f>
        <v>-</v>
      </c>
      <c r="U311" s="48" t="str" cm="1">
        <f t="array" aca="1" ref="U311" ca="1">IF(Tabel1[[#This Row],[auxi]:[auxi]],SUMIF(Tabel1[semaine],Tabel1[[#This Row],[semaine]],Tabel1[Repas soir]),"-")</f>
        <v>-</v>
      </c>
      <c r="V311" s="30"/>
    </row>
    <row r="312" spans="1:22" ht="15.75" thickBot="1" x14ac:dyDescent="0.3">
      <c r="A312" s="48" t="str">
        <f>MOD(YEAR(Tabel1[[#This Row],[Date]]-WEEKDAY(Tabel1[[#This Row],[Date]],2)+4),100)&amp;TEXT(_xlfn.ISOWEEKNUM(Tabel1[[#This Row],[Date]]),"-00")</f>
        <v>26-45</v>
      </c>
      <c r="B312" s="49" t="str">
        <f>MOD(YEAR(Tabel1[[#This Row],[Date]]),100) &amp; TEXT(MONTH(Tabel1[[#This Row],[Date]]),"-00")</f>
        <v>26-11</v>
      </c>
      <c r="C312" s="50">
        <v>46328</v>
      </c>
      <c r="D312" s="51"/>
      <c r="E312" s="51"/>
      <c r="F312" s="51"/>
      <c r="G312" s="51"/>
      <c r="H312" s="51"/>
      <c r="I312" s="51"/>
      <c r="J312" s="51"/>
      <c r="K312" s="51"/>
      <c r="L312" s="52">
        <f t="shared" si="8"/>
        <v>0</v>
      </c>
      <c r="M312" s="53"/>
      <c r="N312" s="52">
        <f t="shared" si="9"/>
        <v>0</v>
      </c>
      <c r="O312" s="53"/>
      <c r="P312" s="54"/>
      <c r="Q312" s="55" cm="1">
        <f t="array" aca="1" ref="Q312" ca="1">(TODAY()&gt;=Tabel1[[#This Row],[Date]])*(_xlfn.AGGREGATE(14,6,Tabel1[Date]/(Tabel1[semaine]=Tabel1[[#This Row],[semaine]]),1)=Tabel1[[#This Row],[Date]])</f>
        <v>0</v>
      </c>
      <c r="R312" s="56" t="str" cm="1">
        <f t="array" aca="1" ref="R312" ca="1">IF(Tabel1[[#This Row],[auxi]:[auxi]],SUMIF(Tabel1[semaine],Tabel1[[#This Row],[semaine]],Tabel1[Heures payées]),"-")</f>
        <v>-</v>
      </c>
      <c r="S312" s="57" t="str" cm="1">
        <f t="array" aca="1" ref="S312" ca="1">IF(Tabel1[[#This Row],[auxi]:[auxi]],Tabel1[[#This Row],[total semaine]]*24-Contrat_hebdo__h,"")</f>
        <v/>
      </c>
      <c r="T312" s="48" t="str" cm="1">
        <f t="array" aca="1" ref="T312" ca="1">IF(Tabel1[[#This Row],[auxi]:[auxi]],SUMIF(Tabel1[semaine],Tabel1[[#This Row],[semaine]],Tabel1[Repas matin]),"-")</f>
        <v>-</v>
      </c>
      <c r="U312" s="48" t="str" cm="1">
        <f t="array" aca="1" ref="U312" ca="1">IF(Tabel1[[#This Row],[auxi]:[auxi]],SUMIF(Tabel1[semaine],Tabel1[[#This Row],[semaine]],Tabel1[Repas soir]),"-")</f>
        <v>-</v>
      </c>
      <c r="V312" s="30"/>
    </row>
    <row r="313" spans="1:22" ht="15.75" thickBot="1" x14ac:dyDescent="0.3">
      <c r="A313" s="48" t="str">
        <f>MOD(YEAR(Tabel1[[#This Row],[Date]]-WEEKDAY(Tabel1[[#This Row],[Date]],2)+4),100)&amp;TEXT(_xlfn.ISOWEEKNUM(Tabel1[[#This Row],[Date]]),"-00")</f>
        <v>26-45</v>
      </c>
      <c r="B313" s="49" t="str">
        <f>MOD(YEAR(Tabel1[[#This Row],[Date]]),100) &amp; TEXT(MONTH(Tabel1[[#This Row],[Date]]),"-00")</f>
        <v>26-11</v>
      </c>
      <c r="C313" s="50">
        <v>46329</v>
      </c>
      <c r="D313" s="51"/>
      <c r="E313" s="51"/>
      <c r="F313" s="51"/>
      <c r="G313" s="51"/>
      <c r="H313" s="51"/>
      <c r="I313" s="51"/>
      <c r="J313" s="51"/>
      <c r="K313" s="51"/>
      <c r="L313" s="52">
        <f t="shared" si="8"/>
        <v>0</v>
      </c>
      <c r="M313" s="53"/>
      <c r="N313" s="52">
        <f t="shared" si="9"/>
        <v>0</v>
      </c>
      <c r="O313" s="53"/>
      <c r="P313" s="54"/>
      <c r="Q313" s="55" cm="1">
        <f t="array" aca="1" ref="Q313" ca="1">(TODAY()&gt;=Tabel1[[#This Row],[Date]])*(_xlfn.AGGREGATE(14,6,Tabel1[Date]/(Tabel1[semaine]=Tabel1[[#This Row],[semaine]]),1)=Tabel1[[#This Row],[Date]])</f>
        <v>0</v>
      </c>
      <c r="R313" s="56" t="str" cm="1">
        <f t="array" aca="1" ref="R313" ca="1">IF(Tabel1[[#This Row],[auxi]:[auxi]],SUMIF(Tabel1[semaine],Tabel1[[#This Row],[semaine]],Tabel1[Heures payées]),"-")</f>
        <v>-</v>
      </c>
      <c r="S313" s="57" t="str" cm="1">
        <f t="array" aca="1" ref="S313" ca="1">IF(Tabel1[[#This Row],[auxi]:[auxi]],Tabel1[[#This Row],[total semaine]]*24-Contrat_hebdo__h,"")</f>
        <v/>
      </c>
      <c r="T313" s="48" t="str" cm="1">
        <f t="array" aca="1" ref="T313" ca="1">IF(Tabel1[[#This Row],[auxi]:[auxi]],SUMIF(Tabel1[semaine],Tabel1[[#This Row],[semaine]],Tabel1[Repas matin]),"-")</f>
        <v>-</v>
      </c>
      <c r="U313" s="48" t="str" cm="1">
        <f t="array" aca="1" ref="U313" ca="1">IF(Tabel1[[#This Row],[auxi]:[auxi]],SUMIF(Tabel1[semaine],Tabel1[[#This Row],[semaine]],Tabel1[Repas soir]),"-")</f>
        <v>-</v>
      </c>
      <c r="V313" s="30"/>
    </row>
    <row r="314" spans="1:22" ht="15.75" thickBot="1" x14ac:dyDescent="0.3">
      <c r="A314" s="48" t="str">
        <f>MOD(YEAR(Tabel1[[#This Row],[Date]]-WEEKDAY(Tabel1[[#This Row],[Date]],2)+4),100)&amp;TEXT(_xlfn.ISOWEEKNUM(Tabel1[[#This Row],[Date]]),"-00")</f>
        <v>26-45</v>
      </c>
      <c r="B314" s="49" t="str">
        <f>MOD(YEAR(Tabel1[[#This Row],[Date]]),100) &amp; TEXT(MONTH(Tabel1[[#This Row],[Date]]),"-00")</f>
        <v>26-11</v>
      </c>
      <c r="C314" s="50">
        <v>46330</v>
      </c>
      <c r="D314" s="51"/>
      <c r="E314" s="51"/>
      <c r="F314" s="51"/>
      <c r="G314" s="51"/>
      <c r="H314" s="51"/>
      <c r="I314" s="51"/>
      <c r="J314" s="51"/>
      <c r="K314" s="51"/>
      <c r="L314" s="52">
        <f t="shared" si="8"/>
        <v>0</v>
      </c>
      <c r="M314" s="53"/>
      <c r="N314" s="52">
        <f t="shared" si="9"/>
        <v>0</v>
      </c>
      <c r="O314" s="53"/>
      <c r="P314" s="54"/>
      <c r="Q314" s="55" cm="1">
        <f t="array" aca="1" ref="Q314" ca="1">(TODAY()&gt;=Tabel1[[#This Row],[Date]])*(_xlfn.AGGREGATE(14,6,Tabel1[Date]/(Tabel1[semaine]=Tabel1[[#This Row],[semaine]]),1)=Tabel1[[#This Row],[Date]])</f>
        <v>0</v>
      </c>
      <c r="R314" s="56" t="str" cm="1">
        <f t="array" aca="1" ref="R314" ca="1">IF(Tabel1[[#This Row],[auxi]:[auxi]],SUMIF(Tabel1[semaine],Tabel1[[#This Row],[semaine]],Tabel1[Heures payées]),"-")</f>
        <v>-</v>
      </c>
      <c r="S314" s="57" t="str" cm="1">
        <f t="array" aca="1" ref="S314" ca="1">IF(Tabel1[[#This Row],[auxi]:[auxi]],Tabel1[[#This Row],[total semaine]]*24-Contrat_hebdo__h,"")</f>
        <v/>
      </c>
      <c r="T314" s="48" t="str" cm="1">
        <f t="array" aca="1" ref="T314" ca="1">IF(Tabel1[[#This Row],[auxi]:[auxi]],SUMIF(Tabel1[semaine],Tabel1[[#This Row],[semaine]],Tabel1[Repas matin]),"-")</f>
        <v>-</v>
      </c>
      <c r="U314" s="48" t="str" cm="1">
        <f t="array" aca="1" ref="U314" ca="1">IF(Tabel1[[#This Row],[auxi]:[auxi]],SUMIF(Tabel1[semaine],Tabel1[[#This Row],[semaine]],Tabel1[Repas soir]),"-")</f>
        <v>-</v>
      </c>
      <c r="V314" s="30"/>
    </row>
    <row r="315" spans="1:22" ht="15.75" thickBot="1" x14ac:dyDescent="0.3">
      <c r="A315" s="48" t="str">
        <f>MOD(YEAR(Tabel1[[#This Row],[Date]]-WEEKDAY(Tabel1[[#This Row],[Date]],2)+4),100)&amp;TEXT(_xlfn.ISOWEEKNUM(Tabel1[[#This Row],[Date]]),"-00")</f>
        <v>26-45</v>
      </c>
      <c r="B315" s="49" t="str">
        <f>MOD(YEAR(Tabel1[[#This Row],[Date]]),100) &amp; TEXT(MONTH(Tabel1[[#This Row],[Date]]),"-00")</f>
        <v>26-11</v>
      </c>
      <c r="C315" s="50">
        <v>46331</v>
      </c>
      <c r="D315" s="51"/>
      <c r="E315" s="51"/>
      <c r="F315" s="51"/>
      <c r="G315" s="51"/>
      <c r="H315" s="51"/>
      <c r="I315" s="51"/>
      <c r="J315" s="51"/>
      <c r="K315" s="51"/>
      <c r="L315" s="52">
        <f t="shared" si="8"/>
        <v>0</v>
      </c>
      <c r="M315" s="53"/>
      <c r="N315" s="52">
        <f t="shared" si="9"/>
        <v>0</v>
      </c>
      <c r="O315" s="53"/>
      <c r="P315" s="54"/>
      <c r="Q315" s="55" cm="1">
        <f t="array" aca="1" ref="Q315" ca="1">(TODAY()&gt;=Tabel1[[#This Row],[Date]])*(_xlfn.AGGREGATE(14,6,Tabel1[Date]/(Tabel1[semaine]=Tabel1[[#This Row],[semaine]]),1)=Tabel1[[#This Row],[Date]])</f>
        <v>0</v>
      </c>
      <c r="R315" s="56" t="str" cm="1">
        <f t="array" aca="1" ref="R315" ca="1">IF(Tabel1[[#This Row],[auxi]:[auxi]],SUMIF(Tabel1[semaine],Tabel1[[#This Row],[semaine]],Tabel1[Heures payées]),"-")</f>
        <v>-</v>
      </c>
      <c r="S315" s="57" t="str" cm="1">
        <f t="array" aca="1" ref="S315" ca="1">IF(Tabel1[[#This Row],[auxi]:[auxi]],Tabel1[[#This Row],[total semaine]]*24-Contrat_hebdo__h,"")</f>
        <v/>
      </c>
      <c r="T315" s="48" t="str" cm="1">
        <f t="array" aca="1" ref="T315" ca="1">IF(Tabel1[[#This Row],[auxi]:[auxi]],SUMIF(Tabel1[semaine],Tabel1[[#This Row],[semaine]],Tabel1[Repas matin]),"-")</f>
        <v>-</v>
      </c>
      <c r="U315" s="48" t="str" cm="1">
        <f t="array" aca="1" ref="U315" ca="1">IF(Tabel1[[#This Row],[auxi]:[auxi]],SUMIF(Tabel1[semaine],Tabel1[[#This Row],[semaine]],Tabel1[Repas soir]),"-")</f>
        <v>-</v>
      </c>
      <c r="V315" s="30"/>
    </row>
    <row r="316" spans="1:22" ht="15.75" thickBot="1" x14ac:dyDescent="0.3">
      <c r="A316" s="48" t="str">
        <f>MOD(YEAR(Tabel1[[#This Row],[Date]]-WEEKDAY(Tabel1[[#This Row],[Date]],2)+4),100)&amp;TEXT(_xlfn.ISOWEEKNUM(Tabel1[[#This Row],[Date]]),"-00")</f>
        <v>26-45</v>
      </c>
      <c r="B316" s="49" t="str">
        <f>MOD(YEAR(Tabel1[[#This Row],[Date]]),100) &amp; TEXT(MONTH(Tabel1[[#This Row],[Date]]),"-00")</f>
        <v>26-11</v>
      </c>
      <c r="C316" s="50">
        <v>46332</v>
      </c>
      <c r="D316" s="51"/>
      <c r="E316" s="51"/>
      <c r="F316" s="51"/>
      <c r="G316" s="51"/>
      <c r="H316" s="51"/>
      <c r="I316" s="51"/>
      <c r="J316" s="51"/>
      <c r="K316" s="51"/>
      <c r="L316" s="52">
        <f t="shared" si="8"/>
        <v>0</v>
      </c>
      <c r="M316" s="53"/>
      <c r="N316" s="52">
        <f t="shared" si="9"/>
        <v>0</v>
      </c>
      <c r="O316" s="53"/>
      <c r="P316" s="54"/>
      <c r="Q316" s="55" cm="1">
        <f t="array" aca="1" ref="Q316" ca="1">(TODAY()&gt;=Tabel1[[#This Row],[Date]])*(_xlfn.AGGREGATE(14,6,Tabel1[Date]/(Tabel1[semaine]=Tabel1[[#This Row],[semaine]]),1)=Tabel1[[#This Row],[Date]])</f>
        <v>0</v>
      </c>
      <c r="R316" s="56" t="str" cm="1">
        <f t="array" aca="1" ref="R316" ca="1">IF(Tabel1[[#This Row],[auxi]:[auxi]],SUMIF(Tabel1[semaine],Tabel1[[#This Row],[semaine]],Tabel1[Heures payées]),"-")</f>
        <v>-</v>
      </c>
      <c r="S316" s="57" t="str" cm="1">
        <f t="array" aca="1" ref="S316" ca="1">IF(Tabel1[[#This Row],[auxi]:[auxi]],Tabel1[[#This Row],[total semaine]]*24-Contrat_hebdo__h,"")</f>
        <v/>
      </c>
      <c r="T316" s="48" t="str" cm="1">
        <f t="array" aca="1" ref="T316" ca="1">IF(Tabel1[[#This Row],[auxi]:[auxi]],SUMIF(Tabel1[semaine],Tabel1[[#This Row],[semaine]],Tabel1[Repas matin]),"-")</f>
        <v>-</v>
      </c>
      <c r="U316" s="48" t="str" cm="1">
        <f t="array" aca="1" ref="U316" ca="1">IF(Tabel1[[#This Row],[auxi]:[auxi]],SUMIF(Tabel1[semaine],Tabel1[[#This Row],[semaine]],Tabel1[Repas soir]),"-")</f>
        <v>-</v>
      </c>
      <c r="V316" s="30"/>
    </row>
    <row r="317" spans="1:22" ht="15.75" thickBot="1" x14ac:dyDescent="0.3">
      <c r="A317" s="48" t="str">
        <f>MOD(YEAR(Tabel1[[#This Row],[Date]]-WEEKDAY(Tabel1[[#This Row],[Date]],2)+4),100)&amp;TEXT(_xlfn.ISOWEEKNUM(Tabel1[[#This Row],[Date]]),"-00")</f>
        <v>26-45</v>
      </c>
      <c r="B317" s="49" t="str">
        <f>MOD(YEAR(Tabel1[[#This Row],[Date]]),100) &amp; TEXT(MONTH(Tabel1[[#This Row],[Date]]),"-00")</f>
        <v>26-11</v>
      </c>
      <c r="C317" s="50">
        <v>46333</v>
      </c>
      <c r="D317" s="51"/>
      <c r="E317" s="51"/>
      <c r="F317" s="51"/>
      <c r="G317" s="51"/>
      <c r="H317" s="51"/>
      <c r="I317" s="51"/>
      <c r="J317" s="51"/>
      <c r="K317" s="51"/>
      <c r="L317" s="52">
        <f t="shared" si="8"/>
        <v>0</v>
      </c>
      <c r="M317" s="53"/>
      <c r="N317" s="52">
        <f t="shared" si="9"/>
        <v>0</v>
      </c>
      <c r="O317" s="53"/>
      <c r="P317" s="54"/>
      <c r="Q317" s="55" cm="1">
        <f t="array" aca="1" ref="Q317" ca="1">(TODAY()&gt;=Tabel1[[#This Row],[Date]])*(_xlfn.AGGREGATE(14,6,Tabel1[Date]/(Tabel1[semaine]=Tabel1[[#This Row],[semaine]]),1)=Tabel1[[#This Row],[Date]])</f>
        <v>0</v>
      </c>
      <c r="R317" s="56" t="str" cm="1">
        <f t="array" aca="1" ref="R317" ca="1">IF(Tabel1[[#This Row],[auxi]:[auxi]],SUMIF(Tabel1[semaine],Tabel1[[#This Row],[semaine]],Tabel1[Heures payées]),"-")</f>
        <v>-</v>
      </c>
      <c r="S317" s="57" t="str" cm="1">
        <f t="array" aca="1" ref="S317" ca="1">IF(Tabel1[[#This Row],[auxi]:[auxi]],Tabel1[[#This Row],[total semaine]]*24-Contrat_hebdo__h,"")</f>
        <v/>
      </c>
      <c r="T317" s="48" t="str" cm="1">
        <f t="array" aca="1" ref="T317" ca="1">IF(Tabel1[[#This Row],[auxi]:[auxi]],SUMIF(Tabel1[semaine],Tabel1[[#This Row],[semaine]],Tabel1[Repas matin]),"-")</f>
        <v>-</v>
      </c>
      <c r="U317" s="48" t="str" cm="1">
        <f t="array" aca="1" ref="U317" ca="1">IF(Tabel1[[#This Row],[auxi]:[auxi]],SUMIF(Tabel1[semaine],Tabel1[[#This Row],[semaine]],Tabel1[Repas soir]),"-")</f>
        <v>-</v>
      </c>
      <c r="V317" s="30"/>
    </row>
    <row r="318" spans="1:22" ht="15.75" thickBot="1" x14ac:dyDescent="0.3">
      <c r="A318" s="48" t="str">
        <f>MOD(YEAR(Tabel1[[#This Row],[Date]]-WEEKDAY(Tabel1[[#This Row],[Date]],2)+4),100)&amp;TEXT(_xlfn.ISOWEEKNUM(Tabel1[[#This Row],[Date]]),"-00")</f>
        <v>26-45</v>
      </c>
      <c r="B318" s="49" t="str">
        <f>MOD(YEAR(Tabel1[[#This Row],[Date]]),100) &amp; TEXT(MONTH(Tabel1[[#This Row],[Date]]),"-00")</f>
        <v>26-11</v>
      </c>
      <c r="C318" s="50">
        <v>46334</v>
      </c>
      <c r="D318" s="51"/>
      <c r="E318" s="51"/>
      <c r="F318" s="51"/>
      <c r="G318" s="51"/>
      <c r="H318" s="51"/>
      <c r="I318" s="51"/>
      <c r="J318" s="51"/>
      <c r="K318" s="51"/>
      <c r="L318" s="52">
        <f t="shared" si="8"/>
        <v>0</v>
      </c>
      <c r="M318" s="53"/>
      <c r="N318" s="52">
        <f t="shared" si="9"/>
        <v>0</v>
      </c>
      <c r="O318" s="53"/>
      <c r="P318" s="54"/>
      <c r="Q318" s="55" cm="1">
        <f t="array" aca="1" ref="Q318" ca="1">(TODAY()&gt;=Tabel1[[#This Row],[Date]])*(_xlfn.AGGREGATE(14,6,Tabel1[Date]/(Tabel1[semaine]=Tabel1[[#This Row],[semaine]]),1)=Tabel1[[#This Row],[Date]])</f>
        <v>0</v>
      </c>
      <c r="R318" s="56" t="str" cm="1">
        <f t="array" aca="1" ref="R318" ca="1">IF(Tabel1[[#This Row],[auxi]:[auxi]],SUMIF(Tabel1[semaine],Tabel1[[#This Row],[semaine]],Tabel1[Heures payées]),"-")</f>
        <v>-</v>
      </c>
      <c r="S318" s="57" t="str" cm="1">
        <f t="array" aca="1" ref="S318" ca="1">IF(Tabel1[[#This Row],[auxi]:[auxi]],Tabel1[[#This Row],[total semaine]]*24-Contrat_hebdo__h,"")</f>
        <v/>
      </c>
      <c r="T318" s="48" t="str" cm="1">
        <f t="array" aca="1" ref="T318" ca="1">IF(Tabel1[[#This Row],[auxi]:[auxi]],SUMIF(Tabel1[semaine],Tabel1[[#This Row],[semaine]],Tabel1[Repas matin]),"-")</f>
        <v>-</v>
      </c>
      <c r="U318" s="48" t="str" cm="1">
        <f t="array" aca="1" ref="U318" ca="1">IF(Tabel1[[#This Row],[auxi]:[auxi]],SUMIF(Tabel1[semaine],Tabel1[[#This Row],[semaine]],Tabel1[Repas soir]),"-")</f>
        <v>-</v>
      </c>
      <c r="V318" s="30"/>
    </row>
    <row r="319" spans="1:22" ht="15.75" thickBot="1" x14ac:dyDescent="0.3">
      <c r="A319" s="48" t="str">
        <f>MOD(YEAR(Tabel1[[#This Row],[Date]]-WEEKDAY(Tabel1[[#This Row],[Date]],2)+4),100)&amp;TEXT(_xlfn.ISOWEEKNUM(Tabel1[[#This Row],[Date]]),"-00")</f>
        <v>26-46</v>
      </c>
      <c r="B319" s="49" t="str">
        <f>MOD(YEAR(Tabel1[[#This Row],[Date]]),100) &amp; TEXT(MONTH(Tabel1[[#This Row],[Date]]),"-00")</f>
        <v>26-11</v>
      </c>
      <c r="C319" s="50">
        <v>46335</v>
      </c>
      <c r="D319" s="51"/>
      <c r="E319" s="51"/>
      <c r="F319" s="51"/>
      <c r="G319" s="51"/>
      <c r="H319" s="51"/>
      <c r="I319" s="51"/>
      <c r="J319" s="51"/>
      <c r="K319" s="51"/>
      <c r="L319" s="52">
        <f t="shared" si="8"/>
        <v>0</v>
      </c>
      <c r="M319" s="53"/>
      <c r="N319" s="52">
        <f t="shared" si="9"/>
        <v>0</v>
      </c>
      <c r="O319" s="53"/>
      <c r="P319" s="54"/>
      <c r="Q319" s="55" cm="1">
        <f t="array" aca="1" ref="Q319" ca="1">(TODAY()&gt;=Tabel1[[#This Row],[Date]])*(_xlfn.AGGREGATE(14,6,Tabel1[Date]/(Tabel1[semaine]=Tabel1[[#This Row],[semaine]]),1)=Tabel1[[#This Row],[Date]])</f>
        <v>0</v>
      </c>
      <c r="R319" s="56" t="str" cm="1">
        <f t="array" aca="1" ref="R319" ca="1">IF(Tabel1[[#This Row],[auxi]:[auxi]],SUMIF(Tabel1[semaine],Tabel1[[#This Row],[semaine]],Tabel1[Heures payées]),"-")</f>
        <v>-</v>
      </c>
      <c r="S319" s="57" t="str" cm="1">
        <f t="array" aca="1" ref="S319" ca="1">IF(Tabel1[[#This Row],[auxi]:[auxi]],Tabel1[[#This Row],[total semaine]]*24-Contrat_hebdo__h,"")</f>
        <v/>
      </c>
      <c r="T319" s="48" t="str" cm="1">
        <f t="array" aca="1" ref="T319" ca="1">IF(Tabel1[[#This Row],[auxi]:[auxi]],SUMIF(Tabel1[semaine],Tabel1[[#This Row],[semaine]],Tabel1[Repas matin]),"-")</f>
        <v>-</v>
      </c>
      <c r="U319" s="48" t="str" cm="1">
        <f t="array" aca="1" ref="U319" ca="1">IF(Tabel1[[#This Row],[auxi]:[auxi]],SUMIF(Tabel1[semaine],Tabel1[[#This Row],[semaine]],Tabel1[Repas soir]),"-")</f>
        <v>-</v>
      </c>
      <c r="V319" s="30"/>
    </row>
    <row r="320" spans="1:22" ht="15.75" thickBot="1" x14ac:dyDescent="0.3">
      <c r="A320" s="48" t="str">
        <f>MOD(YEAR(Tabel1[[#This Row],[Date]]-WEEKDAY(Tabel1[[#This Row],[Date]],2)+4),100)&amp;TEXT(_xlfn.ISOWEEKNUM(Tabel1[[#This Row],[Date]]),"-00")</f>
        <v>26-46</v>
      </c>
      <c r="B320" s="49" t="str">
        <f>MOD(YEAR(Tabel1[[#This Row],[Date]]),100) &amp; TEXT(MONTH(Tabel1[[#This Row],[Date]]),"-00")</f>
        <v>26-11</v>
      </c>
      <c r="C320" s="50">
        <v>46336</v>
      </c>
      <c r="D320" s="51"/>
      <c r="E320" s="51"/>
      <c r="F320" s="51"/>
      <c r="G320" s="51"/>
      <c r="H320" s="51"/>
      <c r="I320" s="51"/>
      <c r="J320" s="51"/>
      <c r="K320" s="51"/>
      <c r="L320" s="52">
        <f t="shared" si="8"/>
        <v>0</v>
      </c>
      <c r="M320" s="53"/>
      <c r="N320" s="52">
        <f t="shared" si="9"/>
        <v>0</v>
      </c>
      <c r="O320" s="53"/>
      <c r="P320" s="54"/>
      <c r="Q320" s="55" cm="1">
        <f t="array" aca="1" ref="Q320" ca="1">(TODAY()&gt;=Tabel1[[#This Row],[Date]])*(_xlfn.AGGREGATE(14,6,Tabel1[Date]/(Tabel1[semaine]=Tabel1[[#This Row],[semaine]]),1)=Tabel1[[#This Row],[Date]])</f>
        <v>0</v>
      </c>
      <c r="R320" s="56" t="str" cm="1">
        <f t="array" aca="1" ref="R320" ca="1">IF(Tabel1[[#This Row],[auxi]:[auxi]],SUMIF(Tabel1[semaine],Tabel1[[#This Row],[semaine]],Tabel1[Heures payées]),"-")</f>
        <v>-</v>
      </c>
      <c r="S320" s="57" t="str" cm="1">
        <f t="array" aca="1" ref="S320" ca="1">IF(Tabel1[[#This Row],[auxi]:[auxi]],Tabel1[[#This Row],[total semaine]]*24-Contrat_hebdo__h,"")</f>
        <v/>
      </c>
      <c r="T320" s="48" t="str" cm="1">
        <f t="array" aca="1" ref="T320" ca="1">IF(Tabel1[[#This Row],[auxi]:[auxi]],SUMIF(Tabel1[semaine],Tabel1[[#This Row],[semaine]],Tabel1[Repas matin]),"-")</f>
        <v>-</v>
      </c>
      <c r="U320" s="48" t="str" cm="1">
        <f t="array" aca="1" ref="U320" ca="1">IF(Tabel1[[#This Row],[auxi]:[auxi]],SUMIF(Tabel1[semaine],Tabel1[[#This Row],[semaine]],Tabel1[Repas soir]),"-")</f>
        <v>-</v>
      </c>
      <c r="V320" s="30"/>
    </row>
    <row r="321" spans="1:22" ht="15.75" thickBot="1" x14ac:dyDescent="0.3">
      <c r="A321" s="48" t="str">
        <f>MOD(YEAR(Tabel1[[#This Row],[Date]]-WEEKDAY(Tabel1[[#This Row],[Date]],2)+4),100)&amp;TEXT(_xlfn.ISOWEEKNUM(Tabel1[[#This Row],[Date]]),"-00")</f>
        <v>26-46</v>
      </c>
      <c r="B321" s="49" t="str">
        <f>MOD(YEAR(Tabel1[[#This Row],[Date]]),100) &amp; TEXT(MONTH(Tabel1[[#This Row],[Date]]),"-00")</f>
        <v>26-11</v>
      </c>
      <c r="C321" s="50">
        <v>46337</v>
      </c>
      <c r="D321" s="51"/>
      <c r="E321" s="51"/>
      <c r="F321" s="51"/>
      <c r="G321" s="51"/>
      <c r="H321" s="51"/>
      <c r="I321" s="51"/>
      <c r="J321" s="51"/>
      <c r="K321" s="51"/>
      <c r="L321" s="52">
        <f t="shared" si="8"/>
        <v>0</v>
      </c>
      <c r="M321" s="53"/>
      <c r="N321" s="52">
        <f t="shared" si="9"/>
        <v>0</v>
      </c>
      <c r="O321" s="53"/>
      <c r="P321" s="54"/>
      <c r="Q321" s="55" cm="1">
        <f t="array" aca="1" ref="Q321" ca="1">(TODAY()&gt;=Tabel1[[#This Row],[Date]])*(_xlfn.AGGREGATE(14,6,Tabel1[Date]/(Tabel1[semaine]=Tabel1[[#This Row],[semaine]]),1)=Tabel1[[#This Row],[Date]])</f>
        <v>0</v>
      </c>
      <c r="R321" s="56" t="str" cm="1">
        <f t="array" aca="1" ref="R321" ca="1">IF(Tabel1[[#This Row],[auxi]:[auxi]],SUMIF(Tabel1[semaine],Tabel1[[#This Row],[semaine]],Tabel1[Heures payées]),"-")</f>
        <v>-</v>
      </c>
      <c r="S321" s="57" t="str" cm="1">
        <f t="array" aca="1" ref="S321" ca="1">IF(Tabel1[[#This Row],[auxi]:[auxi]],Tabel1[[#This Row],[total semaine]]*24-Contrat_hebdo__h,"")</f>
        <v/>
      </c>
      <c r="T321" s="48" t="str" cm="1">
        <f t="array" aca="1" ref="T321" ca="1">IF(Tabel1[[#This Row],[auxi]:[auxi]],SUMIF(Tabel1[semaine],Tabel1[[#This Row],[semaine]],Tabel1[Repas matin]),"-")</f>
        <v>-</v>
      </c>
      <c r="U321" s="48" t="str" cm="1">
        <f t="array" aca="1" ref="U321" ca="1">IF(Tabel1[[#This Row],[auxi]:[auxi]],SUMIF(Tabel1[semaine],Tabel1[[#This Row],[semaine]],Tabel1[Repas soir]),"-")</f>
        <v>-</v>
      </c>
      <c r="V321" s="30"/>
    </row>
    <row r="322" spans="1:22" ht="15.75" thickBot="1" x14ac:dyDescent="0.3">
      <c r="A322" s="48" t="str">
        <f>MOD(YEAR(Tabel1[[#This Row],[Date]]-WEEKDAY(Tabel1[[#This Row],[Date]],2)+4),100)&amp;TEXT(_xlfn.ISOWEEKNUM(Tabel1[[#This Row],[Date]]),"-00")</f>
        <v>26-46</v>
      </c>
      <c r="B322" s="49" t="str">
        <f>MOD(YEAR(Tabel1[[#This Row],[Date]]),100) &amp; TEXT(MONTH(Tabel1[[#This Row],[Date]]),"-00")</f>
        <v>26-11</v>
      </c>
      <c r="C322" s="50">
        <v>46338</v>
      </c>
      <c r="D322" s="51"/>
      <c r="E322" s="51"/>
      <c r="F322" s="51"/>
      <c r="G322" s="51"/>
      <c r="H322" s="51"/>
      <c r="I322" s="51"/>
      <c r="J322" s="51"/>
      <c r="K322" s="51"/>
      <c r="L322" s="52">
        <f t="shared" si="8"/>
        <v>0</v>
      </c>
      <c r="M322" s="53"/>
      <c r="N322" s="52">
        <f t="shared" si="9"/>
        <v>0</v>
      </c>
      <c r="O322" s="53"/>
      <c r="P322" s="54"/>
      <c r="Q322" s="55" cm="1">
        <f t="array" aca="1" ref="Q322" ca="1">(TODAY()&gt;=Tabel1[[#This Row],[Date]])*(_xlfn.AGGREGATE(14,6,Tabel1[Date]/(Tabel1[semaine]=Tabel1[[#This Row],[semaine]]),1)=Tabel1[[#This Row],[Date]])</f>
        <v>0</v>
      </c>
      <c r="R322" s="56" t="str" cm="1">
        <f t="array" aca="1" ref="R322" ca="1">IF(Tabel1[[#This Row],[auxi]:[auxi]],SUMIF(Tabel1[semaine],Tabel1[[#This Row],[semaine]],Tabel1[Heures payées]),"-")</f>
        <v>-</v>
      </c>
      <c r="S322" s="57" t="str" cm="1">
        <f t="array" aca="1" ref="S322" ca="1">IF(Tabel1[[#This Row],[auxi]:[auxi]],Tabel1[[#This Row],[total semaine]]*24-Contrat_hebdo__h,"")</f>
        <v/>
      </c>
      <c r="T322" s="48" t="str" cm="1">
        <f t="array" aca="1" ref="T322" ca="1">IF(Tabel1[[#This Row],[auxi]:[auxi]],SUMIF(Tabel1[semaine],Tabel1[[#This Row],[semaine]],Tabel1[Repas matin]),"-")</f>
        <v>-</v>
      </c>
      <c r="U322" s="48" t="str" cm="1">
        <f t="array" aca="1" ref="U322" ca="1">IF(Tabel1[[#This Row],[auxi]:[auxi]],SUMIF(Tabel1[semaine],Tabel1[[#This Row],[semaine]],Tabel1[Repas soir]),"-")</f>
        <v>-</v>
      </c>
      <c r="V322" s="30"/>
    </row>
    <row r="323" spans="1:22" ht="15.75" thickBot="1" x14ac:dyDescent="0.3">
      <c r="A323" s="48" t="str">
        <f>MOD(YEAR(Tabel1[[#This Row],[Date]]-WEEKDAY(Tabel1[[#This Row],[Date]],2)+4),100)&amp;TEXT(_xlfn.ISOWEEKNUM(Tabel1[[#This Row],[Date]]),"-00")</f>
        <v>26-46</v>
      </c>
      <c r="B323" s="49" t="str">
        <f>MOD(YEAR(Tabel1[[#This Row],[Date]]),100) &amp; TEXT(MONTH(Tabel1[[#This Row],[Date]]),"-00")</f>
        <v>26-11</v>
      </c>
      <c r="C323" s="50">
        <v>46339</v>
      </c>
      <c r="D323" s="51"/>
      <c r="E323" s="51"/>
      <c r="F323" s="51"/>
      <c r="G323" s="51"/>
      <c r="H323" s="51"/>
      <c r="I323" s="51"/>
      <c r="J323" s="51"/>
      <c r="K323" s="51"/>
      <c r="L323" s="52">
        <f t="shared" si="8"/>
        <v>0</v>
      </c>
      <c r="M323" s="53"/>
      <c r="N323" s="52">
        <f t="shared" si="9"/>
        <v>0</v>
      </c>
      <c r="O323" s="53"/>
      <c r="P323" s="54"/>
      <c r="Q323" s="55" cm="1">
        <f t="array" aca="1" ref="Q323" ca="1">(TODAY()&gt;=Tabel1[[#This Row],[Date]])*(_xlfn.AGGREGATE(14,6,Tabel1[Date]/(Tabel1[semaine]=Tabel1[[#This Row],[semaine]]),1)=Tabel1[[#This Row],[Date]])</f>
        <v>0</v>
      </c>
      <c r="R323" s="56" t="str" cm="1">
        <f t="array" aca="1" ref="R323" ca="1">IF(Tabel1[[#This Row],[auxi]:[auxi]],SUMIF(Tabel1[semaine],Tabel1[[#This Row],[semaine]],Tabel1[Heures payées]),"-")</f>
        <v>-</v>
      </c>
      <c r="S323" s="57" t="str" cm="1">
        <f t="array" aca="1" ref="S323" ca="1">IF(Tabel1[[#This Row],[auxi]:[auxi]],Tabel1[[#This Row],[total semaine]]*24-Contrat_hebdo__h,"")</f>
        <v/>
      </c>
      <c r="T323" s="48" t="str" cm="1">
        <f t="array" aca="1" ref="T323" ca="1">IF(Tabel1[[#This Row],[auxi]:[auxi]],SUMIF(Tabel1[semaine],Tabel1[[#This Row],[semaine]],Tabel1[Repas matin]),"-")</f>
        <v>-</v>
      </c>
      <c r="U323" s="48" t="str" cm="1">
        <f t="array" aca="1" ref="U323" ca="1">IF(Tabel1[[#This Row],[auxi]:[auxi]],SUMIF(Tabel1[semaine],Tabel1[[#This Row],[semaine]],Tabel1[Repas soir]),"-")</f>
        <v>-</v>
      </c>
      <c r="V323" s="30"/>
    </row>
    <row r="324" spans="1:22" ht="15.75" thickBot="1" x14ac:dyDescent="0.3">
      <c r="A324" s="48" t="str">
        <f>MOD(YEAR(Tabel1[[#This Row],[Date]]-WEEKDAY(Tabel1[[#This Row],[Date]],2)+4),100)&amp;TEXT(_xlfn.ISOWEEKNUM(Tabel1[[#This Row],[Date]]),"-00")</f>
        <v>26-46</v>
      </c>
      <c r="B324" s="49" t="str">
        <f>MOD(YEAR(Tabel1[[#This Row],[Date]]),100) &amp; TEXT(MONTH(Tabel1[[#This Row],[Date]]),"-00")</f>
        <v>26-11</v>
      </c>
      <c r="C324" s="50">
        <v>46340</v>
      </c>
      <c r="D324" s="51"/>
      <c r="E324" s="51"/>
      <c r="F324" s="51"/>
      <c r="G324" s="51"/>
      <c r="H324" s="51"/>
      <c r="I324" s="51"/>
      <c r="J324" s="51"/>
      <c r="K324" s="51"/>
      <c r="L324" s="52">
        <f t="shared" ref="L324:L367" si="10">IF(OR(C324="",ISBLANK(C324)),"",IF(G324="",0,G324-D324-(F324-E324))+IF(K324="",0,IF(K324&lt;H324,K324+1,K324)-H324-(J324-I324)))</f>
        <v>0</v>
      </c>
      <c r="M324" s="53"/>
      <c r="N324" s="52">
        <f t="shared" ref="N324:N367" si="11">IF(C324="","",IF(M324&lt;&gt;"",IF(ISNUMBER(SEARCH("ecole",M324)),8/24,IF(OR(M324="Congés payés",M324="RTT",M324="Arrêt de travail",M324="Congés sans solde",M324="Jour de repos",M324="Formation"),7/24,IF(M324="Férié",7.8/24,L324))),L324))</f>
        <v>0</v>
      </c>
      <c r="O324" s="53"/>
      <c r="P324" s="54"/>
      <c r="Q324" s="55" cm="1">
        <f t="array" aca="1" ref="Q324" ca="1">(TODAY()&gt;=Tabel1[[#This Row],[Date]])*(_xlfn.AGGREGATE(14,6,Tabel1[Date]/(Tabel1[semaine]=Tabel1[[#This Row],[semaine]]),1)=Tabel1[[#This Row],[Date]])</f>
        <v>0</v>
      </c>
      <c r="R324" s="56" t="str" cm="1">
        <f t="array" aca="1" ref="R324" ca="1">IF(Tabel1[[#This Row],[auxi]:[auxi]],SUMIF(Tabel1[semaine],Tabel1[[#This Row],[semaine]],Tabel1[Heures payées]),"-")</f>
        <v>-</v>
      </c>
      <c r="S324" s="57" t="str" cm="1">
        <f t="array" aca="1" ref="S324" ca="1">IF(Tabel1[[#This Row],[auxi]:[auxi]],Tabel1[[#This Row],[total semaine]]*24-Contrat_hebdo__h,"")</f>
        <v/>
      </c>
      <c r="T324" s="48" t="str" cm="1">
        <f t="array" aca="1" ref="T324" ca="1">IF(Tabel1[[#This Row],[auxi]:[auxi]],SUMIF(Tabel1[semaine],Tabel1[[#This Row],[semaine]],Tabel1[Repas matin]),"-")</f>
        <v>-</v>
      </c>
      <c r="U324" s="48" t="str" cm="1">
        <f t="array" aca="1" ref="U324" ca="1">IF(Tabel1[[#This Row],[auxi]:[auxi]],SUMIF(Tabel1[semaine],Tabel1[[#This Row],[semaine]],Tabel1[Repas soir]),"-")</f>
        <v>-</v>
      </c>
      <c r="V324" s="30"/>
    </row>
    <row r="325" spans="1:22" ht="15.75" thickBot="1" x14ac:dyDescent="0.3">
      <c r="A325" s="48" t="str">
        <f>MOD(YEAR(Tabel1[[#This Row],[Date]]-WEEKDAY(Tabel1[[#This Row],[Date]],2)+4),100)&amp;TEXT(_xlfn.ISOWEEKNUM(Tabel1[[#This Row],[Date]]),"-00")</f>
        <v>26-46</v>
      </c>
      <c r="B325" s="49" t="str">
        <f>MOD(YEAR(Tabel1[[#This Row],[Date]]),100) &amp; TEXT(MONTH(Tabel1[[#This Row],[Date]]),"-00")</f>
        <v>26-11</v>
      </c>
      <c r="C325" s="50">
        <v>46341</v>
      </c>
      <c r="D325" s="51"/>
      <c r="E325" s="51"/>
      <c r="F325" s="51"/>
      <c r="G325" s="51"/>
      <c r="H325" s="51"/>
      <c r="I325" s="51"/>
      <c r="J325" s="51"/>
      <c r="K325" s="51"/>
      <c r="L325" s="52">
        <f t="shared" si="10"/>
        <v>0</v>
      </c>
      <c r="M325" s="53"/>
      <c r="N325" s="52">
        <f t="shared" si="11"/>
        <v>0</v>
      </c>
      <c r="O325" s="53"/>
      <c r="P325" s="54"/>
      <c r="Q325" s="55" cm="1">
        <f t="array" aca="1" ref="Q325" ca="1">(TODAY()&gt;=Tabel1[[#This Row],[Date]])*(_xlfn.AGGREGATE(14,6,Tabel1[Date]/(Tabel1[semaine]=Tabel1[[#This Row],[semaine]]),1)=Tabel1[[#This Row],[Date]])</f>
        <v>0</v>
      </c>
      <c r="R325" s="56" t="str" cm="1">
        <f t="array" aca="1" ref="R325" ca="1">IF(Tabel1[[#This Row],[auxi]:[auxi]],SUMIF(Tabel1[semaine],Tabel1[[#This Row],[semaine]],Tabel1[Heures payées]),"-")</f>
        <v>-</v>
      </c>
      <c r="S325" s="57" t="str" cm="1">
        <f t="array" aca="1" ref="S325" ca="1">IF(Tabel1[[#This Row],[auxi]:[auxi]],Tabel1[[#This Row],[total semaine]]*24-Contrat_hebdo__h,"")</f>
        <v/>
      </c>
      <c r="T325" s="48" t="str" cm="1">
        <f t="array" aca="1" ref="T325" ca="1">IF(Tabel1[[#This Row],[auxi]:[auxi]],SUMIF(Tabel1[semaine],Tabel1[[#This Row],[semaine]],Tabel1[Repas matin]),"-")</f>
        <v>-</v>
      </c>
      <c r="U325" s="48" t="str" cm="1">
        <f t="array" aca="1" ref="U325" ca="1">IF(Tabel1[[#This Row],[auxi]:[auxi]],SUMIF(Tabel1[semaine],Tabel1[[#This Row],[semaine]],Tabel1[Repas soir]),"-")</f>
        <v>-</v>
      </c>
      <c r="V325" s="30"/>
    </row>
    <row r="326" spans="1:22" ht="15.75" thickBot="1" x14ac:dyDescent="0.3">
      <c r="A326" s="48" t="str">
        <f>MOD(YEAR(Tabel1[[#This Row],[Date]]-WEEKDAY(Tabel1[[#This Row],[Date]],2)+4),100)&amp;TEXT(_xlfn.ISOWEEKNUM(Tabel1[[#This Row],[Date]]),"-00")</f>
        <v>26-47</v>
      </c>
      <c r="B326" s="49" t="str">
        <f>MOD(YEAR(Tabel1[[#This Row],[Date]]),100) &amp; TEXT(MONTH(Tabel1[[#This Row],[Date]]),"-00")</f>
        <v>26-11</v>
      </c>
      <c r="C326" s="50">
        <v>46342</v>
      </c>
      <c r="D326" s="51"/>
      <c r="E326" s="51"/>
      <c r="F326" s="51"/>
      <c r="G326" s="51"/>
      <c r="H326" s="51"/>
      <c r="I326" s="51"/>
      <c r="J326" s="51"/>
      <c r="K326" s="51"/>
      <c r="L326" s="52">
        <f t="shared" si="10"/>
        <v>0</v>
      </c>
      <c r="M326" s="53"/>
      <c r="N326" s="52">
        <f t="shared" si="11"/>
        <v>0</v>
      </c>
      <c r="O326" s="53"/>
      <c r="P326" s="54"/>
      <c r="Q326" s="55" cm="1">
        <f t="array" aca="1" ref="Q326" ca="1">(TODAY()&gt;=Tabel1[[#This Row],[Date]])*(_xlfn.AGGREGATE(14,6,Tabel1[Date]/(Tabel1[semaine]=Tabel1[[#This Row],[semaine]]),1)=Tabel1[[#This Row],[Date]])</f>
        <v>0</v>
      </c>
      <c r="R326" s="56" t="str" cm="1">
        <f t="array" aca="1" ref="R326" ca="1">IF(Tabel1[[#This Row],[auxi]:[auxi]],SUMIF(Tabel1[semaine],Tabel1[[#This Row],[semaine]],Tabel1[Heures payées]),"-")</f>
        <v>-</v>
      </c>
      <c r="S326" s="57" t="str" cm="1">
        <f t="array" aca="1" ref="S326" ca="1">IF(Tabel1[[#This Row],[auxi]:[auxi]],Tabel1[[#This Row],[total semaine]]*24-Contrat_hebdo__h,"")</f>
        <v/>
      </c>
      <c r="T326" s="48" t="str" cm="1">
        <f t="array" aca="1" ref="T326" ca="1">IF(Tabel1[[#This Row],[auxi]:[auxi]],SUMIF(Tabel1[semaine],Tabel1[[#This Row],[semaine]],Tabel1[Repas matin]),"-")</f>
        <v>-</v>
      </c>
      <c r="U326" s="48" t="str" cm="1">
        <f t="array" aca="1" ref="U326" ca="1">IF(Tabel1[[#This Row],[auxi]:[auxi]],SUMIF(Tabel1[semaine],Tabel1[[#This Row],[semaine]],Tabel1[Repas soir]),"-")</f>
        <v>-</v>
      </c>
      <c r="V326" s="30"/>
    </row>
    <row r="327" spans="1:22" ht="15.75" thickBot="1" x14ac:dyDescent="0.3">
      <c r="A327" s="48" t="str">
        <f>MOD(YEAR(Tabel1[[#This Row],[Date]]-WEEKDAY(Tabel1[[#This Row],[Date]],2)+4),100)&amp;TEXT(_xlfn.ISOWEEKNUM(Tabel1[[#This Row],[Date]]),"-00")</f>
        <v>26-47</v>
      </c>
      <c r="B327" s="49" t="str">
        <f>MOD(YEAR(Tabel1[[#This Row],[Date]]),100) &amp; TEXT(MONTH(Tabel1[[#This Row],[Date]]),"-00")</f>
        <v>26-11</v>
      </c>
      <c r="C327" s="50">
        <v>46343</v>
      </c>
      <c r="D327" s="51"/>
      <c r="E327" s="51"/>
      <c r="F327" s="51"/>
      <c r="G327" s="51"/>
      <c r="H327" s="51"/>
      <c r="I327" s="51"/>
      <c r="J327" s="51"/>
      <c r="K327" s="51"/>
      <c r="L327" s="52">
        <f t="shared" si="10"/>
        <v>0</v>
      </c>
      <c r="M327" s="53"/>
      <c r="N327" s="52">
        <f t="shared" si="11"/>
        <v>0</v>
      </c>
      <c r="O327" s="53"/>
      <c r="P327" s="54"/>
      <c r="Q327" s="55" cm="1">
        <f t="array" aca="1" ref="Q327" ca="1">(TODAY()&gt;=Tabel1[[#This Row],[Date]])*(_xlfn.AGGREGATE(14,6,Tabel1[Date]/(Tabel1[semaine]=Tabel1[[#This Row],[semaine]]),1)=Tabel1[[#This Row],[Date]])</f>
        <v>0</v>
      </c>
      <c r="R327" s="56" t="str" cm="1">
        <f t="array" aca="1" ref="R327" ca="1">IF(Tabel1[[#This Row],[auxi]:[auxi]],SUMIF(Tabel1[semaine],Tabel1[[#This Row],[semaine]],Tabel1[Heures payées]),"-")</f>
        <v>-</v>
      </c>
      <c r="S327" s="57" t="str" cm="1">
        <f t="array" aca="1" ref="S327" ca="1">IF(Tabel1[[#This Row],[auxi]:[auxi]],Tabel1[[#This Row],[total semaine]]*24-Contrat_hebdo__h,"")</f>
        <v/>
      </c>
      <c r="T327" s="48" t="str" cm="1">
        <f t="array" aca="1" ref="T327" ca="1">IF(Tabel1[[#This Row],[auxi]:[auxi]],SUMIF(Tabel1[semaine],Tabel1[[#This Row],[semaine]],Tabel1[Repas matin]),"-")</f>
        <v>-</v>
      </c>
      <c r="U327" s="48" t="str" cm="1">
        <f t="array" aca="1" ref="U327" ca="1">IF(Tabel1[[#This Row],[auxi]:[auxi]],SUMIF(Tabel1[semaine],Tabel1[[#This Row],[semaine]],Tabel1[Repas soir]),"-")</f>
        <v>-</v>
      </c>
      <c r="V327" s="30"/>
    </row>
    <row r="328" spans="1:22" ht="15.75" thickBot="1" x14ac:dyDescent="0.3">
      <c r="A328" s="48" t="str">
        <f>MOD(YEAR(Tabel1[[#This Row],[Date]]-WEEKDAY(Tabel1[[#This Row],[Date]],2)+4),100)&amp;TEXT(_xlfn.ISOWEEKNUM(Tabel1[[#This Row],[Date]]),"-00")</f>
        <v>26-47</v>
      </c>
      <c r="B328" s="49" t="str">
        <f>MOD(YEAR(Tabel1[[#This Row],[Date]]),100) &amp; TEXT(MONTH(Tabel1[[#This Row],[Date]]),"-00")</f>
        <v>26-11</v>
      </c>
      <c r="C328" s="50">
        <v>46344</v>
      </c>
      <c r="D328" s="51"/>
      <c r="E328" s="51"/>
      <c r="F328" s="51"/>
      <c r="G328" s="51"/>
      <c r="H328" s="51"/>
      <c r="I328" s="51"/>
      <c r="J328" s="51"/>
      <c r="K328" s="51"/>
      <c r="L328" s="52">
        <f t="shared" si="10"/>
        <v>0</v>
      </c>
      <c r="M328" s="53"/>
      <c r="N328" s="52">
        <f t="shared" si="11"/>
        <v>0</v>
      </c>
      <c r="O328" s="53"/>
      <c r="P328" s="54"/>
      <c r="Q328" s="55" cm="1">
        <f t="array" aca="1" ref="Q328" ca="1">(TODAY()&gt;=Tabel1[[#This Row],[Date]])*(_xlfn.AGGREGATE(14,6,Tabel1[Date]/(Tabel1[semaine]=Tabel1[[#This Row],[semaine]]),1)=Tabel1[[#This Row],[Date]])</f>
        <v>0</v>
      </c>
      <c r="R328" s="56" t="str" cm="1">
        <f t="array" aca="1" ref="R328" ca="1">IF(Tabel1[[#This Row],[auxi]:[auxi]],SUMIF(Tabel1[semaine],Tabel1[[#This Row],[semaine]],Tabel1[Heures payées]),"-")</f>
        <v>-</v>
      </c>
      <c r="S328" s="57" t="str" cm="1">
        <f t="array" aca="1" ref="S328" ca="1">IF(Tabel1[[#This Row],[auxi]:[auxi]],Tabel1[[#This Row],[total semaine]]*24-Contrat_hebdo__h,"")</f>
        <v/>
      </c>
      <c r="T328" s="48" t="str" cm="1">
        <f t="array" aca="1" ref="T328" ca="1">IF(Tabel1[[#This Row],[auxi]:[auxi]],SUMIF(Tabel1[semaine],Tabel1[[#This Row],[semaine]],Tabel1[Repas matin]),"-")</f>
        <v>-</v>
      </c>
      <c r="U328" s="48" t="str" cm="1">
        <f t="array" aca="1" ref="U328" ca="1">IF(Tabel1[[#This Row],[auxi]:[auxi]],SUMIF(Tabel1[semaine],Tabel1[[#This Row],[semaine]],Tabel1[Repas soir]),"-")</f>
        <v>-</v>
      </c>
      <c r="V328" s="30"/>
    </row>
    <row r="329" spans="1:22" ht="15.75" thickBot="1" x14ac:dyDescent="0.3">
      <c r="A329" s="48" t="str">
        <f>MOD(YEAR(Tabel1[[#This Row],[Date]]-WEEKDAY(Tabel1[[#This Row],[Date]],2)+4),100)&amp;TEXT(_xlfn.ISOWEEKNUM(Tabel1[[#This Row],[Date]]),"-00")</f>
        <v>26-47</v>
      </c>
      <c r="B329" s="49" t="str">
        <f>MOD(YEAR(Tabel1[[#This Row],[Date]]),100) &amp; TEXT(MONTH(Tabel1[[#This Row],[Date]]),"-00")</f>
        <v>26-11</v>
      </c>
      <c r="C329" s="50">
        <v>46345</v>
      </c>
      <c r="D329" s="51"/>
      <c r="E329" s="51"/>
      <c r="F329" s="51"/>
      <c r="G329" s="51"/>
      <c r="H329" s="51"/>
      <c r="I329" s="51"/>
      <c r="J329" s="51"/>
      <c r="K329" s="51"/>
      <c r="L329" s="52">
        <f t="shared" si="10"/>
        <v>0</v>
      </c>
      <c r="M329" s="53"/>
      <c r="N329" s="52">
        <f t="shared" si="11"/>
        <v>0</v>
      </c>
      <c r="O329" s="53"/>
      <c r="P329" s="54"/>
      <c r="Q329" s="55" cm="1">
        <f t="array" aca="1" ref="Q329" ca="1">(TODAY()&gt;=Tabel1[[#This Row],[Date]])*(_xlfn.AGGREGATE(14,6,Tabel1[Date]/(Tabel1[semaine]=Tabel1[[#This Row],[semaine]]),1)=Tabel1[[#This Row],[Date]])</f>
        <v>0</v>
      </c>
      <c r="R329" s="56" t="str" cm="1">
        <f t="array" aca="1" ref="R329" ca="1">IF(Tabel1[[#This Row],[auxi]:[auxi]],SUMIF(Tabel1[semaine],Tabel1[[#This Row],[semaine]],Tabel1[Heures payées]),"-")</f>
        <v>-</v>
      </c>
      <c r="S329" s="57" t="str" cm="1">
        <f t="array" aca="1" ref="S329" ca="1">IF(Tabel1[[#This Row],[auxi]:[auxi]],Tabel1[[#This Row],[total semaine]]*24-Contrat_hebdo__h,"")</f>
        <v/>
      </c>
      <c r="T329" s="48" t="str" cm="1">
        <f t="array" aca="1" ref="T329" ca="1">IF(Tabel1[[#This Row],[auxi]:[auxi]],SUMIF(Tabel1[semaine],Tabel1[[#This Row],[semaine]],Tabel1[Repas matin]),"-")</f>
        <v>-</v>
      </c>
      <c r="U329" s="48" t="str" cm="1">
        <f t="array" aca="1" ref="U329" ca="1">IF(Tabel1[[#This Row],[auxi]:[auxi]],SUMIF(Tabel1[semaine],Tabel1[[#This Row],[semaine]],Tabel1[Repas soir]),"-")</f>
        <v>-</v>
      </c>
      <c r="V329" s="30"/>
    </row>
    <row r="330" spans="1:22" ht="15.75" thickBot="1" x14ac:dyDescent="0.3">
      <c r="A330" s="48" t="str">
        <f>MOD(YEAR(Tabel1[[#This Row],[Date]]-WEEKDAY(Tabel1[[#This Row],[Date]],2)+4),100)&amp;TEXT(_xlfn.ISOWEEKNUM(Tabel1[[#This Row],[Date]]),"-00")</f>
        <v>26-47</v>
      </c>
      <c r="B330" s="49" t="str">
        <f>MOD(YEAR(Tabel1[[#This Row],[Date]]),100) &amp; TEXT(MONTH(Tabel1[[#This Row],[Date]]),"-00")</f>
        <v>26-11</v>
      </c>
      <c r="C330" s="50">
        <v>46346</v>
      </c>
      <c r="D330" s="51"/>
      <c r="E330" s="51"/>
      <c r="F330" s="51"/>
      <c r="G330" s="51"/>
      <c r="H330" s="51"/>
      <c r="I330" s="51"/>
      <c r="J330" s="51"/>
      <c r="K330" s="51"/>
      <c r="L330" s="52">
        <f t="shared" si="10"/>
        <v>0</v>
      </c>
      <c r="M330" s="53"/>
      <c r="N330" s="52">
        <f t="shared" si="11"/>
        <v>0</v>
      </c>
      <c r="O330" s="53"/>
      <c r="P330" s="54"/>
      <c r="Q330" s="55" cm="1">
        <f t="array" aca="1" ref="Q330" ca="1">(TODAY()&gt;=Tabel1[[#This Row],[Date]])*(_xlfn.AGGREGATE(14,6,Tabel1[Date]/(Tabel1[semaine]=Tabel1[[#This Row],[semaine]]),1)=Tabel1[[#This Row],[Date]])</f>
        <v>0</v>
      </c>
      <c r="R330" s="56" t="str" cm="1">
        <f t="array" aca="1" ref="R330" ca="1">IF(Tabel1[[#This Row],[auxi]:[auxi]],SUMIF(Tabel1[semaine],Tabel1[[#This Row],[semaine]],Tabel1[Heures payées]),"-")</f>
        <v>-</v>
      </c>
      <c r="S330" s="57" t="str" cm="1">
        <f t="array" aca="1" ref="S330" ca="1">IF(Tabel1[[#This Row],[auxi]:[auxi]],Tabel1[[#This Row],[total semaine]]*24-Contrat_hebdo__h,"")</f>
        <v/>
      </c>
      <c r="T330" s="48" t="str" cm="1">
        <f t="array" aca="1" ref="T330" ca="1">IF(Tabel1[[#This Row],[auxi]:[auxi]],SUMIF(Tabel1[semaine],Tabel1[[#This Row],[semaine]],Tabel1[Repas matin]),"-")</f>
        <v>-</v>
      </c>
      <c r="U330" s="48" t="str" cm="1">
        <f t="array" aca="1" ref="U330" ca="1">IF(Tabel1[[#This Row],[auxi]:[auxi]],SUMIF(Tabel1[semaine],Tabel1[[#This Row],[semaine]],Tabel1[Repas soir]),"-")</f>
        <v>-</v>
      </c>
      <c r="V330" s="30"/>
    </row>
    <row r="331" spans="1:22" ht="15.75" thickBot="1" x14ac:dyDescent="0.3">
      <c r="A331" s="48" t="str">
        <f>MOD(YEAR(Tabel1[[#This Row],[Date]]-WEEKDAY(Tabel1[[#This Row],[Date]],2)+4),100)&amp;TEXT(_xlfn.ISOWEEKNUM(Tabel1[[#This Row],[Date]]),"-00")</f>
        <v>26-47</v>
      </c>
      <c r="B331" s="49" t="str">
        <f>MOD(YEAR(Tabel1[[#This Row],[Date]]),100) &amp; TEXT(MONTH(Tabel1[[#This Row],[Date]]),"-00")</f>
        <v>26-11</v>
      </c>
      <c r="C331" s="50">
        <v>46347</v>
      </c>
      <c r="D331" s="51"/>
      <c r="E331" s="51"/>
      <c r="F331" s="51"/>
      <c r="G331" s="51"/>
      <c r="H331" s="51"/>
      <c r="I331" s="51"/>
      <c r="J331" s="51"/>
      <c r="K331" s="51"/>
      <c r="L331" s="52">
        <f t="shared" si="10"/>
        <v>0</v>
      </c>
      <c r="M331" s="53"/>
      <c r="N331" s="52">
        <f t="shared" si="11"/>
        <v>0</v>
      </c>
      <c r="O331" s="53"/>
      <c r="P331" s="54"/>
      <c r="Q331" s="55" cm="1">
        <f t="array" aca="1" ref="Q331" ca="1">(TODAY()&gt;=Tabel1[[#This Row],[Date]])*(_xlfn.AGGREGATE(14,6,Tabel1[Date]/(Tabel1[semaine]=Tabel1[[#This Row],[semaine]]),1)=Tabel1[[#This Row],[Date]])</f>
        <v>0</v>
      </c>
      <c r="R331" s="56" t="str" cm="1">
        <f t="array" aca="1" ref="R331" ca="1">IF(Tabel1[[#This Row],[auxi]:[auxi]],SUMIF(Tabel1[semaine],Tabel1[[#This Row],[semaine]],Tabel1[Heures payées]),"-")</f>
        <v>-</v>
      </c>
      <c r="S331" s="57" t="str" cm="1">
        <f t="array" aca="1" ref="S331" ca="1">IF(Tabel1[[#This Row],[auxi]:[auxi]],Tabel1[[#This Row],[total semaine]]*24-Contrat_hebdo__h,"")</f>
        <v/>
      </c>
      <c r="T331" s="48" t="str" cm="1">
        <f t="array" aca="1" ref="T331" ca="1">IF(Tabel1[[#This Row],[auxi]:[auxi]],SUMIF(Tabel1[semaine],Tabel1[[#This Row],[semaine]],Tabel1[Repas matin]),"-")</f>
        <v>-</v>
      </c>
      <c r="U331" s="48" t="str" cm="1">
        <f t="array" aca="1" ref="U331" ca="1">IF(Tabel1[[#This Row],[auxi]:[auxi]],SUMIF(Tabel1[semaine],Tabel1[[#This Row],[semaine]],Tabel1[Repas soir]),"-")</f>
        <v>-</v>
      </c>
      <c r="V331" s="30"/>
    </row>
    <row r="332" spans="1:22" ht="15.75" thickBot="1" x14ac:dyDescent="0.3">
      <c r="A332" s="48" t="str">
        <f>MOD(YEAR(Tabel1[[#This Row],[Date]]-WEEKDAY(Tabel1[[#This Row],[Date]],2)+4),100)&amp;TEXT(_xlfn.ISOWEEKNUM(Tabel1[[#This Row],[Date]]),"-00")</f>
        <v>26-47</v>
      </c>
      <c r="B332" s="49" t="str">
        <f>MOD(YEAR(Tabel1[[#This Row],[Date]]),100) &amp; TEXT(MONTH(Tabel1[[#This Row],[Date]]),"-00")</f>
        <v>26-11</v>
      </c>
      <c r="C332" s="50">
        <v>46348</v>
      </c>
      <c r="D332" s="51"/>
      <c r="E332" s="51"/>
      <c r="F332" s="51"/>
      <c r="G332" s="51"/>
      <c r="H332" s="51"/>
      <c r="I332" s="51"/>
      <c r="J332" s="51"/>
      <c r="K332" s="51"/>
      <c r="L332" s="52">
        <f t="shared" si="10"/>
        <v>0</v>
      </c>
      <c r="M332" s="53"/>
      <c r="N332" s="52">
        <f t="shared" si="11"/>
        <v>0</v>
      </c>
      <c r="O332" s="53"/>
      <c r="P332" s="54"/>
      <c r="Q332" s="55" cm="1">
        <f t="array" aca="1" ref="Q332" ca="1">(TODAY()&gt;=Tabel1[[#This Row],[Date]])*(_xlfn.AGGREGATE(14,6,Tabel1[Date]/(Tabel1[semaine]=Tabel1[[#This Row],[semaine]]),1)=Tabel1[[#This Row],[Date]])</f>
        <v>0</v>
      </c>
      <c r="R332" s="56" t="str" cm="1">
        <f t="array" aca="1" ref="R332" ca="1">IF(Tabel1[[#This Row],[auxi]:[auxi]],SUMIF(Tabel1[semaine],Tabel1[[#This Row],[semaine]],Tabel1[Heures payées]),"-")</f>
        <v>-</v>
      </c>
      <c r="S332" s="57" t="str" cm="1">
        <f t="array" aca="1" ref="S332" ca="1">IF(Tabel1[[#This Row],[auxi]:[auxi]],Tabel1[[#This Row],[total semaine]]*24-Contrat_hebdo__h,"")</f>
        <v/>
      </c>
      <c r="T332" s="48" t="str" cm="1">
        <f t="array" aca="1" ref="T332" ca="1">IF(Tabel1[[#This Row],[auxi]:[auxi]],SUMIF(Tabel1[semaine],Tabel1[[#This Row],[semaine]],Tabel1[Repas matin]),"-")</f>
        <v>-</v>
      </c>
      <c r="U332" s="48" t="str" cm="1">
        <f t="array" aca="1" ref="U332" ca="1">IF(Tabel1[[#This Row],[auxi]:[auxi]],SUMIF(Tabel1[semaine],Tabel1[[#This Row],[semaine]],Tabel1[Repas soir]),"-")</f>
        <v>-</v>
      </c>
      <c r="V332" s="30"/>
    </row>
    <row r="333" spans="1:22" ht="15.75" thickBot="1" x14ac:dyDescent="0.3">
      <c r="A333" s="48" t="str">
        <f>MOD(YEAR(Tabel1[[#This Row],[Date]]-WEEKDAY(Tabel1[[#This Row],[Date]],2)+4),100)&amp;TEXT(_xlfn.ISOWEEKNUM(Tabel1[[#This Row],[Date]]),"-00")</f>
        <v>26-48</v>
      </c>
      <c r="B333" s="49" t="str">
        <f>MOD(YEAR(Tabel1[[#This Row],[Date]]),100) &amp; TEXT(MONTH(Tabel1[[#This Row],[Date]]),"-00")</f>
        <v>26-11</v>
      </c>
      <c r="C333" s="50">
        <v>46349</v>
      </c>
      <c r="D333" s="51"/>
      <c r="E333" s="51"/>
      <c r="F333" s="51"/>
      <c r="G333" s="51"/>
      <c r="H333" s="51"/>
      <c r="I333" s="51"/>
      <c r="J333" s="51"/>
      <c r="K333" s="51"/>
      <c r="L333" s="52">
        <f t="shared" si="10"/>
        <v>0</v>
      </c>
      <c r="M333" s="53"/>
      <c r="N333" s="52">
        <f t="shared" si="11"/>
        <v>0</v>
      </c>
      <c r="O333" s="53"/>
      <c r="P333" s="54"/>
      <c r="Q333" s="55" cm="1">
        <f t="array" aca="1" ref="Q333" ca="1">(TODAY()&gt;=Tabel1[[#This Row],[Date]])*(_xlfn.AGGREGATE(14,6,Tabel1[Date]/(Tabel1[semaine]=Tabel1[[#This Row],[semaine]]),1)=Tabel1[[#This Row],[Date]])</f>
        <v>0</v>
      </c>
      <c r="R333" s="56" t="str" cm="1">
        <f t="array" aca="1" ref="R333" ca="1">IF(Tabel1[[#This Row],[auxi]:[auxi]],SUMIF(Tabel1[semaine],Tabel1[[#This Row],[semaine]],Tabel1[Heures payées]),"-")</f>
        <v>-</v>
      </c>
      <c r="S333" s="57" t="str" cm="1">
        <f t="array" aca="1" ref="S333" ca="1">IF(Tabel1[[#This Row],[auxi]:[auxi]],Tabel1[[#This Row],[total semaine]]*24-Contrat_hebdo__h,"")</f>
        <v/>
      </c>
      <c r="T333" s="48" t="str" cm="1">
        <f t="array" aca="1" ref="T333" ca="1">IF(Tabel1[[#This Row],[auxi]:[auxi]],SUMIF(Tabel1[semaine],Tabel1[[#This Row],[semaine]],Tabel1[Repas matin]),"-")</f>
        <v>-</v>
      </c>
      <c r="U333" s="48" t="str" cm="1">
        <f t="array" aca="1" ref="U333" ca="1">IF(Tabel1[[#This Row],[auxi]:[auxi]],SUMIF(Tabel1[semaine],Tabel1[[#This Row],[semaine]],Tabel1[Repas soir]),"-")</f>
        <v>-</v>
      </c>
      <c r="V333" s="30"/>
    </row>
    <row r="334" spans="1:22" ht="15.75" thickBot="1" x14ac:dyDescent="0.3">
      <c r="A334" s="48" t="str">
        <f>MOD(YEAR(Tabel1[[#This Row],[Date]]-WEEKDAY(Tabel1[[#This Row],[Date]],2)+4),100)&amp;TEXT(_xlfn.ISOWEEKNUM(Tabel1[[#This Row],[Date]]),"-00")</f>
        <v>26-48</v>
      </c>
      <c r="B334" s="49" t="str">
        <f>MOD(YEAR(Tabel1[[#This Row],[Date]]),100) &amp; TEXT(MONTH(Tabel1[[#This Row],[Date]]),"-00")</f>
        <v>26-11</v>
      </c>
      <c r="C334" s="50">
        <v>46350</v>
      </c>
      <c r="D334" s="51"/>
      <c r="E334" s="51"/>
      <c r="F334" s="51"/>
      <c r="G334" s="51"/>
      <c r="H334" s="51"/>
      <c r="I334" s="51"/>
      <c r="J334" s="51"/>
      <c r="K334" s="51"/>
      <c r="L334" s="52">
        <f t="shared" si="10"/>
        <v>0</v>
      </c>
      <c r="M334" s="53"/>
      <c r="N334" s="52">
        <f t="shared" si="11"/>
        <v>0</v>
      </c>
      <c r="O334" s="53"/>
      <c r="P334" s="54"/>
      <c r="Q334" s="55" cm="1">
        <f t="array" aca="1" ref="Q334" ca="1">(TODAY()&gt;=Tabel1[[#This Row],[Date]])*(_xlfn.AGGREGATE(14,6,Tabel1[Date]/(Tabel1[semaine]=Tabel1[[#This Row],[semaine]]),1)=Tabel1[[#This Row],[Date]])</f>
        <v>0</v>
      </c>
      <c r="R334" s="56" t="str" cm="1">
        <f t="array" aca="1" ref="R334" ca="1">IF(Tabel1[[#This Row],[auxi]:[auxi]],SUMIF(Tabel1[semaine],Tabel1[[#This Row],[semaine]],Tabel1[Heures payées]),"-")</f>
        <v>-</v>
      </c>
      <c r="S334" s="57" t="str" cm="1">
        <f t="array" aca="1" ref="S334" ca="1">IF(Tabel1[[#This Row],[auxi]:[auxi]],Tabel1[[#This Row],[total semaine]]*24-Contrat_hebdo__h,"")</f>
        <v/>
      </c>
      <c r="T334" s="48" t="str" cm="1">
        <f t="array" aca="1" ref="T334" ca="1">IF(Tabel1[[#This Row],[auxi]:[auxi]],SUMIF(Tabel1[semaine],Tabel1[[#This Row],[semaine]],Tabel1[Repas matin]),"-")</f>
        <v>-</v>
      </c>
      <c r="U334" s="48" t="str" cm="1">
        <f t="array" aca="1" ref="U334" ca="1">IF(Tabel1[[#This Row],[auxi]:[auxi]],SUMIF(Tabel1[semaine],Tabel1[[#This Row],[semaine]],Tabel1[Repas soir]),"-")</f>
        <v>-</v>
      </c>
      <c r="V334" s="30"/>
    </row>
    <row r="335" spans="1:22" ht="15.75" thickBot="1" x14ac:dyDescent="0.3">
      <c r="A335" s="48" t="str">
        <f>MOD(YEAR(Tabel1[[#This Row],[Date]]-WEEKDAY(Tabel1[[#This Row],[Date]],2)+4),100)&amp;TEXT(_xlfn.ISOWEEKNUM(Tabel1[[#This Row],[Date]]),"-00")</f>
        <v>26-48</v>
      </c>
      <c r="B335" s="49" t="str">
        <f>MOD(YEAR(Tabel1[[#This Row],[Date]]),100) &amp; TEXT(MONTH(Tabel1[[#This Row],[Date]]),"-00")</f>
        <v>26-11</v>
      </c>
      <c r="C335" s="50">
        <v>46351</v>
      </c>
      <c r="D335" s="51"/>
      <c r="E335" s="51"/>
      <c r="F335" s="51"/>
      <c r="G335" s="51"/>
      <c r="H335" s="51"/>
      <c r="I335" s="51"/>
      <c r="J335" s="51"/>
      <c r="K335" s="51"/>
      <c r="L335" s="52">
        <f t="shared" si="10"/>
        <v>0</v>
      </c>
      <c r="M335" s="53"/>
      <c r="N335" s="52">
        <f t="shared" si="11"/>
        <v>0</v>
      </c>
      <c r="O335" s="53"/>
      <c r="P335" s="54"/>
      <c r="Q335" s="55" cm="1">
        <f t="array" aca="1" ref="Q335" ca="1">(TODAY()&gt;=Tabel1[[#This Row],[Date]])*(_xlfn.AGGREGATE(14,6,Tabel1[Date]/(Tabel1[semaine]=Tabel1[[#This Row],[semaine]]),1)=Tabel1[[#This Row],[Date]])</f>
        <v>0</v>
      </c>
      <c r="R335" s="56" t="str" cm="1">
        <f t="array" aca="1" ref="R335" ca="1">IF(Tabel1[[#This Row],[auxi]:[auxi]],SUMIF(Tabel1[semaine],Tabel1[[#This Row],[semaine]],Tabel1[Heures payées]),"-")</f>
        <v>-</v>
      </c>
      <c r="S335" s="57" t="str" cm="1">
        <f t="array" aca="1" ref="S335" ca="1">IF(Tabel1[[#This Row],[auxi]:[auxi]],Tabel1[[#This Row],[total semaine]]*24-Contrat_hebdo__h,"")</f>
        <v/>
      </c>
      <c r="T335" s="48" t="str" cm="1">
        <f t="array" aca="1" ref="T335" ca="1">IF(Tabel1[[#This Row],[auxi]:[auxi]],SUMIF(Tabel1[semaine],Tabel1[[#This Row],[semaine]],Tabel1[Repas matin]),"-")</f>
        <v>-</v>
      </c>
      <c r="U335" s="48" t="str" cm="1">
        <f t="array" aca="1" ref="U335" ca="1">IF(Tabel1[[#This Row],[auxi]:[auxi]],SUMIF(Tabel1[semaine],Tabel1[[#This Row],[semaine]],Tabel1[Repas soir]),"-")</f>
        <v>-</v>
      </c>
      <c r="V335" s="30"/>
    </row>
    <row r="336" spans="1:22" ht="15.75" thickBot="1" x14ac:dyDescent="0.3">
      <c r="A336" s="48" t="str">
        <f>MOD(YEAR(Tabel1[[#This Row],[Date]]-WEEKDAY(Tabel1[[#This Row],[Date]],2)+4),100)&amp;TEXT(_xlfn.ISOWEEKNUM(Tabel1[[#This Row],[Date]]),"-00")</f>
        <v>26-48</v>
      </c>
      <c r="B336" s="49" t="str">
        <f>MOD(YEAR(Tabel1[[#This Row],[Date]]),100) &amp; TEXT(MONTH(Tabel1[[#This Row],[Date]]),"-00")</f>
        <v>26-11</v>
      </c>
      <c r="C336" s="50">
        <v>46352</v>
      </c>
      <c r="D336" s="51"/>
      <c r="E336" s="51"/>
      <c r="F336" s="51"/>
      <c r="G336" s="51"/>
      <c r="H336" s="51"/>
      <c r="I336" s="51"/>
      <c r="J336" s="51"/>
      <c r="K336" s="51"/>
      <c r="L336" s="52">
        <f t="shared" si="10"/>
        <v>0</v>
      </c>
      <c r="M336" s="53"/>
      <c r="N336" s="52">
        <f t="shared" si="11"/>
        <v>0</v>
      </c>
      <c r="O336" s="53"/>
      <c r="P336" s="54"/>
      <c r="Q336" s="55" cm="1">
        <f t="array" aca="1" ref="Q336" ca="1">(TODAY()&gt;=Tabel1[[#This Row],[Date]])*(_xlfn.AGGREGATE(14,6,Tabel1[Date]/(Tabel1[semaine]=Tabel1[[#This Row],[semaine]]),1)=Tabel1[[#This Row],[Date]])</f>
        <v>0</v>
      </c>
      <c r="R336" s="56" t="str" cm="1">
        <f t="array" aca="1" ref="R336" ca="1">IF(Tabel1[[#This Row],[auxi]:[auxi]],SUMIF(Tabel1[semaine],Tabel1[[#This Row],[semaine]],Tabel1[Heures payées]),"-")</f>
        <v>-</v>
      </c>
      <c r="S336" s="57" t="str" cm="1">
        <f t="array" aca="1" ref="S336" ca="1">IF(Tabel1[[#This Row],[auxi]:[auxi]],Tabel1[[#This Row],[total semaine]]*24-Contrat_hebdo__h,"")</f>
        <v/>
      </c>
      <c r="T336" s="48" t="str" cm="1">
        <f t="array" aca="1" ref="T336" ca="1">IF(Tabel1[[#This Row],[auxi]:[auxi]],SUMIF(Tabel1[semaine],Tabel1[[#This Row],[semaine]],Tabel1[Repas matin]),"-")</f>
        <v>-</v>
      </c>
      <c r="U336" s="48" t="str" cm="1">
        <f t="array" aca="1" ref="U336" ca="1">IF(Tabel1[[#This Row],[auxi]:[auxi]],SUMIF(Tabel1[semaine],Tabel1[[#This Row],[semaine]],Tabel1[Repas soir]),"-")</f>
        <v>-</v>
      </c>
      <c r="V336" s="30"/>
    </row>
    <row r="337" spans="1:22" ht="15.75" thickBot="1" x14ac:dyDescent="0.3">
      <c r="A337" s="48" t="str">
        <f>MOD(YEAR(Tabel1[[#This Row],[Date]]-WEEKDAY(Tabel1[[#This Row],[Date]],2)+4),100)&amp;TEXT(_xlfn.ISOWEEKNUM(Tabel1[[#This Row],[Date]]),"-00")</f>
        <v>26-48</v>
      </c>
      <c r="B337" s="49" t="str">
        <f>MOD(YEAR(Tabel1[[#This Row],[Date]]),100) &amp; TEXT(MONTH(Tabel1[[#This Row],[Date]]),"-00")</f>
        <v>26-11</v>
      </c>
      <c r="C337" s="50">
        <v>46353</v>
      </c>
      <c r="D337" s="51"/>
      <c r="E337" s="51"/>
      <c r="F337" s="51"/>
      <c r="G337" s="51"/>
      <c r="H337" s="51"/>
      <c r="I337" s="51"/>
      <c r="J337" s="51"/>
      <c r="K337" s="51"/>
      <c r="L337" s="52">
        <f t="shared" si="10"/>
        <v>0</v>
      </c>
      <c r="M337" s="53"/>
      <c r="N337" s="52">
        <f t="shared" si="11"/>
        <v>0</v>
      </c>
      <c r="O337" s="53"/>
      <c r="P337" s="54"/>
      <c r="Q337" s="55" cm="1">
        <f t="array" aca="1" ref="Q337" ca="1">(TODAY()&gt;=Tabel1[[#This Row],[Date]])*(_xlfn.AGGREGATE(14,6,Tabel1[Date]/(Tabel1[semaine]=Tabel1[[#This Row],[semaine]]),1)=Tabel1[[#This Row],[Date]])</f>
        <v>0</v>
      </c>
      <c r="R337" s="56" t="str" cm="1">
        <f t="array" aca="1" ref="R337" ca="1">IF(Tabel1[[#This Row],[auxi]:[auxi]],SUMIF(Tabel1[semaine],Tabel1[[#This Row],[semaine]],Tabel1[Heures payées]),"-")</f>
        <v>-</v>
      </c>
      <c r="S337" s="57" t="str" cm="1">
        <f t="array" aca="1" ref="S337" ca="1">IF(Tabel1[[#This Row],[auxi]:[auxi]],Tabel1[[#This Row],[total semaine]]*24-Contrat_hebdo__h,"")</f>
        <v/>
      </c>
      <c r="T337" s="48" t="str" cm="1">
        <f t="array" aca="1" ref="T337" ca="1">IF(Tabel1[[#This Row],[auxi]:[auxi]],SUMIF(Tabel1[semaine],Tabel1[[#This Row],[semaine]],Tabel1[Repas matin]),"-")</f>
        <v>-</v>
      </c>
      <c r="U337" s="48" t="str" cm="1">
        <f t="array" aca="1" ref="U337" ca="1">IF(Tabel1[[#This Row],[auxi]:[auxi]],SUMIF(Tabel1[semaine],Tabel1[[#This Row],[semaine]],Tabel1[Repas soir]),"-")</f>
        <v>-</v>
      </c>
      <c r="V337" s="30"/>
    </row>
    <row r="338" spans="1:22" ht="15.75" thickBot="1" x14ac:dyDescent="0.3">
      <c r="A338" s="48" t="str">
        <f>MOD(YEAR(Tabel1[[#This Row],[Date]]-WEEKDAY(Tabel1[[#This Row],[Date]],2)+4),100)&amp;TEXT(_xlfn.ISOWEEKNUM(Tabel1[[#This Row],[Date]]),"-00")</f>
        <v>26-48</v>
      </c>
      <c r="B338" s="49" t="str">
        <f>MOD(YEAR(Tabel1[[#This Row],[Date]]),100) &amp; TEXT(MONTH(Tabel1[[#This Row],[Date]]),"-00")</f>
        <v>26-11</v>
      </c>
      <c r="C338" s="50">
        <v>46354</v>
      </c>
      <c r="D338" s="51"/>
      <c r="E338" s="51"/>
      <c r="F338" s="51"/>
      <c r="G338" s="51"/>
      <c r="H338" s="51"/>
      <c r="I338" s="51"/>
      <c r="J338" s="51"/>
      <c r="K338" s="51"/>
      <c r="L338" s="52">
        <f t="shared" si="10"/>
        <v>0</v>
      </c>
      <c r="M338" s="53"/>
      <c r="N338" s="52">
        <f t="shared" si="11"/>
        <v>0</v>
      </c>
      <c r="O338" s="53"/>
      <c r="P338" s="54"/>
      <c r="Q338" s="55" cm="1">
        <f t="array" aca="1" ref="Q338" ca="1">(TODAY()&gt;=Tabel1[[#This Row],[Date]])*(_xlfn.AGGREGATE(14,6,Tabel1[Date]/(Tabel1[semaine]=Tabel1[[#This Row],[semaine]]),1)=Tabel1[[#This Row],[Date]])</f>
        <v>0</v>
      </c>
      <c r="R338" s="56" t="str" cm="1">
        <f t="array" aca="1" ref="R338" ca="1">IF(Tabel1[[#This Row],[auxi]:[auxi]],SUMIF(Tabel1[semaine],Tabel1[[#This Row],[semaine]],Tabel1[Heures payées]),"-")</f>
        <v>-</v>
      </c>
      <c r="S338" s="57" t="str" cm="1">
        <f t="array" aca="1" ref="S338" ca="1">IF(Tabel1[[#This Row],[auxi]:[auxi]],Tabel1[[#This Row],[total semaine]]*24-Contrat_hebdo__h,"")</f>
        <v/>
      </c>
      <c r="T338" s="48" t="str" cm="1">
        <f t="array" aca="1" ref="T338" ca="1">IF(Tabel1[[#This Row],[auxi]:[auxi]],SUMIF(Tabel1[semaine],Tabel1[[#This Row],[semaine]],Tabel1[Repas matin]),"-")</f>
        <v>-</v>
      </c>
      <c r="U338" s="48" t="str" cm="1">
        <f t="array" aca="1" ref="U338" ca="1">IF(Tabel1[[#This Row],[auxi]:[auxi]],SUMIF(Tabel1[semaine],Tabel1[[#This Row],[semaine]],Tabel1[Repas soir]),"-")</f>
        <v>-</v>
      </c>
      <c r="V338" s="30"/>
    </row>
    <row r="339" spans="1:22" ht="15.75" thickBot="1" x14ac:dyDescent="0.3">
      <c r="A339" s="48" t="str">
        <f>MOD(YEAR(Tabel1[[#This Row],[Date]]-WEEKDAY(Tabel1[[#This Row],[Date]],2)+4),100)&amp;TEXT(_xlfn.ISOWEEKNUM(Tabel1[[#This Row],[Date]]),"-00")</f>
        <v>26-48</v>
      </c>
      <c r="B339" s="49" t="str">
        <f>MOD(YEAR(Tabel1[[#This Row],[Date]]),100) &amp; TEXT(MONTH(Tabel1[[#This Row],[Date]]),"-00")</f>
        <v>26-11</v>
      </c>
      <c r="C339" s="50">
        <v>46355</v>
      </c>
      <c r="D339" s="51"/>
      <c r="E339" s="51"/>
      <c r="F339" s="51"/>
      <c r="G339" s="51"/>
      <c r="H339" s="51"/>
      <c r="I339" s="51"/>
      <c r="J339" s="51"/>
      <c r="K339" s="51"/>
      <c r="L339" s="52">
        <f t="shared" si="10"/>
        <v>0</v>
      </c>
      <c r="M339" s="53"/>
      <c r="N339" s="52">
        <f t="shared" si="11"/>
        <v>0</v>
      </c>
      <c r="O339" s="53"/>
      <c r="P339" s="54"/>
      <c r="Q339" s="55" cm="1">
        <f t="array" aca="1" ref="Q339" ca="1">(TODAY()&gt;=Tabel1[[#This Row],[Date]])*(_xlfn.AGGREGATE(14,6,Tabel1[Date]/(Tabel1[semaine]=Tabel1[[#This Row],[semaine]]),1)=Tabel1[[#This Row],[Date]])</f>
        <v>0</v>
      </c>
      <c r="R339" s="56" t="str" cm="1">
        <f t="array" aca="1" ref="R339" ca="1">IF(Tabel1[[#This Row],[auxi]:[auxi]],SUMIF(Tabel1[semaine],Tabel1[[#This Row],[semaine]],Tabel1[Heures payées]),"-")</f>
        <v>-</v>
      </c>
      <c r="S339" s="57" t="str" cm="1">
        <f t="array" aca="1" ref="S339" ca="1">IF(Tabel1[[#This Row],[auxi]:[auxi]],Tabel1[[#This Row],[total semaine]]*24-Contrat_hebdo__h,"")</f>
        <v/>
      </c>
      <c r="T339" s="48" t="str" cm="1">
        <f t="array" aca="1" ref="T339" ca="1">IF(Tabel1[[#This Row],[auxi]:[auxi]],SUMIF(Tabel1[semaine],Tabel1[[#This Row],[semaine]],Tabel1[Repas matin]),"-")</f>
        <v>-</v>
      </c>
      <c r="U339" s="48" t="str" cm="1">
        <f t="array" aca="1" ref="U339" ca="1">IF(Tabel1[[#This Row],[auxi]:[auxi]],SUMIF(Tabel1[semaine],Tabel1[[#This Row],[semaine]],Tabel1[Repas soir]),"-")</f>
        <v>-</v>
      </c>
      <c r="V339" s="30"/>
    </row>
    <row r="340" spans="1:22" ht="15.75" thickBot="1" x14ac:dyDescent="0.3">
      <c r="A340" s="48" t="str">
        <f>MOD(YEAR(Tabel1[[#This Row],[Date]]-WEEKDAY(Tabel1[[#This Row],[Date]],2)+4),100)&amp;TEXT(_xlfn.ISOWEEKNUM(Tabel1[[#This Row],[Date]]),"-00")</f>
        <v>26-49</v>
      </c>
      <c r="B340" s="49" t="str">
        <f>MOD(YEAR(Tabel1[[#This Row],[Date]]),100) &amp; TEXT(MONTH(Tabel1[[#This Row],[Date]]),"-00")</f>
        <v>26-11</v>
      </c>
      <c r="C340" s="50">
        <v>46356</v>
      </c>
      <c r="D340" s="51"/>
      <c r="E340" s="51"/>
      <c r="F340" s="51"/>
      <c r="G340" s="51"/>
      <c r="H340" s="51"/>
      <c r="I340" s="51"/>
      <c r="J340" s="51"/>
      <c r="K340" s="51"/>
      <c r="L340" s="52">
        <f t="shared" si="10"/>
        <v>0</v>
      </c>
      <c r="M340" s="53"/>
      <c r="N340" s="52">
        <f t="shared" si="11"/>
        <v>0</v>
      </c>
      <c r="O340" s="53"/>
      <c r="P340" s="54"/>
      <c r="Q340" s="55" cm="1">
        <f t="array" aca="1" ref="Q340" ca="1">(TODAY()&gt;=Tabel1[[#This Row],[Date]])*(_xlfn.AGGREGATE(14,6,Tabel1[Date]/(Tabel1[semaine]=Tabel1[[#This Row],[semaine]]),1)=Tabel1[[#This Row],[Date]])</f>
        <v>0</v>
      </c>
      <c r="R340" s="56" t="str" cm="1">
        <f t="array" aca="1" ref="R340" ca="1">IF(Tabel1[[#This Row],[auxi]:[auxi]],SUMIF(Tabel1[semaine],Tabel1[[#This Row],[semaine]],Tabel1[Heures payées]),"-")</f>
        <v>-</v>
      </c>
      <c r="S340" s="57" t="str" cm="1">
        <f t="array" aca="1" ref="S340" ca="1">IF(Tabel1[[#This Row],[auxi]:[auxi]],Tabel1[[#This Row],[total semaine]]*24-Contrat_hebdo__h,"")</f>
        <v/>
      </c>
      <c r="T340" s="48" t="str" cm="1">
        <f t="array" aca="1" ref="T340" ca="1">IF(Tabel1[[#This Row],[auxi]:[auxi]],SUMIF(Tabel1[semaine],Tabel1[[#This Row],[semaine]],Tabel1[Repas matin]),"-")</f>
        <v>-</v>
      </c>
      <c r="U340" s="48" t="str" cm="1">
        <f t="array" aca="1" ref="U340" ca="1">IF(Tabel1[[#This Row],[auxi]:[auxi]],SUMIF(Tabel1[semaine],Tabel1[[#This Row],[semaine]],Tabel1[Repas soir]),"-")</f>
        <v>-</v>
      </c>
      <c r="V340" s="30"/>
    </row>
    <row r="341" spans="1:22" ht="15.75" thickBot="1" x14ac:dyDescent="0.3">
      <c r="A341" s="48" t="str">
        <f>MOD(YEAR(Tabel1[[#This Row],[Date]]-WEEKDAY(Tabel1[[#This Row],[Date]],2)+4),100)&amp;TEXT(_xlfn.ISOWEEKNUM(Tabel1[[#This Row],[Date]]),"-00")</f>
        <v>26-49</v>
      </c>
      <c r="B341" s="49" t="str">
        <f>MOD(YEAR(Tabel1[[#This Row],[Date]]),100) &amp; TEXT(MONTH(Tabel1[[#This Row],[Date]]),"-00")</f>
        <v>26-12</v>
      </c>
      <c r="C341" s="50">
        <v>46357</v>
      </c>
      <c r="D341" s="51"/>
      <c r="E341" s="51"/>
      <c r="F341" s="51"/>
      <c r="G341" s="51"/>
      <c r="H341" s="51"/>
      <c r="I341" s="51"/>
      <c r="J341" s="51"/>
      <c r="K341" s="51"/>
      <c r="L341" s="52">
        <f t="shared" si="10"/>
        <v>0</v>
      </c>
      <c r="M341" s="53"/>
      <c r="N341" s="52">
        <f t="shared" si="11"/>
        <v>0</v>
      </c>
      <c r="O341" s="53"/>
      <c r="P341" s="54"/>
      <c r="Q341" s="55" cm="1">
        <f t="array" aca="1" ref="Q341" ca="1">(TODAY()&gt;=Tabel1[[#This Row],[Date]])*(_xlfn.AGGREGATE(14,6,Tabel1[Date]/(Tabel1[semaine]=Tabel1[[#This Row],[semaine]]),1)=Tabel1[[#This Row],[Date]])</f>
        <v>0</v>
      </c>
      <c r="R341" s="56" t="str" cm="1">
        <f t="array" aca="1" ref="R341" ca="1">IF(Tabel1[[#This Row],[auxi]:[auxi]],SUMIF(Tabel1[semaine],Tabel1[[#This Row],[semaine]],Tabel1[Heures payées]),"-")</f>
        <v>-</v>
      </c>
      <c r="S341" s="57" t="str" cm="1">
        <f t="array" aca="1" ref="S341" ca="1">IF(Tabel1[[#This Row],[auxi]:[auxi]],Tabel1[[#This Row],[total semaine]]*24-Contrat_hebdo__h,"")</f>
        <v/>
      </c>
      <c r="T341" s="48" t="str" cm="1">
        <f t="array" aca="1" ref="T341" ca="1">IF(Tabel1[[#This Row],[auxi]:[auxi]],SUMIF(Tabel1[semaine],Tabel1[[#This Row],[semaine]],Tabel1[Repas matin]),"-")</f>
        <v>-</v>
      </c>
      <c r="U341" s="48" t="str" cm="1">
        <f t="array" aca="1" ref="U341" ca="1">IF(Tabel1[[#This Row],[auxi]:[auxi]],SUMIF(Tabel1[semaine],Tabel1[[#This Row],[semaine]],Tabel1[Repas soir]),"-")</f>
        <v>-</v>
      </c>
      <c r="V341" s="30"/>
    </row>
    <row r="342" spans="1:22" ht="15.75" thickBot="1" x14ac:dyDescent="0.3">
      <c r="A342" s="48" t="str">
        <f>MOD(YEAR(Tabel1[[#This Row],[Date]]-WEEKDAY(Tabel1[[#This Row],[Date]],2)+4),100)&amp;TEXT(_xlfn.ISOWEEKNUM(Tabel1[[#This Row],[Date]]),"-00")</f>
        <v>26-49</v>
      </c>
      <c r="B342" s="49" t="str">
        <f>MOD(YEAR(Tabel1[[#This Row],[Date]]),100) &amp; TEXT(MONTH(Tabel1[[#This Row],[Date]]),"-00")</f>
        <v>26-12</v>
      </c>
      <c r="C342" s="50">
        <v>46358</v>
      </c>
      <c r="D342" s="51"/>
      <c r="E342" s="51"/>
      <c r="F342" s="51"/>
      <c r="G342" s="51"/>
      <c r="H342" s="51"/>
      <c r="I342" s="51"/>
      <c r="J342" s="51"/>
      <c r="K342" s="51"/>
      <c r="L342" s="52">
        <f t="shared" si="10"/>
        <v>0</v>
      </c>
      <c r="M342" s="53"/>
      <c r="N342" s="52">
        <f t="shared" si="11"/>
        <v>0</v>
      </c>
      <c r="O342" s="53"/>
      <c r="P342" s="54"/>
      <c r="Q342" s="55" cm="1">
        <f t="array" aca="1" ref="Q342" ca="1">(TODAY()&gt;=Tabel1[[#This Row],[Date]])*(_xlfn.AGGREGATE(14,6,Tabel1[Date]/(Tabel1[semaine]=Tabel1[[#This Row],[semaine]]),1)=Tabel1[[#This Row],[Date]])</f>
        <v>0</v>
      </c>
      <c r="R342" s="56" t="str" cm="1">
        <f t="array" aca="1" ref="R342" ca="1">IF(Tabel1[[#This Row],[auxi]:[auxi]],SUMIF(Tabel1[semaine],Tabel1[[#This Row],[semaine]],Tabel1[Heures payées]),"-")</f>
        <v>-</v>
      </c>
      <c r="S342" s="57" t="str" cm="1">
        <f t="array" aca="1" ref="S342" ca="1">IF(Tabel1[[#This Row],[auxi]:[auxi]],Tabel1[[#This Row],[total semaine]]*24-Contrat_hebdo__h,"")</f>
        <v/>
      </c>
      <c r="T342" s="48" t="str" cm="1">
        <f t="array" aca="1" ref="T342" ca="1">IF(Tabel1[[#This Row],[auxi]:[auxi]],SUMIF(Tabel1[semaine],Tabel1[[#This Row],[semaine]],Tabel1[Repas matin]),"-")</f>
        <v>-</v>
      </c>
      <c r="U342" s="48" t="str" cm="1">
        <f t="array" aca="1" ref="U342" ca="1">IF(Tabel1[[#This Row],[auxi]:[auxi]],SUMIF(Tabel1[semaine],Tabel1[[#This Row],[semaine]],Tabel1[Repas soir]),"-")</f>
        <v>-</v>
      </c>
      <c r="V342" s="30"/>
    </row>
    <row r="343" spans="1:22" ht="15.75" thickBot="1" x14ac:dyDescent="0.3">
      <c r="A343" s="48" t="str">
        <f>MOD(YEAR(Tabel1[[#This Row],[Date]]-WEEKDAY(Tabel1[[#This Row],[Date]],2)+4),100)&amp;TEXT(_xlfn.ISOWEEKNUM(Tabel1[[#This Row],[Date]]),"-00")</f>
        <v>26-49</v>
      </c>
      <c r="B343" s="49" t="str">
        <f>MOD(YEAR(Tabel1[[#This Row],[Date]]),100) &amp; TEXT(MONTH(Tabel1[[#This Row],[Date]]),"-00")</f>
        <v>26-12</v>
      </c>
      <c r="C343" s="50">
        <v>46359</v>
      </c>
      <c r="D343" s="51"/>
      <c r="E343" s="51"/>
      <c r="F343" s="51"/>
      <c r="G343" s="51"/>
      <c r="H343" s="51"/>
      <c r="I343" s="51"/>
      <c r="J343" s="51"/>
      <c r="K343" s="51"/>
      <c r="L343" s="52">
        <f t="shared" si="10"/>
        <v>0</v>
      </c>
      <c r="M343" s="53"/>
      <c r="N343" s="52">
        <f t="shared" si="11"/>
        <v>0</v>
      </c>
      <c r="O343" s="53"/>
      <c r="P343" s="54"/>
      <c r="Q343" s="55" cm="1">
        <f t="array" aca="1" ref="Q343" ca="1">(TODAY()&gt;=Tabel1[[#This Row],[Date]])*(_xlfn.AGGREGATE(14,6,Tabel1[Date]/(Tabel1[semaine]=Tabel1[[#This Row],[semaine]]),1)=Tabel1[[#This Row],[Date]])</f>
        <v>0</v>
      </c>
      <c r="R343" s="56" t="str" cm="1">
        <f t="array" aca="1" ref="R343" ca="1">IF(Tabel1[[#This Row],[auxi]:[auxi]],SUMIF(Tabel1[semaine],Tabel1[[#This Row],[semaine]],Tabel1[Heures payées]),"-")</f>
        <v>-</v>
      </c>
      <c r="S343" s="57" t="str" cm="1">
        <f t="array" aca="1" ref="S343" ca="1">IF(Tabel1[[#This Row],[auxi]:[auxi]],Tabel1[[#This Row],[total semaine]]*24-Contrat_hebdo__h,"")</f>
        <v/>
      </c>
      <c r="T343" s="48" t="str" cm="1">
        <f t="array" aca="1" ref="T343" ca="1">IF(Tabel1[[#This Row],[auxi]:[auxi]],SUMIF(Tabel1[semaine],Tabel1[[#This Row],[semaine]],Tabel1[Repas matin]),"-")</f>
        <v>-</v>
      </c>
      <c r="U343" s="48" t="str" cm="1">
        <f t="array" aca="1" ref="U343" ca="1">IF(Tabel1[[#This Row],[auxi]:[auxi]],SUMIF(Tabel1[semaine],Tabel1[[#This Row],[semaine]],Tabel1[Repas soir]),"-")</f>
        <v>-</v>
      </c>
      <c r="V343" s="30"/>
    </row>
    <row r="344" spans="1:22" ht="15.75" thickBot="1" x14ac:dyDescent="0.3">
      <c r="A344" s="48" t="str">
        <f>MOD(YEAR(Tabel1[[#This Row],[Date]]-WEEKDAY(Tabel1[[#This Row],[Date]],2)+4),100)&amp;TEXT(_xlfn.ISOWEEKNUM(Tabel1[[#This Row],[Date]]),"-00")</f>
        <v>26-49</v>
      </c>
      <c r="B344" s="49" t="str">
        <f>MOD(YEAR(Tabel1[[#This Row],[Date]]),100) &amp; TEXT(MONTH(Tabel1[[#This Row],[Date]]),"-00")</f>
        <v>26-12</v>
      </c>
      <c r="C344" s="50">
        <v>46360</v>
      </c>
      <c r="D344" s="51"/>
      <c r="E344" s="51"/>
      <c r="F344" s="51"/>
      <c r="G344" s="51"/>
      <c r="H344" s="51"/>
      <c r="I344" s="51"/>
      <c r="J344" s="51"/>
      <c r="K344" s="51"/>
      <c r="L344" s="52">
        <f t="shared" si="10"/>
        <v>0</v>
      </c>
      <c r="M344" s="53"/>
      <c r="N344" s="52">
        <f t="shared" si="11"/>
        <v>0</v>
      </c>
      <c r="O344" s="53"/>
      <c r="P344" s="54"/>
      <c r="Q344" s="55" cm="1">
        <f t="array" aca="1" ref="Q344" ca="1">(TODAY()&gt;=Tabel1[[#This Row],[Date]])*(_xlfn.AGGREGATE(14,6,Tabel1[Date]/(Tabel1[semaine]=Tabel1[[#This Row],[semaine]]),1)=Tabel1[[#This Row],[Date]])</f>
        <v>0</v>
      </c>
      <c r="R344" s="56" t="str" cm="1">
        <f t="array" aca="1" ref="R344" ca="1">IF(Tabel1[[#This Row],[auxi]:[auxi]],SUMIF(Tabel1[semaine],Tabel1[[#This Row],[semaine]],Tabel1[Heures payées]),"-")</f>
        <v>-</v>
      </c>
      <c r="S344" s="57" t="str" cm="1">
        <f t="array" aca="1" ref="S344" ca="1">IF(Tabel1[[#This Row],[auxi]:[auxi]],Tabel1[[#This Row],[total semaine]]*24-Contrat_hebdo__h,"")</f>
        <v/>
      </c>
      <c r="T344" s="48" t="str" cm="1">
        <f t="array" aca="1" ref="T344" ca="1">IF(Tabel1[[#This Row],[auxi]:[auxi]],SUMIF(Tabel1[semaine],Tabel1[[#This Row],[semaine]],Tabel1[Repas matin]),"-")</f>
        <v>-</v>
      </c>
      <c r="U344" s="48" t="str" cm="1">
        <f t="array" aca="1" ref="U344" ca="1">IF(Tabel1[[#This Row],[auxi]:[auxi]],SUMIF(Tabel1[semaine],Tabel1[[#This Row],[semaine]],Tabel1[Repas soir]),"-")</f>
        <v>-</v>
      </c>
      <c r="V344" s="30"/>
    </row>
    <row r="345" spans="1:22" ht="15.75" thickBot="1" x14ac:dyDescent="0.3">
      <c r="A345" s="48" t="str">
        <f>MOD(YEAR(Tabel1[[#This Row],[Date]]-WEEKDAY(Tabel1[[#This Row],[Date]],2)+4),100)&amp;TEXT(_xlfn.ISOWEEKNUM(Tabel1[[#This Row],[Date]]),"-00")</f>
        <v>26-49</v>
      </c>
      <c r="B345" s="49" t="str">
        <f>MOD(YEAR(Tabel1[[#This Row],[Date]]),100) &amp; TEXT(MONTH(Tabel1[[#This Row],[Date]]),"-00")</f>
        <v>26-12</v>
      </c>
      <c r="C345" s="50">
        <v>46361</v>
      </c>
      <c r="D345" s="51"/>
      <c r="E345" s="51"/>
      <c r="F345" s="51"/>
      <c r="G345" s="51"/>
      <c r="H345" s="51"/>
      <c r="I345" s="51"/>
      <c r="J345" s="51"/>
      <c r="K345" s="51"/>
      <c r="L345" s="52">
        <f t="shared" si="10"/>
        <v>0</v>
      </c>
      <c r="M345" s="53"/>
      <c r="N345" s="52">
        <f t="shared" si="11"/>
        <v>0</v>
      </c>
      <c r="O345" s="53"/>
      <c r="P345" s="54"/>
      <c r="Q345" s="55" cm="1">
        <f t="array" aca="1" ref="Q345" ca="1">(TODAY()&gt;=Tabel1[[#This Row],[Date]])*(_xlfn.AGGREGATE(14,6,Tabel1[Date]/(Tabel1[semaine]=Tabel1[[#This Row],[semaine]]),1)=Tabel1[[#This Row],[Date]])</f>
        <v>0</v>
      </c>
      <c r="R345" s="56" t="str" cm="1">
        <f t="array" aca="1" ref="R345" ca="1">IF(Tabel1[[#This Row],[auxi]:[auxi]],SUMIF(Tabel1[semaine],Tabel1[[#This Row],[semaine]],Tabel1[Heures payées]),"-")</f>
        <v>-</v>
      </c>
      <c r="S345" s="57" t="str" cm="1">
        <f t="array" aca="1" ref="S345" ca="1">IF(Tabel1[[#This Row],[auxi]:[auxi]],Tabel1[[#This Row],[total semaine]]*24-Contrat_hebdo__h,"")</f>
        <v/>
      </c>
      <c r="T345" s="48" t="str" cm="1">
        <f t="array" aca="1" ref="T345" ca="1">IF(Tabel1[[#This Row],[auxi]:[auxi]],SUMIF(Tabel1[semaine],Tabel1[[#This Row],[semaine]],Tabel1[Repas matin]),"-")</f>
        <v>-</v>
      </c>
      <c r="U345" s="48" t="str" cm="1">
        <f t="array" aca="1" ref="U345" ca="1">IF(Tabel1[[#This Row],[auxi]:[auxi]],SUMIF(Tabel1[semaine],Tabel1[[#This Row],[semaine]],Tabel1[Repas soir]),"-")</f>
        <v>-</v>
      </c>
      <c r="V345" s="30"/>
    </row>
    <row r="346" spans="1:22" ht="15.75" thickBot="1" x14ac:dyDescent="0.3">
      <c r="A346" s="48" t="str">
        <f>MOD(YEAR(Tabel1[[#This Row],[Date]]-WEEKDAY(Tabel1[[#This Row],[Date]],2)+4),100)&amp;TEXT(_xlfn.ISOWEEKNUM(Tabel1[[#This Row],[Date]]),"-00")</f>
        <v>26-49</v>
      </c>
      <c r="B346" s="49" t="str">
        <f>MOD(YEAR(Tabel1[[#This Row],[Date]]),100) &amp; TEXT(MONTH(Tabel1[[#This Row],[Date]]),"-00")</f>
        <v>26-12</v>
      </c>
      <c r="C346" s="50">
        <v>46362</v>
      </c>
      <c r="D346" s="51"/>
      <c r="E346" s="51"/>
      <c r="F346" s="51"/>
      <c r="G346" s="51"/>
      <c r="H346" s="51"/>
      <c r="I346" s="51"/>
      <c r="J346" s="51"/>
      <c r="K346" s="51"/>
      <c r="L346" s="52">
        <f t="shared" si="10"/>
        <v>0</v>
      </c>
      <c r="M346" s="53"/>
      <c r="N346" s="52">
        <f t="shared" si="11"/>
        <v>0</v>
      </c>
      <c r="O346" s="53"/>
      <c r="P346" s="54"/>
      <c r="Q346" s="55" cm="1">
        <f t="array" aca="1" ref="Q346" ca="1">(TODAY()&gt;=Tabel1[[#This Row],[Date]])*(_xlfn.AGGREGATE(14,6,Tabel1[Date]/(Tabel1[semaine]=Tabel1[[#This Row],[semaine]]),1)=Tabel1[[#This Row],[Date]])</f>
        <v>0</v>
      </c>
      <c r="R346" s="56" t="str" cm="1">
        <f t="array" aca="1" ref="R346" ca="1">IF(Tabel1[[#This Row],[auxi]:[auxi]],SUMIF(Tabel1[semaine],Tabel1[[#This Row],[semaine]],Tabel1[Heures payées]),"-")</f>
        <v>-</v>
      </c>
      <c r="S346" s="57" t="str" cm="1">
        <f t="array" aca="1" ref="S346" ca="1">IF(Tabel1[[#This Row],[auxi]:[auxi]],Tabel1[[#This Row],[total semaine]]*24-Contrat_hebdo__h,"")</f>
        <v/>
      </c>
      <c r="T346" s="48" t="str" cm="1">
        <f t="array" aca="1" ref="T346" ca="1">IF(Tabel1[[#This Row],[auxi]:[auxi]],SUMIF(Tabel1[semaine],Tabel1[[#This Row],[semaine]],Tabel1[Repas matin]),"-")</f>
        <v>-</v>
      </c>
      <c r="U346" s="48" t="str" cm="1">
        <f t="array" aca="1" ref="U346" ca="1">IF(Tabel1[[#This Row],[auxi]:[auxi]],SUMIF(Tabel1[semaine],Tabel1[[#This Row],[semaine]],Tabel1[Repas soir]),"-")</f>
        <v>-</v>
      </c>
      <c r="V346" s="30"/>
    </row>
    <row r="347" spans="1:22" ht="15.75" thickBot="1" x14ac:dyDescent="0.3">
      <c r="A347" s="48" t="str">
        <f>MOD(YEAR(Tabel1[[#This Row],[Date]]-WEEKDAY(Tabel1[[#This Row],[Date]],2)+4),100)&amp;TEXT(_xlfn.ISOWEEKNUM(Tabel1[[#This Row],[Date]]),"-00")</f>
        <v>26-50</v>
      </c>
      <c r="B347" s="49" t="str">
        <f>MOD(YEAR(Tabel1[[#This Row],[Date]]),100) &amp; TEXT(MONTH(Tabel1[[#This Row],[Date]]),"-00")</f>
        <v>26-12</v>
      </c>
      <c r="C347" s="50">
        <v>46363</v>
      </c>
      <c r="D347" s="51"/>
      <c r="E347" s="51"/>
      <c r="F347" s="51"/>
      <c r="G347" s="51"/>
      <c r="H347" s="51"/>
      <c r="I347" s="51"/>
      <c r="J347" s="51"/>
      <c r="K347" s="51"/>
      <c r="L347" s="52">
        <f t="shared" si="10"/>
        <v>0</v>
      </c>
      <c r="M347" s="53"/>
      <c r="N347" s="52">
        <f t="shared" si="11"/>
        <v>0</v>
      </c>
      <c r="O347" s="53"/>
      <c r="P347" s="54"/>
      <c r="Q347" s="55" cm="1">
        <f t="array" aca="1" ref="Q347" ca="1">(TODAY()&gt;=Tabel1[[#This Row],[Date]])*(_xlfn.AGGREGATE(14,6,Tabel1[Date]/(Tabel1[semaine]=Tabel1[[#This Row],[semaine]]),1)=Tabel1[[#This Row],[Date]])</f>
        <v>0</v>
      </c>
      <c r="R347" s="56" t="str" cm="1">
        <f t="array" aca="1" ref="R347" ca="1">IF(Tabel1[[#This Row],[auxi]:[auxi]],SUMIF(Tabel1[semaine],Tabel1[[#This Row],[semaine]],Tabel1[Heures payées]),"-")</f>
        <v>-</v>
      </c>
      <c r="S347" s="57" t="str" cm="1">
        <f t="array" aca="1" ref="S347" ca="1">IF(Tabel1[[#This Row],[auxi]:[auxi]],Tabel1[[#This Row],[total semaine]]*24-Contrat_hebdo__h,"")</f>
        <v/>
      </c>
      <c r="T347" s="48" t="str" cm="1">
        <f t="array" aca="1" ref="T347" ca="1">IF(Tabel1[[#This Row],[auxi]:[auxi]],SUMIF(Tabel1[semaine],Tabel1[[#This Row],[semaine]],Tabel1[Repas matin]),"-")</f>
        <v>-</v>
      </c>
      <c r="U347" s="48" t="str" cm="1">
        <f t="array" aca="1" ref="U347" ca="1">IF(Tabel1[[#This Row],[auxi]:[auxi]],SUMIF(Tabel1[semaine],Tabel1[[#This Row],[semaine]],Tabel1[Repas soir]),"-")</f>
        <v>-</v>
      </c>
      <c r="V347" s="30"/>
    </row>
    <row r="348" spans="1:22" ht="15.75" thickBot="1" x14ac:dyDescent="0.3">
      <c r="A348" s="48" t="str">
        <f>MOD(YEAR(Tabel1[[#This Row],[Date]]-WEEKDAY(Tabel1[[#This Row],[Date]],2)+4),100)&amp;TEXT(_xlfn.ISOWEEKNUM(Tabel1[[#This Row],[Date]]),"-00")</f>
        <v>26-50</v>
      </c>
      <c r="B348" s="49" t="str">
        <f>MOD(YEAR(Tabel1[[#This Row],[Date]]),100) &amp; TEXT(MONTH(Tabel1[[#This Row],[Date]]),"-00")</f>
        <v>26-12</v>
      </c>
      <c r="C348" s="50">
        <v>46364</v>
      </c>
      <c r="D348" s="51"/>
      <c r="E348" s="51"/>
      <c r="F348" s="51"/>
      <c r="G348" s="51"/>
      <c r="H348" s="51"/>
      <c r="I348" s="51"/>
      <c r="J348" s="51"/>
      <c r="K348" s="51"/>
      <c r="L348" s="52">
        <f t="shared" si="10"/>
        <v>0</v>
      </c>
      <c r="M348" s="53"/>
      <c r="N348" s="52">
        <f t="shared" si="11"/>
        <v>0</v>
      </c>
      <c r="O348" s="53"/>
      <c r="P348" s="54"/>
      <c r="Q348" s="55" cm="1">
        <f t="array" aca="1" ref="Q348" ca="1">(TODAY()&gt;=Tabel1[[#This Row],[Date]])*(_xlfn.AGGREGATE(14,6,Tabel1[Date]/(Tabel1[semaine]=Tabel1[[#This Row],[semaine]]),1)=Tabel1[[#This Row],[Date]])</f>
        <v>0</v>
      </c>
      <c r="R348" s="56" t="str" cm="1">
        <f t="array" aca="1" ref="R348" ca="1">IF(Tabel1[[#This Row],[auxi]:[auxi]],SUMIF(Tabel1[semaine],Tabel1[[#This Row],[semaine]],Tabel1[Heures payées]),"-")</f>
        <v>-</v>
      </c>
      <c r="S348" s="57" t="str" cm="1">
        <f t="array" aca="1" ref="S348" ca="1">IF(Tabel1[[#This Row],[auxi]:[auxi]],Tabel1[[#This Row],[total semaine]]*24-Contrat_hebdo__h,"")</f>
        <v/>
      </c>
      <c r="T348" s="48" t="str" cm="1">
        <f t="array" aca="1" ref="T348" ca="1">IF(Tabel1[[#This Row],[auxi]:[auxi]],SUMIF(Tabel1[semaine],Tabel1[[#This Row],[semaine]],Tabel1[Repas matin]),"-")</f>
        <v>-</v>
      </c>
      <c r="U348" s="48" t="str" cm="1">
        <f t="array" aca="1" ref="U348" ca="1">IF(Tabel1[[#This Row],[auxi]:[auxi]],SUMIF(Tabel1[semaine],Tabel1[[#This Row],[semaine]],Tabel1[Repas soir]),"-")</f>
        <v>-</v>
      </c>
      <c r="V348" s="30"/>
    </row>
    <row r="349" spans="1:22" ht="15.75" thickBot="1" x14ac:dyDescent="0.3">
      <c r="A349" s="48" t="str">
        <f>MOD(YEAR(Tabel1[[#This Row],[Date]]-WEEKDAY(Tabel1[[#This Row],[Date]],2)+4),100)&amp;TEXT(_xlfn.ISOWEEKNUM(Tabel1[[#This Row],[Date]]),"-00")</f>
        <v>26-50</v>
      </c>
      <c r="B349" s="49" t="str">
        <f>MOD(YEAR(Tabel1[[#This Row],[Date]]),100) &amp; TEXT(MONTH(Tabel1[[#This Row],[Date]]),"-00")</f>
        <v>26-12</v>
      </c>
      <c r="C349" s="50">
        <v>46365</v>
      </c>
      <c r="D349" s="51"/>
      <c r="E349" s="51"/>
      <c r="F349" s="51"/>
      <c r="G349" s="51"/>
      <c r="H349" s="51"/>
      <c r="I349" s="51"/>
      <c r="J349" s="51"/>
      <c r="K349" s="51"/>
      <c r="L349" s="52">
        <f t="shared" si="10"/>
        <v>0</v>
      </c>
      <c r="M349" s="53"/>
      <c r="N349" s="52">
        <f t="shared" si="11"/>
        <v>0</v>
      </c>
      <c r="O349" s="53"/>
      <c r="P349" s="54"/>
      <c r="Q349" s="55" cm="1">
        <f t="array" aca="1" ref="Q349" ca="1">(TODAY()&gt;=Tabel1[[#This Row],[Date]])*(_xlfn.AGGREGATE(14,6,Tabel1[Date]/(Tabel1[semaine]=Tabel1[[#This Row],[semaine]]),1)=Tabel1[[#This Row],[Date]])</f>
        <v>0</v>
      </c>
      <c r="R349" s="56" t="str" cm="1">
        <f t="array" aca="1" ref="R349" ca="1">IF(Tabel1[[#This Row],[auxi]:[auxi]],SUMIF(Tabel1[semaine],Tabel1[[#This Row],[semaine]],Tabel1[Heures payées]),"-")</f>
        <v>-</v>
      </c>
      <c r="S349" s="57" t="str" cm="1">
        <f t="array" aca="1" ref="S349" ca="1">IF(Tabel1[[#This Row],[auxi]:[auxi]],Tabel1[[#This Row],[total semaine]]*24-Contrat_hebdo__h,"")</f>
        <v/>
      </c>
      <c r="T349" s="48" t="str" cm="1">
        <f t="array" aca="1" ref="T349" ca="1">IF(Tabel1[[#This Row],[auxi]:[auxi]],SUMIF(Tabel1[semaine],Tabel1[[#This Row],[semaine]],Tabel1[Repas matin]),"-")</f>
        <v>-</v>
      </c>
      <c r="U349" s="48" t="str" cm="1">
        <f t="array" aca="1" ref="U349" ca="1">IF(Tabel1[[#This Row],[auxi]:[auxi]],SUMIF(Tabel1[semaine],Tabel1[[#This Row],[semaine]],Tabel1[Repas soir]),"-")</f>
        <v>-</v>
      </c>
      <c r="V349" s="30"/>
    </row>
    <row r="350" spans="1:22" ht="15.75" thickBot="1" x14ac:dyDescent="0.3">
      <c r="A350" s="48" t="str">
        <f>MOD(YEAR(Tabel1[[#This Row],[Date]]-WEEKDAY(Tabel1[[#This Row],[Date]],2)+4),100)&amp;TEXT(_xlfn.ISOWEEKNUM(Tabel1[[#This Row],[Date]]),"-00")</f>
        <v>26-50</v>
      </c>
      <c r="B350" s="49" t="str">
        <f>MOD(YEAR(Tabel1[[#This Row],[Date]]),100) &amp; TEXT(MONTH(Tabel1[[#This Row],[Date]]),"-00")</f>
        <v>26-12</v>
      </c>
      <c r="C350" s="50">
        <v>46366</v>
      </c>
      <c r="D350" s="51"/>
      <c r="E350" s="51"/>
      <c r="F350" s="51"/>
      <c r="G350" s="51"/>
      <c r="H350" s="51"/>
      <c r="I350" s="51"/>
      <c r="J350" s="51"/>
      <c r="K350" s="51"/>
      <c r="L350" s="52">
        <f t="shared" si="10"/>
        <v>0</v>
      </c>
      <c r="M350" s="53"/>
      <c r="N350" s="52">
        <f t="shared" si="11"/>
        <v>0</v>
      </c>
      <c r="O350" s="53"/>
      <c r="P350" s="54"/>
      <c r="Q350" s="55" cm="1">
        <f t="array" aca="1" ref="Q350" ca="1">(TODAY()&gt;=Tabel1[[#This Row],[Date]])*(_xlfn.AGGREGATE(14,6,Tabel1[Date]/(Tabel1[semaine]=Tabel1[[#This Row],[semaine]]),1)=Tabel1[[#This Row],[Date]])</f>
        <v>0</v>
      </c>
      <c r="R350" s="56" t="str" cm="1">
        <f t="array" aca="1" ref="R350" ca="1">IF(Tabel1[[#This Row],[auxi]:[auxi]],SUMIF(Tabel1[semaine],Tabel1[[#This Row],[semaine]],Tabel1[Heures payées]),"-")</f>
        <v>-</v>
      </c>
      <c r="S350" s="57" t="str" cm="1">
        <f t="array" aca="1" ref="S350" ca="1">IF(Tabel1[[#This Row],[auxi]:[auxi]],Tabel1[[#This Row],[total semaine]]*24-Contrat_hebdo__h,"")</f>
        <v/>
      </c>
      <c r="T350" s="48" t="str" cm="1">
        <f t="array" aca="1" ref="T350" ca="1">IF(Tabel1[[#This Row],[auxi]:[auxi]],SUMIF(Tabel1[semaine],Tabel1[[#This Row],[semaine]],Tabel1[Repas matin]),"-")</f>
        <v>-</v>
      </c>
      <c r="U350" s="48" t="str" cm="1">
        <f t="array" aca="1" ref="U350" ca="1">IF(Tabel1[[#This Row],[auxi]:[auxi]],SUMIF(Tabel1[semaine],Tabel1[[#This Row],[semaine]],Tabel1[Repas soir]),"-")</f>
        <v>-</v>
      </c>
      <c r="V350" s="30"/>
    </row>
    <row r="351" spans="1:22" ht="15.75" thickBot="1" x14ac:dyDescent="0.3">
      <c r="A351" s="48" t="str">
        <f>MOD(YEAR(Tabel1[[#This Row],[Date]]-WEEKDAY(Tabel1[[#This Row],[Date]],2)+4),100)&amp;TEXT(_xlfn.ISOWEEKNUM(Tabel1[[#This Row],[Date]]),"-00")</f>
        <v>26-50</v>
      </c>
      <c r="B351" s="49" t="str">
        <f>MOD(YEAR(Tabel1[[#This Row],[Date]]),100) &amp; TEXT(MONTH(Tabel1[[#This Row],[Date]]),"-00")</f>
        <v>26-12</v>
      </c>
      <c r="C351" s="50">
        <v>46367</v>
      </c>
      <c r="D351" s="51"/>
      <c r="E351" s="51"/>
      <c r="F351" s="51"/>
      <c r="G351" s="51"/>
      <c r="H351" s="51"/>
      <c r="I351" s="51"/>
      <c r="J351" s="51"/>
      <c r="K351" s="51"/>
      <c r="L351" s="52">
        <f t="shared" si="10"/>
        <v>0</v>
      </c>
      <c r="M351" s="53"/>
      <c r="N351" s="52">
        <f t="shared" si="11"/>
        <v>0</v>
      </c>
      <c r="O351" s="53"/>
      <c r="P351" s="54"/>
      <c r="Q351" s="55" cm="1">
        <f t="array" aca="1" ref="Q351" ca="1">(TODAY()&gt;=Tabel1[[#This Row],[Date]])*(_xlfn.AGGREGATE(14,6,Tabel1[Date]/(Tabel1[semaine]=Tabel1[[#This Row],[semaine]]),1)=Tabel1[[#This Row],[Date]])</f>
        <v>0</v>
      </c>
      <c r="R351" s="56" t="str" cm="1">
        <f t="array" aca="1" ref="R351" ca="1">IF(Tabel1[[#This Row],[auxi]:[auxi]],SUMIF(Tabel1[semaine],Tabel1[[#This Row],[semaine]],Tabel1[Heures payées]),"-")</f>
        <v>-</v>
      </c>
      <c r="S351" s="57" t="str" cm="1">
        <f t="array" aca="1" ref="S351" ca="1">IF(Tabel1[[#This Row],[auxi]:[auxi]],Tabel1[[#This Row],[total semaine]]*24-Contrat_hebdo__h,"")</f>
        <v/>
      </c>
      <c r="T351" s="48" t="str" cm="1">
        <f t="array" aca="1" ref="T351" ca="1">IF(Tabel1[[#This Row],[auxi]:[auxi]],SUMIF(Tabel1[semaine],Tabel1[[#This Row],[semaine]],Tabel1[Repas matin]),"-")</f>
        <v>-</v>
      </c>
      <c r="U351" s="48" t="str" cm="1">
        <f t="array" aca="1" ref="U351" ca="1">IF(Tabel1[[#This Row],[auxi]:[auxi]],SUMIF(Tabel1[semaine],Tabel1[[#This Row],[semaine]],Tabel1[Repas soir]),"-")</f>
        <v>-</v>
      </c>
      <c r="V351" s="30"/>
    </row>
    <row r="352" spans="1:22" ht="15.75" thickBot="1" x14ac:dyDescent="0.3">
      <c r="A352" s="48" t="str">
        <f>MOD(YEAR(Tabel1[[#This Row],[Date]]-WEEKDAY(Tabel1[[#This Row],[Date]],2)+4),100)&amp;TEXT(_xlfn.ISOWEEKNUM(Tabel1[[#This Row],[Date]]),"-00")</f>
        <v>26-50</v>
      </c>
      <c r="B352" s="49" t="str">
        <f>MOD(YEAR(Tabel1[[#This Row],[Date]]),100) &amp; TEXT(MONTH(Tabel1[[#This Row],[Date]]),"-00")</f>
        <v>26-12</v>
      </c>
      <c r="C352" s="50">
        <v>46368</v>
      </c>
      <c r="D352" s="51"/>
      <c r="E352" s="51"/>
      <c r="F352" s="51"/>
      <c r="G352" s="51"/>
      <c r="H352" s="51"/>
      <c r="I352" s="51"/>
      <c r="J352" s="51"/>
      <c r="K352" s="51"/>
      <c r="L352" s="52">
        <f t="shared" si="10"/>
        <v>0</v>
      </c>
      <c r="M352" s="53"/>
      <c r="N352" s="52">
        <f t="shared" si="11"/>
        <v>0</v>
      </c>
      <c r="O352" s="53"/>
      <c r="P352" s="54"/>
      <c r="Q352" s="55" cm="1">
        <f t="array" aca="1" ref="Q352" ca="1">(TODAY()&gt;=Tabel1[[#This Row],[Date]])*(_xlfn.AGGREGATE(14,6,Tabel1[Date]/(Tabel1[semaine]=Tabel1[[#This Row],[semaine]]),1)=Tabel1[[#This Row],[Date]])</f>
        <v>0</v>
      </c>
      <c r="R352" s="56" t="str" cm="1">
        <f t="array" aca="1" ref="R352" ca="1">IF(Tabel1[[#This Row],[auxi]:[auxi]],SUMIF(Tabel1[semaine],Tabel1[[#This Row],[semaine]],Tabel1[Heures payées]),"-")</f>
        <v>-</v>
      </c>
      <c r="S352" s="57" t="str" cm="1">
        <f t="array" aca="1" ref="S352" ca="1">IF(Tabel1[[#This Row],[auxi]:[auxi]],Tabel1[[#This Row],[total semaine]]*24-Contrat_hebdo__h,"")</f>
        <v/>
      </c>
      <c r="T352" s="48" t="str" cm="1">
        <f t="array" aca="1" ref="T352" ca="1">IF(Tabel1[[#This Row],[auxi]:[auxi]],SUMIF(Tabel1[semaine],Tabel1[[#This Row],[semaine]],Tabel1[Repas matin]),"-")</f>
        <v>-</v>
      </c>
      <c r="U352" s="48" t="str" cm="1">
        <f t="array" aca="1" ref="U352" ca="1">IF(Tabel1[[#This Row],[auxi]:[auxi]],SUMIF(Tabel1[semaine],Tabel1[[#This Row],[semaine]],Tabel1[Repas soir]),"-")</f>
        <v>-</v>
      </c>
      <c r="V352" s="30"/>
    </row>
    <row r="353" spans="1:22" ht="15.75" thickBot="1" x14ac:dyDescent="0.3">
      <c r="A353" s="48" t="str">
        <f>MOD(YEAR(Tabel1[[#This Row],[Date]]-WEEKDAY(Tabel1[[#This Row],[Date]],2)+4),100)&amp;TEXT(_xlfn.ISOWEEKNUM(Tabel1[[#This Row],[Date]]),"-00")</f>
        <v>26-50</v>
      </c>
      <c r="B353" s="49" t="str">
        <f>MOD(YEAR(Tabel1[[#This Row],[Date]]),100) &amp; TEXT(MONTH(Tabel1[[#This Row],[Date]]),"-00")</f>
        <v>26-12</v>
      </c>
      <c r="C353" s="50">
        <v>46369</v>
      </c>
      <c r="D353" s="51"/>
      <c r="E353" s="51"/>
      <c r="F353" s="51"/>
      <c r="G353" s="51"/>
      <c r="H353" s="51"/>
      <c r="I353" s="51"/>
      <c r="J353" s="51"/>
      <c r="K353" s="51"/>
      <c r="L353" s="52">
        <f t="shared" si="10"/>
        <v>0</v>
      </c>
      <c r="M353" s="53"/>
      <c r="N353" s="52">
        <f t="shared" si="11"/>
        <v>0</v>
      </c>
      <c r="O353" s="53"/>
      <c r="P353" s="54"/>
      <c r="Q353" s="55" cm="1">
        <f t="array" aca="1" ref="Q353" ca="1">(TODAY()&gt;=Tabel1[[#This Row],[Date]])*(_xlfn.AGGREGATE(14,6,Tabel1[Date]/(Tabel1[semaine]=Tabel1[[#This Row],[semaine]]),1)=Tabel1[[#This Row],[Date]])</f>
        <v>0</v>
      </c>
      <c r="R353" s="56" t="str" cm="1">
        <f t="array" aca="1" ref="R353" ca="1">IF(Tabel1[[#This Row],[auxi]:[auxi]],SUMIF(Tabel1[semaine],Tabel1[[#This Row],[semaine]],Tabel1[Heures payées]),"-")</f>
        <v>-</v>
      </c>
      <c r="S353" s="57" t="str" cm="1">
        <f t="array" aca="1" ref="S353" ca="1">IF(Tabel1[[#This Row],[auxi]:[auxi]],Tabel1[[#This Row],[total semaine]]*24-Contrat_hebdo__h,"")</f>
        <v/>
      </c>
      <c r="T353" s="48" t="str" cm="1">
        <f t="array" aca="1" ref="T353" ca="1">IF(Tabel1[[#This Row],[auxi]:[auxi]],SUMIF(Tabel1[semaine],Tabel1[[#This Row],[semaine]],Tabel1[Repas matin]),"-")</f>
        <v>-</v>
      </c>
      <c r="U353" s="48" t="str" cm="1">
        <f t="array" aca="1" ref="U353" ca="1">IF(Tabel1[[#This Row],[auxi]:[auxi]],SUMIF(Tabel1[semaine],Tabel1[[#This Row],[semaine]],Tabel1[Repas soir]),"-")</f>
        <v>-</v>
      </c>
      <c r="V353" s="30"/>
    </row>
    <row r="354" spans="1:22" ht="15.75" thickBot="1" x14ac:dyDescent="0.3">
      <c r="A354" s="48" t="str">
        <f>MOD(YEAR(Tabel1[[#This Row],[Date]]-WEEKDAY(Tabel1[[#This Row],[Date]],2)+4),100)&amp;TEXT(_xlfn.ISOWEEKNUM(Tabel1[[#This Row],[Date]]),"-00")</f>
        <v>26-51</v>
      </c>
      <c r="B354" s="49" t="str">
        <f>MOD(YEAR(Tabel1[[#This Row],[Date]]),100) &amp; TEXT(MONTH(Tabel1[[#This Row],[Date]]),"-00")</f>
        <v>26-12</v>
      </c>
      <c r="C354" s="50">
        <v>46370</v>
      </c>
      <c r="D354" s="51"/>
      <c r="E354" s="51"/>
      <c r="F354" s="51"/>
      <c r="G354" s="51"/>
      <c r="H354" s="51"/>
      <c r="I354" s="51"/>
      <c r="J354" s="51"/>
      <c r="K354" s="51"/>
      <c r="L354" s="52">
        <f t="shared" si="10"/>
        <v>0</v>
      </c>
      <c r="M354" s="53"/>
      <c r="N354" s="52">
        <f t="shared" si="11"/>
        <v>0</v>
      </c>
      <c r="O354" s="53"/>
      <c r="P354" s="54"/>
      <c r="Q354" s="55" cm="1">
        <f t="array" aca="1" ref="Q354" ca="1">(TODAY()&gt;=Tabel1[[#This Row],[Date]])*(_xlfn.AGGREGATE(14,6,Tabel1[Date]/(Tabel1[semaine]=Tabel1[[#This Row],[semaine]]),1)=Tabel1[[#This Row],[Date]])</f>
        <v>0</v>
      </c>
      <c r="R354" s="56" t="str" cm="1">
        <f t="array" aca="1" ref="R354" ca="1">IF(Tabel1[[#This Row],[auxi]:[auxi]],SUMIF(Tabel1[semaine],Tabel1[[#This Row],[semaine]],Tabel1[Heures payées]),"-")</f>
        <v>-</v>
      </c>
      <c r="S354" s="57" t="str" cm="1">
        <f t="array" aca="1" ref="S354" ca="1">IF(Tabel1[[#This Row],[auxi]:[auxi]],Tabel1[[#This Row],[total semaine]]*24-Contrat_hebdo__h,"")</f>
        <v/>
      </c>
      <c r="T354" s="48" t="str" cm="1">
        <f t="array" aca="1" ref="T354" ca="1">IF(Tabel1[[#This Row],[auxi]:[auxi]],SUMIF(Tabel1[semaine],Tabel1[[#This Row],[semaine]],Tabel1[Repas matin]),"-")</f>
        <v>-</v>
      </c>
      <c r="U354" s="48" t="str" cm="1">
        <f t="array" aca="1" ref="U354" ca="1">IF(Tabel1[[#This Row],[auxi]:[auxi]],SUMIF(Tabel1[semaine],Tabel1[[#This Row],[semaine]],Tabel1[Repas soir]),"-")</f>
        <v>-</v>
      </c>
      <c r="V354" s="30"/>
    </row>
    <row r="355" spans="1:22" ht="15.75" thickBot="1" x14ac:dyDescent="0.3">
      <c r="A355" s="48" t="str">
        <f>MOD(YEAR(Tabel1[[#This Row],[Date]]-WEEKDAY(Tabel1[[#This Row],[Date]],2)+4),100)&amp;TEXT(_xlfn.ISOWEEKNUM(Tabel1[[#This Row],[Date]]),"-00")</f>
        <v>26-51</v>
      </c>
      <c r="B355" s="49" t="str">
        <f>MOD(YEAR(Tabel1[[#This Row],[Date]]),100) &amp; TEXT(MONTH(Tabel1[[#This Row],[Date]]),"-00")</f>
        <v>26-12</v>
      </c>
      <c r="C355" s="50">
        <v>46371</v>
      </c>
      <c r="D355" s="51"/>
      <c r="E355" s="51"/>
      <c r="F355" s="51"/>
      <c r="G355" s="51"/>
      <c r="H355" s="51"/>
      <c r="I355" s="51"/>
      <c r="J355" s="51"/>
      <c r="K355" s="51"/>
      <c r="L355" s="52">
        <f t="shared" si="10"/>
        <v>0</v>
      </c>
      <c r="M355" s="53"/>
      <c r="N355" s="52">
        <f t="shared" si="11"/>
        <v>0</v>
      </c>
      <c r="O355" s="53"/>
      <c r="P355" s="54"/>
      <c r="Q355" s="55" cm="1">
        <f t="array" aca="1" ref="Q355" ca="1">(TODAY()&gt;=Tabel1[[#This Row],[Date]])*(_xlfn.AGGREGATE(14,6,Tabel1[Date]/(Tabel1[semaine]=Tabel1[[#This Row],[semaine]]),1)=Tabel1[[#This Row],[Date]])</f>
        <v>0</v>
      </c>
      <c r="R355" s="56" t="str" cm="1">
        <f t="array" aca="1" ref="R355" ca="1">IF(Tabel1[[#This Row],[auxi]:[auxi]],SUMIF(Tabel1[semaine],Tabel1[[#This Row],[semaine]],Tabel1[Heures payées]),"-")</f>
        <v>-</v>
      </c>
      <c r="S355" s="57" t="str" cm="1">
        <f t="array" aca="1" ref="S355" ca="1">IF(Tabel1[[#This Row],[auxi]:[auxi]],Tabel1[[#This Row],[total semaine]]*24-Contrat_hebdo__h,"")</f>
        <v/>
      </c>
      <c r="T355" s="48" t="str" cm="1">
        <f t="array" aca="1" ref="T355" ca="1">IF(Tabel1[[#This Row],[auxi]:[auxi]],SUMIF(Tabel1[semaine],Tabel1[[#This Row],[semaine]],Tabel1[Repas matin]),"-")</f>
        <v>-</v>
      </c>
      <c r="U355" s="48" t="str" cm="1">
        <f t="array" aca="1" ref="U355" ca="1">IF(Tabel1[[#This Row],[auxi]:[auxi]],SUMIF(Tabel1[semaine],Tabel1[[#This Row],[semaine]],Tabel1[Repas soir]),"-")</f>
        <v>-</v>
      </c>
      <c r="V355" s="30"/>
    </row>
    <row r="356" spans="1:22" ht="15.75" thickBot="1" x14ac:dyDescent="0.3">
      <c r="A356" s="48" t="str">
        <f>MOD(YEAR(Tabel1[[#This Row],[Date]]-WEEKDAY(Tabel1[[#This Row],[Date]],2)+4),100)&amp;TEXT(_xlfn.ISOWEEKNUM(Tabel1[[#This Row],[Date]]),"-00")</f>
        <v>26-51</v>
      </c>
      <c r="B356" s="49" t="str">
        <f>MOD(YEAR(Tabel1[[#This Row],[Date]]),100) &amp; TEXT(MONTH(Tabel1[[#This Row],[Date]]),"-00")</f>
        <v>26-12</v>
      </c>
      <c r="C356" s="50">
        <v>46372</v>
      </c>
      <c r="D356" s="51"/>
      <c r="E356" s="51"/>
      <c r="F356" s="51"/>
      <c r="G356" s="51"/>
      <c r="H356" s="51"/>
      <c r="I356" s="51"/>
      <c r="J356" s="51"/>
      <c r="K356" s="51"/>
      <c r="L356" s="52">
        <f t="shared" si="10"/>
        <v>0</v>
      </c>
      <c r="M356" s="53"/>
      <c r="N356" s="52">
        <f t="shared" si="11"/>
        <v>0</v>
      </c>
      <c r="O356" s="53"/>
      <c r="P356" s="54"/>
      <c r="Q356" s="55" cm="1">
        <f t="array" aca="1" ref="Q356" ca="1">(TODAY()&gt;=Tabel1[[#This Row],[Date]])*(_xlfn.AGGREGATE(14,6,Tabel1[Date]/(Tabel1[semaine]=Tabel1[[#This Row],[semaine]]),1)=Tabel1[[#This Row],[Date]])</f>
        <v>0</v>
      </c>
      <c r="R356" s="56" t="str" cm="1">
        <f t="array" aca="1" ref="R356" ca="1">IF(Tabel1[[#This Row],[auxi]:[auxi]],SUMIF(Tabel1[semaine],Tabel1[[#This Row],[semaine]],Tabel1[Heures payées]),"-")</f>
        <v>-</v>
      </c>
      <c r="S356" s="57" t="str" cm="1">
        <f t="array" aca="1" ref="S356" ca="1">IF(Tabel1[[#This Row],[auxi]:[auxi]],Tabel1[[#This Row],[total semaine]]*24-Contrat_hebdo__h,"")</f>
        <v/>
      </c>
      <c r="T356" s="48" t="str" cm="1">
        <f t="array" aca="1" ref="T356" ca="1">IF(Tabel1[[#This Row],[auxi]:[auxi]],SUMIF(Tabel1[semaine],Tabel1[[#This Row],[semaine]],Tabel1[Repas matin]),"-")</f>
        <v>-</v>
      </c>
      <c r="U356" s="48" t="str" cm="1">
        <f t="array" aca="1" ref="U356" ca="1">IF(Tabel1[[#This Row],[auxi]:[auxi]],SUMIF(Tabel1[semaine],Tabel1[[#This Row],[semaine]],Tabel1[Repas soir]),"-")</f>
        <v>-</v>
      </c>
      <c r="V356" s="30"/>
    </row>
    <row r="357" spans="1:22" ht="15.75" thickBot="1" x14ac:dyDescent="0.3">
      <c r="A357" s="48" t="str">
        <f>MOD(YEAR(Tabel1[[#This Row],[Date]]-WEEKDAY(Tabel1[[#This Row],[Date]],2)+4),100)&amp;TEXT(_xlfn.ISOWEEKNUM(Tabel1[[#This Row],[Date]]),"-00")</f>
        <v>26-51</v>
      </c>
      <c r="B357" s="49" t="str">
        <f>MOD(YEAR(Tabel1[[#This Row],[Date]]),100) &amp; TEXT(MONTH(Tabel1[[#This Row],[Date]]),"-00")</f>
        <v>26-12</v>
      </c>
      <c r="C357" s="50">
        <v>46373</v>
      </c>
      <c r="D357" s="51"/>
      <c r="E357" s="51"/>
      <c r="F357" s="51"/>
      <c r="G357" s="51"/>
      <c r="H357" s="51"/>
      <c r="I357" s="51"/>
      <c r="J357" s="51"/>
      <c r="K357" s="51"/>
      <c r="L357" s="52">
        <f t="shared" si="10"/>
        <v>0</v>
      </c>
      <c r="M357" s="53"/>
      <c r="N357" s="52">
        <f t="shared" si="11"/>
        <v>0</v>
      </c>
      <c r="O357" s="53"/>
      <c r="P357" s="54"/>
      <c r="Q357" s="55" cm="1">
        <f t="array" aca="1" ref="Q357" ca="1">(TODAY()&gt;=Tabel1[[#This Row],[Date]])*(_xlfn.AGGREGATE(14,6,Tabel1[Date]/(Tabel1[semaine]=Tabel1[[#This Row],[semaine]]),1)=Tabel1[[#This Row],[Date]])</f>
        <v>0</v>
      </c>
      <c r="R357" s="56" t="str" cm="1">
        <f t="array" aca="1" ref="R357" ca="1">IF(Tabel1[[#This Row],[auxi]:[auxi]],SUMIF(Tabel1[semaine],Tabel1[[#This Row],[semaine]],Tabel1[Heures payées]),"-")</f>
        <v>-</v>
      </c>
      <c r="S357" s="57" t="str" cm="1">
        <f t="array" aca="1" ref="S357" ca="1">IF(Tabel1[[#This Row],[auxi]:[auxi]],Tabel1[[#This Row],[total semaine]]*24-Contrat_hebdo__h,"")</f>
        <v/>
      </c>
      <c r="T357" s="48" t="str" cm="1">
        <f t="array" aca="1" ref="T357" ca="1">IF(Tabel1[[#This Row],[auxi]:[auxi]],SUMIF(Tabel1[semaine],Tabel1[[#This Row],[semaine]],Tabel1[Repas matin]),"-")</f>
        <v>-</v>
      </c>
      <c r="U357" s="48" t="str" cm="1">
        <f t="array" aca="1" ref="U357" ca="1">IF(Tabel1[[#This Row],[auxi]:[auxi]],SUMIF(Tabel1[semaine],Tabel1[[#This Row],[semaine]],Tabel1[Repas soir]),"-")</f>
        <v>-</v>
      </c>
      <c r="V357" s="30"/>
    </row>
    <row r="358" spans="1:22" ht="15.75" thickBot="1" x14ac:dyDescent="0.3">
      <c r="A358" s="48" t="str">
        <f>MOD(YEAR(Tabel1[[#This Row],[Date]]-WEEKDAY(Tabel1[[#This Row],[Date]],2)+4),100)&amp;TEXT(_xlfn.ISOWEEKNUM(Tabel1[[#This Row],[Date]]),"-00")</f>
        <v>26-51</v>
      </c>
      <c r="B358" s="49" t="str">
        <f>MOD(YEAR(Tabel1[[#This Row],[Date]]),100) &amp; TEXT(MONTH(Tabel1[[#This Row],[Date]]),"-00")</f>
        <v>26-12</v>
      </c>
      <c r="C358" s="50">
        <v>46374</v>
      </c>
      <c r="D358" s="51"/>
      <c r="E358" s="51"/>
      <c r="F358" s="51"/>
      <c r="G358" s="51"/>
      <c r="H358" s="51"/>
      <c r="I358" s="51"/>
      <c r="J358" s="51"/>
      <c r="K358" s="51"/>
      <c r="L358" s="52">
        <f t="shared" si="10"/>
        <v>0</v>
      </c>
      <c r="M358" s="53"/>
      <c r="N358" s="52">
        <f t="shared" si="11"/>
        <v>0</v>
      </c>
      <c r="O358" s="53"/>
      <c r="P358" s="54"/>
      <c r="Q358" s="55" cm="1">
        <f t="array" aca="1" ref="Q358" ca="1">(TODAY()&gt;=Tabel1[[#This Row],[Date]])*(_xlfn.AGGREGATE(14,6,Tabel1[Date]/(Tabel1[semaine]=Tabel1[[#This Row],[semaine]]),1)=Tabel1[[#This Row],[Date]])</f>
        <v>0</v>
      </c>
      <c r="R358" s="56" t="str" cm="1">
        <f t="array" aca="1" ref="R358" ca="1">IF(Tabel1[[#This Row],[auxi]:[auxi]],SUMIF(Tabel1[semaine],Tabel1[[#This Row],[semaine]],Tabel1[Heures payées]),"-")</f>
        <v>-</v>
      </c>
      <c r="S358" s="57" t="str" cm="1">
        <f t="array" aca="1" ref="S358" ca="1">IF(Tabel1[[#This Row],[auxi]:[auxi]],Tabel1[[#This Row],[total semaine]]*24-Contrat_hebdo__h,"")</f>
        <v/>
      </c>
      <c r="T358" s="48" t="str" cm="1">
        <f t="array" aca="1" ref="T358" ca="1">IF(Tabel1[[#This Row],[auxi]:[auxi]],SUMIF(Tabel1[semaine],Tabel1[[#This Row],[semaine]],Tabel1[Repas matin]),"-")</f>
        <v>-</v>
      </c>
      <c r="U358" s="48" t="str" cm="1">
        <f t="array" aca="1" ref="U358" ca="1">IF(Tabel1[[#This Row],[auxi]:[auxi]],SUMIF(Tabel1[semaine],Tabel1[[#This Row],[semaine]],Tabel1[Repas soir]),"-")</f>
        <v>-</v>
      </c>
      <c r="V358" s="30"/>
    </row>
    <row r="359" spans="1:22" ht="15.75" thickBot="1" x14ac:dyDescent="0.3">
      <c r="A359" s="48" t="str">
        <f>MOD(YEAR(Tabel1[[#This Row],[Date]]-WEEKDAY(Tabel1[[#This Row],[Date]],2)+4),100)&amp;TEXT(_xlfn.ISOWEEKNUM(Tabel1[[#This Row],[Date]]),"-00")</f>
        <v>26-51</v>
      </c>
      <c r="B359" s="49" t="str">
        <f>MOD(YEAR(Tabel1[[#This Row],[Date]]),100) &amp; TEXT(MONTH(Tabel1[[#This Row],[Date]]),"-00")</f>
        <v>26-12</v>
      </c>
      <c r="C359" s="50">
        <v>46375</v>
      </c>
      <c r="D359" s="51"/>
      <c r="E359" s="51"/>
      <c r="F359" s="51"/>
      <c r="G359" s="51"/>
      <c r="H359" s="51"/>
      <c r="I359" s="51"/>
      <c r="J359" s="51"/>
      <c r="K359" s="51"/>
      <c r="L359" s="52">
        <f t="shared" si="10"/>
        <v>0</v>
      </c>
      <c r="M359" s="53"/>
      <c r="N359" s="52">
        <f t="shared" si="11"/>
        <v>0</v>
      </c>
      <c r="O359" s="53"/>
      <c r="P359" s="54"/>
      <c r="Q359" s="55" cm="1">
        <f t="array" aca="1" ref="Q359" ca="1">(TODAY()&gt;=Tabel1[[#This Row],[Date]])*(_xlfn.AGGREGATE(14,6,Tabel1[Date]/(Tabel1[semaine]=Tabel1[[#This Row],[semaine]]),1)=Tabel1[[#This Row],[Date]])</f>
        <v>0</v>
      </c>
      <c r="R359" s="56" t="str" cm="1">
        <f t="array" aca="1" ref="R359" ca="1">IF(Tabel1[[#This Row],[auxi]:[auxi]],SUMIF(Tabel1[semaine],Tabel1[[#This Row],[semaine]],Tabel1[Heures payées]),"-")</f>
        <v>-</v>
      </c>
      <c r="S359" s="57" t="str" cm="1">
        <f t="array" aca="1" ref="S359" ca="1">IF(Tabel1[[#This Row],[auxi]:[auxi]],Tabel1[[#This Row],[total semaine]]*24-Contrat_hebdo__h,"")</f>
        <v/>
      </c>
      <c r="T359" s="48" t="str" cm="1">
        <f t="array" aca="1" ref="T359" ca="1">IF(Tabel1[[#This Row],[auxi]:[auxi]],SUMIF(Tabel1[semaine],Tabel1[[#This Row],[semaine]],Tabel1[Repas matin]),"-")</f>
        <v>-</v>
      </c>
      <c r="U359" s="48" t="str" cm="1">
        <f t="array" aca="1" ref="U359" ca="1">IF(Tabel1[[#This Row],[auxi]:[auxi]],SUMIF(Tabel1[semaine],Tabel1[[#This Row],[semaine]],Tabel1[Repas soir]),"-")</f>
        <v>-</v>
      </c>
      <c r="V359" s="30"/>
    </row>
    <row r="360" spans="1:22" ht="15.75" thickBot="1" x14ac:dyDescent="0.3">
      <c r="A360" s="48" t="str">
        <f>MOD(YEAR(Tabel1[[#This Row],[Date]]-WEEKDAY(Tabel1[[#This Row],[Date]],2)+4),100)&amp;TEXT(_xlfn.ISOWEEKNUM(Tabel1[[#This Row],[Date]]),"-00")</f>
        <v>26-51</v>
      </c>
      <c r="B360" s="49" t="str">
        <f>MOD(YEAR(Tabel1[[#This Row],[Date]]),100) &amp; TEXT(MONTH(Tabel1[[#This Row],[Date]]),"-00")</f>
        <v>26-12</v>
      </c>
      <c r="C360" s="50">
        <v>46376</v>
      </c>
      <c r="D360" s="51"/>
      <c r="E360" s="51"/>
      <c r="F360" s="51"/>
      <c r="G360" s="51"/>
      <c r="H360" s="51"/>
      <c r="I360" s="51"/>
      <c r="J360" s="51"/>
      <c r="K360" s="51"/>
      <c r="L360" s="52">
        <f t="shared" si="10"/>
        <v>0</v>
      </c>
      <c r="M360" s="53"/>
      <c r="N360" s="52">
        <f t="shared" si="11"/>
        <v>0</v>
      </c>
      <c r="O360" s="53"/>
      <c r="P360" s="54"/>
      <c r="Q360" s="55" cm="1">
        <f t="array" aca="1" ref="Q360" ca="1">(TODAY()&gt;=Tabel1[[#This Row],[Date]])*(_xlfn.AGGREGATE(14,6,Tabel1[Date]/(Tabel1[semaine]=Tabel1[[#This Row],[semaine]]),1)=Tabel1[[#This Row],[Date]])</f>
        <v>0</v>
      </c>
      <c r="R360" s="56" t="str" cm="1">
        <f t="array" aca="1" ref="R360" ca="1">IF(Tabel1[[#This Row],[auxi]:[auxi]],SUMIF(Tabel1[semaine],Tabel1[[#This Row],[semaine]],Tabel1[Heures payées]),"-")</f>
        <v>-</v>
      </c>
      <c r="S360" s="57" t="str" cm="1">
        <f t="array" aca="1" ref="S360" ca="1">IF(Tabel1[[#This Row],[auxi]:[auxi]],Tabel1[[#This Row],[total semaine]]*24-Contrat_hebdo__h,"")</f>
        <v/>
      </c>
      <c r="T360" s="48" t="str" cm="1">
        <f t="array" aca="1" ref="T360" ca="1">IF(Tabel1[[#This Row],[auxi]:[auxi]],SUMIF(Tabel1[semaine],Tabel1[[#This Row],[semaine]],Tabel1[Repas matin]),"-")</f>
        <v>-</v>
      </c>
      <c r="U360" s="48" t="str" cm="1">
        <f t="array" aca="1" ref="U360" ca="1">IF(Tabel1[[#This Row],[auxi]:[auxi]],SUMIF(Tabel1[semaine],Tabel1[[#This Row],[semaine]],Tabel1[Repas soir]),"-")</f>
        <v>-</v>
      </c>
      <c r="V360" s="30"/>
    </row>
    <row r="361" spans="1:22" ht="15.75" thickBot="1" x14ac:dyDescent="0.3">
      <c r="A361" s="48" t="str">
        <f>MOD(YEAR(Tabel1[[#This Row],[Date]]-WEEKDAY(Tabel1[[#This Row],[Date]],2)+4),100)&amp;TEXT(_xlfn.ISOWEEKNUM(Tabel1[[#This Row],[Date]]),"-00")</f>
        <v>26-52</v>
      </c>
      <c r="B361" s="49" t="str">
        <f>MOD(YEAR(Tabel1[[#This Row],[Date]]),100) &amp; TEXT(MONTH(Tabel1[[#This Row],[Date]]),"-00")</f>
        <v>26-12</v>
      </c>
      <c r="C361" s="50">
        <v>46377</v>
      </c>
      <c r="D361" s="51"/>
      <c r="E361" s="51"/>
      <c r="F361" s="51"/>
      <c r="G361" s="51"/>
      <c r="H361" s="51"/>
      <c r="I361" s="51"/>
      <c r="J361" s="51"/>
      <c r="K361" s="51"/>
      <c r="L361" s="52">
        <f t="shared" si="10"/>
        <v>0</v>
      </c>
      <c r="M361" s="53"/>
      <c r="N361" s="52">
        <f t="shared" si="11"/>
        <v>0</v>
      </c>
      <c r="O361" s="53"/>
      <c r="P361" s="54"/>
      <c r="Q361" s="55" cm="1">
        <f t="array" aca="1" ref="Q361" ca="1">(TODAY()&gt;=Tabel1[[#This Row],[Date]])*(_xlfn.AGGREGATE(14,6,Tabel1[Date]/(Tabel1[semaine]=Tabel1[[#This Row],[semaine]]),1)=Tabel1[[#This Row],[Date]])</f>
        <v>0</v>
      </c>
      <c r="R361" s="56" t="str" cm="1">
        <f t="array" aca="1" ref="R361" ca="1">IF(Tabel1[[#This Row],[auxi]:[auxi]],SUMIF(Tabel1[semaine],Tabel1[[#This Row],[semaine]],Tabel1[Heures payées]),"-")</f>
        <v>-</v>
      </c>
      <c r="S361" s="57" t="str" cm="1">
        <f t="array" aca="1" ref="S361" ca="1">IF(Tabel1[[#This Row],[auxi]:[auxi]],Tabel1[[#This Row],[total semaine]]*24-Contrat_hebdo__h,"")</f>
        <v/>
      </c>
      <c r="T361" s="48" t="str" cm="1">
        <f t="array" aca="1" ref="T361" ca="1">IF(Tabel1[[#This Row],[auxi]:[auxi]],SUMIF(Tabel1[semaine],Tabel1[[#This Row],[semaine]],Tabel1[Repas matin]),"-")</f>
        <v>-</v>
      </c>
      <c r="U361" s="48" t="str" cm="1">
        <f t="array" aca="1" ref="U361" ca="1">IF(Tabel1[[#This Row],[auxi]:[auxi]],SUMIF(Tabel1[semaine],Tabel1[[#This Row],[semaine]],Tabel1[Repas soir]),"-")</f>
        <v>-</v>
      </c>
      <c r="V361" s="30"/>
    </row>
    <row r="362" spans="1:22" ht="15.75" thickBot="1" x14ac:dyDescent="0.3">
      <c r="A362" s="48" t="str">
        <f>MOD(YEAR(Tabel1[[#This Row],[Date]]-WEEKDAY(Tabel1[[#This Row],[Date]],2)+4),100)&amp;TEXT(_xlfn.ISOWEEKNUM(Tabel1[[#This Row],[Date]]),"-00")</f>
        <v>26-52</v>
      </c>
      <c r="B362" s="49" t="str">
        <f>MOD(YEAR(Tabel1[[#This Row],[Date]]),100) &amp; TEXT(MONTH(Tabel1[[#This Row],[Date]]),"-00")</f>
        <v>26-12</v>
      </c>
      <c r="C362" s="50">
        <v>46378</v>
      </c>
      <c r="D362" s="51"/>
      <c r="E362" s="51"/>
      <c r="F362" s="51"/>
      <c r="G362" s="51"/>
      <c r="H362" s="51"/>
      <c r="I362" s="51"/>
      <c r="J362" s="51"/>
      <c r="K362" s="51"/>
      <c r="L362" s="52">
        <f t="shared" si="10"/>
        <v>0</v>
      </c>
      <c r="M362" s="53"/>
      <c r="N362" s="52">
        <f t="shared" si="11"/>
        <v>0</v>
      </c>
      <c r="O362" s="53"/>
      <c r="P362" s="54"/>
      <c r="Q362" s="55" cm="1">
        <f t="array" aca="1" ref="Q362" ca="1">(TODAY()&gt;=Tabel1[[#This Row],[Date]])*(_xlfn.AGGREGATE(14,6,Tabel1[Date]/(Tabel1[semaine]=Tabel1[[#This Row],[semaine]]),1)=Tabel1[[#This Row],[Date]])</f>
        <v>0</v>
      </c>
      <c r="R362" s="56" t="str" cm="1">
        <f t="array" aca="1" ref="R362" ca="1">IF(Tabel1[[#This Row],[auxi]:[auxi]],SUMIF(Tabel1[semaine],Tabel1[[#This Row],[semaine]],Tabel1[Heures payées]),"-")</f>
        <v>-</v>
      </c>
      <c r="S362" s="57" t="str" cm="1">
        <f t="array" aca="1" ref="S362" ca="1">IF(Tabel1[[#This Row],[auxi]:[auxi]],Tabel1[[#This Row],[total semaine]]*24-Contrat_hebdo__h,"")</f>
        <v/>
      </c>
      <c r="T362" s="48" t="str" cm="1">
        <f t="array" aca="1" ref="T362" ca="1">IF(Tabel1[[#This Row],[auxi]:[auxi]],SUMIF(Tabel1[semaine],Tabel1[[#This Row],[semaine]],Tabel1[Repas matin]),"-")</f>
        <v>-</v>
      </c>
      <c r="U362" s="48" t="str" cm="1">
        <f t="array" aca="1" ref="U362" ca="1">IF(Tabel1[[#This Row],[auxi]:[auxi]],SUMIF(Tabel1[semaine],Tabel1[[#This Row],[semaine]],Tabel1[Repas soir]),"-")</f>
        <v>-</v>
      </c>
      <c r="V362" s="30"/>
    </row>
    <row r="363" spans="1:22" ht="15.75" thickBot="1" x14ac:dyDescent="0.3">
      <c r="A363" s="48" t="str">
        <f>MOD(YEAR(Tabel1[[#This Row],[Date]]-WEEKDAY(Tabel1[[#This Row],[Date]],2)+4),100)&amp;TEXT(_xlfn.ISOWEEKNUM(Tabel1[[#This Row],[Date]]),"-00")</f>
        <v>26-52</v>
      </c>
      <c r="B363" s="49" t="str">
        <f>MOD(YEAR(Tabel1[[#This Row],[Date]]),100) &amp; TEXT(MONTH(Tabel1[[#This Row],[Date]]),"-00")</f>
        <v>26-12</v>
      </c>
      <c r="C363" s="50">
        <v>46379</v>
      </c>
      <c r="D363" s="51"/>
      <c r="E363" s="51"/>
      <c r="F363" s="51"/>
      <c r="G363" s="51"/>
      <c r="H363" s="51"/>
      <c r="I363" s="51"/>
      <c r="J363" s="51"/>
      <c r="K363" s="51"/>
      <c r="L363" s="52">
        <f t="shared" si="10"/>
        <v>0</v>
      </c>
      <c r="M363" s="53"/>
      <c r="N363" s="52">
        <f t="shared" si="11"/>
        <v>0</v>
      </c>
      <c r="O363" s="53"/>
      <c r="P363" s="54"/>
      <c r="Q363" s="55" cm="1">
        <f t="array" aca="1" ref="Q363" ca="1">(TODAY()&gt;=Tabel1[[#This Row],[Date]])*(_xlfn.AGGREGATE(14,6,Tabel1[Date]/(Tabel1[semaine]=Tabel1[[#This Row],[semaine]]),1)=Tabel1[[#This Row],[Date]])</f>
        <v>0</v>
      </c>
      <c r="R363" s="56" t="str" cm="1">
        <f t="array" aca="1" ref="R363" ca="1">IF(Tabel1[[#This Row],[auxi]:[auxi]],SUMIF(Tabel1[semaine],Tabel1[[#This Row],[semaine]],Tabel1[Heures payées]),"-")</f>
        <v>-</v>
      </c>
      <c r="S363" s="57" t="str" cm="1">
        <f t="array" aca="1" ref="S363" ca="1">IF(Tabel1[[#This Row],[auxi]:[auxi]],Tabel1[[#This Row],[total semaine]]*24-Contrat_hebdo__h,"")</f>
        <v/>
      </c>
      <c r="T363" s="48" t="str" cm="1">
        <f t="array" aca="1" ref="T363" ca="1">IF(Tabel1[[#This Row],[auxi]:[auxi]],SUMIF(Tabel1[semaine],Tabel1[[#This Row],[semaine]],Tabel1[Repas matin]),"-")</f>
        <v>-</v>
      </c>
      <c r="U363" s="48" t="str" cm="1">
        <f t="array" aca="1" ref="U363" ca="1">IF(Tabel1[[#This Row],[auxi]:[auxi]],SUMIF(Tabel1[semaine],Tabel1[[#This Row],[semaine]],Tabel1[Repas soir]),"-")</f>
        <v>-</v>
      </c>
      <c r="V363" s="30"/>
    </row>
    <row r="364" spans="1:22" ht="15.75" thickBot="1" x14ac:dyDescent="0.3">
      <c r="A364" s="48" t="str">
        <f>MOD(YEAR(Tabel1[[#This Row],[Date]]-WEEKDAY(Tabel1[[#This Row],[Date]],2)+4),100)&amp;TEXT(_xlfn.ISOWEEKNUM(Tabel1[[#This Row],[Date]]),"-00")</f>
        <v>26-52</v>
      </c>
      <c r="B364" s="49" t="str">
        <f>MOD(YEAR(Tabel1[[#This Row],[Date]]),100) &amp; TEXT(MONTH(Tabel1[[#This Row],[Date]]),"-00")</f>
        <v>26-12</v>
      </c>
      <c r="C364" s="50">
        <v>46380</v>
      </c>
      <c r="D364" s="51"/>
      <c r="E364" s="51"/>
      <c r="F364" s="51"/>
      <c r="G364" s="51"/>
      <c r="H364" s="51"/>
      <c r="I364" s="51"/>
      <c r="J364" s="51"/>
      <c r="K364" s="51"/>
      <c r="L364" s="52">
        <f t="shared" si="10"/>
        <v>0</v>
      </c>
      <c r="M364" s="53"/>
      <c r="N364" s="52">
        <f t="shared" si="11"/>
        <v>0</v>
      </c>
      <c r="O364" s="53"/>
      <c r="P364" s="54"/>
      <c r="Q364" s="55" cm="1">
        <f t="array" aca="1" ref="Q364" ca="1">(TODAY()&gt;=Tabel1[[#This Row],[Date]])*(_xlfn.AGGREGATE(14,6,Tabel1[Date]/(Tabel1[semaine]=Tabel1[[#This Row],[semaine]]),1)=Tabel1[[#This Row],[Date]])</f>
        <v>0</v>
      </c>
      <c r="R364" s="56" t="str" cm="1">
        <f t="array" aca="1" ref="R364" ca="1">IF(Tabel1[[#This Row],[auxi]:[auxi]],SUMIF(Tabel1[semaine],Tabel1[[#This Row],[semaine]],Tabel1[Heures payées]),"-")</f>
        <v>-</v>
      </c>
      <c r="S364" s="57" t="str" cm="1">
        <f t="array" aca="1" ref="S364" ca="1">IF(Tabel1[[#This Row],[auxi]:[auxi]],Tabel1[[#This Row],[total semaine]]*24-Contrat_hebdo__h,"")</f>
        <v/>
      </c>
      <c r="T364" s="48" t="str" cm="1">
        <f t="array" aca="1" ref="T364" ca="1">IF(Tabel1[[#This Row],[auxi]:[auxi]],SUMIF(Tabel1[semaine],Tabel1[[#This Row],[semaine]],Tabel1[Repas matin]),"-")</f>
        <v>-</v>
      </c>
      <c r="U364" s="48" t="str" cm="1">
        <f t="array" aca="1" ref="U364" ca="1">IF(Tabel1[[#This Row],[auxi]:[auxi]],SUMIF(Tabel1[semaine],Tabel1[[#This Row],[semaine]],Tabel1[Repas soir]),"-")</f>
        <v>-</v>
      </c>
      <c r="V364" s="30"/>
    </row>
    <row r="365" spans="1:22" ht="15.75" thickBot="1" x14ac:dyDescent="0.3">
      <c r="A365" s="48" t="str">
        <f>MOD(YEAR(Tabel1[[#This Row],[Date]]-WEEKDAY(Tabel1[[#This Row],[Date]],2)+4),100)&amp;TEXT(_xlfn.ISOWEEKNUM(Tabel1[[#This Row],[Date]]),"-00")</f>
        <v>26-52</v>
      </c>
      <c r="B365" s="49" t="str">
        <f>MOD(YEAR(Tabel1[[#This Row],[Date]]),100) &amp; TEXT(MONTH(Tabel1[[#This Row],[Date]]),"-00")</f>
        <v>26-12</v>
      </c>
      <c r="C365" s="50">
        <v>46381</v>
      </c>
      <c r="D365" s="51"/>
      <c r="E365" s="51"/>
      <c r="F365" s="51"/>
      <c r="G365" s="51"/>
      <c r="H365" s="51"/>
      <c r="I365" s="51"/>
      <c r="J365" s="51"/>
      <c r="K365" s="51"/>
      <c r="L365" s="52">
        <f t="shared" si="10"/>
        <v>0</v>
      </c>
      <c r="M365" s="53"/>
      <c r="N365" s="52">
        <f t="shared" si="11"/>
        <v>0</v>
      </c>
      <c r="O365" s="53"/>
      <c r="P365" s="54"/>
      <c r="Q365" s="55" cm="1">
        <f t="array" aca="1" ref="Q365" ca="1">(TODAY()&gt;=Tabel1[[#This Row],[Date]])*(_xlfn.AGGREGATE(14,6,Tabel1[Date]/(Tabel1[semaine]=Tabel1[[#This Row],[semaine]]),1)=Tabel1[[#This Row],[Date]])</f>
        <v>0</v>
      </c>
      <c r="R365" s="56" t="str" cm="1">
        <f t="array" aca="1" ref="R365" ca="1">IF(Tabel1[[#This Row],[auxi]:[auxi]],SUMIF(Tabel1[semaine],Tabel1[[#This Row],[semaine]],Tabel1[Heures payées]),"-")</f>
        <v>-</v>
      </c>
      <c r="S365" s="57" t="str" cm="1">
        <f t="array" aca="1" ref="S365" ca="1">IF(Tabel1[[#This Row],[auxi]:[auxi]],Tabel1[[#This Row],[total semaine]]*24-Contrat_hebdo__h,"")</f>
        <v/>
      </c>
      <c r="T365" s="48" t="str" cm="1">
        <f t="array" aca="1" ref="T365" ca="1">IF(Tabel1[[#This Row],[auxi]:[auxi]],SUMIF(Tabel1[semaine],Tabel1[[#This Row],[semaine]],Tabel1[Repas matin]),"-")</f>
        <v>-</v>
      </c>
      <c r="U365" s="48" t="str" cm="1">
        <f t="array" aca="1" ref="U365" ca="1">IF(Tabel1[[#This Row],[auxi]:[auxi]],SUMIF(Tabel1[semaine],Tabel1[[#This Row],[semaine]],Tabel1[Repas soir]),"-")</f>
        <v>-</v>
      </c>
      <c r="V365" s="30"/>
    </row>
    <row r="366" spans="1:22" ht="15.75" thickBot="1" x14ac:dyDescent="0.3">
      <c r="A366" s="48" t="str">
        <f>MOD(YEAR(Tabel1[[#This Row],[Date]]-WEEKDAY(Tabel1[[#This Row],[Date]],2)+4),100)&amp;TEXT(_xlfn.ISOWEEKNUM(Tabel1[[#This Row],[Date]]),"-00")</f>
        <v>26-52</v>
      </c>
      <c r="B366" s="49" t="str">
        <f>MOD(YEAR(Tabel1[[#This Row],[Date]]),100) &amp; TEXT(MONTH(Tabel1[[#This Row],[Date]]),"-00")</f>
        <v>26-12</v>
      </c>
      <c r="C366" s="50">
        <v>46382</v>
      </c>
      <c r="D366" s="51"/>
      <c r="E366" s="51"/>
      <c r="F366" s="51"/>
      <c r="G366" s="51"/>
      <c r="H366" s="51"/>
      <c r="I366" s="51"/>
      <c r="J366" s="51"/>
      <c r="K366" s="51"/>
      <c r="L366" s="52">
        <f t="shared" si="10"/>
        <v>0</v>
      </c>
      <c r="M366" s="53"/>
      <c r="N366" s="52">
        <f t="shared" si="11"/>
        <v>0</v>
      </c>
      <c r="O366" s="53"/>
      <c r="P366" s="54"/>
      <c r="Q366" s="55" cm="1">
        <f t="array" aca="1" ref="Q366" ca="1">(TODAY()&gt;=Tabel1[[#This Row],[Date]])*(_xlfn.AGGREGATE(14,6,Tabel1[Date]/(Tabel1[semaine]=Tabel1[[#This Row],[semaine]]),1)=Tabel1[[#This Row],[Date]])</f>
        <v>0</v>
      </c>
      <c r="R366" s="56" t="str" cm="1">
        <f t="array" aca="1" ref="R366" ca="1">IF(Tabel1[[#This Row],[auxi]:[auxi]],SUMIF(Tabel1[semaine],Tabel1[[#This Row],[semaine]],Tabel1[Heures payées]),"-")</f>
        <v>-</v>
      </c>
      <c r="S366" s="57" t="str" cm="1">
        <f t="array" aca="1" ref="S366" ca="1">IF(Tabel1[[#This Row],[auxi]:[auxi]],Tabel1[[#This Row],[total semaine]]*24-Contrat_hebdo__h,"")</f>
        <v/>
      </c>
      <c r="T366" s="48" t="str" cm="1">
        <f t="array" aca="1" ref="T366" ca="1">IF(Tabel1[[#This Row],[auxi]:[auxi]],SUMIF(Tabel1[semaine],Tabel1[[#This Row],[semaine]],Tabel1[Repas matin]),"-")</f>
        <v>-</v>
      </c>
      <c r="U366" s="48" t="str" cm="1">
        <f t="array" aca="1" ref="U366" ca="1">IF(Tabel1[[#This Row],[auxi]:[auxi]],SUMIF(Tabel1[semaine],Tabel1[[#This Row],[semaine]],Tabel1[Repas soir]),"-")</f>
        <v>-</v>
      </c>
      <c r="V366" s="30"/>
    </row>
    <row r="367" spans="1:22" ht="15.75" thickBot="1" x14ac:dyDescent="0.3">
      <c r="A367" s="58" t="str">
        <f>MOD(YEAR(Tabel1[[#This Row],[Date]]-WEEKDAY(Tabel1[[#This Row],[Date]],2)+4),100)&amp;TEXT(_xlfn.ISOWEEKNUM(Tabel1[[#This Row],[Date]]),"-00")</f>
        <v>26-52</v>
      </c>
      <c r="B367" s="59" t="str">
        <f>MOD(YEAR(Tabel1[[#This Row],[Date]]),100) &amp; TEXT(MONTH(Tabel1[[#This Row],[Date]]),"-00")</f>
        <v>26-12</v>
      </c>
      <c r="C367" s="60">
        <v>46383</v>
      </c>
      <c r="D367" s="61"/>
      <c r="E367" s="61"/>
      <c r="F367" s="61"/>
      <c r="G367" s="61"/>
      <c r="H367" s="61"/>
      <c r="I367" s="61"/>
      <c r="J367" s="61"/>
      <c r="K367" s="61"/>
      <c r="L367" s="62">
        <f t="shared" si="10"/>
        <v>0</v>
      </c>
      <c r="M367" s="63"/>
      <c r="N367" s="62">
        <f t="shared" si="11"/>
        <v>0</v>
      </c>
      <c r="O367" s="63"/>
      <c r="P367" s="64"/>
      <c r="Q367" s="65" cm="1">
        <f t="array" aca="1" ref="Q367" ca="1">(TODAY()&gt;=Tabel1[[#This Row],[Date]])*(_xlfn.AGGREGATE(14,6,Tabel1[Date]/(Tabel1[semaine]=Tabel1[[#This Row],[semaine]]),1)=Tabel1[[#This Row],[Date]])</f>
        <v>0</v>
      </c>
      <c r="R367" s="66" t="str" cm="1">
        <f t="array" aca="1" ref="R367" ca="1">IF(Tabel1[[#This Row],[auxi]:[auxi]],SUMIF(Tabel1[semaine],Tabel1[[#This Row],[semaine]],Tabel1[Heures payées]),"-")</f>
        <v>-</v>
      </c>
      <c r="S367" s="67" t="str" cm="1">
        <f t="array" aca="1" ref="S367" ca="1">IF(Tabel1[[#This Row],[auxi]:[auxi]],Tabel1[[#This Row],[total semaine]]*24-Contrat_hebdo__h,"")</f>
        <v/>
      </c>
      <c r="T367" s="58" t="str" cm="1">
        <f t="array" aca="1" ref="T367" ca="1">IF(Tabel1[[#This Row],[auxi]:[auxi]],SUMIF(Tabel1[semaine],Tabel1[[#This Row],[semaine]],Tabel1[Repas matin]),"-")</f>
        <v>-</v>
      </c>
      <c r="U367" s="58" t="str" cm="1">
        <f t="array" aca="1" ref="U367" ca="1">IF(Tabel1[[#This Row],[auxi]:[auxi]],SUMIF(Tabel1[semaine],Tabel1[[#This Row],[semaine]],Tabel1[Repas soir]),"-")</f>
        <v>-</v>
      </c>
      <c r="V367" s="30"/>
    </row>
    <row r="368" spans="1:22" ht="15.75" thickBot="1" x14ac:dyDescent="0.3">
      <c r="A368" s="68" t="str">
        <f>MOD(YEAR(Tabel1[[#This Row],[Date]]-WEEKDAY(Tabel1[[#This Row],[Date]],2)+4),100)&amp;TEXT(_xlfn.ISOWEEKNUM(Tabel1[[#This Row],[Date]]),"-00")</f>
        <v>26-53</v>
      </c>
      <c r="B368" s="49" t="str">
        <f>MOD(YEAR(Tabel1[[#This Row],[Date]]),100) &amp; TEXT(MONTH(Tabel1[[#This Row],[Date]]),"-00")</f>
        <v>26-12</v>
      </c>
      <c r="C368" s="50">
        <v>46384</v>
      </c>
      <c r="D368" s="53"/>
      <c r="E368" s="53"/>
      <c r="F368" s="53"/>
      <c r="G368" s="53"/>
      <c r="H368" s="53"/>
      <c r="I368" s="53"/>
      <c r="J368" s="53"/>
      <c r="K368" s="53"/>
      <c r="L368" s="69"/>
      <c r="M368" s="53"/>
      <c r="N368" s="48"/>
      <c r="O368" s="53"/>
      <c r="P368" s="54"/>
      <c r="Q368" s="70" cm="1">
        <f t="array" aca="1" ref="Q368" ca="1">(TODAY()&gt;=Tabel1[[#This Row],[Date]])*(_xlfn.AGGREGATE(14,6,Tabel1[Date]/(Tabel1[semaine]=Tabel1[[#This Row],[semaine]]),1)=Tabel1[[#This Row],[Date]])</f>
        <v>0</v>
      </c>
      <c r="R368" s="56" t="str" cm="1">
        <f t="array" aca="1" ref="R368" ca="1">IF(Tabel1[[#This Row],[auxi]:[auxi]],SUMIF(Tabel1[semaine],Tabel1[[#This Row],[semaine]],Tabel1[Heures payées]),"-")</f>
        <v>-</v>
      </c>
      <c r="S368" s="57" t="str" cm="1">
        <f t="array" aca="1" ref="S368" ca="1">IF(Tabel1[[#This Row],[auxi]:[auxi]],Tabel1[[#This Row],[total semaine]]*24-Contrat_hebdo__h,"")</f>
        <v/>
      </c>
      <c r="T368" s="68" t="str" cm="1">
        <f t="array" aca="1" ref="T368" ca="1">IF(Tabel1[[#This Row],[auxi]:[auxi]],SUMIF(Tabel1[semaine],Tabel1[[#This Row],[semaine]],Tabel1[Repas matin]),"-")</f>
        <v>-</v>
      </c>
      <c r="U368" s="68" t="str" cm="1">
        <f t="array" aca="1" ref="U368" ca="1">IF(Tabel1[[#This Row],[auxi]:[auxi]],SUMIF(Tabel1[semaine],Tabel1[[#This Row],[semaine]],Tabel1[Repas soir]),"-")</f>
        <v>-</v>
      </c>
    </row>
    <row r="369" spans="1:21" ht="15.75" thickBot="1" x14ac:dyDescent="0.3">
      <c r="A369" s="68" t="str">
        <f>MOD(YEAR(Tabel1[[#This Row],[Date]]-WEEKDAY(Tabel1[[#This Row],[Date]],2)+4),100)&amp;TEXT(_xlfn.ISOWEEKNUM(Tabel1[[#This Row],[Date]]),"-00")</f>
        <v>26-53</v>
      </c>
      <c r="B369" s="49" t="str">
        <f>MOD(YEAR(Tabel1[[#This Row],[Date]]),100) &amp; TEXT(MONTH(Tabel1[[#This Row],[Date]]),"-00")</f>
        <v>26-12</v>
      </c>
      <c r="C369" s="50">
        <v>46385</v>
      </c>
      <c r="D369" s="53"/>
      <c r="E369" s="53"/>
      <c r="F369" s="53"/>
      <c r="G369" s="53"/>
      <c r="H369" s="53"/>
      <c r="I369" s="53"/>
      <c r="J369" s="53"/>
      <c r="K369" s="53"/>
      <c r="L369" s="69"/>
      <c r="M369" s="53"/>
      <c r="N369" s="48"/>
      <c r="O369" s="53"/>
      <c r="P369" s="54"/>
      <c r="Q369" s="70" cm="1">
        <f t="array" aca="1" ref="Q369" ca="1">(TODAY()&gt;=Tabel1[[#This Row],[Date]])*(_xlfn.AGGREGATE(14,6,Tabel1[Date]/(Tabel1[semaine]=Tabel1[[#This Row],[semaine]]),1)=Tabel1[[#This Row],[Date]])</f>
        <v>0</v>
      </c>
      <c r="R369" s="56" t="str" cm="1">
        <f t="array" aca="1" ref="R369" ca="1">IF(Tabel1[[#This Row],[auxi]:[auxi]],SUMIF(Tabel1[semaine],Tabel1[[#This Row],[semaine]],Tabel1[Heures payées]),"-")</f>
        <v>-</v>
      </c>
      <c r="S369" s="57" t="str" cm="1">
        <f t="array" aca="1" ref="S369" ca="1">IF(Tabel1[[#This Row],[auxi]:[auxi]],Tabel1[[#This Row],[total semaine]]*24-Contrat_hebdo__h,"")</f>
        <v/>
      </c>
      <c r="T369" s="68" t="str" cm="1">
        <f t="array" aca="1" ref="T369" ca="1">IF(Tabel1[[#This Row],[auxi]:[auxi]],SUMIF(Tabel1[semaine],Tabel1[[#This Row],[semaine]],Tabel1[Repas matin]),"-")</f>
        <v>-</v>
      </c>
      <c r="U369" s="68" t="str" cm="1">
        <f t="array" aca="1" ref="U369" ca="1">IF(Tabel1[[#This Row],[auxi]:[auxi]],SUMIF(Tabel1[semaine],Tabel1[[#This Row],[semaine]],Tabel1[Repas soir]),"-")</f>
        <v>-</v>
      </c>
    </row>
    <row r="370" spans="1:21" ht="15.75" thickBot="1" x14ac:dyDescent="0.3">
      <c r="A370" s="68" t="str">
        <f>MOD(YEAR(Tabel1[[#This Row],[Date]]-WEEKDAY(Tabel1[[#This Row],[Date]],2)+4),100)&amp;TEXT(_xlfn.ISOWEEKNUM(Tabel1[[#This Row],[Date]]),"-00")</f>
        <v>26-53</v>
      </c>
      <c r="B370" s="49" t="str">
        <f>MOD(YEAR(Tabel1[[#This Row],[Date]]),100) &amp; TEXT(MONTH(Tabel1[[#This Row],[Date]]),"-00")</f>
        <v>26-12</v>
      </c>
      <c r="C370" s="60">
        <v>46386</v>
      </c>
      <c r="D370" s="53"/>
      <c r="E370" s="53"/>
      <c r="F370" s="53"/>
      <c r="G370" s="53"/>
      <c r="H370" s="53"/>
      <c r="I370" s="53"/>
      <c r="J370" s="53"/>
      <c r="K370" s="53"/>
      <c r="L370" s="69"/>
      <c r="M370" s="53"/>
      <c r="N370" s="48"/>
      <c r="O370" s="53"/>
      <c r="P370" s="54"/>
      <c r="Q370" s="70" cm="1">
        <f t="array" aca="1" ref="Q370" ca="1">(TODAY()&gt;=Tabel1[[#This Row],[Date]])*(_xlfn.AGGREGATE(14,6,Tabel1[Date]/(Tabel1[semaine]=Tabel1[[#This Row],[semaine]]),1)=Tabel1[[#This Row],[Date]])</f>
        <v>0</v>
      </c>
      <c r="R370" s="56" t="str" cm="1">
        <f t="array" aca="1" ref="R370" ca="1">IF(Tabel1[[#This Row],[auxi]:[auxi]],SUMIF(Tabel1[semaine],Tabel1[[#This Row],[semaine]],Tabel1[Heures payées]),"-")</f>
        <v>-</v>
      </c>
      <c r="S370" s="57" t="str" cm="1">
        <f t="array" aca="1" ref="S370" ca="1">IF(Tabel1[[#This Row],[auxi]:[auxi]],Tabel1[[#This Row],[total semaine]]*24-Contrat_hebdo__h,"")</f>
        <v/>
      </c>
      <c r="T370" s="68" t="str" cm="1">
        <f t="array" aca="1" ref="T370" ca="1">IF(Tabel1[[#This Row],[auxi]:[auxi]],SUMIF(Tabel1[semaine],Tabel1[[#This Row],[semaine]],Tabel1[Repas matin]),"-")</f>
        <v>-</v>
      </c>
      <c r="U370" s="68" t="str" cm="1">
        <f t="array" aca="1" ref="U370" ca="1">IF(Tabel1[[#This Row],[auxi]:[auxi]],SUMIF(Tabel1[semaine],Tabel1[[#This Row],[semaine]],Tabel1[Repas soir]),"-")</f>
        <v>-</v>
      </c>
    </row>
    <row r="371" spans="1:21" ht="15.75" thickBot="1" x14ac:dyDescent="0.3">
      <c r="A371" s="68" t="str">
        <f>MOD(YEAR(Tabel1[[#This Row],[Date]]-WEEKDAY(Tabel1[[#This Row],[Date]],2)+4),100)&amp;TEXT(_xlfn.ISOWEEKNUM(Tabel1[[#This Row],[Date]]),"-00")</f>
        <v>26-53</v>
      </c>
      <c r="B371" s="49" t="str">
        <f>MOD(YEAR(Tabel1[[#This Row],[Date]]),100) &amp; TEXT(MONTH(Tabel1[[#This Row],[Date]]),"-00")</f>
        <v>26-12</v>
      </c>
      <c r="C371" s="50">
        <v>46387</v>
      </c>
      <c r="D371" s="53"/>
      <c r="E371" s="53"/>
      <c r="F371" s="53"/>
      <c r="G371" s="53"/>
      <c r="H371" s="53"/>
      <c r="I371" s="53"/>
      <c r="J371" s="53"/>
      <c r="K371" s="53"/>
      <c r="L371" s="69"/>
      <c r="M371" s="53"/>
      <c r="N371" s="48"/>
      <c r="O371" s="53"/>
      <c r="P371" s="54"/>
      <c r="Q371" s="70" cm="1">
        <f t="array" aca="1" ref="Q371" ca="1">(TODAY()&gt;=Tabel1[[#This Row],[Date]])*(_xlfn.AGGREGATE(14,6,Tabel1[Date]/(Tabel1[semaine]=Tabel1[[#This Row],[semaine]]),1)=Tabel1[[#This Row],[Date]])</f>
        <v>0</v>
      </c>
      <c r="R371" s="56" t="str" cm="1">
        <f t="array" aca="1" ref="R371" ca="1">IF(Tabel1[[#This Row],[auxi]:[auxi]],SUMIF(Tabel1[semaine],Tabel1[[#This Row],[semaine]],Tabel1[Heures payées]),"-")</f>
        <v>-</v>
      </c>
      <c r="S371" s="57" t="str" cm="1">
        <f t="array" aca="1" ref="S371" ca="1">IF(Tabel1[[#This Row],[auxi]:[auxi]],Tabel1[[#This Row],[total semaine]]*24-Contrat_hebdo__h,"")</f>
        <v/>
      </c>
      <c r="T371" s="68" t="str" cm="1">
        <f t="array" aca="1" ref="T371" ca="1">IF(Tabel1[[#This Row],[auxi]:[auxi]],SUMIF(Tabel1[semaine],Tabel1[[#This Row],[semaine]],Tabel1[Repas matin]),"-")</f>
        <v>-</v>
      </c>
      <c r="U371" s="68" t="str" cm="1">
        <f t="array" aca="1" ref="U371" ca="1">IF(Tabel1[[#This Row],[auxi]:[auxi]],SUMIF(Tabel1[semaine],Tabel1[[#This Row],[semaine]],Tabel1[Repas soir]),"-")</f>
        <v>-</v>
      </c>
    </row>
    <row r="372" spans="1:21" ht="15.75" thickBot="1" x14ac:dyDescent="0.3">
      <c r="A372" s="68" t="str">
        <f>MOD(YEAR(Tabel1[[#This Row],[Date]]-WEEKDAY(Tabel1[[#This Row],[Date]],2)+4),100)&amp;TEXT(_xlfn.ISOWEEKNUM(Tabel1[[#This Row],[Date]]),"-00")</f>
        <v>26-53</v>
      </c>
      <c r="B372" s="49" t="str">
        <f>MOD(YEAR(Tabel1[[#This Row],[Date]]),100) &amp; TEXT(MONTH(Tabel1[[#This Row],[Date]]),"-00")</f>
        <v>27-01</v>
      </c>
      <c r="C372" s="50">
        <v>46388</v>
      </c>
      <c r="D372" s="53"/>
      <c r="E372" s="53"/>
      <c r="F372" s="53"/>
      <c r="G372" s="53"/>
      <c r="H372" s="53"/>
      <c r="I372" s="53"/>
      <c r="J372" s="53"/>
      <c r="K372" s="53"/>
      <c r="L372" s="69"/>
      <c r="M372" s="53"/>
      <c r="N372" s="48"/>
      <c r="O372" s="53"/>
      <c r="P372" s="54"/>
      <c r="Q372" s="70" cm="1">
        <f t="array" aca="1" ref="Q372" ca="1">(TODAY()&gt;=Tabel1[[#This Row],[Date]])*(_xlfn.AGGREGATE(14,6,Tabel1[Date]/(Tabel1[semaine]=Tabel1[[#This Row],[semaine]]),1)=Tabel1[[#This Row],[Date]])</f>
        <v>0</v>
      </c>
      <c r="R372" s="56" t="str" cm="1">
        <f t="array" aca="1" ref="R372" ca="1">IF(Tabel1[[#This Row],[auxi]:[auxi]],SUMIF(Tabel1[semaine],Tabel1[[#This Row],[semaine]],Tabel1[Heures payées]),"-")</f>
        <v>-</v>
      </c>
      <c r="S372" s="57" t="str" cm="1">
        <f t="array" aca="1" ref="S372" ca="1">IF(Tabel1[[#This Row],[auxi]:[auxi]],Tabel1[[#This Row],[total semaine]]*24-Contrat_hebdo__h,"")</f>
        <v/>
      </c>
      <c r="T372" s="68" t="str" cm="1">
        <f t="array" aca="1" ref="T372" ca="1">IF(Tabel1[[#This Row],[auxi]:[auxi]],SUMIF(Tabel1[semaine],Tabel1[[#This Row],[semaine]],Tabel1[Repas matin]),"-")</f>
        <v>-</v>
      </c>
      <c r="U372" s="68" t="str" cm="1">
        <f t="array" aca="1" ref="U372" ca="1">IF(Tabel1[[#This Row],[auxi]:[auxi]],SUMIF(Tabel1[semaine],Tabel1[[#This Row],[semaine]],Tabel1[Repas soir]),"-")</f>
        <v>-</v>
      </c>
    </row>
    <row r="373" spans="1:21" ht="15.75" thickBot="1" x14ac:dyDescent="0.3">
      <c r="A373" s="68" t="str">
        <f>MOD(YEAR(Tabel1[[#This Row],[Date]]-WEEKDAY(Tabel1[[#This Row],[Date]],2)+4),100)&amp;TEXT(_xlfn.ISOWEEKNUM(Tabel1[[#This Row],[Date]]),"-00")</f>
        <v>26-53</v>
      </c>
      <c r="B373" s="49" t="str">
        <f>MOD(YEAR(Tabel1[[#This Row],[Date]]),100) &amp; TEXT(MONTH(Tabel1[[#This Row],[Date]]),"-00")</f>
        <v>27-01</v>
      </c>
      <c r="C373" s="60">
        <v>46389</v>
      </c>
      <c r="D373" s="53"/>
      <c r="E373" s="53"/>
      <c r="F373" s="53"/>
      <c r="G373" s="53"/>
      <c r="H373" s="53"/>
      <c r="I373" s="53"/>
      <c r="J373" s="53"/>
      <c r="K373" s="53"/>
      <c r="L373" s="69"/>
      <c r="M373" s="53"/>
      <c r="N373" s="48"/>
      <c r="O373" s="53"/>
      <c r="P373" s="54"/>
      <c r="Q373" s="70" cm="1">
        <f t="array" aca="1" ref="Q373" ca="1">(TODAY()&gt;=Tabel1[[#This Row],[Date]])*(_xlfn.AGGREGATE(14,6,Tabel1[Date]/(Tabel1[semaine]=Tabel1[[#This Row],[semaine]]),1)=Tabel1[[#This Row],[Date]])</f>
        <v>0</v>
      </c>
      <c r="R373" s="56" t="str" cm="1">
        <f t="array" aca="1" ref="R373" ca="1">IF(Tabel1[[#This Row],[auxi]:[auxi]],SUMIF(Tabel1[semaine],Tabel1[[#This Row],[semaine]],Tabel1[Heures payées]),"-")</f>
        <v>-</v>
      </c>
      <c r="S373" s="57" t="str" cm="1">
        <f t="array" aca="1" ref="S373" ca="1">IF(Tabel1[[#This Row],[auxi]:[auxi]],Tabel1[[#This Row],[total semaine]]*24-Contrat_hebdo__h,"")</f>
        <v/>
      </c>
      <c r="T373" s="68" t="str" cm="1">
        <f t="array" aca="1" ref="T373" ca="1">IF(Tabel1[[#This Row],[auxi]:[auxi]],SUMIF(Tabel1[semaine],Tabel1[[#This Row],[semaine]],Tabel1[Repas matin]),"-")</f>
        <v>-</v>
      </c>
      <c r="U373" s="68" t="str" cm="1">
        <f t="array" aca="1" ref="U373" ca="1">IF(Tabel1[[#This Row],[auxi]:[auxi]],SUMIF(Tabel1[semaine],Tabel1[[#This Row],[semaine]],Tabel1[Repas soir]),"-")</f>
        <v>-</v>
      </c>
    </row>
    <row r="374" spans="1:21" ht="15.75" thickBot="1" x14ac:dyDescent="0.3">
      <c r="A374" s="68" t="str">
        <f>MOD(YEAR(Tabel1[[#This Row],[Date]]-WEEKDAY(Tabel1[[#This Row],[Date]],2)+4),100)&amp;TEXT(_xlfn.ISOWEEKNUM(Tabel1[[#This Row],[Date]]),"-00")</f>
        <v>26-53</v>
      </c>
      <c r="B374" s="49" t="str">
        <f>MOD(YEAR(Tabel1[[#This Row],[Date]]),100) &amp; TEXT(MONTH(Tabel1[[#This Row],[Date]]),"-00")</f>
        <v>27-01</v>
      </c>
      <c r="C374" s="50">
        <v>46390</v>
      </c>
      <c r="D374" s="53"/>
      <c r="E374" s="53"/>
      <c r="F374" s="53"/>
      <c r="G374" s="53"/>
      <c r="H374" s="53"/>
      <c r="I374" s="53"/>
      <c r="J374" s="53"/>
      <c r="K374" s="53"/>
      <c r="L374" s="69"/>
      <c r="M374" s="53"/>
      <c r="N374" s="48"/>
      <c r="O374" s="53"/>
      <c r="P374" s="54"/>
      <c r="Q374" s="70" cm="1">
        <f t="array" aca="1" ref="Q374" ca="1">(TODAY()&gt;=Tabel1[[#This Row],[Date]])*(_xlfn.AGGREGATE(14,6,Tabel1[Date]/(Tabel1[semaine]=Tabel1[[#This Row],[semaine]]),1)=Tabel1[[#This Row],[Date]])</f>
        <v>0</v>
      </c>
      <c r="R374" s="56" t="str" cm="1">
        <f t="array" aca="1" ref="R374" ca="1">IF(Tabel1[[#This Row],[auxi]:[auxi]],SUMIF(Tabel1[semaine],Tabel1[[#This Row],[semaine]],Tabel1[Heures payées]),"-")</f>
        <v>-</v>
      </c>
      <c r="S374" s="57" t="str" cm="1">
        <f t="array" aca="1" ref="S374" ca="1">IF(Tabel1[[#This Row],[auxi]:[auxi]],Tabel1[[#This Row],[total semaine]]*24-Contrat_hebdo__h,"")</f>
        <v/>
      </c>
      <c r="T374" s="68" t="str" cm="1">
        <f t="array" aca="1" ref="T374" ca="1">IF(Tabel1[[#This Row],[auxi]:[auxi]],SUMIF(Tabel1[semaine],Tabel1[[#This Row],[semaine]],Tabel1[Repas matin]),"-")</f>
        <v>-</v>
      </c>
      <c r="U374" s="68" t="str" cm="1">
        <f t="array" aca="1" ref="U374" ca="1">IF(Tabel1[[#This Row],[auxi]:[auxi]],SUMIF(Tabel1[semaine],Tabel1[[#This Row],[semaine]],Tabel1[Repas soir]),"-")</f>
        <v>-</v>
      </c>
    </row>
    <row r="375" spans="1:21" ht="15.75" thickBot="1" x14ac:dyDescent="0.3">
      <c r="A375" s="68" t="str">
        <f>MOD(YEAR(Tabel1[[#This Row],[Date]]-WEEKDAY(Tabel1[[#This Row],[Date]],2)+4),100)&amp;TEXT(_xlfn.ISOWEEKNUM(Tabel1[[#This Row],[Date]]),"-00")</f>
        <v>27-01</v>
      </c>
      <c r="B375" s="49" t="str">
        <f>MOD(YEAR(Tabel1[[#This Row],[Date]]),100) &amp; TEXT(MONTH(Tabel1[[#This Row],[Date]]),"-00")</f>
        <v>27-01</v>
      </c>
      <c r="C375" s="50">
        <v>46391</v>
      </c>
      <c r="D375" s="53"/>
      <c r="E375" s="53"/>
      <c r="F375" s="53"/>
      <c r="G375" s="53"/>
      <c r="H375" s="53"/>
      <c r="I375" s="53"/>
      <c r="J375" s="53"/>
      <c r="K375" s="53"/>
      <c r="L375" s="69"/>
      <c r="M375" s="53"/>
      <c r="N375" s="48"/>
      <c r="O375" s="53"/>
      <c r="P375" s="54"/>
      <c r="Q375" s="70" cm="1">
        <f t="array" aca="1" ref="Q375" ca="1">(TODAY()&gt;=Tabel1[[#This Row],[Date]])*(_xlfn.AGGREGATE(14,6,Tabel1[Date]/(Tabel1[semaine]=Tabel1[[#This Row],[semaine]]),1)=Tabel1[[#This Row],[Date]])</f>
        <v>0</v>
      </c>
      <c r="R375" s="56" t="str" cm="1">
        <f t="array" aca="1" ref="R375" ca="1">IF(Tabel1[[#This Row],[auxi]:[auxi]],SUMIF(Tabel1[semaine],Tabel1[[#This Row],[semaine]],Tabel1[Heures payées]),"-")</f>
        <v>-</v>
      </c>
      <c r="S375" s="57" t="str" cm="1">
        <f t="array" aca="1" ref="S375" ca="1">IF(Tabel1[[#This Row],[auxi]:[auxi]],Tabel1[[#This Row],[total semaine]]*24-Contrat_hebdo__h,"")</f>
        <v/>
      </c>
      <c r="T375" s="68" t="str" cm="1">
        <f t="array" aca="1" ref="T375" ca="1">IF(Tabel1[[#This Row],[auxi]:[auxi]],SUMIF(Tabel1[semaine],Tabel1[[#This Row],[semaine]],Tabel1[Repas matin]),"-")</f>
        <v>-</v>
      </c>
      <c r="U375" s="68" t="str" cm="1">
        <f t="array" aca="1" ref="U375" ca="1">IF(Tabel1[[#This Row],[auxi]:[auxi]],SUMIF(Tabel1[semaine],Tabel1[[#This Row],[semaine]],Tabel1[Repas soir]),"-")</f>
        <v>-</v>
      </c>
    </row>
    <row r="376" spans="1:21" ht="15.75" thickBot="1" x14ac:dyDescent="0.3">
      <c r="A376" s="68" t="str">
        <f>MOD(YEAR(Tabel1[[#This Row],[Date]]-WEEKDAY(Tabel1[[#This Row],[Date]],2)+4),100)&amp;TEXT(_xlfn.ISOWEEKNUM(Tabel1[[#This Row],[Date]]),"-00")</f>
        <v>27-01</v>
      </c>
      <c r="B376" s="49" t="str">
        <f>MOD(YEAR(Tabel1[[#This Row],[Date]]),100) &amp; TEXT(MONTH(Tabel1[[#This Row],[Date]]),"-00")</f>
        <v>27-01</v>
      </c>
      <c r="C376" s="60">
        <v>46392</v>
      </c>
      <c r="D376" s="53"/>
      <c r="E376" s="53"/>
      <c r="F376" s="53"/>
      <c r="G376" s="53"/>
      <c r="H376" s="53"/>
      <c r="I376" s="53"/>
      <c r="J376" s="53"/>
      <c r="K376" s="53"/>
      <c r="L376" s="69"/>
      <c r="M376" s="53"/>
      <c r="N376" s="48"/>
      <c r="O376" s="53"/>
      <c r="P376" s="54"/>
      <c r="Q376" s="70" cm="1">
        <f t="array" aca="1" ref="Q376" ca="1">(TODAY()&gt;=Tabel1[[#This Row],[Date]])*(_xlfn.AGGREGATE(14,6,Tabel1[Date]/(Tabel1[semaine]=Tabel1[[#This Row],[semaine]]),1)=Tabel1[[#This Row],[Date]])</f>
        <v>0</v>
      </c>
      <c r="R376" s="56" t="str" cm="1">
        <f t="array" aca="1" ref="R376" ca="1">IF(Tabel1[[#This Row],[auxi]:[auxi]],SUMIF(Tabel1[semaine],Tabel1[[#This Row],[semaine]],Tabel1[Heures payées]),"-")</f>
        <v>-</v>
      </c>
      <c r="S376" s="57" t="str" cm="1">
        <f t="array" aca="1" ref="S376" ca="1">IF(Tabel1[[#This Row],[auxi]:[auxi]],Tabel1[[#This Row],[total semaine]]*24-Contrat_hebdo__h,"")</f>
        <v/>
      </c>
      <c r="T376" s="68" t="str" cm="1">
        <f t="array" aca="1" ref="T376" ca="1">IF(Tabel1[[#This Row],[auxi]:[auxi]],SUMIF(Tabel1[semaine],Tabel1[[#This Row],[semaine]],Tabel1[Repas matin]),"-")</f>
        <v>-</v>
      </c>
      <c r="U376" s="68" t="str" cm="1">
        <f t="array" aca="1" ref="U376" ca="1">IF(Tabel1[[#This Row],[auxi]:[auxi]],SUMIF(Tabel1[semaine],Tabel1[[#This Row],[semaine]],Tabel1[Repas soir]),"-")</f>
        <v>-</v>
      </c>
    </row>
    <row r="377" spans="1:21" ht="15.75" thickBot="1" x14ac:dyDescent="0.3">
      <c r="A377" s="68" t="str">
        <f>MOD(YEAR(Tabel1[[#This Row],[Date]]-WEEKDAY(Tabel1[[#This Row],[Date]],2)+4),100)&amp;TEXT(_xlfn.ISOWEEKNUM(Tabel1[[#This Row],[Date]]),"-00")</f>
        <v>27-01</v>
      </c>
      <c r="B377" s="49" t="str">
        <f>MOD(YEAR(Tabel1[[#This Row],[Date]]),100) &amp; TEXT(MONTH(Tabel1[[#This Row],[Date]]),"-00")</f>
        <v>27-01</v>
      </c>
      <c r="C377" s="50">
        <v>46393</v>
      </c>
      <c r="D377" s="53"/>
      <c r="E377" s="53"/>
      <c r="F377" s="53"/>
      <c r="G377" s="53"/>
      <c r="H377" s="53"/>
      <c r="I377" s="53"/>
      <c r="J377" s="53"/>
      <c r="K377" s="53"/>
      <c r="L377" s="69"/>
      <c r="M377" s="53"/>
      <c r="N377" s="48"/>
      <c r="O377" s="53"/>
      <c r="P377" s="54"/>
      <c r="Q377" s="70" cm="1">
        <f t="array" aca="1" ref="Q377" ca="1">(TODAY()&gt;=Tabel1[[#This Row],[Date]])*(_xlfn.AGGREGATE(14,6,Tabel1[Date]/(Tabel1[semaine]=Tabel1[[#This Row],[semaine]]),1)=Tabel1[[#This Row],[Date]])</f>
        <v>0</v>
      </c>
      <c r="R377" s="56" t="str" cm="1">
        <f t="array" aca="1" ref="R377" ca="1">IF(Tabel1[[#This Row],[auxi]:[auxi]],SUMIF(Tabel1[semaine],Tabel1[[#This Row],[semaine]],Tabel1[Heures payées]),"-")</f>
        <v>-</v>
      </c>
      <c r="S377" s="57" t="str" cm="1">
        <f t="array" aca="1" ref="S377" ca="1">IF(Tabel1[[#This Row],[auxi]:[auxi]],Tabel1[[#This Row],[total semaine]]*24-Contrat_hebdo__h,"")</f>
        <v/>
      </c>
      <c r="T377" s="68" t="str" cm="1">
        <f t="array" aca="1" ref="T377" ca="1">IF(Tabel1[[#This Row],[auxi]:[auxi]],SUMIF(Tabel1[semaine],Tabel1[[#This Row],[semaine]],Tabel1[Repas matin]),"-")</f>
        <v>-</v>
      </c>
      <c r="U377" s="68" t="str" cm="1">
        <f t="array" aca="1" ref="U377" ca="1">IF(Tabel1[[#This Row],[auxi]:[auxi]],SUMIF(Tabel1[semaine],Tabel1[[#This Row],[semaine]],Tabel1[Repas soir]),"-")</f>
        <v>-</v>
      </c>
    </row>
    <row r="378" spans="1:21" ht="15.75" thickBot="1" x14ac:dyDescent="0.3">
      <c r="A378" s="68" t="str">
        <f>MOD(YEAR(Tabel1[[#This Row],[Date]]-WEEKDAY(Tabel1[[#This Row],[Date]],2)+4),100)&amp;TEXT(_xlfn.ISOWEEKNUM(Tabel1[[#This Row],[Date]]),"-00")</f>
        <v>27-01</v>
      </c>
      <c r="B378" s="49" t="str">
        <f>MOD(YEAR(Tabel1[[#This Row],[Date]]),100) &amp; TEXT(MONTH(Tabel1[[#This Row],[Date]]),"-00")</f>
        <v>27-01</v>
      </c>
      <c r="C378" s="50">
        <v>46394</v>
      </c>
      <c r="D378" s="53"/>
      <c r="E378" s="53"/>
      <c r="F378" s="53"/>
      <c r="G378" s="53"/>
      <c r="H378" s="53"/>
      <c r="I378" s="53"/>
      <c r="J378" s="53"/>
      <c r="K378" s="53"/>
      <c r="L378" s="69"/>
      <c r="M378" s="53"/>
      <c r="N378" s="48"/>
      <c r="O378" s="53"/>
      <c r="P378" s="54"/>
      <c r="Q378" s="70" cm="1">
        <f t="array" aca="1" ref="Q378" ca="1">(TODAY()&gt;=Tabel1[[#This Row],[Date]])*(_xlfn.AGGREGATE(14,6,Tabel1[Date]/(Tabel1[semaine]=Tabel1[[#This Row],[semaine]]),1)=Tabel1[[#This Row],[Date]])</f>
        <v>0</v>
      </c>
      <c r="R378" s="56" t="str" cm="1">
        <f t="array" aca="1" ref="R378" ca="1">IF(Tabel1[[#This Row],[auxi]:[auxi]],SUMIF(Tabel1[semaine],Tabel1[[#This Row],[semaine]],Tabel1[Heures payées]),"-")</f>
        <v>-</v>
      </c>
      <c r="S378" s="57" t="str" cm="1">
        <f t="array" aca="1" ref="S378" ca="1">IF(Tabel1[[#This Row],[auxi]:[auxi]],Tabel1[[#This Row],[total semaine]]*24-Contrat_hebdo__h,"")</f>
        <v/>
      </c>
      <c r="T378" s="68" t="str" cm="1">
        <f t="array" aca="1" ref="T378" ca="1">IF(Tabel1[[#This Row],[auxi]:[auxi]],SUMIF(Tabel1[semaine],Tabel1[[#This Row],[semaine]],Tabel1[Repas matin]),"-")</f>
        <v>-</v>
      </c>
      <c r="U378" s="68" t="str" cm="1">
        <f t="array" aca="1" ref="U378" ca="1">IF(Tabel1[[#This Row],[auxi]:[auxi]],SUMIF(Tabel1[semaine],Tabel1[[#This Row],[semaine]],Tabel1[Repas soir]),"-")</f>
        <v>-</v>
      </c>
    </row>
    <row r="379" spans="1:21" ht="15.75" thickBot="1" x14ac:dyDescent="0.3">
      <c r="A379" s="68" t="str">
        <f>MOD(YEAR(Tabel1[[#This Row],[Date]]-WEEKDAY(Tabel1[[#This Row],[Date]],2)+4),100)&amp;TEXT(_xlfn.ISOWEEKNUM(Tabel1[[#This Row],[Date]]),"-00")</f>
        <v>27-01</v>
      </c>
      <c r="B379" s="49" t="str">
        <f>MOD(YEAR(Tabel1[[#This Row],[Date]]),100) &amp; TEXT(MONTH(Tabel1[[#This Row],[Date]]),"-00")</f>
        <v>27-01</v>
      </c>
      <c r="C379" s="60">
        <v>46395</v>
      </c>
      <c r="D379" s="53"/>
      <c r="E379" s="53"/>
      <c r="F379" s="53"/>
      <c r="G379" s="53"/>
      <c r="H379" s="53"/>
      <c r="I379" s="53"/>
      <c r="J379" s="53"/>
      <c r="K379" s="53"/>
      <c r="L379" s="69"/>
      <c r="M379" s="53"/>
      <c r="N379" s="48"/>
      <c r="O379" s="53"/>
      <c r="P379" s="54"/>
      <c r="Q379" s="70" cm="1">
        <f t="array" aca="1" ref="Q379" ca="1">(TODAY()&gt;=Tabel1[[#This Row],[Date]])*(_xlfn.AGGREGATE(14,6,Tabel1[Date]/(Tabel1[semaine]=Tabel1[[#This Row],[semaine]]),1)=Tabel1[[#This Row],[Date]])</f>
        <v>0</v>
      </c>
      <c r="R379" s="56" t="str" cm="1">
        <f t="array" aca="1" ref="R379" ca="1">IF(Tabel1[[#This Row],[auxi]:[auxi]],SUMIF(Tabel1[semaine],Tabel1[[#This Row],[semaine]],Tabel1[Heures payées]),"-")</f>
        <v>-</v>
      </c>
      <c r="S379" s="57" t="str" cm="1">
        <f t="array" aca="1" ref="S379" ca="1">IF(Tabel1[[#This Row],[auxi]:[auxi]],Tabel1[[#This Row],[total semaine]]*24-Contrat_hebdo__h,"")</f>
        <v/>
      </c>
      <c r="T379" s="68" t="str" cm="1">
        <f t="array" aca="1" ref="T379" ca="1">IF(Tabel1[[#This Row],[auxi]:[auxi]],SUMIF(Tabel1[semaine],Tabel1[[#This Row],[semaine]],Tabel1[Repas matin]),"-")</f>
        <v>-</v>
      </c>
      <c r="U379" s="68" t="str" cm="1">
        <f t="array" aca="1" ref="U379" ca="1">IF(Tabel1[[#This Row],[auxi]:[auxi]],SUMIF(Tabel1[semaine],Tabel1[[#This Row],[semaine]],Tabel1[Repas soir]),"-")</f>
        <v>-</v>
      </c>
    </row>
    <row r="380" spans="1:21" ht="15.75" thickBot="1" x14ac:dyDescent="0.3">
      <c r="A380" s="68" t="str">
        <f>MOD(YEAR(Tabel1[[#This Row],[Date]]-WEEKDAY(Tabel1[[#This Row],[Date]],2)+4),100)&amp;TEXT(_xlfn.ISOWEEKNUM(Tabel1[[#This Row],[Date]]),"-00")</f>
        <v>27-01</v>
      </c>
      <c r="B380" s="49" t="str">
        <f>MOD(YEAR(Tabel1[[#This Row],[Date]]),100) &amp; TEXT(MONTH(Tabel1[[#This Row],[Date]]),"-00")</f>
        <v>27-01</v>
      </c>
      <c r="C380" s="50">
        <v>46396</v>
      </c>
      <c r="D380" s="53"/>
      <c r="E380" s="53"/>
      <c r="F380" s="53"/>
      <c r="G380" s="53"/>
      <c r="H380" s="53"/>
      <c r="I380" s="53"/>
      <c r="J380" s="53"/>
      <c r="K380" s="53"/>
      <c r="L380" s="69"/>
      <c r="M380" s="53"/>
      <c r="N380" s="48"/>
      <c r="O380" s="53"/>
      <c r="P380" s="54"/>
      <c r="Q380" s="70" cm="1">
        <f t="array" aca="1" ref="Q380" ca="1">(TODAY()&gt;=Tabel1[[#This Row],[Date]])*(_xlfn.AGGREGATE(14,6,Tabel1[Date]/(Tabel1[semaine]=Tabel1[[#This Row],[semaine]]),1)=Tabel1[[#This Row],[Date]])</f>
        <v>0</v>
      </c>
      <c r="R380" s="56" t="str" cm="1">
        <f t="array" aca="1" ref="R380" ca="1">IF(Tabel1[[#This Row],[auxi]:[auxi]],SUMIF(Tabel1[semaine],Tabel1[[#This Row],[semaine]],Tabel1[Heures payées]),"-")</f>
        <v>-</v>
      </c>
      <c r="S380" s="57" t="str" cm="1">
        <f t="array" aca="1" ref="S380" ca="1">IF(Tabel1[[#This Row],[auxi]:[auxi]],Tabel1[[#This Row],[total semaine]]*24-Contrat_hebdo__h,"")</f>
        <v/>
      </c>
      <c r="T380" s="68" t="str" cm="1">
        <f t="array" aca="1" ref="T380" ca="1">IF(Tabel1[[#This Row],[auxi]:[auxi]],SUMIF(Tabel1[semaine],Tabel1[[#This Row],[semaine]],Tabel1[Repas matin]),"-")</f>
        <v>-</v>
      </c>
      <c r="U380" s="68" t="str" cm="1">
        <f t="array" aca="1" ref="U380" ca="1">IF(Tabel1[[#This Row],[auxi]:[auxi]],SUMIF(Tabel1[semaine],Tabel1[[#This Row],[semaine]],Tabel1[Repas soir]),"-")</f>
        <v>-</v>
      </c>
    </row>
    <row r="381" spans="1:21" ht="15.75" thickBot="1" x14ac:dyDescent="0.3">
      <c r="A381" s="68" t="str">
        <f>MOD(YEAR(Tabel1[[#This Row],[Date]]-WEEKDAY(Tabel1[[#This Row],[Date]],2)+4),100)&amp;TEXT(_xlfn.ISOWEEKNUM(Tabel1[[#This Row],[Date]]),"-00")</f>
        <v>27-01</v>
      </c>
      <c r="B381" s="49" t="str">
        <f>MOD(YEAR(Tabel1[[#This Row],[Date]]),100) &amp; TEXT(MONTH(Tabel1[[#This Row],[Date]]),"-00")</f>
        <v>27-01</v>
      </c>
      <c r="C381" s="50">
        <v>46397</v>
      </c>
      <c r="D381" s="53"/>
      <c r="E381" s="53"/>
      <c r="F381" s="53"/>
      <c r="G381" s="53"/>
      <c r="H381" s="53"/>
      <c r="I381" s="53"/>
      <c r="J381" s="53"/>
      <c r="K381" s="53"/>
      <c r="L381" s="69"/>
      <c r="M381" s="53"/>
      <c r="N381" s="48"/>
      <c r="O381" s="53"/>
      <c r="P381" s="54"/>
      <c r="Q381" s="70" cm="1">
        <f t="array" aca="1" ref="Q381" ca="1">(TODAY()&gt;=Tabel1[[#This Row],[Date]])*(_xlfn.AGGREGATE(14,6,Tabel1[Date]/(Tabel1[semaine]=Tabel1[[#This Row],[semaine]]),1)=Tabel1[[#This Row],[Date]])</f>
        <v>0</v>
      </c>
      <c r="R381" s="56" t="str" cm="1">
        <f t="array" aca="1" ref="R381" ca="1">IF(Tabel1[[#This Row],[auxi]:[auxi]],SUMIF(Tabel1[semaine],Tabel1[[#This Row],[semaine]],Tabel1[Heures payées]),"-")</f>
        <v>-</v>
      </c>
      <c r="S381" s="57" t="str" cm="1">
        <f t="array" aca="1" ref="S381" ca="1">IF(Tabel1[[#This Row],[auxi]:[auxi]],Tabel1[[#This Row],[total semaine]]*24-Contrat_hebdo__h,"")</f>
        <v/>
      </c>
      <c r="T381" s="68" t="str" cm="1">
        <f t="array" aca="1" ref="T381" ca="1">IF(Tabel1[[#This Row],[auxi]:[auxi]],SUMIF(Tabel1[semaine],Tabel1[[#This Row],[semaine]],Tabel1[Repas matin]),"-")</f>
        <v>-</v>
      </c>
      <c r="U381" s="68" t="str" cm="1">
        <f t="array" aca="1" ref="U381" ca="1">IF(Tabel1[[#This Row],[auxi]:[auxi]],SUMIF(Tabel1[semaine],Tabel1[[#This Row],[semaine]],Tabel1[Repas soir]),"-")</f>
        <v>-</v>
      </c>
    </row>
    <row r="382" spans="1:21" ht="15.75" thickBot="1" x14ac:dyDescent="0.3">
      <c r="A382" s="68" t="str">
        <f>MOD(YEAR(Tabel1[[#This Row],[Date]]-WEEKDAY(Tabel1[[#This Row],[Date]],2)+4),100)&amp;TEXT(_xlfn.ISOWEEKNUM(Tabel1[[#This Row],[Date]]),"-00")</f>
        <v>27-02</v>
      </c>
      <c r="B382" s="49" t="str">
        <f>MOD(YEAR(Tabel1[[#This Row],[Date]]),100) &amp; TEXT(MONTH(Tabel1[[#This Row],[Date]]),"-00")</f>
        <v>27-01</v>
      </c>
      <c r="C382" s="60">
        <v>46398</v>
      </c>
      <c r="D382" s="53"/>
      <c r="E382" s="53"/>
      <c r="F382" s="53"/>
      <c r="G382" s="53"/>
      <c r="H382" s="53"/>
      <c r="I382" s="53"/>
      <c r="J382" s="53"/>
      <c r="K382" s="53"/>
      <c r="L382" s="69"/>
      <c r="M382" s="53"/>
      <c r="N382" s="48"/>
      <c r="O382" s="53"/>
      <c r="P382" s="54"/>
      <c r="Q382" s="70" cm="1">
        <f t="array" aca="1" ref="Q382" ca="1">(TODAY()&gt;=Tabel1[[#This Row],[Date]])*(_xlfn.AGGREGATE(14,6,Tabel1[Date]/(Tabel1[semaine]=Tabel1[[#This Row],[semaine]]),1)=Tabel1[[#This Row],[Date]])</f>
        <v>0</v>
      </c>
      <c r="R382" s="56" t="str" cm="1">
        <f t="array" aca="1" ref="R382" ca="1">IF(Tabel1[[#This Row],[auxi]:[auxi]],SUMIF(Tabel1[semaine],Tabel1[[#This Row],[semaine]],Tabel1[Heures payées]),"-")</f>
        <v>-</v>
      </c>
      <c r="S382" s="57" t="str" cm="1">
        <f t="array" aca="1" ref="S382" ca="1">IF(Tabel1[[#This Row],[auxi]:[auxi]],Tabel1[[#This Row],[total semaine]]*24-Contrat_hebdo__h,"")</f>
        <v/>
      </c>
      <c r="T382" s="68" t="str" cm="1">
        <f t="array" aca="1" ref="T382" ca="1">IF(Tabel1[[#This Row],[auxi]:[auxi]],SUMIF(Tabel1[semaine],Tabel1[[#This Row],[semaine]],Tabel1[Repas matin]),"-")</f>
        <v>-</v>
      </c>
      <c r="U382" s="68" t="str" cm="1">
        <f t="array" aca="1" ref="U382" ca="1">IF(Tabel1[[#This Row],[auxi]:[auxi]],SUMIF(Tabel1[semaine],Tabel1[[#This Row],[semaine]],Tabel1[Repas soir]),"-")</f>
        <v>-</v>
      </c>
    </row>
    <row r="383" spans="1:21" ht="15.75" thickBot="1" x14ac:dyDescent="0.3">
      <c r="A383" s="68" t="str">
        <f>MOD(YEAR(Tabel1[[#This Row],[Date]]-WEEKDAY(Tabel1[[#This Row],[Date]],2)+4),100)&amp;TEXT(_xlfn.ISOWEEKNUM(Tabel1[[#This Row],[Date]]),"-00")</f>
        <v>27-02</v>
      </c>
      <c r="B383" s="49" t="str">
        <f>MOD(YEAR(Tabel1[[#This Row],[Date]]),100) &amp; TEXT(MONTH(Tabel1[[#This Row],[Date]]),"-00")</f>
        <v>27-01</v>
      </c>
      <c r="C383" s="50">
        <v>46399</v>
      </c>
      <c r="D383" s="53"/>
      <c r="E383" s="53"/>
      <c r="F383" s="53"/>
      <c r="G383" s="53"/>
      <c r="H383" s="53"/>
      <c r="I383" s="53"/>
      <c r="J383" s="53"/>
      <c r="K383" s="53"/>
      <c r="L383" s="69"/>
      <c r="M383" s="53"/>
      <c r="N383" s="48"/>
      <c r="O383" s="53"/>
      <c r="P383" s="54"/>
      <c r="Q383" s="70" cm="1">
        <f t="array" aca="1" ref="Q383" ca="1">(TODAY()&gt;=Tabel1[[#This Row],[Date]])*(_xlfn.AGGREGATE(14,6,Tabel1[Date]/(Tabel1[semaine]=Tabel1[[#This Row],[semaine]]),1)=Tabel1[[#This Row],[Date]])</f>
        <v>0</v>
      </c>
      <c r="R383" s="56" t="str" cm="1">
        <f t="array" aca="1" ref="R383" ca="1">IF(Tabel1[[#This Row],[auxi]:[auxi]],SUMIF(Tabel1[semaine],Tabel1[[#This Row],[semaine]],Tabel1[Heures payées]),"-")</f>
        <v>-</v>
      </c>
      <c r="S383" s="57" t="str" cm="1">
        <f t="array" aca="1" ref="S383" ca="1">IF(Tabel1[[#This Row],[auxi]:[auxi]],Tabel1[[#This Row],[total semaine]]*24-Contrat_hebdo__h,"")</f>
        <v/>
      </c>
      <c r="T383" s="68" t="str" cm="1">
        <f t="array" aca="1" ref="T383" ca="1">IF(Tabel1[[#This Row],[auxi]:[auxi]],SUMIF(Tabel1[semaine],Tabel1[[#This Row],[semaine]],Tabel1[Repas matin]),"-")</f>
        <v>-</v>
      </c>
      <c r="U383" s="68" t="str" cm="1">
        <f t="array" aca="1" ref="U383" ca="1">IF(Tabel1[[#This Row],[auxi]:[auxi]],SUMIF(Tabel1[semaine],Tabel1[[#This Row],[semaine]],Tabel1[Repas soir]),"-")</f>
        <v>-</v>
      </c>
    </row>
    <row r="384" spans="1:21" ht="15.75" thickBot="1" x14ac:dyDescent="0.3">
      <c r="A384" s="68" t="str">
        <f>MOD(YEAR(Tabel1[[#This Row],[Date]]-WEEKDAY(Tabel1[[#This Row],[Date]],2)+4),100)&amp;TEXT(_xlfn.ISOWEEKNUM(Tabel1[[#This Row],[Date]]),"-00")</f>
        <v>27-02</v>
      </c>
      <c r="B384" s="49" t="str">
        <f>MOD(YEAR(Tabel1[[#This Row],[Date]]),100) &amp; TEXT(MONTH(Tabel1[[#This Row],[Date]]),"-00")</f>
        <v>27-01</v>
      </c>
      <c r="C384" s="50">
        <v>46400</v>
      </c>
      <c r="D384" s="53"/>
      <c r="E384" s="53"/>
      <c r="F384" s="53"/>
      <c r="G384" s="53"/>
      <c r="H384" s="53"/>
      <c r="I384" s="53"/>
      <c r="J384" s="53"/>
      <c r="K384" s="53"/>
      <c r="L384" s="69"/>
      <c r="M384" s="53"/>
      <c r="N384" s="48"/>
      <c r="O384" s="53"/>
      <c r="P384" s="54"/>
      <c r="Q384" s="70" cm="1">
        <f t="array" aca="1" ref="Q384" ca="1">(TODAY()&gt;=Tabel1[[#This Row],[Date]])*(_xlfn.AGGREGATE(14,6,Tabel1[Date]/(Tabel1[semaine]=Tabel1[[#This Row],[semaine]]),1)=Tabel1[[#This Row],[Date]])</f>
        <v>0</v>
      </c>
      <c r="R384" s="56" t="str" cm="1">
        <f t="array" aca="1" ref="R384" ca="1">IF(Tabel1[[#This Row],[auxi]:[auxi]],SUMIF(Tabel1[semaine],Tabel1[[#This Row],[semaine]],Tabel1[Heures payées]),"-")</f>
        <v>-</v>
      </c>
      <c r="S384" s="57" t="str" cm="1">
        <f t="array" aca="1" ref="S384" ca="1">IF(Tabel1[[#This Row],[auxi]:[auxi]],Tabel1[[#This Row],[total semaine]]*24-Contrat_hebdo__h,"")</f>
        <v/>
      </c>
      <c r="T384" s="68" t="str" cm="1">
        <f t="array" aca="1" ref="T384" ca="1">IF(Tabel1[[#This Row],[auxi]:[auxi]],SUMIF(Tabel1[semaine],Tabel1[[#This Row],[semaine]],Tabel1[Repas matin]),"-")</f>
        <v>-</v>
      </c>
      <c r="U384" s="68" t="str" cm="1">
        <f t="array" aca="1" ref="U384" ca="1">IF(Tabel1[[#This Row],[auxi]:[auxi]],SUMIF(Tabel1[semaine],Tabel1[[#This Row],[semaine]],Tabel1[Repas soir]),"-")</f>
        <v>-</v>
      </c>
    </row>
    <row r="385" spans="1:21" ht="15.75" thickBot="1" x14ac:dyDescent="0.3">
      <c r="A385" s="68" t="str">
        <f>MOD(YEAR(Tabel1[[#This Row],[Date]]-WEEKDAY(Tabel1[[#This Row],[Date]],2)+4),100)&amp;TEXT(_xlfn.ISOWEEKNUM(Tabel1[[#This Row],[Date]]),"-00")</f>
        <v>27-02</v>
      </c>
      <c r="B385" s="49" t="str">
        <f>MOD(YEAR(Tabel1[[#This Row],[Date]]),100) &amp; TEXT(MONTH(Tabel1[[#This Row],[Date]]),"-00")</f>
        <v>27-01</v>
      </c>
      <c r="C385" s="60">
        <v>46401</v>
      </c>
      <c r="D385" s="53"/>
      <c r="E385" s="53"/>
      <c r="F385" s="53"/>
      <c r="G385" s="53"/>
      <c r="H385" s="53"/>
      <c r="I385" s="53"/>
      <c r="J385" s="53"/>
      <c r="K385" s="53"/>
      <c r="L385" s="69"/>
      <c r="M385" s="53"/>
      <c r="N385" s="48"/>
      <c r="O385" s="53"/>
      <c r="P385" s="54"/>
      <c r="Q385" s="70" cm="1">
        <f t="array" aca="1" ref="Q385" ca="1">(TODAY()&gt;=Tabel1[[#This Row],[Date]])*(_xlfn.AGGREGATE(14,6,Tabel1[Date]/(Tabel1[semaine]=Tabel1[[#This Row],[semaine]]),1)=Tabel1[[#This Row],[Date]])</f>
        <v>0</v>
      </c>
      <c r="R385" s="56" t="str" cm="1">
        <f t="array" aca="1" ref="R385" ca="1">IF(Tabel1[[#This Row],[auxi]:[auxi]],SUMIF(Tabel1[semaine],Tabel1[[#This Row],[semaine]],Tabel1[Heures payées]),"-")</f>
        <v>-</v>
      </c>
      <c r="S385" s="57" t="str" cm="1">
        <f t="array" aca="1" ref="S385" ca="1">IF(Tabel1[[#This Row],[auxi]:[auxi]],Tabel1[[#This Row],[total semaine]]*24-Contrat_hebdo__h,"")</f>
        <v/>
      </c>
      <c r="T385" s="68" t="str" cm="1">
        <f t="array" aca="1" ref="T385" ca="1">IF(Tabel1[[#This Row],[auxi]:[auxi]],SUMIF(Tabel1[semaine],Tabel1[[#This Row],[semaine]],Tabel1[Repas matin]),"-")</f>
        <v>-</v>
      </c>
      <c r="U385" s="68" t="str" cm="1">
        <f t="array" aca="1" ref="U385" ca="1">IF(Tabel1[[#This Row],[auxi]:[auxi]],SUMIF(Tabel1[semaine],Tabel1[[#This Row],[semaine]],Tabel1[Repas soir]),"-")</f>
        <v>-</v>
      </c>
    </row>
    <row r="386" spans="1:21" ht="15.75" thickBot="1" x14ac:dyDescent="0.3">
      <c r="A386" s="68" t="str">
        <f>MOD(YEAR(Tabel1[[#This Row],[Date]]-WEEKDAY(Tabel1[[#This Row],[Date]],2)+4),100)&amp;TEXT(_xlfn.ISOWEEKNUM(Tabel1[[#This Row],[Date]]),"-00")</f>
        <v>27-02</v>
      </c>
      <c r="B386" s="49" t="str">
        <f>MOD(YEAR(Tabel1[[#This Row],[Date]]),100) &amp; TEXT(MONTH(Tabel1[[#This Row],[Date]]),"-00")</f>
        <v>27-01</v>
      </c>
      <c r="C386" s="50">
        <v>46402</v>
      </c>
      <c r="D386" s="53"/>
      <c r="E386" s="53"/>
      <c r="F386" s="53"/>
      <c r="G386" s="53"/>
      <c r="H386" s="53"/>
      <c r="I386" s="53"/>
      <c r="J386" s="53"/>
      <c r="K386" s="53"/>
      <c r="L386" s="69"/>
      <c r="M386" s="53"/>
      <c r="N386" s="48"/>
      <c r="O386" s="53"/>
      <c r="P386" s="54"/>
      <c r="Q386" s="70" cm="1">
        <f t="array" aca="1" ref="Q386" ca="1">(TODAY()&gt;=Tabel1[[#This Row],[Date]])*(_xlfn.AGGREGATE(14,6,Tabel1[Date]/(Tabel1[semaine]=Tabel1[[#This Row],[semaine]]),1)=Tabel1[[#This Row],[Date]])</f>
        <v>0</v>
      </c>
      <c r="R386" s="56" t="str" cm="1">
        <f t="array" aca="1" ref="R386" ca="1">IF(Tabel1[[#This Row],[auxi]:[auxi]],SUMIF(Tabel1[semaine],Tabel1[[#This Row],[semaine]],Tabel1[Heures payées]),"-")</f>
        <v>-</v>
      </c>
      <c r="S386" s="57" t="str" cm="1">
        <f t="array" aca="1" ref="S386" ca="1">IF(Tabel1[[#This Row],[auxi]:[auxi]],Tabel1[[#This Row],[total semaine]]*24-Contrat_hebdo__h,"")</f>
        <v/>
      </c>
      <c r="T386" s="68" t="str" cm="1">
        <f t="array" aca="1" ref="T386" ca="1">IF(Tabel1[[#This Row],[auxi]:[auxi]],SUMIF(Tabel1[semaine],Tabel1[[#This Row],[semaine]],Tabel1[Repas matin]),"-")</f>
        <v>-</v>
      </c>
      <c r="U386" s="68" t="str" cm="1">
        <f t="array" aca="1" ref="U386" ca="1">IF(Tabel1[[#This Row],[auxi]:[auxi]],SUMIF(Tabel1[semaine],Tabel1[[#This Row],[semaine]],Tabel1[Repas soir]),"-")</f>
        <v>-</v>
      </c>
    </row>
    <row r="387" spans="1:21" ht="15.75" thickBot="1" x14ac:dyDescent="0.3">
      <c r="A387" s="68" t="str">
        <f>MOD(YEAR(Tabel1[[#This Row],[Date]]-WEEKDAY(Tabel1[[#This Row],[Date]],2)+4),100)&amp;TEXT(_xlfn.ISOWEEKNUM(Tabel1[[#This Row],[Date]]),"-00")</f>
        <v>27-02</v>
      </c>
      <c r="B387" s="49" t="str">
        <f>MOD(YEAR(Tabel1[[#This Row],[Date]]),100) &amp; TEXT(MONTH(Tabel1[[#This Row],[Date]]),"-00")</f>
        <v>27-01</v>
      </c>
      <c r="C387" s="50">
        <v>46403</v>
      </c>
      <c r="D387" s="53"/>
      <c r="E387" s="53"/>
      <c r="F387" s="53"/>
      <c r="G387" s="53"/>
      <c r="H387" s="53"/>
      <c r="I387" s="53"/>
      <c r="J387" s="53"/>
      <c r="K387" s="53"/>
      <c r="L387" s="69"/>
      <c r="M387" s="53"/>
      <c r="N387" s="48"/>
      <c r="O387" s="53"/>
      <c r="P387" s="54"/>
      <c r="Q387" s="70" cm="1">
        <f t="array" aca="1" ref="Q387" ca="1">(TODAY()&gt;=Tabel1[[#This Row],[Date]])*(_xlfn.AGGREGATE(14,6,Tabel1[Date]/(Tabel1[semaine]=Tabel1[[#This Row],[semaine]]),1)=Tabel1[[#This Row],[Date]])</f>
        <v>0</v>
      </c>
      <c r="R387" s="56" t="str" cm="1">
        <f t="array" aca="1" ref="R387" ca="1">IF(Tabel1[[#This Row],[auxi]:[auxi]],SUMIF(Tabel1[semaine],Tabel1[[#This Row],[semaine]],Tabel1[Heures payées]),"-")</f>
        <v>-</v>
      </c>
      <c r="S387" s="57" t="str" cm="1">
        <f t="array" aca="1" ref="S387" ca="1">IF(Tabel1[[#This Row],[auxi]:[auxi]],Tabel1[[#This Row],[total semaine]]*24-Contrat_hebdo__h,"")</f>
        <v/>
      </c>
      <c r="T387" s="68" t="str" cm="1">
        <f t="array" aca="1" ref="T387" ca="1">IF(Tabel1[[#This Row],[auxi]:[auxi]],SUMIF(Tabel1[semaine],Tabel1[[#This Row],[semaine]],Tabel1[Repas matin]),"-")</f>
        <v>-</v>
      </c>
      <c r="U387" s="68" t="str" cm="1">
        <f t="array" aca="1" ref="U387" ca="1">IF(Tabel1[[#This Row],[auxi]:[auxi]],SUMIF(Tabel1[semaine],Tabel1[[#This Row],[semaine]],Tabel1[Repas soir]),"-")</f>
        <v>-</v>
      </c>
    </row>
    <row r="388" spans="1:21" ht="15.75" thickBot="1" x14ac:dyDescent="0.3">
      <c r="A388" s="68" t="str">
        <f>MOD(YEAR(Tabel1[[#This Row],[Date]]-WEEKDAY(Tabel1[[#This Row],[Date]],2)+4),100)&amp;TEXT(_xlfn.ISOWEEKNUM(Tabel1[[#This Row],[Date]]),"-00")</f>
        <v>27-02</v>
      </c>
      <c r="B388" s="49" t="str">
        <f>MOD(YEAR(Tabel1[[#This Row],[Date]]),100) &amp; TEXT(MONTH(Tabel1[[#This Row],[Date]]),"-00")</f>
        <v>27-01</v>
      </c>
      <c r="C388" s="60">
        <v>46404</v>
      </c>
      <c r="D388" s="53"/>
      <c r="E388" s="53"/>
      <c r="F388" s="53"/>
      <c r="G388" s="53"/>
      <c r="H388" s="53"/>
      <c r="I388" s="53"/>
      <c r="J388" s="53"/>
      <c r="K388" s="53"/>
      <c r="L388" s="69"/>
      <c r="M388" s="53"/>
      <c r="N388" s="48"/>
      <c r="O388" s="53"/>
      <c r="P388" s="54"/>
      <c r="Q388" s="70" cm="1">
        <f t="array" aca="1" ref="Q388" ca="1">(TODAY()&gt;=Tabel1[[#This Row],[Date]])*(_xlfn.AGGREGATE(14,6,Tabel1[Date]/(Tabel1[semaine]=Tabel1[[#This Row],[semaine]]),1)=Tabel1[[#This Row],[Date]])</f>
        <v>0</v>
      </c>
      <c r="R388" s="56" t="str" cm="1">
        <f t="array" aca="1" ref="R388" ca="1">IF(Tabel1[[#This Row],[auxi]:[auxi]],SUMIF(Tabel1[semaine],Tabel1[[#This Row],[semaine]],Tabel1[Heures payées]),"-")</f>
        <v>-</v>
      </c>
      <c r="S388" s="57" t="str" cm="1">
        <f t="array" aca="1" ref="S388" ca="1">IF(Tabel1[[#This Row],[auxi]:[auxi]],Tabel1[[#This Row],[total semaine]]*24-Contrat_hebdo__h,"")</f>
        <v/>
      </c>
      <c r="T388" s="68" t="str" cm="1">
        <f t="array" aca="1" ref="T388" ca="1">IF(Tabel1[[#This Row],[auxi]:[auxi]],SUMIF(Tabel1[semaine],Tabel1[[#This Row],[semaine]],Tabel1[Repas matin]),"-")</f>
        <v>-</v>
      </c>
      <c r="U388" s="68" t="str" cm="1">
        <f t="array" aca="1" ref="U388" ca="1">IF(Tabel1[[#This Row],[auxi]:[auxi]],SUMIF(Tabel1[semaine],Tabel1[[#This Row],[semaine]],Tabel1[Repas soir]),"-")</f>
        <v>-</v>
      </c>
    </row>
    <row r="389" spans="1:21" ht="15.75" thickBot="1" x14ac:dyDescent="0.3">
      <c r="A389" s="68" t="str">
        <f>MOD(YEAR(Tabel1[[#This Row],[Date]]-WEEKDAY(Tabel1[[#This Row],[Date]],2)+4),100)&amp;TEXT(_xlfn.ISOWEEKNUM(Tabel1[[#This Row],[Date]]),"-00")</f>
        <v>27-03</v>
      </c>
      <c r="B389" s="49" t="str">
        <f>MOD(YEAR(Tabel1[[#This Row],[Date]]),100) &amp; TEXT(MONTH(Tabel1[[#This Row],[Date]]),"-00")</f>
        <v>27-01</v>
      </c>
      <c r="C389" s="50">
        <v>46405</v>
      </c>
      <c r="D389" s="53"/>
      <c r="E389" s="53"/>
      <c r="F389" s="53"/>
      <c r="G389" s="53"/>
      <c r="H389" s="53"/>
      <c r="I389" s="53"/>
      <c r="J389" s="53"/>
      <c r="K389" s="53"/>
      <c r="L389" s="69"/>
      <c r="M389" s="53"/>
      <c r="N389" s="48"/>
      <c r="O389" s="53"/>
      <c r="P389" s="54"/>
      <c r="Q389" s="70" cm="1">
        <f t="array" aca="1" ref="Q389" ca="1">(TODAY()&gt;=Tabel1[[#This Row],[Date]])*(_xlfn.AGGREGATE(14,6,Tabel1[Date]/(Tabel1[semaine]=Tabel1[[#This Row],[semaine]]),1)=Tabel1[[#This Row],[Date]])</f>
        <v>0</v>
      </c>
      <c r="R389" s="56" t="str" cm="1">
        <f t="array" aca="1" ref="R389" ca="1">IF(Tabel1[[#This Row],[auxi]:[auxi]],SUMIF(Tabel1[semaine],Tabel1[[#This Row],[semaine]],Tabel1[Heures payées]),"-")</f>
        <v>-</v>
      </c>
      <c r="S389" s="57" t="str" cm="1">
        <f t="array" aca="1" ref="S389" ca="1">IF(Tabel1[[#This Row],[auxi]:[auxi]],Tabel1[[#This Row],[total semaine]]*24-Contrat_hebdo__h,"")</f>
        <v/>
      </c>
      <c r="T389" s="68" t="str" cm="1">
        <f t="array" aca="1" ref="T389" ca="1">IF(Tabel1[[#This Row],[auxi]:[auxi]],SUMIF(Tabel1[semaine],Tabel1[[#This Row],[semaine]],Tabel1[Repas matin]),"-")</f>
        <v>-</v>
      </c>
      <c r="U389" s="68" t="str" cm="1">
        <f t="array" aca="1" ref="U389" ca="1">IF(Tabel1[[#This Row],[auxi]:[auxi]],SUMIF(Tabel1[semaine],Tabel1[[#This Row],[semaine]],Tabel1[Repas soir]),"-")</f>
        <v>-</v>
      </c>
    </row>
    <row r="390" spans="1:21" ht="15.75" thickBot="1" x14ac:dyDescent="0.3">
      <c r="A390" s="68" t="str">
        <f>MOD(YEAR(Tabel1[[#This Row],[Date]]-WEEKDAY(Tabel1[[#This Row],[Date]],2)+4),100)&amp;TEXT(_xlfn.ISOWEEKNUM(Tabel1[[#This Row],[Date]]),"-00")</f>
        <v>27-03</v>
      </c>
      <c r="B390" s="49" t="str">
        <f>MOD(YEAR(Tabel1[[#This Row],[Date]]),100) &amp; TEXT(MONTH(Tabel1[[#This Row],[Date]]),"-00")</f>
        <v>27-01</v>
      </c>
      <c r="C390" s="50">
        <v>46406</v>
      </c>
      <c r="D390" s="53"/>
      <c r="E390" s="53"/>
      <c r="F390" s="53"/>
      <c r="G390" s="53"/>
      <c r="H390" s="53"/>
      <c r="I390" s="53"/>
      <c r="J390" s="53"/>
      <c r="K390" s="53"/>
      <c r="L390" s="69"/>
      <c r="M390" s="53"/>
      <c r="N390" s="48"/>
      <c r="O390" s="53"/>
      <c r="P390" s="54"/>
      <c r="Q390" s="70" cm="1">
        <f t="array" aca="1" ref="Q390" ca="1">(TODAY()&gt;=Tabel1[[#This Row],[Date]])*(_xlfn.AGGREGATE(14,6,Tabel1[Date]/(Tabel1[semaine]=Tabel1[[#This Row],[semaine]]),1)=Tabel1[[#This Row],[Date]])</f>
        <v>0</v>
      </c>
      <c r="R390" s="56" t="str" cm="1">
        <f t="array" aca="1" ref="R390" ca="1">IF(Tabel1[[#This Row],[auxi]:[auxi]],SUMIF(Tabel1[semaine],Tabel1[[#This Row],[semaine]],Tabel1[Heures payées]),"-")</f>
        <v>-</v>
      </c>
      <c r="S390" s="57" t="str" cm="1">
        <f t="array" aca="1" ref="S390" ca="1">IF(Tabel1[[#This Row],[auxi]:[auxi]],Tabel1[[#This Row],[total semaine]]*24-Contrat_hebdo__h,"")</f>
        <v/>
      </c>
      <c r="T390" s="68" t="str" cm="1">
        <f t="array" aca="1" ref="T390" ca="1">IF(Tabel1[[#This Row],[auxi]:[auxi]],SUMIF(Tabel1[semaine],Tabel1[[#This Row],[semaine]],Tabel1[Repas matin]),"-")</f>
        <v>-</v>
      </c>
      <c r="U390" s="68" t="str" cm="1">
        <f t="array" aca="1" ref="U390" ca="1">IF(Tabel1[[#This Row],[auxi]:[auxi]],SUMIF(Tabel1[semaine],Tabel1[[#This Row],[semaine]],Tabel1[Repas soir]),"-")</f>
        <v>-</v>
      </c>
    </row>
    <row r="391" spans="1:21" ht="15.75" thickBot="1" x14ac:dyDescent="0.3">
      <c r="A391" s="68" t="str">
        <f>MOD(YEAR(Tabel1[[#This Row],[Date]]-WEEKDAY(Tabel1[[#This Row],[Date]],2)+4),100)&amp;TEXT(_xlfn.ISOWEEKNUM(Tabel1[[#This Row],[Date]]),"-00")</f>
        <v>27-03</v>
      </c>
      <c r="B391" s="49" t="str">
        <f>MOD(YEAR(Tabel1[[#This Row],[Date]]),100) &amp; TEXT(MONTH(Tabel1[[#This Row],[Date]]),"-00")</f>
        <v>27-01</v>
      </c>
      <c r="C391" s="60">
        <v>46407</v>
      </c>
      <c r="D391" s="53"/>
      <c r="E391" s="53"/>
      <c r="F391" s="53"/>
      <c r="G391" s="53"/>
      <c r="H391" s="53"/>
      <c r="I391" s="53"/>
      <c r="J391" s="53"/>
      <c r="K391" s="53"/>
      <c r="L391" s="69"/>
      <c r="M391" s="53"/>
      <c r="N391" s="48"/>
      <c r="O391" s="53"/>
      <c r="P391" s="54"/>
      <c r="Q391" s="70" cm="1">
        <f t="array" aca="1" ref="Q391" ca="1">(TODAY()&gt;=Tabel1[[#This Row],[Date]])*(_xlfn.AGGREGATE(14,6,Tabel1[Date]/(Tabel1[semaine]=Tabel1[[#This Row],[semaine]]),1)=Tabel1[[#This Row],[Date]])</f>
        <v>0</v>
      </c>
      <c r="R391" s="56" t="str" cm="1">
        <f t="array" aca="1" ref="R391" ca="1">IF(Tabel1[[#This Row],[auxi]:[auxi]],SUMIF(Tabel1[semaine],Tabel1[[#This Row],[semaine]],Tabel1[Heures payées]),"-")</f>
        <v>-</v>
      </c>
      <c r="S391" s="57" t="str" cm="1">
        <f t="array" aca="1" ref="S391" ca="1">IF(Tabel1[[#This Row],[auxi]:[auxi]],Tabel1[[#This Row],[total semaine]]*24-Contrat_hebdo__h,"")</f>
        <v/>
      </c>
      <c r="T391" s="68" t="str" cm="1">
        <f t="array" aca="1" ref="T391" ca="1">IF(Tabel1[[#This Row],[auxi]:[auxi]],SUMIF(Tabel1[semaine],Tabel1[[#This Row],[semaine]],Tabel1[Repas matin]),"-")</f>
        <v>-</v>
      </c>
      <c r="U391" s="68" t="str" cm="1">
        <f t="array" aca="1" ref="U391" ca="1">IF(Tabel1[[#This Row],[auxi]:[auxi]],SUMIF(Tabel1[semaine],Tabel1[[#This Row],[semaine]],Tabel1[Repas soir]),"-")</f>
        <v>-</v>
      </c>
    </row>
    <row r="392" spans="1:21" ht="15.75" thickBot="1" x14ac:dyDescent="0.3">
      <c r="A392" s="68" t="str">
        <f>MOD(YEAR(Tabel1[[#This Row],[Date]]-WEEKDAY(Tabel1[[#This Row],[Date]],2)+4),100)&amp;TEXT(_xlfn.ISOWEEKNUM(Tabel1[[#This Row],[Date]]),"-00")</f>
        <v>27-03</v>
      </c>
      <c r="B392" s="49" t="str">
        <f>MOD(YEAR(Tabel1[[#This Row],[Date]]),100) &amp; TEXT(MONTH(Tabel1[[#This Row],[Date]]),"-00")</f>
        <v>27-01</v>
      </c>
      <c r="C392" s="50">
        <v>46408</v>
      </c>
      <c r="D392" s="53"/>
      <c r="E392" s="53"/>
      <c r="F392" s="53"/>
      <c r="G392" s="53"/>
      <c r="H392" s="53"/>
      <c r="I392" s="53"/>
      <c r="J392" s="53"/>
      <c r="K392" s="53"/>
      <c r="L392" s="69"/>
      <c r="M392" s="53"/>
      <c r="N392" s="48"/>
      <c r="O392" s="53"/>
      <c r="P392" s="54"/>
      <c r="Q392" s="70" cm="1">
        <f t="array" aca="1" ref="Q392" ca="1">(TODAY()&gt;=Tabel1[[#This Row],[Date]])*(_xlfn.AGGREGATE(14,6,Tabel1[Date]/(Tabel1[semaine]=Tabel1[[#This Row],[semaine]]),1)=Tabel1[[#This Row],[Date]])</f>
        <v>0</v>
      </c>
      <c r="R392" s="56" t="str" cm="1">
        <f t="array" aca="1" ref="R392" ca="1">IF(Tabel1[[#This Row],[auxi]:[auxi]],SUMIF(Tabel1[semaine],Tabel1[[#This Row],[semaine]],Tabel1[Heures payées]),"-")</f>
        <v>-</v>
      </c>
      <c r="S392" s="57" t="str" cm="1">
        <f t="array" aca="1" ref="S392" ca="1">IF(Tabel1[[#This Row],[auxi]:[auxi]],Tabel1[[#This Row],[total semaine]]*24-Contrat_hebdo__h,"")</f>
        <v/>
      </c>
      <c r="T392" s="68" t="str" cm="1">
        <f t="array" aca="1" ref="T392" ca="1">IF(Tabel1[[#This Row],[auxi]:[auxi]],SUMIF(Tabel1[semaine],Tabel1[[#This Row],[semaine]],Tabel1[Repas matin]),"-")</f>
        <v>-</v>
      </c>
      <c r="U392" s="68" t="str" cm="1">
        <f t="array" aca="1" ref="U392" ca="1">IF(Tabel1[[#This Row],[auxi]:[auxi]],SUMIF(Tabel1[semaine],Tabel1[[#This Row],[semaine]],Tabel1[Repas soir]),"-")</f>
        <v>-</v>
      </c>
    </row>
    <row r="393" spans="1:21" ht="15.75" thickBot="1" x14ac:dyDescent="0.3">
      <c r="A393" s="68" t="str">
        <f>MOD(YEAR(Tabel1[[#This Row],[Date]]-WEEKDAY(Tabel1[[#This Row],[Date]],2)+4),100)&amp;TEXT(_xlfn.ISOWEEKNUM(Tabel1[[#This Row],[Date]]),"-00")</f>
        <v>27-03</v>
      </c>
      <c r="B393" s="49" t="str">
        <f>MOD(YEAR(Tabel1[[#This Row],[Date]]),100) &amp; TEXT(MONTH(Tabel1[[#This Row],[Date]]),"-00")</f>
        <v>27-01</v>
      </c>
      <c r="C393" s="50">
        <v>46409</v>
      </c>
      <c r="D393" s="53"/>
      <c r="E393" s="53"/>
      <c r="F393" s="53"/>
      <c r="G393" s="53"/>
      <c r="H393" s="53"/>
      <c r="I393" s="53"/>
      <c r="J393" s="53"/>
      <c r="K393" s="53"/>
      <c r="L393" s="69"/>
      <c r="M393" s="53"/>
      <c r="N393" s="48"/>
      <c r="O393" s="53"/>
      <c r="P393" s="54"/>
      <c r="Q393" s="70" cm="1">
        <f t="array" aca="1" ref="Q393" ca="1">(TODAY()&gt;=Tabel1[[#This Row],[Date]])*(_xlfn.AGGREGATE(14,6,Tabel1[Date]/(Tabel1[semaine]=Tabel1[[#This Row],[semaine]]),1)=Tabel1[[#This Row],[Date]])</f>
        <v>0</v>
      </c>
      <c r="R393" s="56" t="str" cm="1">
        <f t="array" aca="1" ref="R393" ca="1">IF(Tabel1[[#This Row],[auxi]:[auxi]],SUMIF(Tabel1[semaine],Tabel1[[#This Row],[semaine]],Tabel1[Heures payées]),"-")</f>
        <v>-</v>
      </c>
      <c r="S393" s="57" t="str" cm="1">
        <f t="array" aca="1" ref="S393" ca="1">IF(Tabel1[[#This Row],[auxi]:[auxi]],Tabel1[[#This Row],[total semaine]]*24-Contrat_hebdo__h,"")</f>
        <v/>
      </c>
      <c r="T393" s="68" t="str" cm="1">
        <f t="array" aca="1" ref="T393" ca="1">IF(Tabel1[[#This Row],[auxi]:[auxi]],SUMIF(Tabel1[semaine],Tabel1[[#This Row],[semaine]],Tabel1[Repas matin]),"-")</f>
        <v>-</v>
      </c>
      <c r="U393" s="68" t="str" cm="1">
        <f t="array" aca="1" ref="U393" ca="1">IF(Tabel1[[#This Row],[auxi]:[auxi]],SUMIF(Tabel1[semaine],Tabel1[[#This Row],[semaine]],Tabel1[Repas soir]),"-")</f>
        <v>-</v>
      </c>
    </row>
    <row r="394" spans="1:21" ht="15.75" thickBot="1" x14ac:dyDescent="0.3">
      <c r="A394" s="68" t="str">
        <f>MOD(YEAR(Tabel1[[#This Row],[Date]]-WEEKDAY(Tabel1[[#This Row],[Date]],2)+4),100)&amp;TEXT(_xlfn.ISOWEEKNUM(Tabel1[[#This Row],[Date]]),"-00")</f>
        <v>27-03</v>
      </c>
      <c r="B394" s="49" t="str">
        <f>MOD(YEAR(Tabel1[[#This Row],[Date]]),100) &amp; TEXT(MONTH(Tabel1[[#This Row],[Date]]),"-00")</f>
        <v>27-01</v>
      </c>
      <c r="C394" s="60">
        <v>46410</v>
      </c>
      <c r="D394" s="53"/>
      <c r="E394" s="53"/>
      <c r="F394" s="53"/>
      <c r="G394" s="53"/>
      <c r="H394" s="53"/>
      <c r="I394" s="53"/>
      <c r="J394" s="53"/>
      <c r="K394" s="53"/>
      <c r="L394" s="69"/>
      <c r="M394" s="53"/>
      <c r="N394" s="48"/>
      <c r="O394" s="53"/>
      <c r="P394" s="54"/>
      <c r="Q394" s="70" cm="1">
        <f t="array" aca="1" ref="Q394" ca="1">(TODAY()&gt;=Tabel1[[#This Row],[Date]])*(_xlfn.AGGREGATE(14,6,Tabel1[Date]/(Tabel1[semaine]=Tabel1[[#This Row],[semaine]]),1)=Tabel1[[#This Row],[Date]])</f>
        <v>0</v>
      </c>
      <c r="R394" s="56" t="str" cm="1">
        <f t="array" aca="1" ref="R394" ca="1">IF(Tabel1[[#This Row],[auxi]:[auxi]],SUMIF(Tabel1[semaine],Tabel1[[#This Row],[semaine]],Tabel1[Heures payées]),"-")</f>
        <v>-</v>
      </c>
      <c r="S394" s="57" t="str" cm="1">
        <f t="array" aca="1" ref="S394" ca="1">IF(Tabel1[[#This Row],[auxi]:[auxi]],Tabel1[[#This Row],[total semaine]]*24-Contrat_hebdo__h,"")</f>
        <v/>
      </c>
      <c r="T394" s="68" t="str" cm="1">
        <f t="array" aca="1" ref="T394" ca="1">IF(Tabel1[[#This Row],[auxi]:[auxi]],SUMIF(Tabel1[semaine],Tabel1[[#This Row],[semaine]],Tabel1[Repas matin]),"-")</f>
        <v>-</v>
      </c>
      <c r="U394" s="68" t="str" cm="1">
        <f t="array" aca="1" ref="U394" ca="1">IF(Tabel1[[#This Row],[auxi]:[auxi]],SUMIF(Tabel1[semaine],Tabel1[[#This Row],[semaine]],Tabel1[Repas soir]),"-")</f>
        <v>-</v>
      </c>
    </row>
    <row r="395" spans="1:21" ht="15.75" thickBot="1" x14ac:dyDescent="0.3">
      <c r="A395" s="68" t="str">
        <f>MOD(YEAR(Tabel1[[#This Row],[Date]]-WEEKDAY(Tabel1[[#This Row],[Date]],2)+4),100)&amp;TEXT(_xlfn.ISOWEEKNUM(Tabel1[[#This Row],[Date]]),"-00")</f>
        <v>27-03</v>
      </c>
      <c r="B395" s="49" t="str">
        <f>MOD(YEAR(Tabel1[[#This Row],[Date]]),100) &amp; TEXT(MONTH(Tabel1[[#This Row],[Date]]),"-00")</f>
        <v>27-01</v>
      </c>
      <c r="C395" s="50">
        <v>46411</v>
      </c>
      <c r="D395" s="53"/>
      <c r="E395" s="53"/>
      <c r="F395" s="53"/>
      <c r="G395" s="53"/>
      <c r="H395" s="53"/>
      <c r="I395" s="53"/>
      <c r="J395" s="53"/>
      <c r="K395" s="53"/>
      <c r="L395" s="69"/>
      <c r="M395" s="53"/>
      <c r="N395" s="48"/>
      <c r="O395" s="53"/>
      <c r="P395" s="54"/>
      <c r="Q395" s="70" cm="1">
        <f t="array" aca="1" ref="Q395" ca="1">(TODAY()&gt;=Tabel1[[#This Row],[Date]])*(_xlfn.AGGREGATE(14,6,Tabel1[Date]/(Tabel1[semaine]=Tabel1[[#This Row],[semaine]]),1)=Tabel1[[#This Row],[Date]])</f>
        <v>0</v>
      </c>
      <c r="R395" s="56" t="str" cm="1">
        <f t="array" aca="1" ref="R395" ca="1">IF(Tabel1[[#This Row],[auxi]:[auxi]],SUMIF(Tabel1[semaine],Tabel1[[#This Row],[semaine]],Tabel1[Heures payées]),"-")</f>
        <v>-</v>
      </c>
      <c r="S395" s="57" t="str" cm="1">
        <f t="array" aca="1" ref="S395" ca="1">IF(Tabel1[[#This Row],[auxi]:[auxi]],Tabel1[[#This Row],[total semaine]]*24-Contrat_hebdo__h,"")</f>
        <v/>
      </c>
      <c r="T395" s="68" t="str" cm="1">
        <f t="array" aca="1" ref="T395" ca="1">IF(Tabel1[[#This Row],[auxi]:[auxi]],SUMIF(Tabel1[semaine],Tabel1[[#This Row],[semaine]],Tabel1[Repas matin]),"-")</f>
        <v>-</v>
      </c>
      <c r="U395" s="68" t="str" cm="1">
        <f t="array" aca="1" ref="U395" ca="1">IF(Tabel1[[#This Row],[auxi]:[auxi]],SUMIF(Tabel1[semaine],Tabel1[[#This Row],[semaine]],Tabel1[Repas soir]),"-")</f>
        <v>-</v>
      </c>
    </row>
    <row r="396" spans="1:21" ht="15.75" thickBot="1" x14ac:dyDescent="0.3">
      <c r="A396" s="68" t="str">
        <f>MOD(YEAR(Tabel1[[#This Row],[Date]]-WEEKDAY(Tabel1[[#This Row],[Date]],2)+4),100)&amp;TEXT(_xlfn.ISOWEEKNUM(Tabel1[[#This Row],[Date]]),"-00")</f>
        <v>27-04</v>
      </c>
      <c r="B396" s="49" t="str">
        <f>MOD(YEAR(Tabel1[[#This Row],[Date]]),100) &amp; TEXT(MONTH(Tabel1[[#This Row],[Date]]),"-00")</f>
        <v>27-01</v>
      </c>
      <c r="C396" s="50">
        <v>46412</v>
      </c>
      <c r="D396" s="53"/>
      <c r="E396" s="53"/>
      <c r="F396" s="53"/>
      <c r="G396" s="53"/>
      <c r="H396" s="53"/>
      <c r="I396" s="53"/>
      <c r="J396" s="53"/>
      <c r="K396" s="53"/>
      <c r="L396" s="69"/>
      <c r="M396" s="53"/>
      <c r="N396" s="48"/>
      <c r="O396" s="53"/>
      <c r="P396" s="54"/>
      <c r="Q396" s="70" cm="1">
        <f t="array" aca="1" ref="Q396" ca="1">(TODAY()&gt;=Tabel1[[#This Row],[Date]])*(_xlfn.AGGREGATE(14,6,Tabel1[Date]/(Tabel1[semaine]=Tabel1[[#This Row],[semaine]]),1)=Tabel1[[#This Row],[Date]])</f>
        <v>0</v>
      </c>
      <c r="R396" s="56" t="str" cm="1">
        <f t="array" aca="1" ref="R396" ca="1">IF(Tabel1[[#This Row],[auxi]:[auxi]],SUMIF(Tabel1[semaine],Tabel1[[#This Row],[semaine]],Tabel1[Heures payées]),"-")</f>
        <v>-</v>
      </c>
      <c r="S396" s="57" t="str" cm="1">
        <f t="array" aca="1" ref="S396" ca="1">IF(Tabel1[[#This Row],[auxi]:[auxi]],Tabel1[[#This Row],[total semaine]]*24-Contrat_hebdo__h,"")</f>
        <v/>
      </c>
      <c r="T396" s="68" t="str" cm="1">
        <f t="array" aca="1" ref="T396" ca="1">IF(Tabel1[[#This Row],[auxi]:[auxi]],SUMIF(Tabel1[semaine],Tabel1[[#This Row],[semaine]],Tabel1[Repas matin]),"-")</f>
        <v>-</v>
      </c>
      <c r="U396" s="68" t="str" cm="1">
        <f t="array" aca="1" ref="U396" ca="1">IF(Tabel1[[#This Row],[auxi]:[auxi]],SUMIF(Tabel1[semaine],Tabel1[[#This Row],[semaine]],Tabel1[Repas soir]),"-")</f>
        <v>-</v>
      </c>
    </row>
    <row r="397" spans="1:21" ht="15.75" thickBot="1" x14ac:dyDescent="0.3">
      <c r="A397" s="68" t="str">
        <f>MOD(YEAR(Tabel1[[#This Row],[Date]]-WEEKDAY(Tabel1[[#This Row],[Date]],2)+4),100)&amp;TEXT(_xlfn.ISOWEEKNUM(Tabel1[[#This Row],[Date]]),"-00")</f>
        <v>27-04</v>
      </c>
      <c r="B397" s="49" t="str">
        <f>MOD(YEAR(Tabel1[[#This Row],[Date]]),100) &amp; TEXT(MONTH(Tabel1[[#This Row],[Date]]),"-00")</f>
        <v>27-01</v>
      </c>
      <c r="C397" s="60">
        <v>46413</v>
      </c>
      <c r="D397" s="53"/>
      <c r="E397" s="53"/>
      <c r="F397" s="53"/>
      <c r="G397" s="53"/>
      <c r="H397" s="53"/>
      <c r="I397" s="53"/>
      <c r="J397" s="53"/>
      <c r="K397" s="53"/>
      <c r="L397" s="69"/>
      <c r="M397" s="53"/>
      <c r="N397" s="48"/>
      <c r="O397" s="53"/>
      <c r="P397" s="54"/>
      <c r="Q397" s="70" cm="1">
        <f t="array" aca="1" ref="Q397" ca="1">(TODAY()&gt;=Tabel1[[#This Row],[Date]])*(_xlfn.AGGREGATE(14,6,Tabel1[Date]/(Tabel1[semaine]=Tabel1[[#This Row],[semaine]]),1)=Tabel1[[#This Row],[Date]])</f>
        <v>0</v>
      </c>
      <c r="R397" s="56" t="str" cm="1">
        <f t="array" aca="1" ref="R397" ca="1">IF(Tabel1[[#This Row],[auxi]:[auxi]],SUMIF(Tabel1[semaine],Tabel1[[#This Row],[semaine]],Tabel1[Heures payées]),"-")</f>
        <v>-</v>
      </c>
      <c r="S397" s="57" t="str" cm="1">
        <f t="array" aca="1" ref="S397" ca="1">IF(Tabel1[[#This Row],[auxi]:[auxi]],Tabel1[[#This Row],[total semaine]]*24-Contrat_hebdo__h,"")</f>
        <v/>
      </c>
      <c r="T397" s="68" t="str" cm="1">
        <f t="array" aca="1" ref="T397" ca="1">IF(Tabel1[[#This Row],[auxi]:[auxi]],SUMIF(Tabel1[semaine],Tabel1[[#This Row],[semaine]],Tabel1[Repas matin]),"-")</f>
        <v>-</v>
      </c>
      <c r="U397" s="68" t="str" cm="1">
        <f t="array" aca="1" ref="U397" ca="1">IF(Tabel1[[#This Row],[auxi]:[auxi]],SUMIF(Tabel1[semaine],Tabel1[[#This Row],[semaine]],Tabel1[Repas soir]),"-")</f>
        <v>-</v>
      </c>
    </row>
    <row r="398" spans="1:21" ht="15.75" thickBot="1" x14ac:dyDescent="0.3">
      <c r="A398" s="68" t="str">
        <f>MOD(YEAR(Tabel1[[#This Row],[Date]]-WEEKDAY(Tabel1[[#This Row],[Date]],2)+4),100)&amp;TEXT(_xlfn.ISOWEEKNUM(Tabel1[[#This Row],[Date]]),"-00")</f>
        <v>27-04</v>
      </c>
      <c r="B398" s="49" t="str">
        <f>MOD(YEAR(Tabel1[[#This Row],[Date]]),100) &amp; TEXT(MONTH(Tabel1[[#This Row],[Date]]),"-00")</f>
        <v>27-01</v>
      </c>
      <c r="C398" s="50">
        <v>46414</v>
      </c>
      <c r="D398" s="53"/>
      <c r="E398" s="53"/>
      <c r="F398" s="53"/>
      <c r="G398" s="53"/>
      <c r="H398" s="53"/>
      <c r="I398" s="53"/>
      <c r="J398" s="53"/>
      <c r="K398" s="53"/>
      <c r="L398" s="69"/>
      <c r="M398" s="53"/>
      <c r="N398" s="48"/>
      <c r="O398" s="53"/>
      <c r="P398" s="54"/>
      <c r="Q398" s="70" cm="1">
        <f t="array" aca="1" ref="Q398" ca="1">(TODAY()&gt;=Tabel1[[#This Row],[Date]])*(_xlfn.AGGREGATE(14,6,Tabel1[Date]/(Tabel1[semaine]=Tabel1[[#This Row],[semaine]]),1)=Tabel1[[#This Row],[Date]])</f>
        <v>0</v>
      </c>
      <c r="R398" s="56" t="str" cm="1">
        <f t="array" aca="1" ref="R398" ca="1">IF(Tabel1[[#This Row],[auxi]:[auxi]],SUMIF(Tabel1[semaine],Tabel1[[#This Row],[semaine]],Tabel1[Heures payées]),"-")</f>
        <v>-</v>
      </c>
      <c r="S398" s="57" t="str" cm="1">
        <f t="array" aca="1" ref="S398" ca="1">IF(Tabel1[[#This Row],[auxi]:[auxi]],Tabel1[[#This Row],[total semaine]]*24-Contrat_hebdo__h,"")</f>
        <v/>
      </c>
      <c r="T398" s="68" t="str" cm="1">
        <f t="array" aca="1" ref="T398" ca="1">IF(Tabel1[[#This Row],[auxi]:[auxi]],SUMIF(Tabel1[semaine],Tabel1[[#This Row],[semaine]],Tabel1[Repas matin]),"-")</f>
        <v>-</v>
      </c>
      <c r="U398" s="68" t="str" cm="1">
        <f t="array" aca="1" ref="U398" ca="1">IF(Tabel1[[#This Row],[auxi]:[auxi]],SUMIF(Tabel1[semaine],Tabel1[[#This Row],[semaine]],Tabel1[Repas soir]),"-")</f>
        <v>-</v>
      </c>
    </row>
    <row r="399" spans="1:21" ht="15.75" thickBot="1" x14ac:dyDescent="0.3">
      <c r="A399" s="68" t="str">
        <f>MOD(YEAR(Tabel1[[#This Row],[Date]]-WEEKDAY(Tabel1[[#This Row],[Date]],2)+4),100)&amp;TEXT(_xlfn.ISOWEEKNUM(Tabel1[[#This Row],[Date]]),"-00")</f>
        <v>27-04</v>
      </c>
      <c r="B399" s="49" t="str">
        <f>MOD(YEAR(Tabel1[[#This Row],[Date]]),100) &amp; TEXT(MONTH(Tabel1[[#This Row],[Date]]),"-00")</f>
        <v>27-01</v>
      </c>
      <c r="C399" s="50">
        <v>46415</v>
      </c>
      <c r="D399" s="53"/>
      <c r="E399" s="53"/>
      <c r="F399" s="53"/>
      <c r="G399" s="53"/>
      <c r="H399" s="53"/>
      <c r="I399" s="53"/>
      <c r="J399" s="53"/>
      <c r="K399" s="53"/>
      <c r="L399" s="69"/>
      <c r="M399" s="53"/>
      <c r="N399" s="48"/>
      <c r="O399" s="53"/>
      <c r="P399" s="54"/>
      <c r="Q399" s="70" cm="1">
        <f t="array" aca="1" ref="Q399" ca="1">(TODAY()&gt;=Tabel1[[#This Row],[Date]])*(_xlfn.AGGREGATE(14,6,Tabel1[Date]/(Tabel1[semaine]=Tabel1[[#This Row],[semaine]]),1)=Tabel1[[#This Row],[Date]])</f>
        <v>0</v>
      </c>
      <c r="R399" s="56" t="str" cm="1">
        <f t="array" aca="1" ref="R399" ca="1">IF(Tabel1[[#This Row],[auxi]:[auxi]],SUMIF(Tabel1[semaine],Tabel1[[#This Row],[semaine]],Tabel1[Heures payées]),"-")</f>
        <v>-</v>
      </c>
      <c r="S399" s="57" t="str" cm="1">
        <f t="array" aca="1" ref="S399" ca="1">IF(Tabel1[[#This Row],[auxi]:[auxi]],Tabel1[[#This Row],[total semaine]]*24-Contrat_hebdo__h,"")</f>
        <v/>
      </c>
      <c r="T399" s="68" t="str" cm="1">
        <f t="array" aca="1" ref="T399" ca="1">IF(Tabel1[[#This Row],[auxi]:[auxi]],SUMIF(Tabel1[semaine],Tabel1[[#This Row],[semaine]],Tabel1[Repas matin]),"-")</f>
        <v>-</v>
      </c>
      <c r="U399" s="68" t="str" cm="1">
        <f t="array" aca="1" ref="U399" ca="1">IF(Tabel1[[#This Row],[auxi]:[auxi]],SUMIF(Tabel1[semaine],Tabel1[[#This Row],[semaine]],Tabel1[Repas soir]),"-")</f>
        <v>-</v>
      </c>
    </row>
    <row r="400" spans="1:21" ht="15.75" thickBot="1" x14ac:dyDescent="0.3">
      <c r="A400" s="68" t="str">
        <f>MOD(YEAR(Tabel1[[#This Row],[Date]]-WEEKDAY(Tabel1[[#This Row],[Date]],2)+4),100)&amp;TEXT(_xlfn.ISOWEEKNUM(Tabel1[[#This Row],[Date]]),"-00")</f>
        <v>27-04</v>
      </c>
      <c r="B400" s="49" t="str">
        <f>MOD(YEAR(Tabel1[[#This Row],[Date]]),100) &amp; TEXT(MONTH(Tabel1[[#This Row],[Date]]),"-00")</f>
        <v>27-01</v>
      </c>
      <c r="C400" s="60">
        <v>46416</v>
      </c>
      <c r="D400" s="53"/>
      <c r="E400" s="53"/>
      <c r="F400" s="53"/>
      <c r="G400" s="53"/>
      <c r="H400" s="53"/>
      <c r="I400" s="53"/>
      <c r="J400" s="53"/>
      <c r="K400" s="53"/>
      <c r="L400" s="69"/>
      <c r="M400" s="53"/>
      <c r="N400" s="48"/>
      <c r="O400" s="53"/>
      <c r="P400" s="54"/>
      <c r="Q400" s="70" cm="1">
        <f t="array" aca="1" ref="Q400" ca="1">(TODAY()&gt;=Tabel1[[#This Row],[Date]])*(_xlfn.AGGREGATE(14,6,Tabel1[Date]/(Tabel1[semaine]=Tabel1[[#This Row],[semaine]]),1)=Tabel1[[#This Row],[Date]])</f>
        <v>0</v>
      </c>
      <c r="R400" s="56" t="str" cm="1">
        <f t="array" aca="1" ref="R400" ca="1">IF(Tabel1[[#This Row],[auxi]:[auxi]],SUMIF(Tabel1[semaine],Tabel1[[#This Row],[semaine]],Tabel1[Heures payées]),"-")</f>
        <v>-</v>
      </c>
      <c r="S400" s="57" t="str" cm="1">
        <f t="array" aca="1" ref="S400" ca="1">IF(Tabel1[[#This Row],[auxi]:[auxi]],Tabel1[[#This Row],[total semaine]]*24-Contrat_hebdo__h,"")</f>
        <v/>
      </c>
      <c r="T400" s="68" t="str" cm="1">
        <f t="array" aca="1" ref="T400" ca="1">IF(Tabel1[[#This Row],[auxi]:[auxi]],SUMIF(Tabel1[semaine],Tabel1[[#This Row],[semaine]],Tabel1[Repas matin]),"-")</f>
        <v>-</v>
      </c>
      <c r="U400" s="68" t="str" cm="1">
        <f t="array" aca="1" ref="U400" ca="1">IF(Tabel1[[#This Row],[auxi]:[auxi]],SUMIF(Tabel1[semaine],Tabel1[[#This Row],[semaine]],Tabel1[Repas soir]),"-")</f>
        <v>-</v>
      </c>
    </row>
    <row r="401" spans="1:21" ht="15.75" thickBot="1" x14ac:dyDescent="0.3">
      <c r="A401" s="68" t="str">
        <f>MOD(YEAR(Tabel1[[#This Row],[Date]]-WEEKDAY(Tabel1[[#This Row],[Date]],2)+4),100)&amp;TEXT(_xlfn.ISOWEEKNUM(Tabel1[[#This Row],[Date]]),"-00")</f>
        <v>27-04</v>
      </c>
      <c r="B401" s="49" t="str">
        <f>MOD(YEAR(Tabel1[[#This Row],[Date]]),100) &amp; TEXT(MONTH(Tabel1[[#This Row],[Date]]),"-00")</f>
        <v>27-01</v>
      </c>
      <c r="C401" s="50">
        <v>46417</v>
      </c>
      <c r="D401" s="53"/>
      <c r="E401" s="53"/>
      <c r="F401" s="53"/>
      <c r="G401" s="53"/>
      <c r="H401" s="53"/>
      <c r="I401" s="53"/>
      <c r="J401" s="53"/>
      <c r="K401" s="53"/>
      <c r="L401" s="69"/>
      <c r="M401" s="53"/>
      <c r="N401" s="48"/>
      <c r="O401" s="53"/>
      <c r="P401" s="54"/>
      <c r="Q401" s="70" cm="1">
        <f t="array" aca="1" ref="Q401" ca="1">(TODAY()&gt;=Tabel1[[#This Row],[Date]])*(_xlfn.AGGREGATE(14,6,Tabel1[Date]/(Tabel1[semaine]=Tabel1[[#This Row],[semaine]]),1)=Tabel1[[#This Row],[Date]])</f>
        <v>0</v>
      </c>
      <c r="R401" s="56" t="str" cm="1">
        <f t="array" aca="1" ref="R401" ca="1">IF(Tabel1[[#This Row],[auxi]:[auxi]],SUMIF(Tabel1[semaine],Tabel1[[#This Row],[semaine]],Tabel1[Heures payées]),"-")</f>
        <v>-</v>
      </c>
      <c r="S401" s="57" t="str" cm="1">
        <f t="array" aca="1" ref="S401" ca="1">IF(Tabel1[[#This Row],[auxi]:[auxi]],Tabel1[[#This Row],[total semaine]]*24-Contrat_hebdo__h,"")</f>
        <v/>
      </c>
      <c r="T401" s="68" t="str" cm="1">
        <f t="array" aca="1" ref="T401" ca="1">IF(Tabel1[[#This Row],[auxi]:[auxi]],SUMIF(Tabel1[semaine],Tabel1[[#This Row],[semaine]],Tabel1[Repas matin]),"-")</f>
        <v>-</v>
      </c>
      <c r="U401" s="68" t="str" cm="1">
        <f t="array" aca="1" ref="U401" ca="1">IF(Tabel1[[#This Row],[auxi]:[auxi]],SUMIF(Tabel1[semaine],Tabel1[[#This Row],[semaine]],Tabel1[Repas soir]),"-")</f>
        <v>-</v>
      </c>
    </row>
    <row r="402" spans="1:21" ht="15.75" thickBot="1" x14ac:dyDescent="0.3">
      <c r="A402" s="68" t="str">
        <f>MOD(YEAR(Tabel1[[#This Row],[Date]]-WEEKDAY(Tabel1[[#This Row],[Date]],2)+4),100)&amp;TEXT(_xlfn.ISOWEEKNUM(Tabel1[[#This Row],[Date]]),"-00")</f>
        <v>27-04</v>
      </c>
      <c r="B402" s="49" t="str">
        <f>MOD(YEAR(Tabel1[[#This Row],[Date]]),100) &amp; TEXT(MONTH(Tabel1[[#This Row],[Date]]),"-00")</f>
        <v>27-01</v>
      </c>
      <c r="C402" s="50">
        <v>46418</v>
      </c>
      <c r="D402" s="53"/>
      <c r="E402" s="53"/>
      <c r="F402" s="53"/>
      <c r="G402" s="53"/>
      <c r="H402" s="53"/>
      <c r="I402" s="53"/>
      <c r="J402" s="53"/>
      <c r="K402" s="53"/>
      <c r="L402" s="69"/>
      <c r="M402" s="53"/>
      <c r="N402" s="48"/>
      <c r="O402" s="53"/>
      <c r="P402" s="54"/>
      <c r="Q402" s="70" cm="1">
        <f t="array" aca="1" ref="Q402" ca="1">(TODAY()&gt;=Tabel1[[#This Row],[Date]])*(_xlfn.AGGREGATE(14,6,Tabel1[Date]/(Tabel1[semaine]=Tabel1[[#This Row],[semaine]]),1)=Tabel1[[#This Row],[Date]])</f>
        <v>0</v>
      </c>
      <c r="R402" s="56" t="str" cm="1">
        <f t="array" aca="1" ref="R402" ca="1">IF(Tabel1[[#This Row],[auxi]:[auxi]],SUMIF(Tabel1[semaine],Tabel1[[#This Row],[semaine]],Tabel1[Heures payées]),"-")</f>
        <v>-</v>
      </c>
      <c r="S402" s="57" t="str" cm="1">
        <f t="array" aca="1" ref="S402" ca="1">IF(Tabel1[[#This Row],[auxi]:[auxi]],Tabel1[[#This Row],[total semaine]]*24-Contrat_hebdo__h,"")</f>
        <v/>
      </c>
      <c r="T402" s="68" t="str" cm="1">
        <f t="array" aca="1" ref="T402" ca="1">IF(Tabel1[[#This Row],[auxi]:[auxi]],SUMIF(Tabel1[semaine],Tabel1[[#This Row],[semaine]],Tabel1[Repas matin]),"-")</f>
        <v>-</v>
      </c>
      <c r="U402" s="68" t="str" cm="1">
        <f t="array" aca="1" ref="U402" ca="1">IF(Tabel1[[#This Row],[auxi]:[auxi]],SUMIF(Tabel1[semaine],Tabel1[[#This Row],[semaine]],Tabel1[Repas soir]),"-")</f>
        <v>-</v>
      </c>
    </row>
    <row r="403" spans="1:21" ht="15.75" thickBot="1" x14ac:dyDescent="0.3">
      <c r="A403" s="68" t="str">
        <f>MOD(YEAR(Tabel1[[#This Row],[Date]]-WEEKDAY(Tabel1[[#This Row],[Date]],2)+4),100)&amp;TEXT(_xlfn.ISOWEEKNUM(Tabel1[[#This Row],[Date]]),"-00")</f>
        <v>27-05</v>
      </c>
      <c r="B403" s="49" t="str">
        <f>MOD(YEAR(Tabel1[[#This Row],[Date]]),100) &amp; TEXT(MONTH(Tabel1[[#This Row],[Date]]),"-00")</f>
        <v>27-02</v>
      </c>
      <c r="C403" s="60">
        <v>46419</v>
      </c>
      <c r="D403" s="53"/>
      <c r="E403" s="53"/>
      <c r="F403" s="53"/>
      <c r="G403" s="53"/>
      <c r="H403" s="53"/>
      <c r="I403" s="53"/>
      <c r="J403" s="53"/>
      <c r="K403" s="53"/>
      <c r="L403" s="69"/>
      <c r="M403" s="53"/>
      <c r="N403" s="48"/>
      <c r="O403" s="53"/>
      <c r="P403" s="54"/>
      <c r="Q403" s="70" cm="1">
        <f t="array" aca="1" ref="Q403" ca="1">(TODAY()&gt;=Tabel1[[#This Row],[Date]])*(_xlfn.AGGREGATE(14,6,Tabel1[Date]/(Tabel1[semaine]=Tabel1[[#This Row],[semaine]]),1)=Tabel1[[#This Row],[Date]])</f>
        <v>0</v>
      </c>
      <c r="R403" s="56" t="str" cm="1">
        <f t="array" aca="1" ref="R403" ca="1">IF(Tabel1[[#This Row],[auxi]:[auxi]],SUMIF(Tabel1[semaine],Tabel1[[#This Row],[semaine]],Tabel1[Heures payées]),"-")</f>
        <v>-</v>
      </c>
      <c r="S403" s="57" t="str" cm="1">
        <f t="array" aca="1" ref="S403" ca="1">IF(Tabel1[[#This Row],[auxi]:[auxi]],Tabel1[[#This Row],[total semaine]]*24-Contrat_hebdo__h,"")</f>
        <v/>
      </c>
      <c r="T403" s="68" t="str" cm="1">
        <f t="array" aca="1" ref="T403" ca="1">IF(Tabel1[[#This Row],[auxi]:[auxi]],SUMIF(Tabel1[semaine],Tabel1[[#This Row],[semaine]],Tabel1[Repas matin]),"-")</f>
        <v>-</v>
      </c>
      <c r="U403" s="68" t="str" cm="1">
        <f t="array" aca="1" ref="U403" ca="1">IF(Tabel1[[#This Row],[auxi]:[auxi]],SUMIF(Tabel1[semaine],Tabel1[[#This Row],[semaine]],Tabel1[Repas soir]),"-")</f>
        <v>-</v>
      </c>
    </row>
    <row r="404" spans="1:21" ht="15.75" thickBot="1" x14ac:dyDescent="0.3">
      <c r="A404" s="68" t="str">
        <f>MOD(YEAR(Tabel1[[#This Row],[Date]]-WEEKDAY(Tabel1[[#This Row],[Date]],2)+4),100)&amp;TEXT(_xlfn.ISOWEEKNUM(Tabel1[[#This Row],[Date]]),"-00")</f>
        <v>27-05</v>
      </c>
      <c r="B404" s="49" t="str">
        <f>MOD(YEAR(Tabel1[[#This Row],[Date]]),100) &amp; TEXT(MONTH(Tabel1[[#This Row],[Date]]),"-00")</f>
        <v>27-02</v>
      </c>
      <c r="C404" s="50">
        <v>46420</v>
      </c>
      <c r="D404" s="53"/>
      <c r="E404" s="53"/>
      <c r="F404" s="53"/>
      <c r="G404" s="53"/>
      <c r="H404" s="53"/>
      <c r="I404" s="53"/>
      <c r="J404" s="53"/>
      <c r="K404" s="53"/>
      <c r="L404" s="69"/>
      <c r="M404" s="53"/>
      <c r="N404" s="48"/>
      <c r="O404" s="53"/>
      <c r="P404" s="54"/>
      <c r="Q404" s="70" cm="1">
        <f t="array" aca="1" ref="Q404" ca="1">(TODAY()&gt;=Tabel1[[#This Row],[Date]])*(_xlfn.AGGREGATE(14,6,Tabel1[Date]/(Tabel1[semaine]=Tabel1[[#This Row],[semaine]]),1)=Tabel1[[#This Row],[Date]])</f>
        <v>0</v>
      </c>
      <c r="R404" s="56" t="str" cm="1">
        <f t="array" aca="1" ref="R404" ca="1">IF(Tabel1[[#This Row],[auxi]:[auxi]],SUMIF(Tabel1[semaine],Tabel1[[#This Row],[semaine]],Tabel1[Heures payées]),"-")</f>
        <v>-</v>
      </c>
      <c r="S404" s="57" t="str" cm="1">
        <f t="array" aca="1" ref="S404" ca="1">IF(Tabel1[[#This Row],[auxi]:[auxi]],Tabel1[[#This Row],[total semaine]]*24-Contrat_hebdo__h,"")</f>
        <v/>
      </c>
      <c r="T404" s="68" t="str" cm="1">
        <f t="array" aca="1" ref="T404" ca="1">IF(Tabel1[[#This Row],[auxi]:[auxi]],SUMIF(Tabel1[semaine],Tabel1[[#This Row],[semaine]],Tabel1[Repas matin]),"-")</f>
        <v>-</v>
      </c>
      <c r="U404" s="68" t="str" cm="1">
        <f t="array" aca="1" ref="U404" ca="1">IF(Tabel1[[#This Row],[auxi]:[auxi]],SUMIF(Tabel1[semaine],Tabel1[[#This Row],[semaine]],Tabel1[Repas soir]),"-")</f>
        <v>-</v>
      </c>
    </row>
    <row r="405" spans="1:21" ht="15.75" thickBot="1" x14ac:dyDescent="0.3">
      <c r="A405" s="68" t="str">
        <f>MOD(YEAR(Tabel1[[#This Row],[Date]]-WEEKDAY(Tabel1[[#This Row],[Date]],2)+4),100)&amp;TEXT(_xlfn.ISOWEEKNUM(Tabel1[[#This Row],[Date]]),"-00")</f>
        <v>27-05</v>
      </c>
      <c r="B405" s="49" t="str">
        <f>MOD(YEAR(Tabel1[[#This Row],[Date]]),100) &amp; TEXT(MONTH(Tabel1[[#This Row],[Date]]),"-00")</f>
        <v>27-02</v>
      </c>
      <c r="C405" s="50">
        <v>46421</v>
      </c>
      <c r="D405" s="53"/>
      <c r="E405" s="53"/>
      <c r="F405" s="53"/>
      <c r="G405" s="53"/>
      <c r="H405" s="53"/>
      <c r="I405" s="53"/>
      <c r="J405" s="53"/>
      <c r="K405" s="53"/>
      <c r="L405" s="69"/>
      <c r="M405" s="53"/>
      <c r="N405" s="48"/>
      <c r="O405" s="53"/>
      <c r="P405" s="54"/>
      <c r="Q405" s="70" cm="1">
        <f t="array" aca="1" ref="Q405" ca="1">(TODAY()&gt;=Tabel1[[#This Row],[Date]])*(_xlfn.AGGREGATE(14,6,Tabel1[Date]/(Tabel1[semaine]=Tabel1[[#This Row],[semaine]]),1)=Tabel1[[#This Row],[Date]])</f>
        <v>0</v>
      </c>
      <c r="R405" s="56" t="str" cm="1">
        <f t="array" aca="1" ref="R405" ca="1">IF(Tabel1[[#This Row],[auxi]:[auxi]],SUMIF(Tabel1[semaine],Tabel1[[#This Row],[semaine]],Tabel1[Heures payées]),"-")</f>
        <v>-</v>
      </c>
      <c r="S405" s="57" t="str" cm="1">
        <f t="array" aca="1" ref="S405" ca="1">IF(Tabel1[[#This Row],[auxi]:[auxi]],Tabel1[[#This Row],[total semaine]]*24-Contrat_hebdo__h,"")</f>
        <v/>
      </c>
      <c r="T405" s="68" t="str" cm="1">
        <f t="array" aca="1" ref="T405" ca="1">IF(Tabel1[[#This Row],[auxi]:[auxi]],SUMIF(Tabel1[semaine],Tabel1[[#This Row],[semaine]],Tabel1[Repas matin]),"-")</f>
        <v>-</v>
      </c>
      <c r="U405" s="68" t="str" cm="1">
        <f t="array" aca="1" ref="U405" ca="1">IF(Tabel1[[#This Row],[auxi]:[auxi]],SUMIF(Tabel1[semaine],Tabel1[[#This Row],[semaine]],Tabel1[Repas soir]),"-")</f>
        <v>-</v>
      </c>
    </row>
    <row r="406" spans="1:21" ht="15.75" thickBot="1" x14ac:dyDescent="0.3">
      <c r="A406" s="68" t="str">
        <f>MOD(YEAR(Tabel1[[#This Row],[Date]]-WEEKDAY(Tabel1[[#This Row],[Date]],2)+4),100)&amp;TEXT(_xlfn.ISOWEEKNUM(Tabel1[[#This Row],[Date]]),"-00")</f>
        <v>27-05</v>
      </c>
      <c r="B406" s="49" t="str">
        <f>MOD(YEAR(Tabel1[[#This Row],[Date]]),100) &amp; TEXT(MONTH(Tabel1[[#This Row],[Date]]),"-00")</f>
        <v>27-02</v>
      </c>
      <c r="C406" s="60">
        <v>46422</v>
      </c>
      <c r="D406" s="53"/>
      <c r="E406" s="53"/>
      <c r="F406" s="53"/>
      <c r="G406" s="53"/>
      <c r="H406" s="53"/>
      <c r="I406" s="53"/>
      <c r="J406" s="53"/>
      <c r="K406" s="53"/>
      <c r="L406" s="69"/>
      <c r="M406" s="53"/>
      <c r="N406" s="48"/>
      <c r="O406" s="53"/>
      <c r="P406" s="54"/>
      <c r="Q406" s="70" cm="1">
        <f t="array" aca="1" ref="Q406" ca="1">(TODAY()&gt;=Tabel1[[#This Row],[Date]])*(_xlfn.AGGREGATE(14,6,Tabel1[Date]/(Tabel1[semaine]=Tabel1[[#This Row],[semaine]]),1)=Tabel1[[#This Row],[Date]])</f>
        <v>0</v>
      </c>
      <c r="R406" s="56" t="str" cm="1">
        <f t="array" aca="1" ref="R406" ca="1">IF(Tabel1[[#This Row],[auxi]:[auxi]],SUMIF(Tabel1[semaine],Tabel1[[#This Row],[semaine]],Tabel1[Heures payées]),"-")</f>
        <v>-</v>
      </c>
      <c r="S406" s="57" t="str" cm="1">
        <f t="array" aca="1" ref="S406" ca="1">IF(Tabel1[[#This Row],[auxi]:[auxi]],Tabel1[[#This Row],[total semaine]]*24-Contrat_hebdo__h,"")</f>
        <v/>
      </c>
      <c r="T406" s="68" t="str" cm="1">
        <f t="array" aca="1" ref="T406" ca="1">IF(Tabel1[[#This Row],[auxi]:[auxi]],SUMIF(Tabel1[semaine],Tabel1[[#This Row],[semaine]],Tabel1[Repas matin]),"-")</f>
        <v>-</v>
      </c>
      <c r="U406" s="68" t="str" cm="1">
        <f t="array" aca="1" ref="U406" ca="1">IF(Tabel1[[#This Row],[auxi]:[auxi]],SUMIF(Tabel1[semaine],Tabel1[[#This Row],[semaine]],Tabel1[Repas soir]),"-")</f>
        <v>-</v>
      </c>
    </row>
    <row r="407" spans="1:21" ht="15.75" thickBot="1" x14ac:dyDescent="0.3">
      <c r="A407" s="68" t="str">
        <f>MOD(YEAR(Tabel1[[#This Row],[Date]]-WEEKDAY(Tabel1[[#This Row],[Date]],2)+4),100)&amp;TEXT(_xlfn.ISOWEEKNUM(Tabel1[[#This Row],[Date]]),"-00")</f>
        <v>27-05</v>
      </c>
      <c r="B407" s="49" t="str">
        <f>MOD(YEAR(Tabel1[[#This Row],[Date]]),100) &amp; TEXT(MONTH(Tabel1[[#This Row],[Date]]),"-00")</f>
        <v>27-02</v>
      </c>
      <c r="C407" s="50">
        <v>46423</v>
      </c>
      <c r="D407" s="53"/>
      <c r="E407" s="53"/>
      <c r="F407" s="53"/>
      <c r="G407" s="53"/>
      <c r="H407" s="53"/>
      <c r="I407" s="53"/>
      <c r="J407" s="53"/>
      <c r="K407" s="53"/>
      <c r="L407" s="69"/>
      <c r="M407" s="53"/>
      <c r="N407" s="48"/>
      <c r="O407" s="53"/>
      <c r="P407" s="54"/>
      <c r="Q407" s="70" cm="1">
        <f t="array" aca="1" ref="Q407" ca="1">(TODAY()&gt;=Tabel1[[#This Row],[Date]])*(_xlfn.AGGREGATE(14,6,Tabel1[Date]/(Tabel1[semaine]=Tabel1[[#This Row],[semaine]]),1)=Tabel1[[#This Row],[Date]])</f>
        <v>0</v>
      </c>
      <c r="R407" s="56" t="str" cm="1">
        <f t="array" aca="1" ref="R407" ca="1">IF(Tabel1[[#This Row],[auxi]:[auxi]],SUMIF(Tabel1[semaine],Tabel1[[#This Row],[semaine]],Tabel1[Heures payées]),"-")</f>
        <v>-</v>
      </c>
      <c r="S407" s="57" t="str" cm="1">
        <f t="array" aca="1" ref="S407" ca="1">IF(Tabel1[[#This Row],[auxi]:[auxi]],Tabel1[[#This Row],[total semaine]]*24-Contrat_hebdo__h,"")</f>
        <v/>
      </c>
      <c r="T407" s="68" t="str" cm="1">
        <f t="array" aca="1" ref="T407" ca="1">IF(Tabel1[[#This Row],[auxi]:[auxi]],SUMIF(Tabel1[semaine],Tabel1[[#This Row],[semaine]],Tabel1[Repas matin]),"-")</f>
        <v>-</v>
      </c>
      <c r="U407" s="68" t="str" cm="1">
        <f t="array" aca="1" ref="U407" ca="1">IF(Tabel1[[#This Row],[auxi]:[auxi]],SUMIF(Tabel1[semaine],Tabel1[[#This Row],[semaine]],Tabel1[Repas soir]),"-")</f>
        <v>-</v>
      </c>
    </row>
    <row r="408" spans="1:21" ht="15.75" thickBot="1" x14ac:dyDescent="0.3">
      <c r="A408" s="68" t="str">
        <f>MOD(YEAR(Tabel1[[#This Row],[Date]]-WEEKDAY(Tabel1[[#This Row],[Date]],2)+4),100)&amp;TEXT(_xlfn.ISOWEEKNUM(Tabel1[[#This Row],[Date]]),"-00")</f>
        <v>27-05</v>
      </c>
      <c r="B408" s="49" t="str">
        <f>MOD(YEAR(Tabel1[[#This Row],[Date]]),100) &amp; TEXT(MONTH(Tabel1[[#This Row],[Date]]),"-00")</f>
        <v>27-02</v>
      </c>
      <c r="C408" s="50">
        <v>46424</v>
      </c>
      <c r="D408" s="53"/>
      <c r="E408" s="53"/>
      <c r="F408" s="53"/>
      <c r="G408" s="53"/>
      <c r="H408" s="53"/>
      <c r="I408" s="53"/>
      <c r="J408" s="53"/>
      <c r="K408" s="53"/>
      <c r="L408" s="69"/>
      <c r="M408" s="53"/>
      <c r="N408" s="48"/>
      <c r="O408" s="53"/>
      <c r="P408" s="54"/>
      <c r="Q408" s="70" cm="1">
        <f t="array" aca="1" ref="Q408" ca="1">(TODAY()&gt;=Tabel1[[#This Row],[Date]])*(_xlfn.AGGREGATE(14,6,Tabel1[Date]/(Tabel1[semaine]=Tabel1[[#This Row],[semaine]]),1)=Tabel1[[#This Row],[Date]])</f>
        <v>0</v>
      </c>
      <c r="R408" s="56" t="str" cm="1">
        <f t="array" aca="1" ref="R408" ca="1">IF(Tabel1[[#This Row],[auxi]:[auxi]],SUMIF(Tabel1[semaine],Tabel1[[#This Row],[semaine]],Tabel1[Heures payées]),"-")</f>
        <v>-</v>
      </c>
      <c r="S408" s="57" t="str" cm="1">
        <f t="array" aca="1" ref="S408" ca="1">IF(Tabel1[[#This Row],[auxi]:[auxi]],Tabel1[[#This Row],[total semaine]]*24-Contrat_hebdo__h,"")</f>
        <v/>
      </c>
      <c r="T408" s="68" t="str" cm="1">
        <f t="array" aca="1" ref="T408" ca="1">IF(Tabel1[[#This Row],[auxi]:[auxi]],SUMIF(Tabel1[semaine],Tabel1[[#This Row],[semaine]],Tabel1[Repas matin]),"-")</f>
        <v>-</v>
      </c>
      <c r="U408" s="68" t="str" cm="1">
        <f t="array" aca="1" ref="U408" ca="1">IF(Tabel1[[#This Row],[auxi]:[auxi]],SUMIF(Tabel1[semaine],Tabel1[[#This Row],[semaine]],Tabel1[Repas soir]),"-")</f>
        <v>-</v>
      </c>
    </row>
    <row r="409" spans="1:21" ht="15.75" thickBot="1" x14ac:dyDescent="0.3">
      <c r="A409" s="68" t="str">
        <f>MOD(YEAR(Tabel1[[#This Row],[Date]]-WEEKDAY(Tabel1[[#This Row],[Date]],2)+4),100)&amp;TEXT(_xlfn.ISOWEEKNUM(Tabel1[[#This Row],[Date]]),"-00")</f>
        <v>27-05</v>
      </c>
      <c r="B409" s="49" t="str">
        <f>MOD(YEAR(Tabel1[[#This Row],[Date]]),100) &amp; TEXT(MONTH(Tabel1[[#This Row],[Date]]),"-00")</f>
        <v>27-02</v>
      </c>
      <c r="C409" s="60">
        <v>46425</v>
      </c>
      <c r="D409" s="53"/>
      <c r="E409" s="53"/>
      <c r="F409" s="53"/>
      <c r="G409" s="53"/>
      <c r="H409" s="53"/>
      <c r="I409" s="53"/>
      <c r="J409" s="53"/>
      <c r="K409" s="53"/>
      <c r="L409" s="69"/>
      <c r="M409" s="53"/>
      <c r="N409" s="48"/>
      <c r="O409" s="53"/>
      <c r="P409" s="54"/>
      <c r="Q409" s="70" cm="1">
        <f t="array" aca="1" ref="Q409" ca="1">(TODAY()&gt;=Tabel1[[#This Row],[Date]])*(_xlfn.AGGREGATE(14,6,Tabel1[Date]/(Tabel1[semaine]=Tabel1[[#This Row],[semaine]]),1)=Tabel1[[#This Row],[Date]])</f>
        <v>0</v>
      </c>
      <c r="R409" s="56" t="str" cm="1">
        <f t="array" aca="1" ref="R409" ca="1">IF(Tabel1[[#This Row],[auxi]:[auxi]],SUMIF(Tabel1[semaine],Tabel1[[#This Row],[semaine]],Tabel1[Heures payées]),"-")</f>
        <v>-</v>
      </c>
      <c r="S409" s="57" t="str" cm="1">
        <f t="array" aca="1" ref="S409" ca="1">IF(Tabel1[[#This Row],[auxi]:[auxi]],Tabel1[[#This Row],[total semaine]]*24-Contrat_hebdo__h,"")</f>
        <v/>
      </c>
      <c r="T409" s="68" t="str" cm="1">
        <f t="array" aca="1" ref="T409" ca="1">IF(Tabel1[[#This Row],[auxi]:[auxi]],SUMIF(Tabel1[semaine],Tabel1[[#This Row],[semaine]],Tabel1[Repas matin]),"-")</f>
        <v>-</v>
      </c>
      <c r="U409" s="68" t="str" cm="1">
        <f t="array" aca="1" ref="U409" ca="1">IF(Tabel1[[#This Row],[auxi]:[auxi]],SUMIF(Tabel1[semaine],Tabel1[[#This Row],[semaine]],Tabel1[Repas soir]),"-")</f>
        <v>-</v>
      </c>
    </row>
    <row r="410" spans="1:21" ht="15.75" thickBot="1" x14ac:dyDescent="0.3">
      <c r="A410" s="68" t="str">
        <f>MOD(YEAR(Tabel1[[#This Row],[Date]]-WEEKDAY(Tabel1[[#This Row],[Date]],2)+4),100)&amp;TEXT(_xlfn.ISOWEEKNUM(Tabel1[[#This Row],[Date]]),"-00")</f>
        <v>27-06</v>
      </c>
      <c r="B410" s="49" t="str">
        <f>MOD(YEAR(Tabel1[[#This Row],[Date]]),100) &amp; TEXT(MONTH(Tabel1[[#This Row],[Date]]),"-00")</f>
        <v>27-02</v>
      </c>
      <c r="C410" s="50">
        <v>46426</v>
      </c>
      <c r="D410" s="53"/>
      <c r="E410" s="53"/>
      <c r="F410" s="53"/>
      <c r="G410" s="53"/>
      <c r="H410" s="53"/>
      <c r="I410" s="53"/>
      <c r="J410" s="53"/>
      <c r="K410" s="53"/>
      <c r="L410" s="69"/>
      <c r="M410" s="53"/>
      <c r="N410" s="48"/>
      <c r="O410" s="53"/>
      <c r="P410" s="54"/>
      <c r="Q410" s="70" cm="1">
        <f t="array" aca="1" ref="Q410" ca="1">(TODAY()&gt;=Tabel1[[#This Row],[Date]])*(_xlfn.AGGREGATE(14,6,Tabel1[Date]/(Tabel1[semaine]=Tabel1[[#This Row],[semaine]]),1)=Tabel1[[#This Row],[Date]])</f>
        <v>0</v>
      </c>
      <c r="R410" s="56" t="str" cm="1">
        <f t="array" aca="1" ref="R410" ca="1">IF(Tabel1[[#This Row],[auxi]:[auxi]],SUMIF(Tabel1[semaine],Tabel1[[#This Row],[semaine]],Tabel1[Heures payées]),"-")</f>
        <v>-</v>
      </c>
      <c r="S410" s="57" t="str" cm="1">
        <f t="array" aca="1" ref="S410" ca="1">IF(Tabel1[[#This Row],[auxi]:[auxi]],Tabel1[[#This Row],[total semaine]]*24-Contrat_hebdo__h,"")</f>
        <v/>
      </c>
      <c r="T410" s="68" t="str" cm="1">
        <f t="array" aca="1" ref="T410" ca="1">IF(Tabel1[[#This Row],[auxi]:[auxi]],SUMIF(Tabel1[semaine],Tabel1[[#This Row],[semaine]],Tabel1[Repas matin]),"-")</f>
        <v>-</v>
      </c>
      <c r="U410" s="68" t="str" cm="1">
        <f t="array" aca="1" ref="U410" ca="1">IF(Tabel1[[#This Row],[auxi]:[auxi]],SUMIF(Tabel1[semaine],Tabel1[[#This Row],[semaine]],Tabel1[Repas soir]),"-")</f>
        <v>-</v>
      </c>
    </row>
    <row r="411" spans="1:21" ht="15.75" thickBot="1" x14ac:dyDescent="0.3">
      <c r="A411" s="68" t="str">
        <f>MOD(YEAR(Tabel1[[#This Row],[Date]]-WEEKDAY(Tabel1[[#This Row],[Date]],2)+4),100)&amp;TEXT(_xlfn.ISOWEEKNUM(Tabel1[[#This Row],[Date]]),"-00")</f>
        <v>27-06</v>
      </c>
      <c r="B411" s="49" t="str">
        <f>MOD(YEAR(Tabel1[[#This Row],[Date]]),100) &amp; TEXT(MONTH(Tabel1[[#This Row],[Date]]),"-00")</f>
        <v>27-02</v>
      </c>
      <c r="C411" s="50">
        <v>46427</v>
      </c>
      <c r="D411" s="53"/>
      <c r="E411" s="53"/>
      <c r="F411" s="53"/>
      <c r="G411" s="53"/>
      <c r="H411" s="53"/>
      <c r="I411" s="53"/>
      <c r="J411" s="53"/>
      <c r="K411" s="53"/>
      <c r="L411" s="69"/>
      <c r="M411" s="53"/>
      <c r="N411" s="48"/>
      <c r="O411" s="53"/>
      <c r="P411" s="54"/>
      <c r="Q411" s="70" cm="1">
        <f t="array" aca="1" ref="Q411" ca="1">(TODAY()&gt;=Tabel1[[#This Row],[Date]])*(_xlfn.AGGREGATE(14,6,Tabel1[Date]/(Tabel1[semaine]=Tabel1[[#This Row],[semaine]]),1)=Tabel1[[#This Row],[Date]])</f>
        <v>0</v>
      </c>
      <c r="R411" s="56" t="str" cm="1">
        <f t="array" aca="1" ref="R411" ca="1">IF(Tabel1[[#This Row],[auxi]:[auxi]],SUMIF(Tabel1[semaine],Tabel1[[#This Row],[semaine]],Tabel1[Heures payées]),"-")</f>
        <v>-</v>
      </c>
      <c r="S411" s="57" t="str" cm="1">
        <f t="array" aca="1" ref="S411" ca="1">IF(Tabel1[[#This Row],[auxi]:[auxi]],Tabel1[[#This Row],[total semaine]]*24-Contrat_hebdo__h,"")</f>
        <v/>
      </c>
      <c r="T411" s="68" t="str" cm="1">
        <f t="array" aca="1" ref="T411" ca="1">IF(Tabel1[[#This Row],[auxi]:[auxi]],SUMIF(Tabel1[semaine],Tabel1[[#This Row],[semaine]],Tabel1[Repas matin]),"-")</f>
        <v>-</v>
      </c>
      <c r="U411" s="68" t="str" cm="1">
        <f t="array" aca="1" ref="U411" ca="1">IF(Tabel1[[#This Row],[auxi]:[auxi]],SUMIF(Tabel1[semaine],Tabel1[[#This Row],[semaine]],Tabel1[Repas soir]),"-")</f>
        <v>-</v>
      </c>
    </row>
    <row r="412" spans="1:21" ht="15.75" thickBot="1" x14ac:dyDescent="0.3">
      <c r="A412" s="68" t="str">
        <f>MOD(YEAR(Tabel1[[#This Row],[Date]]-WEEKDAY(Tabel1[[#This Row],[Date]],2)+4),100)&amp;TEXT(_xlfn.ISOWEEKNUM(Tabel1[[#This Row],[Date]]),"-00")</f>
        <v>27-06</v>
      </c>
      <c r="B412" s="49" t="str">
        <f>MOD(YEAR(Tabel1[[#This Row],[Date]]),100) &amp; TEXT(MONTH(Tabel1[[#This Row],[Date]]),"-00")</f>
        <v>27-02</v>
      </c>
      <c r="C412" s="60">
        <v>46428</v>
      </c>
      <c r="D412" s="53"/>
      <c r="E412" s="53"/>
      <c r="F412" s="53"/>
      <c r="G412" s="53"/>
      <c r="H412" s="53"/>
      <c r="I412" s="53"/>
      <c r="J412" s="53"/>
      <c r="K412" s="53"/>
      <c r="L412" s="69"/>
      <c r="M412" s="53"/>
      <c r="N412" s="48"/>
      <c r="O412" s="53"/>
      <c r="P412" s="54"/>
      <c r="Q412" s="70" cm="1">
        <f t="array" aca="1" ref="Q412" ca="1">(TODAY()&gt;=Tabel1[[#This Row],[Date]])*(_xlfn.AGGREGATE(14,6,Tabel1[Date]/(Tabel1[semaine]=Tabel1[[#This Row],[semaine]]),1)=Tabel1[[#This Row],[Date]])</f>
        <v>0</v>
      </c>
      <c r="R412" s="56" t="str" cm="1">
        <f t="array" aca="1" ref="R412" ca="1">IF(Tabel1[[#This Row],[auxi]:[auxi]],SUMIF(Tabel1[semaine],Tabel1[[#This Row],[semaine]],Tabel1[Heures payées]),"-")</f>
        <v>-</v>
      </c>
      <c r="S412" s="57" t="str" cm="1">
        <f t="array" aca="1" ref="S412" ca="1">IF(Tabel1[[#This Row],[auxi]:[auxi]],Tabel1[[#This Row],[total semaine]]*24-Contrat_hebdo__h,"")</f>
        <v/>
      </c>
      <c r="T412" s="68" t="str" cm="1">
        <f t="array" aca="1" ref="T412" ca="1">IF(Tabel1[[#This Row],[auxi]:[auxi]],SUMIF(Tabel1[semaine],Tabel1[[#This Row],[semaine]],Tabel1[Repas matin]),"-")</f>
        <v>-</v>
      </c>
      <c r="U412" s="68" t="str" cm="1">
        <f t="array" aca="1" ref="U412" ca="1">IF(Tabel1[[#This Row],[auxi]:[auxi]],SUMIF(Tabel1[semaine],Tabel1[[#This Row],[semaine]],Tabel1[Repas soir]),"-")</f>
        <v>-</v>
      </c>
    </row>
    <row r="413" spans="1:21" ht="15.75" thickBot="1" x14ac:dyDescent="0.3">
      <c r="A413" s="68" t="str">
        <f>MOD(YEAR(Tabel1[[#This Row],[Date]]-WEEKDAY(Tabel1[[#This Row],[Date]],2)+4),100)&amp;TEXT(_xlfn.ISOWEEKNUM(Tabel1[[#This Row],[Date]]),"-00")</f>
        <v>27-06</v>
      </c>
      <c r="B413" s="49" t="str">
        <f>MOD(YEAR(Tabel1[[#This Row],[Date]]),100) &amp; TEXT(MONTH(Tabel1[[#This Row],[Date]]),"-00")</f>
        <v>27-02</v>
      </c>
      <c r="C413" s="50">
        <v>46429</v>
      </c>
      <c r="D413" s="53"/>
      <c r="E413" s="53"/>
      <c r="F413" s="53"/>
      <c r="G413" s="53"/>
      <c r="H413" s="53"/>
      <c r="I413" s="53"/>
      <c r="J413" s="53"/>
      <c r="K413" s="53"/>
      <c r="L413" s="69"/>
      <c r="M413" s="53"/>
      <c r="N413" s="48"/>
      <c r="O413" s="53"/>
      <c r="P413" s="54"/>
      <c r="Q413" s="70" cm="1">
        <f t="array" aca="1" ref="Q413" ca="1">(TODAY()&gt;=Tabel1[[#This Row],[Date]])*(_xlfn.AGGREGATE(14,6,Tabel1[Date]/(Tabel1[semaine]=Tabel1[[#This Row],[semaine]]),1)=Tabel1[[#This Row],[Date]])</f>
        <v>0</v>
      </c>
      <c r="R413" s="56" t="str" cm="1">
        <f t="array" aca="1" ref="R413" ca="1">IF(Tabel1[[#This Row],[auxi]:[auxi]],SUMIF(Tabel1[semaine],Tabel1[[#This Row],[semaine]],Tabel1[Heures payées]),"-")</f>
        <v>-</v>
      </c>
      <c r="S413" s="57" t="str" cm="1">
        <f t="array" aca="1" ref="S413" ca="1">IF(Tabel1[[#This Row],[auxi]:[auxi]],Tabel1[[#This Row],[total semaine]]*24-Contrat_hebdo__h,"")</f>
        <v/>
      </c>
      <c r="T413" s="68" t="str" cm="1">
        <f t="array" aca="1" ref="T413" ca="1">IF(Tabel1[[#This Row],[auxi]:[auxi]],SUMIF(Tabel1[semaine],Tabel1[[#This Row],[semaine]],Tabel1[Repas matin]),"-")</f>
        <v>-</v>
      </c>
      <c r="U413" s="68" t="str" cm="1">
        <f t="array" aca="1" ref="U413" ca="1">IF(Tabel1[[#This Row],[auxi]:[auxi]],SUMIF(Tabel1[semaine],Tabel1[[#This Row],[semaine]],Tabel1[Repas soir]),"-")</f>
        <v>-</v>
      </c>
    </row>
    <row r="414" spans="1:21" ht="15.75" thickBot="1" x14ac:dyDescent="0.3">
      <c r="A414" s="68" t="str">
        <f>MOD(YEAR(Tabel1[[#This Row],[Date]]-WEEKDAY(Tabel1[[#This Row],[Date]],2)+4),100)&amp;TEXT(_xlfn.ISOWEEKNUM(Tabel1[[#This Row],[Date]]),"-00")</f>
        <v>27-06</v>
      </c>
      <c r="B414" s="49" t="str">
        <f>MOD(YEAR(Tabel1[[#This Row],[Date]]),100) &amp; TEXT(MONTH(Tabel1[[#This Row],[Date]]),"-00")</f>
        <v>27-02</v>
      </c>
      <c r="C414" s="50">
        <v>46430</v>
      </c>
      <c r="D414" s="53"/>
      <c r="E414" s="53"/>
      <c r="F414" s="53"/>
      <c r="G414" s="53"/>
      <c r="H414" s="53"/>
      <c r="I414" s="53"/>
      <c r="J414" s="53"/>
      <c r="K414" s="53"/>
      <c r="L414" s="69"/>
      <c r="M414" s="53"/>
      <c r="N414" s="48"/>
      <c r="O414" s="53"/>
      <c r="P414" s="54"/>
      <c r="Q414" s="70" cm="1">
        <f t="array" aca="1" ref="Q414" ca="1">(TODAY()&gt;=Tabel1[[#This Row],[Date]])*(_xlfn.AGGREGATE(14,6,Tabel1[Date]/(Tabel1[semaine]=Tabel1[[#This Row],[semaine]]),1)=Tabel1[[#This Row],[Date]])</f>
        <v>0</v>
      </c>
      <c r="R414" s="56" t="str" cm="1">
        <f t="array" aca="1" ref="R414" ca="1">IF(Tabel1[[#This Row],[auxi]:[auxi]],SUMIF(Tabel1[semaine],Tabel1[[#This Row],[semaine]],Tabel1[Heures payées]),"-")</f>
        <v>-</v>
      </c>
      <c r="S414" s="57" t="str" cm="1">
        <f t="array" aca="1" ref="S414" ca="1">IF(Tabel1[[#This Row],[auxi]:[auxi]],Tabel1[[#This Row],[total semaine]]*24-Contrat_hebdo__h,"")</f>
        <v/>
      </c>
      <c r="T414" s="68" t="str" cm="1">
        <f t="array" aca="1" ref="T414" ca="1">IF(Tabel1[[#This Row],[auxi]:[auxi]],SUMIF(Tabel1[semaine],Tabel1[[#This Row],[semaine]],Tabel1[Repas matin]),"-")</f>
        <v>-</v>
      </c>
      <c r="U414" s="68" t="str" cm="1">
        <f t="array" aca="1" ref="U414" ca="1">IF(Tabel1[[#This Row],[auxi]:[auxi]],SUMIF(Tabel1[semaine],Tabel1[[#This Row],[semaine]],Tabel1[Repas soir]),"-")</f>
        <v>-</v>
      </c>
    </row>
    <row r="415" spans="1:21" ht="15.75" thickBot="1" x14ac:dyDescent="0.3">
      <c r="A415" s="68" t="str">
        <f>MOD(YEAR(Tabel1[[#This Row],[Date]]-WEEKDAY(Tabel1[[#This Row],[Date]],2)+4),100)&amp;TEXT(_xlfn.ISOWEEKNUM(Tabel1[[#This Row],[Date]]),"-00")</f>
        <v>27-06</v>
      </c>
      <c r="B415" s="49" t="str">
        <f>MOD(YEAR(Tabel1[[#This Row],[Date]]),100) &amp; TEXT(MONTH(Tabel1[[#This Row],[Date]]),"-00")</f>
        <v>27-02</v>
      </c>
      <c r="C415" s="60">
        <v>46431</v>
      </c>
      <c r="D415" s="53"/>
      <c r="E415" s="53"/>
      <c r="F415" s="53"/>
      <c r="G415" s="53"/>
      <c r="H415" s="53"/>
      <c r="I415" s="53"/>
      <c r="J415" s="53"/>
      <c r="K415" s="53"/>
      <c r="L415" s="69"/>
      <c r="M415" s="53"/>
      <c r="N415" s="48"/>
      <c r="O415" s="53"/>
      <c r="P415" s="54"/>
      <c r="Q415" s="70" cm="1">
        <f t="array" aca="1" ref="Q415" ca="1">(TODAY()&gt;=Tabel1[[#This Row],[Date]])*(_xlfn.AGGREGATE(14,6,Tabel1[Date]/(Tabel1[semaine]=Tabel1[[#This Row],[semaine]]),1)=Tabel1[[#This Row],[Date]])</f>
        <v>0</v>
      </c>
      <c r="R415" s="56" t="str" cm="1">
        <f t="array" aca="1" ref="R415" ca="1">IF(Tabel1[[#This Row],[auxi]:[auxi]],SUMIF(Tabel1[semaine],Tabel1[[#This Row],[semaine]],Tabel1[Heures payées]),"-")</f>
        <v>-</v>
      </c>
      <c r="S415" s="57" t="str" cm="1">
        <f t="array" aca="1" ref="S415" ca="1">IF(Tabel1[[#This Row],[auxi]:[auxi]],Tabel1[[#This Row],[total semaine]]*24-Contrat_hebdo__h,"")</f>
        <v/>
      </c>
      <c r="T415" s="68" t="str" cm="1">
        <f t="array" aca="1" ref="T415" ca="1">IF(Tabel1[[#This Row],[auxi]:[auxi]],SUMIF(Tabel1[semaine],Tabel1[[#This Row],[semaine]],Tabel1[Repas matin]),"-")</f>
        <v>-</v>
      </c>
      <c r="U415" s="68" t="str" cm="1">
        <f t="array" aca="1" ref="U415" ca="1">IF(Tabel1[[#This Row],[auxi]:[auxi]],SUMIF(Tabel1[semaine],Tabel1[[#This Row],[semaine]],Tabel1[Repas soir]),"-")</f>
        <v>-</v>
      </c>
    </row>
    <row r="416" spans="1:21" ht="15.75" thickBot="1" x14ac:dyDescent="0.3">
      <c r="A416" s="68" t="str">
        <f>MOD(YEAR(Tabel1[[#This Row],[Date]]-WEEKDAY(Tabel1[[#This Row],[Date]],2)+4),100)&amp;TEXT(_xlfn.ISOWEEKNUM(Tabel1[[#This Row],[Date]]),"-00")</f>
        <v>27-06</v>
      </c>
      <c r="B416" s="49" t="str">
        <f>MOD(YEAR(Tabel1[[#This Row],[Date]]),100) &amp; TEXT(MONTH(Tabel1[[#This Row],[Date]]),"-00")</f>
        <v>27-02</v>
      </c>
      <c r="C416" s="50">
        <v>46432</v>
      </c>
      <c r="D416" s="53"/>
      <c r="E416" s="53"/>
      <c r="F416" s="53"/>
      <c r="G416" s="53"/>
      <c r="H416" s="53"/>
      <c r="I416" s="53"/>
      <c r="J416" s="53"/>
      <c r="K416" s="53"/>
      <c r="L416" s="69"/>
      <c r="M416" s="53"/>
      <c r="N416" s="48"/>
      <c r="O416" s="53"/>
      <c r="P416" s="54"/>
      <c r="Q416" s="70" cm="1">
        <f t="array" aca="1" ref="Q416" ca="1">(TODAY()&gt;=Tabel1[[#This Row],[Date]])*(_xlfn.AGGREGATE(14,6,Tabel1[Date]/(Tabel1[semaine]=Tabel1[[#This Row],[semaine]]),1)=Tabel1[[#This Row],[Date]])</f>
        <v>0</v>
      </c>
      <c r="R416" s="56" t="str" cm="1">
        <f t="array" aca="1" ref="R416" ca="1">IF(Tabel1[[#This Row],[auxi]:[auxi]],SUMIF(Tabel1[semaine],Tabel1[[#This Row],[semaine]],Tabel1[Heures payées]),"-")</f>
        <v>-</v>
      </c>
      <c r="S416" s="57" t="str" cm="1">
        <f t="array" aca="1" ref="S416" ca="1">IF(Tabel1[[#This Row],[auxi]:[auxi]],Tabel1[[#This Row],[total semaine]]*24-Contrat_hebdo__h,"")</f>
        <v/>
      </c>
      <c r="T416" s="68" t="str" cm="1">
        <f t="array" aca="1" ref="T416" ca="1">IF(Tabel1[[#This Row],[auxi]:[auxi]],SUMIF(Tabel1[semaine],Tabel1[[#This Row],[semaine]],Tabel1[Repas matin]),"-")</f>
        <v>-</v>
      </c>
      <c r="U416" s="68" t="str" cm="1">
        <f t="array" aca="1" ref="U416" ca="1">IF(Tabel1[[#This Row],[auxi]:[auxi]],SUMIF(Tabel1[semaine],Tabel1[[#This Row],[semaine]],Tabel1[Repas soir]),"-")</f>
        <v>-</v>
      </c>
    </row>
    <row r="417" spans="1:21" ht="15.75" thickBot="1" x14ac:dyDescent="0.3">
      <c r="A417" s="68" t="str">
        <f>MOD(YEAR(Tabel1[[#This Row],[Date]]-WEEKDAY(Tabel1[[#This Row],[Date]],2)+4),100)&amp;TEXT(_xlfn.ISOWEEKNUM(Tabel1[[#This Row],[Date]]),"-00")</f>
        <v>27-07</v>
      </c>
      <c r="B417" s="49" t="str">
        <f>MOD(YEAR(Tabel1[[#This Row],[Date]]),100) &amp; TEXT(MONTH(Tabel1[[#This Row],[Date]]),"-00")</f>
        <v>27-02</v>
      </c>
      <c r="C417" s="50">
        <v>46433</v>
      </c>
      <c r="D417" s="53"/>
      <c r="E417" s="53"/>
      <c r="F417" s="53"/>
      <c r="G417" s="53"/>
      <c r="H417" s="53"/>
      <c r="I417" s="53"/>
      <c r="J417" s="53"/>
      <c r="K417" s="53"/>
      <c r="L417" s="69"/>
      <c r="M417" s="53"/>
      <c r="N417" s="48"/>
      <c r="O417" s="53"/>
      <c r="P417" s="54"/>
      <c r="Q417" s="70" cm="1">
        <f t="array" aca="1" ref="Q417" ca="1">(TODAY()&gt;=Tabel1[[#This Row],[Date]])*(_xlfn.AGGREGATE(14,6,Tabel1[Date]/(Tabel1[semaine]=Tabel1[[#This Row],[semaine]]),1)=Tabel1[[#This Row],[Date]])</f>
        <v>0</v>
      </c>
      <c r="R417" s="56" t="str" cm="1">
        <f t="array" aca="1" ref="R417" ca="1">IF(Tabel1[[#This Row],[auxi]:[auxi]],SUMIF(Tabel1[semaine],Tabel1[[#This Row],[semaine]],Tabel1[Heures payées]),"-")</f>
        <v>-</v>
      </c>
      <c r="S417" s="57" t="str" cm="1">
        <f t="array" aca="1" ref="S417" ca="1">IF(Tabel1[[#This Row],[auxi]:[auxi]],Tabel1[[#This Row],[total semaine]]*24-Contrat_hebdo__h,"")</f>
        <v/>
      </c>
      <c r="T417" s="68" t="str" cm="1">
        <f t="array" aca="1" ref="T417" ca="1">IF(Tabel1[[#This Row],[auxi]:[auxi]],SUMIF(Tabel1[semaine],Tabel1[[#This Row],[semaine]],Tabel1[Repas matin]),"-")</f>
        <v>-</v>
      </c>
      <c r="U417" s="68" t="str" cm="1">
        <f t="array" aca="1" ref="U417" ca="1">IF(Tabel1[[#This Row],[auxi]:[auxi]],SUMIF(Tabel1[semaine],Tabel1[[#This Row],[semaine]],Tabel1[Repas soir]),"-")</f>
        <v>-</v>
      </c>
    </row>
    <row r="418" spans="1:21" ht="15.75" thickBot="1" x14ac:dyDescent="0.3">
      <c r="A418" s="68" t="str">
        <f>MOD(YEAR(Tabel1[[#This Row],[Date]]-WEEKDAY(Tabel1[[#This Row],[Date]],2)+4),100)&amp;TEXT(_xlfn.ISOWEEKNUM(Tabel1[[#This Row],[Date]]),"-00")</f>
        <v>27-07</v>
      </c>
      <c r="B418" s="49" t="str">
        <f>MOD(YEAR(Tabel1[[#This Row],[Date]]),100) &amp; TEXT(MONTH(Tabel1[[#This Row],[Date]]),"-00")</f>
        <v>27-02</v>
      </c>
      <c r="C418" s="60">
        <v>46434</v>
      </c>
      <c r="D418" s="53"/>
      <c r="E418" s="53"/>
      <c r="F418" s="53"/>
      <c r="G418" s="53"/>
      <c r="H418" s="53"/>
      <c r="I418" s="53"/>
      <c r="J418" s="53"/>
      <c r="K418" s="53"/>
      <c r="L418" s="69"/>
      <c r="M418" s="53"/>
      <c r="N418" s="48"/>
      <c r="O418" s="53"/>
      <c r="P418" s="54"/>
      <c r="Q418" s="70" cm="1">
        <f t="array" aca="1" ref="Q418" ca="1">(TODAY()&gt;=Tabel1[[#This Row],[Date]])*(_xlfn.AGGREGATE(14,6,Tabel1[Date]/(Tabel1[semaine]=Tabel1[[#This Row],[semaine]]),1)=Tabel1[[#This Row],[Date]])</f>
        <v>0</v>
      </c>
      <c r="R418" s="56" t="str" cm="1">
        <f t="array" aca="1" ref="R418" ca="1">IF(Tabel1[[#This Row],[auxi]:[auxi]],SUMIF(Tabel1[semaine],Tabel1[[#This Row],[semaine]],Tabel1[Heures payées]),"-")</f>
        <v>-</v>
      </c>
      <c r="S418" s="57" t="str" cm="1">
        <f t="array" aca="1" ref="S418" ca="1">IF(Tabel1[[#This Row],[auxi]:[auxi]],Tabel1[[#This Row],[total semaine]]*24-Contrat_hebdo__h,"")</f>
        <v/>
      </c>
      <c r="T418" s="68" t="str" cm="1">
        <f t="array" aca="1" ref="T418" ca="1">IF(Tabel1[[#This Row],[auxi]:[auxi]],SUMIF(Tabel1[semaine],Tabel1[[#This Row],[semaine]],Tabel1[Repas matin]),"-")</f>
        <v>-</v>
      </c>
      <c r="U418" s="68" t="str" cm="1">
        <f t="array" aca="1" ref="U418" ca="1">IF(Tabel1[[#This Row],[auxi]:[auxi]],SUMIF(Tabel1[semaine],Tabel1[[#This Row],[semaine]],Tabel1[Repas soir]),"-")</f>
        <v>-</v>
      </c>
    </row>
    <row r="419" spans="1:21" ht="15.75" thickBot="1" x14ac:dyDescent="0.3">
      <c r="A419" s="68" t="str">
        <f>MOD(YEAR(Tabel1[[#This Row],[Date]]-WEEKDAY(Tabel1[[#This Row],[Date]],2)+4),100)&amp;TEXT(_xlfn.ISOWEEKNUM(Tabel1[[#This Row],[Date]]),"-00")</f>
        <v>27-07</v>
      </c>
      <c r="B419" s="49" t="str">
        <f>MOD(YEAR(Tabel1[[#This Row],[Date]]),100) &amp; TEXT(MONTH(Tabel1[[#This Row],[Date]]),"-00")</f>
        <v>27-02</v>
      </c>
      <c r="C419" s="50">
        <v>46435</v>
      </c>
      <c r="D419" s="53"/>
      <c r="E419" s="53"/>
      <c r="F419" s="53"/>
      <c r="G419" s="53"/>
      <c r="H419" s="53"/>
      <c r="I419" s="53"/>
      <c r="J419" s="53"/>
      <c r="K419" s="53"/>
      <c r="L419" s="69"/>
      <c r="M419" s="53"/>
      <c r="N419" s="48"/>
      <c r="O419" s="53"/>
      <c r="P419" s="54"/>
      <c r="Q419" s="70" cm="1">
        <f t="array" aca="1" ref="Q419" ca="1">(TODAY()&gt;=Tabel1[[#This Row],[Date]])*(_xlfn.AGGREGATE(14,6,Tabel1[Date]/(Tabel1[semaine]=Tabel1[[#This Row],[semaine]]),1)=Tabel1[[#This Row],[Date]])</f>
        <v>0</v>
      </c>
      <c r="R419" s="56" t="str" cm="1">
        <f t="array" aca="1" ref="R419" ca="1">IF(Tabel1[[#This Row],[auxi]:[auxi]],SUMIF(Tabel1[semaine],Tabel1[[#This Row],[semaine]],Tabel1[Heures payées]),"-")</f>
        <v>-</v>
      </c>
      <c r="S419" s="57" t="str" cm="1">
        <f t="array" aca="1" ref="S419" ca="1">IF(Tabel1[[#This Row],[auxi]:[auxi]],Tabel1[[#This Row],[total semaine]]*24-Contrat_hebdo__h,"")</f>
        <v/>
      </c>
      <c r="T419" s="68" t="str" cm="1">
        <f t="array" aca="1" ref="T419" ca="1">IF(Tabel1[[#This Row],[auxi]:[auxi]],SUMIF(Tabel1[semaine],Tabel1[[#This Row],[semaine]],Tabel1[Repas matin]),"-")</f>
        <v>-</v>
      </c>
      <c r="U419" s="68" t="str" cm="1">
        <f t="array" aca="1" ref="U419" ca="1">IF(Tabel1[[#This Row],[auxi]:[auxi]],SUMIF(Tabel1[semaine],Tabel1[[#This Row],[semaine]],Tabel1[Repas soir]),"-")</f>
        <v>-</v>
      </c>
    </row>
    <row r="420" spans="1:21" ht="15.75" thickBot="1" x14ac:dyDescent="0.3">
      <c r="A420" s="68" t="str">
        <f>MOD(YEAR(Tabel1[[#This Row],[Date]]-WEEKDAY(Tabel1[[#This Row],[Date]],2)+4),100)&amp;TEXT(_xlfn.ISOWEEKNUM(Tabel1[[#This Row],[Date]]),"-00")</f>
        <v>27-07</v>
      </c>
      <c r="B420" s="49" t="str">
        <f>MOD(YEAR(Tabel1[[#This Row],[Date]]),100) &amp; TEXT(MONTH(Tabel1[[#This Row],[Date]]),"-00")</f>
        <v>27-02</v>
      </c>
      <c r="C420" s="50">
        <v>46436</v>
      </c>
      <c r="D420" s="53"/>
      <c r="E420" s="53"/>
      <c r="F420" s="53"/>
      <c r="G420" s="53"/>
      <c r="H420" s="53"/>
      <c r="I420" s="53"/>
      <c r="J420" s="53"/>
      <c r="K420" s="53"/>
      <c r="L420" s="69"/>
      <c r="M420" s="53"/>
      <c r="N420" s="48"/>
      <c r="O420" s="53"/>
      <c r="P420" s="54"/>
      <c r="Q420" s="70" cm="1">
        <f t="array" aca="1" ref="Q420" ca="1">(TODAY()&gt;=Tabel1[[#This Row],[Date]])*(_xlfn.AGGREGATE(14,6,Tabel1[Date]/(Tabel1[semaine]=Tabel1[[#This Row],[semaine]]),1)=Tabel1[[#This Row],[Date]])</f>
        <v>0</v>
      </c>
      <c r="R420" s="56" t="str" cm="1">
        <f t="array" aca="1" ref="R420" ca="1">IF(Tabel1[[#This Row],[auxi]:[auxi]],SUMIF(Tabel1[semaine],Tabel1[[#This Row],[semaine]],Tabel1[Heures payées]),"-")</f>
        <v>-</v>
      </c>
      <c r="S420" s="57" t="str" cm="1">
        <f t="array" aca="1" ref="S420" ca="1">IF(Tabel1[[#This Row],[auxi]:[auxi]],Tabel1[[#This Row],[total semaine]]*24-Contrat_hebdo__h,"")</f>
        <v/>
      </c>
      <c r="T420" s="68" t="str" cm="1">
        <f t="array" aca="1" ref="T420" ca="1">IF(Tabel1[[#This Row],[auxi]:[auxi]],SUMIF(Tabel1[semaine],Tabel1[[#This Row],[semaine]],Tabel1[Repas matin]),"-")</f>
        <v>-</v>
      </c>
      <c r="U420" s="68" t="str" cm="1">
        <f t="array" aca="1" ref="U420" ca="1">IF(Tabel1[[#This Row],[auxi]:[auxi]],SUMIF(Tabel1[semaine],Tabel1[[#This Row],[semaine]],Tabel1[Repas soir]),"-")</f>
        <v>-</v>
      </c>
    </row>
    <row r="421" spans="1:21" ht="15.75" thickBot="1" x14ac:dyDescent="0.3">
      <c r="A421" s="68" t="str">
        <f>MOD(YEAR(Tabel1[[#This Row],[Date]]-WEEKDAY(Tabel1[[#This Row],[Date]],2)+4),100)&amp;TEXT(_xlfn.ISOWEEKNUM(Tabel1[[#This Row],[Date]]),"-00")</f>
        <v>27-07</v>
      </c>
      <c r="B421" s="49" t="str">
        <f>MOD(YEAR(Tabel1[[#This Row],[Date]]),100) &amp; TEXT(MONTH(Tabel1[[#This Row],[Date]]),"-00")</f>
        <v>27-02</v>
      </c>
      <c r="C421" s="60">
        <v>46437</v>
      </c>
      <c r="D421" s="53"/>
      <c r="E421" s="53"/>
      <c r="F421" s="53"/>
      <c r="G421" s="53"/>
      <c r="H421" s="53"/>
      <c r="I421" s="53"/>
      <c r="J421" s="53"/>
      <c r="K421" s="53"/>
      <c r="L421" s="69"/>
      <c r="M421" s="53"/>
      <c r="N421" s="48"/>
      <c r="O421" s="53"/>
      <c r="P421" s="54"/>
      <c r="Q421" s="70" cm="1">
        <f t="array" aca="1" ref="Q421" ca="1">(TODAY()&gt;=Tabel1[[#This Row],[Date]])*(_xlfn.AGGREGATE(14,6,Tabel1[Date]/(Tabel1[semaine]=Tabel1[[#This Row],[semaine]]),1)=Tabel1[[#This Row],[Date]])</f>
        <v>0</v>
      </c>
      <c r="R421" s="56" t="str" cm="1">
        <f t="array" aca="1" ref="R421" ca="1">IF(Tabel1[[#This Row],[auxi]:[auxi]],SUMIF(Tabel1[semaine],Tabel1[[#This Row],[semaine]],Tabel1[Heures payées]),"-")</f>
        <v>-</v>
      </c>
      <c r="S421" s="57" t="str" cm="1">
        <f t="array" aca="1" ref="S421" ca="1">IF(Tabel1[[#This Row],[auxi]:[auxi]],Tabel1[[#This Row],[total semaine]]*24-Contrat_hebdo__h,"")</f>
        <v/>
      </c>
      <c r="T421" s="68" t="str" cm="1">
        <f t="array" aca="1" ref="T421" ca="1">IF(Tabel1[[#This Row],[auxi]:[auxi]],SUMIF(Tabel1[semaine],Tabel1[[#This Row],[semaine]],Tabel1[Repas matin]),"-")</f>
        <v>-</v>
      </c>
      <c r="U421" s="68" t="str" cm="1">
        <f t="array" aca="1" ref="U421" ca="1">IF(Tabel1[[#This Row],[auxi]:[auxi]],SUMIF(Tabel1[semaine],Tabel1[[#This Row],[semaine]],Tabel1[Repas soir]),"-")</f>
        <v>-</v>
      </c>
    </row>
    <row r="422" spans="1:21" ht="15.75" thickBot="1" x14ac:dyDescent="0.3">
      <c r="A422" s="68" t="str">
        <f>MOD(YEAR(Tabel1[[#This Row],[Date]]-WEEKDAY(Tabel1[[#This Row],[Date]],2)+4),100)&amp;TEXT(_xlfn.ISOWEEKNUM(Tabel1[[#This Row],[Date]]),"-00")</f>
        <v>27-07</v>
      </c>
      <c r="B422" s="49" t="str">
        <f>MOD(YEAR(Tabel1[[#This Row],[Date]]),100) &amp; TEXT(MONTH(Tabel1[[#This Row],[Date]]),"-00")</f>
        <v>27-02</v>
      </c>
      <c r="C422" s="50">
        <v>46438</v>
      </c>
      <c r="D422" s="53"/>
      <c r="E422" s="53"/>
      <c r="F422" s="53"/>
      <c r="G422" s="53"/>
      <c r="H422" s="53"/>
      <c r="I422" s="53"/>
      <c r="J422" s="53"/>
      <c r="K422" s="53"/>
      <c r="L422" s="69"/>
      <c r="M422" s="53"/>
      <c r="N422" s="48"/>
      <c r="O422" s="53"/>
      <c r="P422" s="54"/>
      <c r="Q422" s="70" cm="1">
        <f t="array" aca="1" ref="Q422" ca="1">(TODAY()&gt;=Tabel1[[#This Row],[Date]])*(_xlfn.AGGREGATE(14,6,Tabel1[Date]/(Tabel1[semaine]=Tabel1[[#This Row],[semaine]]),1)=Tabel1[[#This Row],[Date]])</f>
        <v>0</v>
      </c>
      <c r="R422" s="56" t="str" cm="1">
        <f t="array" aca="1" ref="R422" ca="1">IF(Tabel1[[#This Row],[auxi]:[auxi]],SUMIF(Tabel1[semaine],Tabel1[[#This Row],[semaine]],Tabel1[Heures payées]),"-")</f>
        <v>-</v>
      </c>
      <c r="S422" s="57" t="str" cm="1">
        <f t="array" aca="1" ref="S422" ca="1">IF(Tabel1[[#This Row],[auxi]:[auxi]],Tabel1[[#This Row],[total semaine]]*24-Contrat_hebdo__h,"")</f>
        <v/>
      </c>
      <c r="T422" s="68" t="str" cm="1">
        <f t="array" aca="1" ref="T422" ca="1">IF(Tabel1[[#This Row],[auxi]:[auxi]],SUMIF(Tabel1[semaine],Tabel1[[#This Row],[semaine]],Tabel1[Repas matin]),"-")</f>
        <v>-</v>
      </c>
      <c r="U422" s="68" t="str" cm="1">
        <f t="array" aca="1" ref="U422" ca="1">IF(Tabel1[[#This Row],[auxi]:[auxi]],SUMIF(Tabel1[semaine],Tabel1[[#This Row],[semaine]],Tabel1[Repas soir]),"-")</f>
        <v>-</v>
      </c>
    </row>
    <row r="423" spans="1:21" ht="15.75" thickBot="1" x14ac:dyDescent="0.3">
      <c r="A423" s="68" t="str">
        <f>MOD(YEAR(Tabel1[[#This Row],[Date]]-WEEKDAY(Tabel1[[#This Row],[Date]],2)+4),100)&amp;TEXT(_xlfn.ISOWEEKNUM(Tabel1[[#This Row],[Date]]),"-00")</f>
        <v>27-07</v>
      </c>
      <c r="B423" s="49" t="str">
        <f>MOD(YEAR(Tabel1[[#This Row],[Date]]),100) &amp; TEXT(MONTH(Tabel1[[#This Row],[Date]]),"-00")</f>
        <v>27-02</v>
      </c>
      <c r="C423" s="50">
        <v>46439</v>
      </c>
      <c r="D423" s="53"/>
      <c r="E423" s="53"/>
      <c r="F423" s="53"/>
      <c r="G423" s="53"/>
      <c r="H423" s="53"/>
      <c r="I423" s="53"/>
      <c r="J423" s="53"/>
      <c r="K423" s="53"/>
      <c r="L423" s="69"/>
      <c r="M423" s="53"/>
      <c r="N423" s="48"/>
      <c r="O423" s="53"/>
      <c r="P423" s="54"/>
      <c r="Q423" s="70" cm="1">
        <f t="array" aca="1" ref="Q423" ca="1">(TODAY()&gt;=Tabel1[[#This Row],[Date]])*(_xlfn.AGGREGATE(14,6,Tabel1[Date]/(Tabel1[semaine]=Tabel1[[#This Row],[semaine]]),1)=Tabel1[[#This Row],[Date]])</f>
        <v>0</v>
      </c>
      <c r="R423" s="56" t="str" cm="1">
        <f t="array" aca="1" ref="R423" ca="1">IF(Tabel1[[#This Row],[auxi]:[auxi]],SUMIF(Tabel1[semaine],Tabel1[[#This Row],[semaine]],Tabel1[Heures payées]),"-")</f>
        <v>-</v>
      </c>
      <c r="S423" s="57" t="str" cm="1">
        <f t="array" aca="1" ref="S423" ca="1">IF(Tabel1[[#This Row],[auxi]:[auxi]],Tabel1[[#This Row],[total semaine]]*24-Contrat_hebdo__h,"")</f>
        <v/>
      </c>
      <c r="T423" s="68" t="str" cm="1">
        <f t="array" aca="1" ref="T423" ca="1">IF(Tabel1[[#This Row],[auxi]:[auxi]],SUMIF(Tabel1[semaine],Tabel1[[#This Row],[semaine]],Tabel1[Repas matin]),"-")</f>
        <v>-</v>
      </c>
      <c r="U423" s="68" t="str" cm="1">
        <f t="array" aca="1" ref="U423" ca="1">IF(Tabel1[[#This Row],[auxi]:[auxi]],SUMIF(Tabel1[semaine],Tabel1[[#This Row],[semaine]],Tabel1[Repas soir]),"-")</f>
        <v>-</v>
      </c>
    </row>
    <row r="424" spans="1:21" ht="15.75" thickBot="1" x14ac:dyDescent="0.3">
      <c r="A424" s="68" t="str">
        <f>MOD(YEAR(Tabel1[[#This Row],[Date]]-WEEKDAY(Tabel1[[#This Row],[Date]],2)+4),100)&amp;TEXT(_xlfn.ISOWEEKNUM(Tabel1[[#This Row],[Date]]),"-00")</f>
        <v>27-08</v>
      </c>
      <c r="B424" s="49" t="str">
        <f>MOD(YEAR(Tabel1[[#This Row],[Date]]),100) &amp; TEXT(MONTH(Tabel1[[#This Row],[Date]]),"-00")</f>
        <v>27-02</v>
      </c>
      <c r="C424" s="60">
        <v>46440</v>
      </c>
      <c r="D424" s="53"/>
      <c r="E424" s="53"/>
      <c r="F424" s="53"/>
      <c r="G424" s="53"/>
      <c r="H424" s="53"/>
      <c r="I424" s="53"/>
      <c r="J424" s="53"/>
      <c r="K424" s="53"/>
      <c r="L424" s="69"/>
      <c r="M424" s="53"/>
      <c r="N424" s="48"/>
      <c r="O424" s="53"/>
      <c r="P424" s="54"/>
      <c r="Q424" s="70" cm="1">
        <f t="array" aca="1" ref="Q424" ca="1">(TODAY()&gt;=Tabel1[[#This Row],[Date]])*(_xlfn.AGGREGATE(14,6,Tabel1[Date]/(Tabel1[semaine]=Tabel1[[#This Row],[semaine]]),1)=Tabel1[[#This Row],[Date]])</f>
        <v>0</v>
      </c>
      <c r="R424" s="56" t="str" cm="1">
        <f t="array" aca="1" ref="R424" ca="1">IF(Tabel1[[#This Row],[auxi]:[auxi]],SUMIF(Tabel1[semaine],Tabel1[[#This Row],[semaine]],Tabel1[Heures payées]),"-")</f>
        <v>-</v>
      </c>
      <c r="S424" s="57" t="str" cm="1">
        <f t="array" aca="1" ref="S424" ca="1">IF(Tabel1[[#This Row],[auxi]:[auxi]],Tabel1[[#This Row],[total semaine]]*24-Contrat_hebdo__h,"")</f>
        <v/>
      </c>
      <c r="T424" s="68" t="str" cm="1">
        <f t="array" aca="1" ref="T424" ca="1">IF(Tabel1[[#This Row],[auxi]:[auxi]],SUMIF(Tabel1[semaine],Tabel1[[#This Row],[semaine]],Tabel1[Repas matin]),"-")</f>
        <v>-</v>
      </c>
      <c r="U424" s="68" t="str" cm="1">
        <f t="array" aca="1" ref="U424" ca="1">IF(Tabel1[[#This Row],[auxi]:[auxi]],SUMIF(Tabel1[semaine],Tabel1[[#This Row],[semaine]],Tabel1[Repas soir]),"-")</f>
        <v>-</v>
      </c>
    </row>
    <row r="425" spans="1:21" ht="15.75" thickBot="1" x14ac:dyDescent="0.3">
      <c r="A425" s="68" t="str">
        <f>MOD(YEAR(Tabel1[[#This Row],[Date]]-WEEKDAY(Tabel1[[#This Row],[Date]],2)+4),100)&amp;TEXT(_xlfn.ISOWEEKNUM(Tabel1[[#This Row],[Date]]),"-00")</f>
        <v>27-08</v>
      </c>
      <c r="B425" s="49" t="str">
        <f>MOD(YEAR(Tabel1[[#This Row],[Date]]),100) &amp; TEXT(MONTH(Tabel1[[#This Row],[Date]]),"-00")</f>
        <v>27-02</v>
      </c>
      <c r="C425" s="50">
        <v>46441</v>
      </c>
      <c r="D425" s="53"/>
      <c r="E425" s="53"/>
      <c r="F425" s="53"/>
      <c r="G425" s="53"/>
      <c r="H425" s="53"/>
      <c r="I425" s="53"/>
      <c r="J425" s="53"/>
      <c r="K425" s="53"/>
      <c r="L425" s="69"/>
      <c r="M425" s="53"/>
      <c r="N425" s="48"/>
      <c r="O425" s="53"/>
      <c r="P425" s="54"/>
      <c r="Q425" s="70" cm="1">
        <f t="array" aca="1" ref="Q425" ca="1">(TODAY()&gt;=Tabel1[[#This Row],[Date]])*(_xlfn.AGGREGATE(14,6,Tabel1[Date]/(Tabel1[semaine]=Tabel1[[#This Row],[semaine]]),1)=Tabel1[[#This Row],[Date]])</f>
        <v>0</v>
      </c>
      <c r="R425" s="56" t="str" cm="1">
        <f t="array" aca="1" ref="R425" ca="1">IF(Tabel1[[#This Row],[auxi]:[auxi]],SUMIF(Tabel1[semaine],Tabel1[[#This Row],[semaine]],Tabel1[Heures payées]),"-")</f>
        <v>-</v>
      </c>
      <c r="S425" s="57" t="str" cm="1">
        <f t="array" aca="1" ref="S425" ca="1">IF(Tabel1[[#This Row],[auxi]:[auxi]],Tabel1[[#This Row],[total semaine]]*24-Contrat_hebdo__h,"")</f>
        <v/>
      </c>
      <c r="T425" s="68" t="str" cm="1">
        <f t="array" aca="1" ref="T425" ca="1">IF(Tabel1[[#This Row],[auxi]:[auxi]],SUMIF(Tabel1[semaine],Tabel1[[#This Row],[semaine]],Tabel1[Repas matin]),"-")</f>
        <v>-</v>
      </c>
      <c r="U425" s="68" t="str" cm="1">
        <f t="array" aca="1" ref="U425" ca="1">IF(Tabel1[[#This Row],[auxi]:[auxi]],SUMIF(Tabel1[semaine],Tabel1[[#This Row],[semaine]],Tabel1[Repas soir]),"-")</f>
        <v>-</v>
      </c>
    </row>
    <row r="426" spans="1:21" ht="15.75" thickBot="1" x14ac:dyDescent="0.3">
      <c r="A426" s="68" t="str">
        <f>MOD(YEAR(Tabel1[[#This Row],[Date]]-WEEKDAY(Tabel1[[#This Row],[Date]],2)+4),100)&amp;TEXT(_xlfn.ISOWEEKNUM(Tabel1[[#This Row],[Date]]),"-00")</f>
        <v>27-08</v>
      </c>
      <c r="B426" s="49" t="str">
        <f>MOD(YEAR(Tabel1[[#This Row],[Date]]),100) &amp; TEXT(MONTH(Tabel1[[#This Row],[Date]]),"-00")</f>
        <v>27-02</v>
      </c>
      <c r="C426" s="50">
        <v>46442</v>
      </c>
      <c r="D426" s="53"/>
      <c r="E426" s="53"/>
      <c r="F426" s="53"/>
      <c r="G426" s="53"/>
      <c r="H426" s="53"/>
      <c r="I426" s="53"/>
      <c r="J426" s="53"/>
      <c r="K426" s="53"/>
      <c r="L426" s="69"/>
      <c r="M426" s="53"/>
      <c r="N426" s="48"/>
      <c r="O426" s="53"/>
      <c r="P426" s="54"/>
      <c r="Q426" s="70" cm="1">
        <f t="array" aca="1" ref="Q426" ca="1">(TODAY()&gt;=Tabel1[[#This Row],[Date]])*(_xlfn.AGGREGATE(14,6,Tabel1[Date]/(Tabel1[semaine]=Tabel1[[#This Row],[semaine]]),1)=Tabel1[[#This Row],[Date]])</f>
        <v>0</v>
      </c>
      <c r="R426" s="56" t="str" cm="1">
        <f t="array" aca="1" ref="R426" ca="1">IF(Tabel1[[#This Row],[auxi]:[auxi]],SUMIF(Tabel1[semaine],Tabel1[[#This Row],[semaine]],Tabel1[Heures payées]),"-")</f>
        <v>-</v>
      </c>
      <c r="S426" s="57" t="str" cm="1">
        <f t="array" aca="1" ref="S426" ca="1">IF(Tabel1[[#This Row],[auxi]:[auxi]],Tabel1[[#This Row],[total semaine]]*24-Contrat_hebdo__h,"")</f>
        <v/>
      </c>
      <c r="T426" s="68" t="str" cm="1">
        <f t="array" aca="1" ref="T426" ca="1">IF(Tabel1[[#This Row],[auxi]:[auxi]],SUMIF(Tabel1[semaine],Tabel1[[#This Row],[semaine]],Tabel1[Repas matin]),"-")</f>
        <v>-</v>
      </c>
      <c r="U426" s="68" t="str" cm="1">
        <f t="array" aca="1" ref="U426" ca="1">IF(Tabel1[[#This Row],[auxi]:[auxi]],SUMIF(Tabel1[semaine],Tabel1[[#This Row],[semaine]],Tabel1[Repas soir]),"-")</f>
        <v>-</v>
      </c>
    </row>
    <row r="427" spans="1:21" ht="15.75" thickBot="1" x14ac:dyDescent="0.3">
      <c r="A427" s="68" t="str">
        <f>MOD(YEAR(Tabel1[[#This Row],[Date]]-WEEKDAY(Tabel1[[#This Row],[Date]],2)+4),100)&amp;TEXT(_xlfn.ISOWEEKNUM(Tabel1[[#This Row],[Date]]),"-00")</f>
        <v>27-08</v>
      </c>
      <c r="B427" s="49" t="str">
        <f>MOD(YEAR(Tabel1[[#This Row],[Date]]),100) &amp; TEXT(MONTH(Tabel1[[#This Row],[Date]]),"-00")</f>
        <v>27-02</v>
      </c>
      <c r="C427" s="60">
        <v>46443</v>
      </c>
      <c r="D427" s="53"/>
      <c r="E427" s="53"/>
      <c r="F427" s="53"/>
      <c r="G427" s="53"/>
      <c r="H427" s="53"/>
      <c r="I427" s="53"/>
      <c r="J427" s="53"/>
      <c r="K427" s="53"/>
      <c r="L427" s="69"/>
      <c r="M427" s="53"/>
      <c r="N427" s="48"/>
      <c r="O427" s="53"/>
      <c r="P427" s="54"/>
      <c r="Q427" s="70" cm="1">
        <f t="array" aca="1" ref="Q427" ca="1">(TODAY()&gt;=Tabel1[[#This Row],[Date]])*(_xlfn.AGGREGATE(14,6,Tabel1[Date]/(Tabel1[semaine]=Tabel1[[#This Row],[semaine]]),1)=Tabel1[[#This Row],[Date]])</f>
        <v>0</v>
      </c>
      <c r="R427" s="56" t="str" cm="1">
        <f t="array" aca="1" ref="R427" ca="1">IF(Tabel1[[#This Row],[auxi]:[auxi]],SUMIF(Tabel1[semaine],Tabel1[[#This Row],[semaine]],Tabel1[Heures payées]),"-")</f>
        <v>-</v>
      </c>
      <c r="S427" s="57" t="str" cm="1">
        <f t="array" aca="1" ref="S427" ca="1">IF(Tabel1[[#This Row],[auxi]:[auxi]],Tabel1[[#This Row],[total semaine]]*24-Contrat_hebdo__h,"")</f>
        <v/>
      </c>
      <c r="T427" s="68" t="str" cm="1">
        <f t="array" aca="1" ref="T427" ca="1">IF(Tabel1[[#This Row],[auxi]:[auxi]],SUMIF(Tabel1[semaine],Tabel1[[#This Row],[semaine]],Tabel1[Repas matin]),"-")</f>
        <v>-</v>
      </c>
      <c r="U427" s="68" t="str" cm="1">
        <f t="array" aca="1" ref="U427" ca="1">IF(Tabel1[[#This Row],[auxi]:[auxi]],SUMIF(Tabel1[semaine],Tabel1[[#This Row],[semaine]],Tabel1[Repas soir]),"-")</f>
        <v>-</v>
      </c>
    </row>
    <row r="428" spans="1:21" ht="15.75" thickBot="1" x14ac:dyDescent="0.3">
      <c r="A428" s="68" t="str">
        <f>MOD(YEAR(Tabel1[[#This Row],[Date]]-WEEKDAY(Tabel1[[#This Row],[Date]],2)+4),100)&amp;TEXT(_xlfn.ISOWEEKNUM(Tabel1[[#This Row],[Date]]),"-00")</f>
        <v>27-08</v>
      </c>
      <c r="B428" s="49" t="str">
        <f>MOD(YEAR(Tabel1[[#This Row],[Date]]),100) &amp; TEXT(MONTH(Tabel1[[#This Row],[Date]]),"-00")</f>
        <v>27-02</v>
      </c>
      <c r="C428" s="50">
        <v>46444</v>
      </c>
      <c r="D428" s="53"/>
      <c r="E428" s="53"/>
      <c r="F428" s="53"/>
      <c r="G428" s="53"/>
      <c r="H428" s="53"/>
      <c r="I428" s="53"/>
      <c r="J428" s="53"/>
      <c r="K428" s="53"/>
      <c r="L428" s="69"/>
      <c r="M428" s="53"/>
      <c r="N428" s="48"/>
      <c r="O428" s="53"/>
      <c r="P428" s="54"/>
      <c r="Q428" s="70" cm="1">
        <f t="array" aca="1" ref="Q428" ca="1">(TODAY()&gt;=Tabel1[[#This Row],[Date]])*(_xlfn.AGGREGATE(14,6,Tabel1[Date]/(Tabel1[semaine]=Tabel1[[#This Row],[semaine]]),1)=Tabel1[[#This Row],[Date]])</f>
        <v>0</v>
      </c>
      <c r="R428" s="56" t="str" cm="1">
        <f t="array" aca="1" ref="R428" ca="1">IF(Tabel1[[#This Row],[auxi]:[auxi]],SUMIF(Tabel1[semaine],Tabel1[[#This Row],[semaine]],Tabel1[Heures payées]),"-")</f>
        <v>-</v>
      </c>
      <c r="S428" s="57" t="str" cm="1">
        <f t="array" aca="1" ref="S428" ca="1">IF(Tabel1[[#This Row],[auxi]:[auxi]],Tabel1[[#This Row],[total semaine]]*24-Contrat_hebdo__h,"")</f>
        <v/>
      </c>
      <c r="T428" s="68" t="str" cm="1">
        <f t="array" aca="1" ref="T428" ca="1">IF(Tabel1[[#This Row],[auxi]:[auxi]],SUMIF(Tabel1[semaine],Tabel1[[#This Row],[semaine]],Tabel1[Repas matin]),"-")</f>
        <v>-</v>
      </c>
      <c r="U428" s="68" t="str" cm="1">
        <f t="array" aca="1" ref="U428" ca="1">IF(Tabel1[[#This Row],[auxi]:[auxi]],SUMIF(Tabel1[semaine],Tabel1[[#This Row],[semaine]],Tabel1[Repas soir]),"-")</f>
        <v>-</v>
      </c>
    </row>
    <row r="429" spans="1:21" ht="15.75" thickBot="1" x14ac:dyDescent="0.3">
      <c r="A429" s="68" t="str">
        <f>MOD(YEAR(Tabel1[[#This Row],[Date]]-WEEKDAY(Tabel1[[#This Row],[Date]],2)+4),100)&amp;TEXT(_xlfn.ISOWEEKNUM(Tabel1[[#This Row],[Date]]),"-00")</f>
        <v>27-08</v>
      </c>
      <c r="B429" s="49" t="str">
        <f>MOD(YEAR(Tabel1[[#This Row],[Date]]),100) &amp; TEXT(MONTH(Tabel1[[#This Row],[Date]]),"-00")</f>
        <v>27-02</v>
      </c>
      <c r="C429" s="50">
        <v>46445</v>
      </c>
      <c r="D429" s="53"/>
      <c r="E429" s="53"/>
      <c r="F429" s="53"/>
      <c r="G429" s="53"/>
      <c r="H429" s="53"/>
      <c r="I429" s="53"/>
      <c r="J429" s="53"/>
      <c r="K429" s="53"/>
      <c r="L429" s="69"/>
      <c r="M429" s="53"/>
      <c r="N429" s="48"/>
      <c r="O429" s="53"/>
      <c r="P429" s="54"/>
      <c r="Q429" s="70" cm="1">
        <f t="array" aca="1" ref="Q429" ca="1">(TODAY()&gt;=Tabel1[[#This Row],[Date]])*(_xlfn.AGGREGATE(14,6,Tabel1[Date]/(Tabel1[semaine]=Tabel1[[#This Row],[semaine]]),1)=Tabel1[[#This Row],[Date]])</f>
        <v>0</v>
      </c>
      <c r="R429" s="56" t="str" cm="1">
        <f t="array" aca="1" ref="R429" ca="1">IF(Tabel1[[#This Row],[auxi]:[auxi]],SUMIF(Tabel1[semaine],Tabel1[[#This Row],[semaine]],Tabel1[Heures payées]),"-")</f>
        <v>-</v>
      </c>
      <c r="S429" s="57" t="str" cm="1">
        <f t="array" aca="1" ref="S429" ca="1">IF(Tabel1[[#This Row],[auxi]:[auxi]],Tabel1[[#This Row],[total semaine]]*24-Contrat_hebdo__h,"")</f>
        <v/>
      </c>
      <c r="T429" s="68" t="str" cm="1">
        <f t="array" aca="1" ref="T429" ca="1">IF(Tabel1[[#This Row],[auxi]:[auxi]],SUMIF(Tabel1[semaine],Tabel1[[#This Row],[semaine]],Tabel1[Repas matin]),"-")</f>
        <v>-</v>
      </c>
      <c r="U429" s="68" t="str" cm="1">
        <f t="array" aca="1" ref="U429" ca="1">IF(Tabel1[[#This Row],[auxi]:[auxi]],SUMIF(Tabel1[semaine],Tabel1[[#This Row],[semaine]],Tabel1[Repas soir]),"-")</f>
        <v>-</v>
      </c>
    </row>
    <row r="430" spans="1:21" ht="15.75" thickBot="1" x14ac:dyDescent="0.3">
      <c r="A430" s="68" t="str">
        <f>MOD(YEAR(Tabel1[[#This Row],[Date]]-WEEKDAY(Tabel1[[#This Row],[Date]],2)+4),100)&amp;TEXT(_xlfn.ISOWEEKNUM(Tabel1[[#This Row],[Date]]),"-00")</f>
        <v>27-08</v>
      </c>
      <c r="B430" s="49" t="str">
        <f>MOD(YEAR(Tabel1[[#This Row],[Date]]),100) &amp; TEXT(MONTH(Tabel1[[#This Row],[Date]]),"-00")</f>
        <v>27-02</v>
      </c>
      <c r="C430" s="60">
        <v>46446</v>
      </c>
      <c r="D430" s="53"/>
      <c r="E430" s="53"/>
      <c r="F430" s="53"/>
      <c r="G430" s="53"/>
      <c r="H430" s="53"/>
      <c r="I430" s="53"/>
      <c r="J430" s="53"/>
      <c r="K430" s="53"/>
      <c r="L430" s="69"/>
      <c r="M430" s="53"/>
      <c r="N430" s="48"/>
      <c r="O430" s="53"/>
      <c r="P430" s="54"/>
      <c r="Q430" s="70" cm="1">
        <f t="array" aca="1" ref="Q430" ca="1">(TODAY()&gt;=Tabel1[[#This Row],[Date]])*(_xlfn.AGGREGATE(14,6,Tabel1[Date]/(Tabel1[semaine]=Tabel1[[#This Row],[semaine]]),1)=Tabel1[[#This Row],[Date]])</f>
        <v>0</v>
      </c>
      <c r="R430" s="56" t="str" cm="1">
        <f t="array" aca="1" ref="R430" ca="1">IF(Tabel1[[#This Row],[auxi]:[auxi]],SUMIF(Tabel1[semaine],Tabel1[[#This Row],[semaine]],Tabel1[Heures payées]),"-")</f>
        <v>-</v>
      </c>
      <c r="S430" s="57" t="str" cm="1">
        <f t="array" aca="1" ref="S430" ca="1">IF(Tabel1[[#This Row],[auxi]:[auxi]],Tabel1[[#This Row],[total semaine]]*24-Contrat_hebdo__h,"")</f>
        <v/>
      </c>
      <c r="T430" s="68" t="str" cm="1">
        <f t="array" aca="1" ref="T430" ca="1">IF(Tabel1[[#This Row],[auxi]:[auxi]],SUMIF(Tabel1[semaine],Tabel1[[#This Row],[semaine]],Tabel1[Repas matin]),"-")</f>
        <v>-</v>
      </c>
      <c r="U430" s="68" t="str" cm="1">
        <f t="array" aca="1" ref="U430" ca="1">IF(Tabel1[[#This Row],[auxi]:[auxi]],SUMIF(Tabel1[semaine],Tabel1[[#This Row],[semaine]],Tabel1[Repas soir]),"-")</f>
        <v>-</v>
      </c>
    </row>
    <row r="431" spans="1:21" ht="15.75" thickBot="1" x14ac:dyDescent="0.3">
      <c r="A431" s="68" t="str">
        <f>MOD(YEAR(Tabel1[[#This Row],[Date]]-WEEKDAY(Tabel1[[#This Row],[Date]],2)+4),100)&amp;TEXT(_xlfn.ISOWEEKNUM(Tabel1[[#This Row],[Date]]),"-00")</f>
        <v>27-09</v>
      </c>
      <c r="B431" s="49" t="str">
        <f>MOD(YEAR(Tabel1[[#This Row],[Date]]),100) &amp; TEXT(MONTH(Tabel1[[#This Row],[Date]]),"-00")</f>
        <v>27-03</v>
      </c>
      <c r="C431" s="50">
        <v>46447</v>
      </c>
      <c r="D431" s="53"/>
      <c r="E431" s="53"/>
      <c r="F431" s="53"/>
      <c r="G431" s="53"/>
      <c r="H431" s="53"/>
      <c r="I431" s="53"/>
      <c r="J431" s="53"/>
      <c r="K431" s="53"/>
      <c r="L431" s="69"/>
      <c r="M431" s="53"/>
      <c r="N431" s="48"/>
      <c r="O431" s="53"/>
      <c r="P431" s="54"/>
      <c r="Q431" s="70" cm="1">
        <f t="array" aca="1" ref="Q431" ca="1">(TODAY()&gt;=Tabel1[[#This Row],[Date]])*(_xlfn.AGGREGATE(14,6,Tabel1[Date]/(Tabel1[semaine]=Tabel1[[#This Row],[semaine]]),1)=Tabel1[[#This Row],[Date]])</f>
        <v>0</v>
      </c>
      <c r="R431" s="56" t="str" cm="1">
        <f t="array" aca="1" ref="R431" ca="1">IF(Tabel1[[#This Row],[auxi]:[auxi]],SUMIF(Tabel1[semaine],Tabel1[[#This Row],[semaine]],Tabel1[Heures payées]),"-")</f>
        <v>-</v>
      </c>
      <c r="S431" s="57" t="str" cm="1">
        <f t="array" aca="1" ref="S431" ca="1">IF(Tabel1[[#This Row],[auxi]:[auxi]],Tabel1[[#This Row],[total semaine]]*24-Contrat_hebdo__h,"")</f>
        <v/>
      </c>
      <c r="T431" s="68" t="str" cm="1">
        <f t="array" aca="1" ref="T431" ca="1">IF(Tabel1[[#This Row],[auxi]:[auxi]],SUMIF(Tabel1[semaine],Tabel1[[#This Row],[semaine]],Tabel1[Repas matin]),"-")</f>
        <v>-</v>
      </c>
      <c r="U431" s="68" t="str" cm="1">
        <f t="array" aca="1" ref="U431" ca="1">IF(Tabel1[[#This Row],[auxi]:[auxi]],SUMIF(Tabel1[semaine],Tabel1[[#This Row],[semaine]],Tabel1[Repas soir]),"-")</f>
        <v>-</v>
      </c>
    </row>
    <row r="432" spans="1:21" ht="15.75" thickBot="1" x14ac:dyDescent="0.3">
      <c r="A432" s="68" t="str">
        <f>MOD(YEAR(Tabel1[[#This Row],[Date]]-WEEKDAY(Tabel1[[#This Row],[Date]],2)+4),100)&amp;TEXT(_xlfn.ISOWEEKNUM(Tabel1[[#This Row],[Date]]),"-00")</f>
        <v>27-09</v>
      </c>
      <c r="B432" s="49" t="str">
        <f>MOD(YEAR(Tabel1[[#This Row],[Date]]),100) &amp; TEXT(MONTH(Tabel1[[#This Row],[Date]]),"-00")</f>
        <v>27-03</v>
      </c>
      <c r="C432" s="50">
        <v>46448</v>
      </c>
      <c r="D432" s="53"/>
      <c r="E432" s="53"/>
      <c r="F432" s="53"/>
      <c r="G432" s="53"/>
      <c r="H432" s="53"/>
      <c r="I432" s="53"/>
      <c r="J432" s="53"/>
      <c r="K432" s="53"/>
      <c r="L432" s="69"/>
      <c r="M432" s="53"/>
      <c r="N432" s="48"/>
      <c r="O432" s="53"/>
      <c r="P432" s="54"/>
      <c r="Q432" s="70" cm="1">
        <f t="array" aca="1" ref="Q432" ca="1">(TODAY()&gt;=Tabel1[[#This Row],[Date]])*(_xlfn.AGGREGATE(14,6,Tabel1[Date]/(Tabel1[semaine]=Tabel1[[#This Row],[semaine]]),1)=Tabel1[[#This Row],[Date]])</f>
        <v>0</v>
      </c>
      <c r="R432" s="56" t="str" cm="1">
        <f t="array" aca="1" ref="R432" ca="1">IF(Tabel1[[#This Row],[auxi]:[auxi]],SUMIF(Tabel1[semaine],Tabel1[[#This Row],[semaine]],Tabel1[Heures payées]),"-")</f>
        <v>-</v>
      </c>
      <c r="S432" s="57" t="str" cm="1">
        <f t="array" aca="1" ref="S432" ca="1">IF(Tabel1[[#This Row],[auxi]:[auxi]],Tabel1[[#This Row],[total semaine]]*24-Contrat_hebdo__h,"")</f>
        <v/>
      </c>
      <c r="T432" s="68" t="str" cm="1">
        <f t="array" aca="1" ref="T432" ca="1">IF(Tabel1[[#This Row],[auxi]:[auxi]],SUMIF(Tabel1[semaine],Tabel1[[#This Row],[semaine]],Tabel1[Repas matin]),"-")</f>
        <v>-</v>
      </c>
      <c r="U432" s="68" t="str" cm="1">
        <f t="array" aca="1" ref="U432" ca="1">IF(Tabel1[[#This Row],[auxi]:[auxi]],SUMIF(Tabel1[semaine],Tabel1[[#This Row],[semaine]],Tabel1[Repas soir]),"-")</f>
        <v>-</v>
      </c>
    </row>
    <row r="433" spans="1:21" ht="15.75" thickBot="1" x14ac:dyDescent="0.3">
      <c r="A433" s="68" t="str">
        <f>MOD(YEAR(Tabel1[[#This Row],[Date]]-WEEKDAY(Tabel1[[#This Row],[Date]],2)+4),100)&amp;TEXT(_xlfn.ISOWEEKNUM(Tabel1[[#This Row],[Date]]),"-00")</f>
        <v>27-09</v>
      </c>
      <c r="B433" s="49" t="str">
        <f>MOD(YEAR(Tabel1[[#This Row],[Date]]),100) &amp; TEXT(MONTH(Tabel1[[#This Row],[Date]]),"-00")</f>
        <v>27-03</v>
      </c>
      <c r="C433" s="60">
        <v>46449</v>
      </c>
      <c r="D433" s="53"/>
      <c r="E433" s="53"/>
      <c r="F433" s="53"/>
      <c r="G433" s="53"/>
      <c r="H433" s="53"/>
      <c r="I433" s="53"/>
      <c r="J433" s="53"/>
      <c r="K433" s="53"/>
      <c r="L433" s="69"/>
      <c r="M433" s="53"/>
      <c r="N433" s="48"/>
      <c r="O433" s="53"/>
      <c r="P433" s="54"/>
      <c r="Q433" s="70" cm="1">
        <f t="array" aca="1" ref="Q433" ca="1">(TODAY()&gt;=Tabel1[[#This Row],[Date]])*(_xlfn.AGGREGATE(14,6,Tabel1[Date]/(Tabel1[semaine]=Tabel1[[#This Row],[semaine]]),1)=Tabel1[[#This Row],[Date]])</f>
        <v>0</v>
      </c>
      <c r="R433" s="56" t="str" cm="1">
        <f t="array" aca="1" ref="R433" ca="1">IF(Tabel1[[#This Row],[auxi]:[auxi]],SUMIF(Tabel1[semaine],Tabel1[[#This Row],[semaine]],Tabel1[Heures payées]),"-")</f>
        <v>-</v>
      </c>
      <c r="S433" s="57" t="str" cm="1">
        <f t="array" aca="1" ref="S433" ca="1">IF(Tabel1[[#This Row],[auxi]:[auxi]],Tabel1[[#This Row],[total semaine]]*24-Contrat_hebdo__h,"")</f>
        <v/>
      </c>
      <c r="T433" s="68" t="str" cm="1">
        <f t="array" aca="1" ref="T433" ca="1">IF(Tabel1[[#This Row],[auxi]:[auxi]],SUMIF(Tabel1[semaine],Tabel1[[#This Row],[semaine]],Tabel1[Repas matin]),"-")</f>
        <v>-</v>
      </c>
      <c r="U433" s="68" t="str" cm="1">
        <f t="array" aca="1" ref="U433" ca="1">IF(Tabel1[[#This Row],[auxi]:[auxi]],SUMIF(Tabel1[semaine],Tabel1[[#This Row],[semaine]],Tabel1[Repas soir]),"-")</f>
        <v>-</v>
      </c>
    </row>
    <row r="434" spans="1:21" ht="15.75" thickBot="1" x14ac:dyDescent="0.3">
      <c r="A434" s="68" t="str">
        <f>MOD(YEAR(Tabel1[[#This Row],[Date]]-WEEKDAY(Tabel1[[#This Row],[Date]],2)+4),100)&amp;TEXT(_xlfn.ISOWEEKNUM(Tabel1[[#This Row],[Date]]),"-00")</f>
        <v>27-09</v>
      </c>
      <c r="B434" s="49" t="str">
        <f>MOD(YEAR(Tabel1[[#This Row],[Date]]),100) &amp; TEXT(MONTH(Tabel1[[#This Row],[Date]]),"-00")</f>
        <v>27-03</v>
      </c>
      <c r="C434" s="50">
        <v>46450</v>
      </c>
      <c r="D434" s="53"/>
      <c r="E434" s="53"/>
      <c r="F434" s="53"/>
      <c r="G434" s="53"/>
      <c r="H434" s="53"/>
      <c r="I434" s="53"/>
      <c r="J434" s="53"/>
      <c r="K434" s="53"/>
      <c r="L434" s="69"/>
      <c r="M434" s="53"/>
      <c r="N434" s="48"/>
      <c r="O434" s="53"/>
      <c r="P434" s="54"/>
      <c r="Q434" s="70" cm="1">
        <f t="array" aca="1" ref="Q434" ca="1">(TODAY()&gt;=Tabel1[[#This Row],[Date]])*(_xlfn.AGGREGATE(14,6,Tabel1[Date]/(Tabel1[semaine]=Tabel1[[#This Row],[semaine]]),1)=Tabel1[[#This Row],[Date]])</f>
        <v>0</v>
      </c>
      <c r="R434" s="56" t="str" cm="1">
        <f t="array" aca="1" ref="R434" ca="1">IF(Tabel1[[#This Row],[auxi]:[auxi]],SUMIF(Tabel1[semaine],Tabel1[[#This Row],[semaine]],Tabel1[Heures payées]),"-")</f>
        <v>-</v>
      </c>
      <c r="S434" s="57" t="str" cm="1">
        <f t="array" aca="1" ref="S434" ca="1">IF(Tabel1[[#This Row],[auxi]:[auxi]],Tabel1[[#This Row],[total semaine]]*24-Contrat_hebdo__h,"")</f>
        <v/>
      </c>
      <c r="T434" s="68" t="str" cm="1">
        <f t="array" aca="1" ref="T434" ca="1">IF(Tabel1[[#This Row],[auxi]:[auxi]],SUMIF(Tabel1[semaine],Tabel1[[#This Row],[semaine]],Tabel1[Repas matin]),"-")</f>
        <v>-</v>
      </c>
      <c r="U434" s="68" t="str" cm="1">
        <f t="array" aca="1" ref="U434" ca="1">IF(Tabel1[[#This Row],[auxi]:[auxi]],SUMIF(Tabel1[semaine],Tabel1[[#This Row],[semaine]],Tabel1[Repas soir]),"-")</f>
        <v>-</v>
      </c>
    </row>
    <row r="435" spans="1:21" ht="15.75" thickBot="1" x14ac:dyDescent="0.3">
      <c r="A435" s="68" t="str">
        <f>MOD(YEAR(Tabel1[[#This Row],[Date]]-WEEKDAY(Tabel1[[#This Row],[Date]],2)+4),100)&amp;TEXT(_xlfn.ISOWEEKNUM(Tabel1[[#This Row],[Date]]),"-00")</f>
        <v>27-09</v>
      </c>
      <c r="B435" s="49" t="str">
        <f>MOD(YEAR(Tabel1[[#This Row],[Date]]),100) &amp; TEXT(MONTH(Tabel1[[#This Row],[Date]]),"-00")</f>
        <v>27-03</v>
      </c>
      <c r="C435" s="50">
        <v>46451</v>
      </c>
      <c r="D435" s="53"/>
      <c r="E435" s="53"/>
      <c r="F435" s="53"/>
      <c r="G435" s="53"/>
      <c r="H435" s="53"/>
      <c r="I435" s="53"/>
      <c r="J435" s="53"/>
      <c r="K435" s="53"/>
      <c r="L435" s="69"/>
      <c r="M435" s="53"/>
      <c r="N435" s="48"/>
      <c r="O435" s="53"/>
      <c r="P435" s="54"/>
      <c r="Q435" s="70" cm="1">
        <f t="array" aca="1" ref="Q435" ca="1">(TODAY()&gt;=Tabel1[[#This Row],[Date]])*(_xlfn.AGGREGATE(14,6,Tabel1[Date]/(Tabel1[semaine]=Tabel1[[#This Row],[semaine]]),1)=Tabel1[[#This Row],[Date]])</f>
        <v>0</v>
      </c>
      <c r="R435" s="56" t="str" cm="1">
        <f t="array" aca="1" ref="R435" ca="1">IF(Tabel1[[#This Row],[auxi]:[auxi]],SUMIF(Tabel1[semaine],Tabel1[[#This Row],[semaine]],Tabel1[Heures payées]),"-")</f>
        <v>-</v>
      </c>
      <c r="S435" s="57" t="str" cm="1">
        <f t="array" aca="1" ref="S435" ca="1">IF(Tabel1[[#This Row],[auxi]:[auxi]],Tabel1[[#This Row],[total semaine]]*24-Contrat_hebdo__h,"")</f>
        <v/>
      </c>
      <c r="T435" s="68" t="str" cm="1">
        <f t="array" aca="1" ref="T435" ca="1">IF(Tabel1[[#This Row],[auxi]:[auxi]],SUMIF(Tabel1[semaine],Tabel1[[#This Row],[semaine]],Tabel1[Repas matin]),"-")</f>
        <v>-</v>
      </c>
      <c r="U435" s="68" t="str" cm="1">
        <f t="array" aca="1" ref="U435" ca="1">IF(Tabel1[[#This Row],[auxi]:[auxi]],SUMIF(Tabel1[semaine],Tabel1[[#This Row],[semaine]],Tabel1[Repas soir]),"-")</f>
        <v>-</v>
      </c>
    </row>
    <row r="436" spans="1:21" ht="15.75" thickBot="1" x14ac:dyDescent="0.3">
      <c r="A436" s="68" t="str">
        <f>MOD(YEAR(Tabel1[[#This Row],[Date]]-WEEKDAY(Tabel1[[#This Row],[Date]],2)+4),100)&amp;TEXT(_xlfn.ISOWEEKNUM(Tabel1[[#This Row],[Date]]),"-00")</f>
        <v>27-09</v>
      </c>
      <c r="B436" s="49" t="str">
        <f>MOD(YEAR(Tabel1[[#This Row],[Date]]),100) &amp; TEXT(MONTH(Tabel1[[#This Row],[Date]]),"-00")</f>
        <v>27-03</v>
      </c>
      <c r="C436" s="60">
        <v>46452</v>
      </c>
      <c r="D436" s="53"/>
      <c r="E436" s="53"/>
      <c r="F436" s="53"/>
      <c r="G436" s="53"/>
      <c r="H436" s="53"/>
      <c r="I436" s="53"/>
      <c r="J436" s="53"/>
      <c r="K436" s="53"/>
      <c r="L436" s="69"/>
      <c r="M436" s="53"/>
      <c r="N436" s="48"/>
      <c r="O436" s="53"/>
      <c r="P436" s="54"/>
      <c r="Q436" s="70" cm="1">
        <f t="array" aca="1" ref="Q436" ca="1">(TODAY()&gt;=Tabel1[[#This Row],[Date]])*(_xlfn.AGGREGATE(14,6,Tabel1[Date]/(Tabel1[semaine]=Tabel1[[#This Row],[semaine]]),1)=Tabel1[[#This Row],[Date]])</f>
        <v>0</v>
      </c>
      <c r="R436" s="56" t="str" cm="1">
        <f t="array" aca="1" ref="R436" ca="1">IF(Tabel1[[#This Row],[auxi]:[auxi]],SUMIF(Tabel1[semaine],Tabel1[[#This Row],[semaine]],Tabel1[Heures payées]),"-")</f>
        <v>-</v>
      </c>
      <c r="S436" s="57" t="str" cm="1">
        <f t="array" aca="1" ref="S436" ca="1">IF(Tabel1[[#This Row],[auxi]:[auxi]],Tabel1[[#This Row],[total semaine]]*24-Contrat_hebdo__h,"")</f>
        <v/>
      </c>
      <c r="T436" s="68" t="str" cm="1">
        <f t="array" aca="1" ref="T436" ca="1">IF(Tabel1[[#This Row],[auxi]:[auxi]],SUMIF(Tabel1[semaine],Tabel1[[#This Row],[semaine]],Tabel1[Repas matin]),"-")</f>
        <v>-</v>
      </c>
      <c r="U436" s="68" t="str" cm="1">
        <f t="array" aca="1" ref="U436" ca="1">IF(Tabel1[[#This Row],[auxi]:[auxi]],SUMIF(Tabel1[semaine],Tabel1[[#This Row],[semaine]],Tabel1[Repas soir]),"-")</f>
        <v>-</v>
      </c>
    </row>
    <row r="437" spans="1:21" ht="15.75" thickBot="1" x14ac:dyDescent="0.3">
      <c r="A437" s="68" t="str">
        <f>MOD(YEAR(Tabel1[[#This Row],[Date]]-WEEKDAY(Tabel1[[#This Row],[Date]],2)+4),100)&amp;TEXT(_xlfn.ISOWEEKNUM(Tabel1[[#This Row],[Date]]),"-00")</f>
        <v>27-09</v>
      </c>
      <c r="B437" s="49" t="str">
        <f>MOD(YEAR(Tabel1[[#This Row],[Date]]),100) &amp; TEXT(MONTH(Tabel1[[#This Row],[Date]]),"-00")</f>
        <v>27-03</v>
      </c>
      <c r="C437" s="50">
        <v>46453</v>
      </c>
      <c r="D437" s="53"/>
      <c r="E437" s="53"/>
      <c r="F437" s="53"/>
      <c r="G437" s="53"/>
      <c r="H437" s="53"/>
      <c r="I437" s="53"/>
      <c r="J437" s="53"/>
      <c r="K437" s="53"/>
      <c r="L437" s="69"/>
      <c r="M437" s="53"/>
      <c r="N437" s="48"/>
      <c r="O437" s="53"/>
      <c r="P437" s="54"/>
      <c r="Q437" s="70" cm="1">
        <f t="array" aca="1" ref="Q437" ca="1">(TODAY()&gt;=Tabel1[[#This Row],[Date]])*(_xlfn.AGGREGATE(14,6,Tabel1[Date]/(Tabel1[semaine]=Tabel1[[#This Row],[semaine]]),1)=Tabel1[[#This Row],[Date]])</f>
        <v>0</v>
      </c>
      <c r="R437" s="56" t="str" cm="1">
        <f t="array" aca="1" ref="R437" ca="1">IF(Tabel1[[#This Row],[auxi]:[auxi]],SUMIF(Tabel1[semaine],Tabel1[[#This Row],[semaine]],Tabel1[Heures payées]),"-")</f>
        <v>-</v>
      </c>
      <c r="S437" s="57" t="str" cm="1">
        <f t="array" aca="1" ref="S437" ca="1">IF(Tabel1[[#This Row],[auxi]:[auxi]],Tabel1[[#This Row],[total semaine]]*24-Contrat_hebdo__h,"")</f>
        <v/>
      </c>
      <c r="T437" s="68" t="str" cm="1">
        <f t="array" aca="1" ref="T437" ca="1">IF(Tabel1[[#This Row],[auxi]:[auxi]],SUMIF(Tabel1[semaine],Tabel1[[#This Row],[semaine]],Tabel1[Repas matin]),"-")</f>
        <v>-</v>
      </c>
      <c r="U437" s="68" t="str" cm="1">
        <f t="array" aca="1" ref="U437" ca="1">IF(Tabel1[[#This Row],[auxi]:[auxi]],SUMIF(Tabel1[semaine],Tabel1[[#This Row],[semaine]],Tabel1[Repas soir]),"-")</f>
        <v>-</v>
      </c>
    </row>
    <row r="438" spans="1:21" ht="15.75" thickBot="1" x14ac:dyDescent="0.3">
      <c r="A438" s="68" t="str">
        <f>MOD(YEAR(Tabel1[[#This Row],[Date]]-WEEKDAY(Tabel1[[#This Row],[Date]],2)+4),100)&amp;TEXT(_xlfn.ISOWEEKNUM(Tabel1[[#This Row],[Date]]),"-00")</f>
        <v>27-10</v>
      </c>
      <c r="B438" s="49" t="str">
        <f>MOD(YEAR(Tabel1[[#This Row],[Date]]),100) &amp; TEXT(MONTH(Tabel1[[#This Row],[Date]]),"-00")</f>
        <v>27-03</v>
      </c>
      <c r="C438" s="50">
        <v>46454</v>
      </c>
      <c r="D438" s="53"/>
      <c r="E438" s="53"/>
      <c r="F438" s="53"/>
      <c r="G438" s="53"/>
      <c r="H438" s="53"/>
      <c r="I438" s="53"/>
      <c r="J438" s="53"/>
      <c r="K438" s="53"/>
      <c r="L438" s="69"/>
      <c r="M438" s="53"/>
      <c r="N438" s="48"/>
      <c r="O438" s="53"/>
      <c r="P438" s="54"/>
      <c r="Q438" s="70" cm="1">
        <f t="array" aca="1" ref="Q438" ca="1">(TODAY()&gt;=Tabel1[[#This Row],[Date]])*(_xlfn.AGGREGATE(14,6,Tabel1[Date]/(Tabel1[semaine]=Tabel1[[#This Row],[semaine]]),1)=Tabel1[[#This Row],[Date]])</f>
        <v>0</v>
      </c>
      <c r="R438" s="56" t="str" cm="1">
        <f t="array" aca="1" ref="R438" ca="1">IF(Tabel1[[#This Row],[auxi]:[auxi]],SUMIF(Tabel1[semaine],Tabel1[[#This Row],[semaine]],Tabel1[Heures payées]),"-")</f>
        <v>-</v>
      </c>
      <c r="S438" s="57" t="str" cm="1">
        <f t="array" aca="1" ref="S438" ca="1">IF(Tabel1[[#This Row],[auxi]:[auxi]],Tabel1[[#This Row],[total semaine]]*24-Contrat_hebdo__h,"")</f>
        <v/>
      </c>
      <c r="T438" s="68" t="str" cm="1">
        <f t="array" aca="1" ref="T438" ca="1">IF(Tabel1[[#This Row],[auxi]:[auxi]],SUMIF(Tabel1[semaine],Tabel1[[#This Row],[semaine]],Tabel1[Repas matin]),"-")</f>
        <v>-</v>
      </c>
      <c r="U438" s="68" t="str" cm="1">
        <f t="array" aca="1" ref="U438" ca="1">IF(Tabel1[[#This Row],[auxi]:[auxi]],SUMIF(Tabel1[semaine],Tabel1[[#This Row],[semaine]],Tabel1[Repas soir]),"-")</f>
        <v>-</v>
      </c>
    </row>
    <row r="439" spans="1:21" ht="15.75" thickBot="1" x14ac:dyDescent="0.3">
      <c r="A439" s="68" t="str">
        <f>MOD(YEAR(Tabel1[[#This Row],[Date]]-WEEKDAY(Tabel1[[#This Row],[Date]],2)+4),100)&amp;TEXT(_xlfn.ISOWEEKNUM(Tabel1[[#This Row],[Date]]),"-00")</f>
        <v>27-10</v>
      </c>
      <c r="B439" s="49" t="str">
        <f>MOD(YEAR(Tabel1[[#This Row],[Date]]),100) &amp; TEXT(MONTH(Tabel1[[#This Row],[Date]]),"-00")</f>
        <v>27-03</v>
      </c>
      <c r="C439" s="60">
        <v>46455</v>
      </c>
      <c r="D439" s="53"/>
      <c r="E439" s="53"/>
      <c r="F439" s="53"/>
      <c r="G439" s="53"/>
      <c r="H439" s="53"/>
      <c r="I439" s="53"/>
      <c r="J439" s="53"/>
      <c r="K439" s="53"/>
      <c r="L439" s="69"/>
      <c r="M439" s="53"/>
      <c r="N439" s="48"/>
      <c r="O439" s="53"/>
      <c r="P439" s="54"/>
      <c r="Q439" s="70" cm="1">
        <f t="array" aca="1" ref="Q439" ca="1">(TODAY()&gt;=Tabel1[[#This Row],[Date]])*(_xlfn.AGGREGATE(14,6,Tabel1[Date]/(Tabel1[semaine]=Tabel1[[#This Row],[semaine]]),1)=Tabel1[[#This Row],[Date]])</f>
        <v>0</v>
      </c>
      <c r="R439" s="56" t="str" cm="1">
        <f t="array" aca="1" ref="R439" ca="1">IF(Tabel1[[#This Row],[auxi]:[auxi]],SUMIF(Tabel1[semaine],Tabel1[[#This Row],[semaine]],Tabel1[Heures payées]),"-")</f>
        <v>-</v>
      </c>
      <c r="S439" s="57" t="str" cm="1">
        <f t="array" aca="1" ref="S439" ca="1">IF(Tabel1[[#This Row],[auxi]:[auxi]],Tabel1[[#This Row],[total semaine]]*24-Contrat_hebdo__h,"")</f>
        <v/>
      </c>
      <c r="T439" s="68" t="str" cm="1">
        <f t="array" aca="1" ref="T439" ca="1">IF(Tabel1[[#This Row],[auxi]:[auxi]],SUMIF(Tabel1[semaine],Tabel1[[#This Row],[semaine]],Tabel1[Repas matin]),"-")</f>
        <v>-</v>
      </c>
      <c r="U439" s="68" t="str" cm="1">
        <f t="array" aca="1" ref="U439" ca="1">IF(Tabel1[[#This Row],[auxi]:[auxi]],SUMIF(Tabel1[semaine],Tabel1[[#This Row],[semaine]],Tabel1[Repas soir]),"-")</f>
        <v>-</v>
      </c>
    </row>
    <row r="440" spans="1:21" ht="15.75" thickBot="1" x14ac:dyDescent="0.3">
      <c r="A440" s="68" t="str">
        <f>MOD(YEAR(Tabel1[[#This Row],[Date]]-WEEKDAY(Tabel1[[#This Row],[Date]],2)+4),100)&amp;TEXT(_xlfn.ISOWEEKNUM(Tabel1[[#This Row],[Date]]),"-00")</f>
        <v>27-10</v>
      </c>
      <c r="B440" s="49" t="str">
        <f>MOD(YEAR(Tabel1[[#This Row],[Date]]),100) &amp; TEXT(MONTH(Tabel1[[#This Row],[Date]]),"-00")</f>
        <v>27-03</v>
      </c>
      <c r="C440" s="50">
        <v>46456</v>
      </c>
      <c r="D440" s="53"/>
      <c r="E440" s="53"/>
      <c r="F440" s="53"/>
      <c r="G440" s="53"/>
      <c r="H440" s="53"/>
      <c r="I440" s="53"/>
      <c r="J440" s="53"/>
      <c r="K440" s="53"/>
      <c r="L440" s="69"/>
      <c r="M440" s="53"/>
      <c r="N440" s="48"/>
      <c r="O440" s="53"/>
      <c r="P440" s="54"/>
      <c r="Q440" s="70" cm="1">
        <f t="array" aca="1" ref="Q440" ca="1">(TODAY()&gt;=Tabel1[[#This Row],[Date]])*(_xlfn.AGGREGATE(14,6,Tabel1[Date]/(Tabel1[semaine]=Tabel1[[#This Row],[semaine]]),1)=Tabel1[[#This Row],[Date]])</f>
        <v>0</v>
      </c>
      <c r="R440" s="56" t="str" cm="1">
        <f t="array" aca="1" ref="R440" ca="1">IF(Tabel1[[#This Row],[auxi]:[auxi]],SUMIF(Tabel1[semaine],Tabel1[[#This Row],[semaine]],Tabel1[Heures payées]),"-")</f>
        <v>-</v>
      </c>
      <c r="S440" s="57" t="str" cm="1">
        <f t="array" aca="1" ref="S440" ca="1">IF(Tabel1[[#This Row],[auxi]:[auxi]],Tabel1[[#This Row],[total semaine]]*24-Contrat_hebdo__h,"")</f>
        <v/>
      </c>
      <c r="T440" s="68" t="str" cm="1">
        <f t="array" aca="1" ref="T440" ca="1">IF(Tabel1[[#This Row],[auxi]:[auxi]],SUMIF(Tabel1[semaine],Tabel1[[#This Row],[semaine]],Tabel1[Repas matin]),"-")</f>
        <v>-</v>
      </c>
      <c r="U440" s="68" t="str" cm="1">
        <f t="array" aca="1" ref="U440" ca="1">IF(Tabel1[[#This Row],[auxi]:[auxi]],SUMIF(Tabel1[semaine],Tabel1[[#This Row],[semaine]],Tabel1[Repas soir]),"-")</f>
        <v>-</v>
      </c>
    </row>
    <row r="441" spans="1:21" ht="15.75" thickBot="1" x14ac:dyDescent="0.3">
      <c r="A441" s="68" t="str">
        <f>MOD(YEAR(Tabel1[[#This Row],[Date]]-WEEKDAY(Tabel1[[#This Row],[Date]],2)+4),100)&amp;TEXT(_xlfn.ISOWEEKNUM(Tabel1[[#This Row],[Date]]),"-00")</f>
        <v>27-10</v>
      </c>
      <c r="B441" s="49" t="str">
        <f>MOD(YEAR(Tabel1[[#This Row],[Date]]),100) &amp; TEXT(MONTH(Tabel1[[#This Row],[Date]]),"-00")</f>
        <v>27-03</v>
      </c>
      <c r="C441" s="50">
        <v>46457</v>
      </c>
      <c r="D441" s="53"/>
      <c r="E441" s="53"/>
      <c r="F441" s="53"/>
      <c r="G441" s="53"/>
      <c r="H441" s="53"/>
      <c r="I441" s="53"/>
      <c r="J441" s="53"/>
      <c r="K441" s="53"/>
      <c r="L441" s="69"/>
      <c r="M441" s="53"/>
      <c r="N441" s="48"/>
      <c r="O441" s="53"/>
      <c r="P441" s="54"/>
      <c r="Q441" s="70" cm="1">
        <f t="array" aca="1" ref="Q441" ca="1">(TODAY()&gt;=Tabel1[[#This Row],[Date]])*(_xlfn.AGGREGATE(14,6,Tabel1[Date]/(Tabel1[semaine]=Tabel1[[#This Row],[semaine]]),1)=Tabel1[[#This Row],[Date]])</f>
        <v>0</v>
      </c>
      <c r="R441" s="56" t="str" cm="1">
        <f t="array" aca="1" ref="R441" ca="1">IF(Tabel1[[#This Row],[auxi]:[auxi]],SUMIF(Tabel1[semaine],Tabel1[[#This Row],[semaine]],Tabel1[Heures payées]),"-")</f>
        <v>-</v>
      </c>
      <c r="S441" s="57" t="str" cm="1">
        <f t="array" aca="1" ref="S441" ca="1">IF(Tabel1[[#This Row],[auxi]:[auxi]],Tabel1[[#This Row],[total semaine]]*24-Contrat_hebdo__h,"")</f>
        <v/>
      </c>
      <c r="T441" s="68" t="str" cm="1">
        <f t="array" aca="1" ref="T441" ca="1">IF(Tabel1[[#This Row],[auxi]:[auxi]],SUMIF(Tabel1[semaine],Tabel1[[#This Row],[semaine]],Tabel1[Repas matin]),"-")</f>
        <v>-</v>
      </c>
      <c r="U441" s="68" t="str" cm="1">
        <f t="array" aca="1" ref="U441" ca="1">IF(Tabel1[[#This Row],[auxi]:[auxi]],SUMIF(Tabel1[semaine],Tabel1[[#This Row],[semaine]],Tabel1[Repas soir]),"-")</f>
        <v>-</v>
      </c>
    </row>
    <row r="442" spans="1:21" ht="15.75" thickBot="1" x14ac:dyDescent="0.3">
      <c r="A442" s="68" t="str">
        <f>MOD(YEAR(Tabel1[[#This Row],[Date]]-WEEKDAY(Tabel1[[#This Row],[Date]],2)+4),100)&amp;TEXT(_xlfn.ISOWEEKNUM(Tabel1[[#This Row],[Date]]),"-00")</f>
        <v>27-10</v>
      </c>
      <c r="B442" s="49" t="str">
        <f>MOD(YEAR(Tabel1[[#This Row],[Date]]),100) &amp; TEXT(MONTH(Tabel1[[#This Row],[Date]]),"-00")</f>
        <v>27-03</v>
      </c>
      <c r="C442" s="60">
        <v>46458</v>
      </c>
      <c r="D442" s="53"/>
      <c r="E442" s="53"/>
      <c r="F442" s="53"/>
      <c r="G442" s="53"/>
      <c r="H442" s="53"/>
      <c r="I442" s="53"/>
      <c r="J442" s="53"/>
      <c r="K442" s="53"/>
      <c r="L442" s="69"/>
      <c r="M442" s="53"/>
      <c r="N442" s="48"/>
      <c r="O442" s="53"/>
      <c r="P442" s="54"/>
      <c r="Q442" s="70" cm="1">
        <f t="array" aca="1" ref="Q442" ca="1">(TODAY()&gt;=Tabel1[[#This Row],[Date]])*(_xlfn.AGGREGATE(14,6,Tabel1[Date]/(Tabel1[semaine]=Tabel1[[#This Row],[semaine]]),1)=Tabel1[[#This Row],[Date]])</f>
        <v>0</v>
      </c>
      <c r="R442" s="56" t="str" cm="1">
        <f t="array" aca="1" ref="R442" ca="1">IF(Tabel1[[#This Row],[auxi]:[auxi]],SUMIF(Tabel1[semaine],Tabel1[[#This Row],[semaine]],Tabel1[Heures payées]),"-")</f>
        <v>-</v>
      </c>
      <c r="S442" s="57" t="str" cm="1">
        <f t="array" aca="1" ref="S442" ca="1">IF(Tabel1[[#This Row],[auxi]:[auxi]],Tabel1[[#This Row],[total semaine]]*24-Contrat_hebdo__h,"")</f>
        <v/>
      </c>
      <c r="T442" s="68" t="str" cm="1">
        <f t="array" aca="1" ref="T442" ca="1">IF(Tabel1[[#This Row],[auxi]:[auxi]],SUMIF(Tabel1[semaine],Tabel1[[#This Row],[semaine]],Tabel1[Repas matin]),"-")</f>
        <v>-</v>
      </c>
      <c r="U442" s="68" t="str" cm="1">
        <f t="array" aca="1" ref="U442" ca="1">IF(Tabel1[[#This Row],[auxi]:[auxi]],SUMIF(Tabel1[semaine],Tabel1[[#This Row],[semaine]],Tabel1[Repas soir]),"-")</f>
        <v>-</v>
      </c>
    </row>
    <row r="443" spans="1:21" ht="15.75" thickBot="1" x14ac:dyDescent="0.3">
      <c r="A443" s="68" t="str">
        <f>MOD(YEAR(Tabel1[[#This Row],[Date]]-WEEKDAY(Tabel1[[#This Row],[Date]],2)+4),100)&amp;TEXT(_xlfn.ISOWEEKNUM(Tabel1[[#This Row],[Date]]),"-00")</f>
        <v>27-10</v>
      </c>
      <c r="B443" s="49" t="str">
        <f>MOD(YEAR(Tabel1[[#This Row],[Date]]),100) &amp; TEXT(MONTH(Tabel1[[#This Row],[Date]]),"-00")</f>
        <v>27-03</v>
      </c>
      <c r="C443" s="50">
        <v>46459</v>
      </c>
      <c r="D443" s="53"/>
      <c r="E443" s="53"/>
      <c r="F443" s="53"/>
      <c r="G443" s="53"/>
      <c r="H443" s="53"/>
      <c r="I443" s="53"/>
      <c r="J443" s="53"/>
      <c r="K443" s="53"/>
      <c r="L443" s="69"/>
      <c r="M443" s="53"/>
      <c r="N443" s="48"/>
      <c r="O443" s="53"/>
      <c r="P443" s="54"/>
      <c r="Q443" s="70" cm="1">
        <f t="array" aca="1" ref="Q443" ca="1">(TODAY()&gt;=Tabel1[[#This Row],[Date]])*(_xlfn.AGGREGATE(14,6,Tabel1[Date]/(Tabel1[semaine]=Tabel1[[#This Row],[semaine]]),1)=Tabel1[[#This Row],[Date]])</f>
        <v>0</v>
      </c>
      <c r="R443" s="56" t="str" cm="1">
        <f t="array" aca="1" ref="R443" ca="1">IF(Tabel1[[#This Row],[auxi]:[auxi]],SUMIF(Tabel1[semaine],Tabel1[[#This Row],[semaine]],Tabel1[Heures payées]),"-")</f>
        <v>-</v>
      </c>
      <c r="S443" s="57" t="str" cm="1">
        <f t="array" aca="1" ref="S443" ca="1">IF(Tabel1[[#This Row],[auxi]:[auxi]],Tabel1[[#This Row],[total semaine]]*24-Contrat_hebdo__h,"")</f>
        <v/>
      </c>
      <c r="T443" s="68" t="str" cm="1">
        <f t="array" aca="1" ref="T443" ca="1">IF(Tabel1[[#This Row],[auxi]:[auxi]],SUMIF(Tabel1[semaine],Tabel1[[#This Row],[semaine]],Tabel1[Repas matin]),"-")</f>
        <v>-</v>
      </c>
      <c r="U443" s="68" t="str" cm="1">
        <f t="array" aca="1" ref="U443" ca="1">IF(Tabel1[[#This Row],[auxi]:[auxi]],SUMIF(Tabel1[semaine],Tabel1[[#This Row],[semaine]],Tabel1[Repas soir]),"-")</f>
        <v>-</v>
      </c>
    </row>
    <row r="444" spans="1:21" ht="15.75" thickBot="1" x14ac:dyDescent="0.3">
      <c r="A444" s="68" t="str">
        <f>MOD(YEAR(Tabel1[[#This Row],[Date]]-WEEKDAY(Tabel1[[#This Row],[Date]],2)+4),100)&amp;TEXT(_xlfn.ISOWEEKNUM(Tabel1[[#This Row],[Date]]),"-00")</f>
        <v>27-10</v>
      </c>
      <c r="B444" s="49" t="str">
        <f>MOD(YEAR(Tabel1[[#This Row],[Date]]),100) &amp; TEXT(MONTH(Tabel1[[#This Row],[Date]]),"-00")</f>
        <v>27-03</v>
      </c>
      <c r="C444" s="50">
        <v>46460</v>
      </c>
      <c r="D444" s="53"/>
      <c r="E444" s="53"/>
      <c r="F444" s="53"/>
      <c r="G444" s="53"/>
      <c r="H444" s="53"/>
      <c r="I444" s="53"/>
      <c r="J444" s="53"/>
      <c r="K444" s="53"/>
      <c r="L444" s="69"/>
      <c r="M444" s="53"/>
      <c r="N444" s="48"/>
      <c r="O444" s="53"/>
      <c r="P444" s="54"/>
      <c r="Q444" s="70" cm="1">
        <f t="array" aca="1" ref="Q444" ca="1">(TODAY()&gt;=Tabel1[[#This Row],[Date]])*(_xlfn.AGGREGATE(14,6,Tabel1[Date]/(Tabel1[semaine]=Tabel1[[#This Row],[semaine]]),1)=Tabel1[[#This Row],[Date]])</f>
        <v>0</v>
      </c>
      <c r="R444" s="56" t="str" cm="1">
        <f t="array" aca="1" ref="R444" ca="1">IF(Tabel1[[#This Row],[auxi]:[auxi]],SUMIF(Tabel1[semaine],Tabel1[[#This Row],[semaine]],Tabel1[Heures payées]),"-")</f>
        <v>-</v>
      </c>
      <c r="S444" s="57" t="str" cm="1">
        <f t="array" aca="1" ref="S444" ca="1">IF(Tabel1[[#This Row],[auxi]:[auxi]],Tabel1[[#This Row],[total semaine]]*24-Contrat_hebdo__h,"")</f>
        <v/>
      </c>
      <c r="T444" s="68" t="str" cm="1">
        <f t="array" aca="1" ref="T444" ca="1">IF(Tabel1[[#This Row],[auxi]:[auxi]],SUMIF(Tabel1[semaine],Tabel1[[#This Row],[semaine]],Tabel1[Repas matin]),"-")</f>
        <v>-</v>
      </c>
      <c r="U444" s="68" t="str" cm="1">
        <f t="array" aca="1" ref="U444" ca="1">IF(Tabel1[[#This Row],[auxi]:[auxi]],SUMIF(Tabel1[semaine],Tabel1[[#This Row],[semaine]],Tabel1[Repas soir]),"-")</f>
        <v>-</v>
      </c>
    </row>
    <row r="445" spans="1:21" ht="15.75" thickBot="1" x14ac:dyDescent="0.3">
      <c r="A445" s="68" t="str">
        <f>MOD(YEAR(Tabel1[[#This Row],[Date]]-WEEKDAY(Tabel1[[#This Row],[Date]],2)+4),100)&amp;TEXT(_xlfn.ISOWEEKNUM(Tabel1[[#This Row],[Date]]),"-00")</f>
        <v>27-11</v>
      </c>
      <c r="B445" s="49" t="str">
        <f>MOD(YEAR(Tabel1[[#This Row],[Date]]),100) &amp; TEXT(MONTH(Tabel1[[#This Row],[Date]]),"-00")</f>
        <v>27-03</v>
      </c>
      <c r="C445" s="60">
        <v>46461</v>
      </c>
      <c r="D445" s="53"/>
      <c r="E445" s="53"/>
      <c r="F445" s="53"/>
      <c r="G445" s="53"/>
      <c r="H445" s="53"/>
      <c r="I445" s="53"/>
      <c r="J445" s="53"/>
      <c r="K445" s="53"/>
      <c r="L445" s="69"/>
      <c r="M445" s="53"/>
      <c r="N445" s="48"/>
      <c r="O445" s="53"/>
      <c r="P445" s="54"/>
      <c r="Q445" s="70" cm="1">
        <f t="array" aca="1" ref="Q445" ca="1">(TODAY()&gt;=Tabel1[[#This Row],[Date]])*(_xlfn.AGGREGATE(14,6,Tabel1[Date]/(Tabel1[semaine]=Tabel1[[#This Row],[semaine]]),1)=Tabel1[[#This Row],[Date]])</f>
        <v>0</v>
      </c>
      <c r="R445" s="56" t="str" cm="1">
        <f t="array" aca="1" ref="R445" ca="1">IF(Tabel1[[#This Row],[auxi]:[auxi]],SUMIF(Tabel1[semaine],Tabel1[[#This Row],[semaine]],Tabel1[Heures payées]),"-")</f>
        <v>-</v>
      </c>
      <c r="S445" s="57" t="str" cm="1">
        <f t="array" aca="1" ref="S445" ca="1">IF(Tabel1[[#This Row],[auxi]:[auxi]],Tabel1[[#This Row],[total semaine]]*24-Contrat_hebdo__h,"")</f>
        <v/>
      </c>
      <c r="T445" s="68" t="str" cm="1">
        <f t="array" aca="1" ref="T445" ca="1">IF(Tabel1[[#This Row],[auxi]:[auxi]],SUMIF(Tabel1[semaine],Tabel1[[#This Row],[semaine]],Tabel1[Repas matin]),"-")</f>
        <v>-</v>
      </c>
      <c r="U445" s="68" t="str" cm="1">
        <f t="array" aca="1" ref="U445" ca="1">IF(Tabel1[[#This Row],[auxi]:[auxi]],SUMIF(Tabel1[semaine],Tabel1[[#This Row],[semaine]],Tabel1[Repas soir]),"-")</f>
        <v>-</v>
      </c>
    </row>
    <row r="446" spans="1:21" ht="15.75" thickBot="1" x14ac:dyDescent="0.3">
      <c r="A446" s="68" t="str">
        <f>MOD(YEAR(Tabel1[[#This Row],[Date]]-WEEKDAY(Tabel1[[#This Row],[Date]],2)+4),100)&amp;TEXT(_xlfn.ISOWEEKNUM(Tabel1[[#This Row],[Date]]),"-00")</f>
        <v>27-11</v>
      </c>
      <c r="B446" s="49" t="str">
        <f>MOD(YEAR(Tabel1[[#This Row],[Date]]),100) &amp; TEXT(MONTH(Tabel1[[#This Row],[Date]]),"-00")</f>
        <v>27-03</v>
      </c>
      <c r="C446" s="50">
        <v>46462</v>
      </c>
      <c r="D446" s="53"/>
      <c r="E446" s="53"/>
      <c r="F446" s="53"/>
      <c r="G446" s="53"/>
      <c r="H446" s="53"/>
      <c r="I446" s="53"/>
      <c r="J446" s="53"/>
      <c r="K446" s="53"/>
      <c r="L446" s="69"/>
      <c r="M446" s="53"/>
      <c r="N446" s="48"/>
      <c r="O446" s="53"/>
      <c r="P446" s="54"/>
      <c r="Q446" s="70" cm="1">
        <f t="array" aca="1" ref="Q446" ca="1">(TODAY()&gt;=Tabel1[[#This Row],[Date]])*(_xlfn.AGGREGATE(14,6,Tabel1[Date]/(Tabel1[semaine]=Tabel1[[#This Row],[semaine]]),1)=Tabel1[[#This Row],[Date]])</f>
        <v>0</v>
      </c>
      <c r="R446" s="56" t="str" cm="1">
        <f t="array" aca="1" ref="R446" ca="1">IF(Tabel1[[#This Row],[auxi]:[auxi]],SUMIF(Tabel1[semaine],Tabel1[[#This Row],[semaine]],Tabel1[Heures payées]),"-")</f>
        <v>-</v>
      </c>
      <c r="S446" s="57" t="str" cm="1">
        <f t="array" aca="1" ref="S446" ca="1">IF(Tabel1[[#This Row],[auxi]:[auxi]],Tabel1[[#This Row],[total semaine]]*24-Contrat_hebdo__h,"")</f>
        <v/>
      </c>
      <c r="T446" s="68" t="str" cm="1">
        <f t="array" aca="1" ref="T446" ca="1">IF(Tabel1[[#This Row],[auxi]:[auxi]],SUMIF(Tabel1[semaine],Tabel1[[#This Row],[semaine]],Tabel1[Repas matin]),"-")</f>
        <v>-</v>
      </c>
      <c r="U446" s="68" t="str" cm="1">
        <f t="array" aca="1" ref="U446" ca="1">IF(Tabel1[[#This Row],[auxi]:[auxi]],SUMIF(Tabel1[semaine],Tabel1[[#This Row],[semaine]],Tabel1[Repas soir]),"-")</f>
        <v>-</v>
      </c>
    </row>
    <row r="447" spans="1:21" ht="15.75" thickBot="1" x14ac:dyDescent="0.3">
      <c r="A447" s="68" t="str">
        <f>MOD(YEAR(Tabel1[[#This Row],[Date]]-WEEKDAY(Tabel1[[#This Row],[Date]],2)+4),100)&amp;TEXT(_xlfn.ISOWEEKNUM(Tabel1[[#This Row],[Date]]),"-00")</f>
        <v>27-11</v>
      </c>
      <c r="B447" s="49" t="str">
        <f>MOD(YEAR(Tabel1[[#This Row],[Date]]),100) &amp; TEXT(MONTH(Tabel1[[#This Row],[Date]]),"-00")</f>
        <v>27-03</v>
      </c>
      <c r="C447" s="50">
        <v>46463</v>
      </c>
      <c r="D447" s="53"/>
      <c r="E447" s="53"/>
      <c r="F447" s="53"/>
      <c r="G447" s="53"/>
      <c r="H447" s="53"/>
      <c r="I447" s="53"/>
      <c r="J447" s="53"/>
      <c r="K447" s="53"/>
      <c r="L447" s="69"/>
      <c r="M447" s="53"/>
      <c r="N447" s="48"/>
      <c r="O447" s="53"/>
      <c r="P447" s="54"/>
      <c r="Q447" s="70" cm="1">
        <f t="array" aca="1" ref="Q447" ca="1">(TODAY()&gt;=Tabel1[[#This Row],[Date]])*(_xlfn.AGGREGATE(14,6,Tabel1[Date]/(Tabel1[semaine]=Tabel1[[#This Row],[semaine]]),1)=Tabel1[[#This Row],[Date]])</f>
        <v>0</v>
      </c>
      <c r="R447" s="56" t="str" cm="1">
        <f t="array" aca="1" ref="R447" ca="1">IF(Tabel1[[#This Row],[auxi]:[auxi]],SUMIF(Tabel1[semaine],Tabel1[[#This Row],[semaine]],Tabel1[Heures payées]),"-")</f>
        <v>-</v>
      </c>
      <c r="S447" s="57" t="str" cm="1">
        <f t="array" aca="1" ref="S447" ca="1">IF(Tabel1[[#This Row],[auxi]:[auxi]],Tabel1[[#This Row],[total semaine]]*24-Contrat_hebdo__h,"")</f>
        <v/>
      </c>
      <c r="T447" s="68" t="str" cm="1">
        <f t="array" aca="1" ref="T447" ca="1">IF(Tabel1[[#This Row],[auxi]:[auxi]],SUMIF(Tabel1[semaine],Tabel1[[#This Row],[semaine]],Tabel1[Repas matin]),"-")</f>
        <v>-</v>
      </c>
      <c r="U447" s="68" t="str" cm="1">
        <f t="array" aca="1" ref="U447" ca="1">IF(Tabel1[[#This Row],[auxi]:[auxi]],SUMIF(Tabel1[semaine],Tabel1[[#This Row],[semaine]],Tabel1[Repas soir]),"-")</f>
        <v>-</v>
      </c>
    </row>
    <row r="448" spans="1:21" ht="15.75" thickBot="1" x14ac:dyDescent="0.3">
      <c r="A448" s="68" t="str">
        <f>MOD(YEAR(Tabel1[[#This Row],[Date]]-WEEKDAY(Tabel1[[#This Row],[Date]],2)+4),100)&amp;TEXT(_xlfn.ISOWEEKNUM(Tabel1[[#This Row],[Date]]),"-00")</f>
        <v>27-11</v>
      </c>
      <c r="B448" s="49" t="str">
        <f>MOD(YEAR(Tabel1[[#This Row],[Date]]),100) &amp; TEXT(MONTH(Tabel1[[#This Row],[Date]]),"-00")</f>
        <v>27-03</v>
      </c>
      <c r="C448" s="60">
        <v>46464</v>
      </c>
      <c r="D448" s="53"/>
      <c r="E448" s="53"/>
      <c r="F448" s="53"/>
      <c r="G448" s="53"/>
      <c r="H448" s="53"/>
      <c r="I448" s="53"/>
      <c r="J448" s="53"/>
      <c r="K448" s="53"/>
      <c r="L448" s="69"/>
      <c r="M448" s="53"/>
      <c r="N448" s="48"/>
      <c r="O448" s="53"/>
      <c r="P448" s="54"/>
      <c r="Q448" s="70" cm="1">
        <f t="array" aca="1" ref="Q448" ca="1">(TODAY()&gt;=Tabel1[[#This Row],[Date]])*(_xlfn.AGGREGATE(14,6,Tabel1[Date]/(Tabel1[semaine]=Tabel1[[#This Row],[semaine]]),1)=Tabel1[[#This Row],[Date]])</f>
        <v>0</v>
      </c>
      <c r="R448" s="56" t="str" cm="1">
        <f t="array" aca="1" ref="R448" ca="1">IF(Tabel1[[#This Row],[auxi]:[auxi]],SUMIF(Tabel1[semaine],Tabel1[[#This Row],[semaine]],Tabel1[Heures payées]),"-")</f>
        <v>-</v>
      </c>
      <c r="S448" s="57" t="str" cm="1">
        <f t="array" aca="1" ref="S448" ca="1">IF(Tabel1[[#This Row],[auxi]:[auxi]],Tabel1[[#This Row],[total semaine]]*24-Contrat_hebdo__h,"")</f>
        <v/>
      </c>
      <c r="T448" s="68" t="str" cm="1">
        <f t="array" aca="1" ref="T448" ca="1">IF(Tabel1[[#This Row],[auxi]:[auxi]],SUMIF(Tabel1[semaine],Tabel1[[#This Row],[semaine]],Tabel1[Repas matin]),"-")</f>
        <v>-</v>
      </c>
      <c r="U448" s="68" t="str" cm="1">
        <f t="array" aca="1" ref="U448" ca="1">IF(Tabel1[[#This Row],[auxi]:[auxi]],SUMIF(Tabel1[semaine],Tabel1[[#This Row],[semaine]],Tabel1[Repas soir]),"-")</f>
        <v>-</v>
      </c>
    </row>
    <row r="449" spans="1:21" ht="15.75" thickBot="1" x14ac:dyDescent="0.3">
      <c r="A449" s="68" t="str">
        <f>MOD(YEAR(Tabel1[[#This Row],[Date]]-WEEKDAY(Tabel1[[#This Row],[Date]],2)+4),100)&amp;TEXT(_xlfn.ISOWEEKNUM(Tabel1[[#This Row],[Date]]),"-00")</f>
        <v>27-11</v>
      </c>
      <c r="B449" s="49" t="str">
        <f>MOD(YEAR(Tabel1[[#This Row],[Date]]),100) &amp; TEXT(MONTH(Tabel1[[#This Row],[Date]]),"-00")</f>
        <v>27-03</v>
      </c>
      <c r="C449" s="50">
        <v>46465</v>
      </c>
      <c r="D449" s="53"/>
      <c r="E449" s="53"/>
      <c r="F449" s="53"/>
      <c r="G449" s="53"/>
      <c r="H449" s="53"/>
      <c r="I449" s="53"/>
      <c r="J449" s="53"/>
      <c r="K449" s="53"/>
      <c r="L449" s="69"/>
      <c r="M449" s="53"/>
      <c r="N449" s="48"/>
      <c r="O449" s="53"/>
      <c r="P449" s="54"/>
      <c r="Q449" s="70" cm="1">
        <f t="array" aca="1" ref="Q449" ca="1">(TODAY()&gt;=Tabel1[[#This Row],[Date]])*(_xlfn.AGGREGATE(14,6,Tabel1[Date]/(Tabel1[semaine]=Tabel1[[#This Row],[semaine]]),1)=Tabel1[[#This Row],[Date]])</f>
        <v>0</v>
      </c>
      <c r="R449" s="56" t="str" cm="1">
        <f t="array" aca="1" ref="R449" ca="1">IF(Tabel1[[#This Row],[auxi]:[auxi]],SUMIF(Tabel1[semaine],Tabel1[[#This Row],[semaine]],Tabel1[Heures payées]),"-")</f>
        <v>-</v>
      </c>
      <c r="S449" s="57" t="str" cm="1">
        <f t="array" aca="1" ref="S449" ca="1">IF(Tabel1[[#This Row],[auxi]:[auxi]],Tabel1[[#This Row],[total semaine]]*24-Contrat_hebdo__h,"")</f>
        <v/>
      </c>
      <c r="T449" s="68" t="str" cm="1">
        <f t="array" aca="1" ref="T449" ca="1">IF(Tabel1[[#This Row],[auxi]:[auxi]],SUMIF(Tabel1[semaine],Tabel1[[#This Row],[semaine]],Tabel1[Repas matin]),"-")</f>
        <v>-</v>
      </c>
      <c r="U449" s="68" t="str" cm="1">
        <f t="array" aca="1" ref="U449" ca="1">IF(Tabel1[[#This Row],[auxi]:[auxi]],SUMIF(Tabel1[semaine],Tabel1[[#This Row],[semaine]],Tabel1[Repas soir]),"-")</f>
        <v>-</v>
      </c>
    </row>
    <row r="450" spans="1:21" ht="15.75" thickBot="1" x14ac:dyDescent="0.3">
      <c r="A450" s="68" t="str">
        <f>MOD(YEAR(Tabel1[[#This Row],[Date]]-WEEKDAY(Tabel1[[#This Row],[Date]],2)+4),100)&amp;TEXT(_xlfn.ISOWEEKNUM(Tabel1[[#This Row],[Date]]),"-00")</f>
        <v>27-11</v>
      </c>
      <c r="B450" s="49" t="str">
        <f>MOD(YEAR(Tabel1[[#This Row],[Date]]),100) &amp; TEXT(MONTH(Tabel1[[#This Row],[Date]]),"-00")</f>
        <v>27-03</v>
      </c>
      <c r="C450" s="50">
        <v>46466</v>
      </c>
      <c r="D450" s="53"/>
      <c r="E450" s="53"/>
      <c r="F450" s="53"/>
      <c r="G450" s="53"/>
      <c r="H450" s="53"/>
      <c r="I450" s="53"/>
      <c r="J450" s="53"/>
      <c r="K450" s="53"/>
      <c r="L450" s="69"/>
      <c r="M450" s="53"/>
      <c r="N450" s="48"/>
      <c r="O450" s="53"/>
      <c r="P450" s="54"/>
      <c r="Q450" s="70" cm="1">
        <f t="array" aca="1" ref="Q450" ca="1">(TODAY()&gt;=Tabel1[[#This Row],[Date]])*(_xlfn.AGGREGATE(14,6,Tabel1[Date]/(Tabel1[semaine]=Tabel1[[#This Row],[semaine]]),1)=Tabel1[[#This Row],[Date]])</f>
        <v>0</v>
      </c>
      <c r="R450" s="56" t="str" cm="1">
        <f t="array" aca="1" ref="R450" ca="1">IF(Tabel1[[#This Row],[auxi]:[auxi]],SUMIF(Tabel1[semaine],Tabel1[[#This Row],[semaine]],Tabel1[Heures payées]),"-")</f>
        <v>-</v>
      </c>
      <c r="S450" s="57" t="str" cm="1">
        <f t="array" aca="1" ref="S450" ca="1">IF(Tabel1[[#This Row],[auxi]:[auxi]],Tabel1[[#This Row],[total semaine]]*24-Contrat_hebdo__h,"")</f>
        <v/>
      </c>
      <c r="T450" s="68" t="str" cm="1">
        <f t="array" aca="1" ref="T450" ca="1">IF(Tabel1[[#This Row],[auxi]:[auxi]],SUMIF(Tabel1[semaine],Tabel1[[#This Row],[semaine]],Tabel1[Repas matin]),"-")</f>
        <v>-</v>
      </c>
      <c r="U450" s="68" t="str" cm="1">
        <f t="array" aca="1" ref="U450" ca="1">IF(Tabel1[[#This Row],[auxi]:[auxi]],SUMIF(Tabel1[semaine],Tabel1[[#This Row],[semaine]],Tabel1[Repas soir]),"-")</f>
        <v>-</v>
      </c>
    </row>
    <row r="451" spans="1:21" ht="15.75" thickBot="1" x14ac:dyDescent="0.3">
      <c r="A451" s="68" t="str">
        <f>MOD(YEAR(Tabel1[[#This Row],[Date]]-WEEKDAY(Tabel1[[#This Row],[Date]],2)+4),100)&amp;TEXT(_xlfn.ISOWEEKNUM(Tabel1[[#This Row],[Date]]),"-00")</f>
        <v>27-11</v>
      </c>
      <c r="B451" s="49" t="str">
        <f>MOD(YEAR(Tabel1[[#This Row],[Date]]),100) &amp; TEXT(MONTH(Tabel1[[#This Row],[Date]]),"-00")</f>
        <v>27-03</v>
      </c>
      <c r="C451" s="60">
        <v>46467</v>
      </c>
      <c r="D451" s="53"/>
      <c r="E451" s="53"/>
      <c r="F451" s="53"/>
      <c r="G451" s="53"/>
      <c r="H451" s="53"/>
      <c r="I451" s="53"/>
      <c r="J451" s="53"/>
      <c r="K451" s="53"/>
      <c r="L451" s="69"/>
      <c r="M451" s="53"/>
      <c r="N451" s="48"/>
      <c r="O451" s="53"/>
      <c r="P451" s="54"/>
      <c r="Q451" s="70" cm="1">
        <f t="array" aca="1" ref="Q451" ca="1">(TODAY()&gt;=Tabel1[[#This Row],[Date]])*(_xlfn.AGGREGATE(14,6,Tabel1[Date]/(Tabel1[semaine]=Tabel1[[#This Row],[semaine]]),1)=Tabel1[[#This Row],[Date]])</f>
        <v>0</v>
      </c>
      <c r="R451" s="56" t="str" cm="1">
        <f t="array" aca="1" ref="R451" ca="1">IF(Tabel1[[#This Row],[auxi]:[auxi]],SUMIF(Tabel1[semaine],Tabel1[[#This Row],[semaine]],Tabel1[Heures payées]),"-")</f>
        <v>-</v>
      </c>
      <c r="S451" s="57" t="str" cm="1">
        <f t="array" aca="1" ref="S451" ca="1">IF(Tabel1[[#This Row],[auxi]:[auxi]],Tabel1[[#This Row],[total semaine]]*24-Contrat_hebdo__h,"")</f>
        <v/>
      </c>
      <c r="T451" s="68" t="str" cm="1">
        <f t="array" aca="1" ref="T451" ca="1">IF(Tabel1[[#This Row],[auxi]:[auxi]],SUMIF(Tabel1[semaine],Tabel1[[#This Row],[semaine]],Tabel1[Repas matin]),"-")</f>
        <v>-</v>
      </c>
      <c r="U451" s="68" t="str" cm="1">
        <f t="array" aca="1" ref="U451" ca="1">IF(Tabel1[[#This Row],[auxi]:[auxi]],SUMIF(Tabel1[semaine],Tabel1[[#This Row],[semaine]],Tabel1[Repas soir]),"-")</f>
        <v>-</v>
      </c>
    </row>
    <row r="452" spans="1:21" ht="15.75" thickBot="1" x14ac:dyDescent="0.3">
      <c r="A452" s="68" t="str">
        <f>MOD(YEAR(Tabel1[[#This Row],[Date]]-WEEKDAY(Tabel1[[#This Row],[Date]],2)+4),100)&amp;TEXT(_xlfn.ISOWEEKNUM(Tabel1[[#This Row],[Date]]),"-00")</f>
        <v>27-12</v>
      </c>
      <c r="B452" s="49" t="str">
        <f>MOD(YEAR(Tabel1[[#This Row],[Date]]),100) &amp; TEXT(MONTH(Tabel1[[#This Row],[Date]]),"-00")</f>
        <v>27-03</v>
      </c>
      <c r="C452" s="50">
        <v>46468</v>
      </c>
      <c r="D452" s="53"/>
      <c r="E452" s="53"/>
      <c r="F452" s="53"/>
      <c r="G452" s="53"/>
      <c r="H452" s="53"/>
      <c r="I452" s="53"/>
      <c r="J452" s="53"/>
      <c r="K452" s="53"/>
      <c r="L452" s="69"/>
      <c r="M452" s="53"/>
      <c r="N452" s="48"/>
      <c r="O452" s="53"/>
      <c r="P452" s="54"/>
      <c r="Q452" s="70" cm="1">
        <f t="array" aca="1" ref="Q452" ca="1">(TODAY()&gt;=Tabel1[[#This Row],[Date]])*(_xlfn.AGGREGATE(14,6,Tabel1[Date]/(Tabel1[semaine]=Tabel1[[#This Row],[semaine]]),1)=Tabel1[[#This Row],[Date]])</f>
        <v>0</v>
      </c>
      <c r="R452" s="56" t="str" cm="1">
        <f t="array" aca="1" ref="R452" ca="1">IF(Tabel1[[#This Row],[auxi]:[auxi]],SUMIF(Tabel1[semaine],Tabel1[[#This Row],[semaine]],Tabel1[Heures payées]),"-")</f>
        <v>-</v>
      </c>
      <c r="S452" s="57" t="str" cm="1">
        <f t="array" aca="1" ref="S452" ca="1">IF(Tabel1[[#This Row],[auxi]:[auxi]],Tabel1[[#This Row],[total semaine]]*24-Contrat_hebdo__h,"")</f>
        <v/>
      </c>
      <c r="T452" s="68" t="str" cm="1">
        <f t="array" aca="1" ref="T452" ca="1">IF(Tabel1[[#This Row],[auxi]:[auxi]],SUMIF(Tabel1[semaine],Tabel1[[#This Row],[semaine]],Tabel1[Repas matin]),"-")</f>
        <v>-</v>
      </c>
      <c r="U452" s="68" t="str" cm="1">
        <f t="array" aca="1" ref="U452" ca="1">IF(Tabel1[[#This Row],[auxi]:[auxi]],SUMIF(Tabel1[semaine],Tabel1[[#This Row],[semaine]],Tabel1[Repas soir]),"-")</f>
        <v>-</v>
      </c>
    </row>
    <row r="453" spans="1:21" ht="15.75" thickBot="1" x14ac:dyDescent="0.3">
      <c r="A453" s="68" t="str">
        <f>MOD(YEAR(Tabel1[[#This Row],[Date]]-WEEKDAY(Tabel1[[#This Row],[Date]],2)+4),100)&amp;TEXT(_xlfn.ISOWEEKNUM(Tabel1[[#This Row],[Date]]),"-00")</f>
        <v>27-12</v>
      </c>
      <c r="B453" s="49" t="str">
        <f>MOD(YEAR(Tabel1[[#This Row],[Date]]),100) &amp; TEXT(MONTH(Tabel1[[#This Row],[Date]]),"-00")</f>
        <v>27-03</v>
      </c>
      <c r="C453" s="50">
        <v>46469</v>
      </c>
      <c r="D453" s="53"/>
      <c r="E453" s="53"/>
      <c r="F453" s="53"/>
      <c r="G453" s="53"/>
      <c r="H453" s="53"/>
      <c r="I453" s="53"/>
      <c r="J453" s="53"/>
      <c r="K453" s="53"/>
      <c r="L453" s="69"/>
      <c r="M453" s="53"/>
      <c r="N453" s="48"/>
      <c r="O453" s="53"/>
      <c r="P453" s="54"/>
      <c r="Q453" s="70" cm="1">
        <f t="array" aca="1" ref="Q453" ca="1">(TODAY()&gt;=Tabel1[[#This Row],[Date]])*(_xlfn.AGGREGATE(14,6,Tabel1[Date]/(Tabel1[semaine]=Tabel1[[#This Row],[semaine]]),1)=Tabel1[[#This Row],[Date]])</f>
        <v>0</v>
      </c>
      <c r="R453" s="56" t="str" cm="1">
        <f t="array" aca="1" ref="R453" ca="1">IF(Tabel1[[#This Row],[auxi]:[auxi]],SUMIF(Tabel1[semaine],Tabel1[[#This Row],[semaine]],Tabel1[Heures payées]),"-")</f>
        <v>-</v>
      </c>
      <c r="S453" s="57" t="str" cm="1">
        <f t="array" aca="1" ref="S453" ca="1">IF(Tabel1[[#This Row],[auxi]:[auxi]],Tabel1[[#This Row],[total semaine]]*24-Contrat_hebdo__h,"")</f>
        <v/>
      </c>
      <c r="T453" s="68" t="str" cm="1">
        <f t="array" aca="1" ref="T453" ca="1">IF(Tabel1[[#This Row],[auxi]:[auxi]],SUMIF(Tabel1[semaine],Tabel1[[#This Row],[semaine]],Tabel1[Repas matin]),"-")</f>
        <v>-</v>
      </c>
      <c r="U453" s="68" t="str" cm="1">
        <f t="array" aca="1" ref="U453" ca="1">IF(Tabel1[[#This Row],[auxi]:[auxi]],SUMIF(Tabel1[semaine],Tabel1[[#This Row],[semaine]],Tabel1[Repas soir]),"-")</f>
        <v>-</v>
      </c>
    </row>
    <row r="454" spans="1:21" ht="15.75" thickBot="1" x14ac:dyDescent="0.3">
      <c r="A454" s="68" t="str">
        <f>MOD(YEAR(Tabel1[[#This Row],[Date]]-WEEKDAY(Tabel1[[#This Row],[Date]],2)+4),100)&amp;TEXT(_xlfn.ISOWEEKNUM(Tabel1[[#This Row],[Date]]),"-00")</f>
        <v>27-12</v>
      </c>
      <c r="B454" s="49" t="str">
        <f>MOD(YEAR(Tabel1[[#This Row],[Date]]),100) &amp; TEXT(MONTH(Tabel1[[#This Row],[Date]]),"-00")</f>
        <v>27-03</v>
      </c>
      <c r="C454" s="60">
        <v>46470</v>
      </c>
      <c r="D454" s="53"/>
      <c r="E454" s="53"/>
      <c r="F454" s="53"/>
      <c r="G454" s="53"/>
      <c r="H454" s="53"/>
      <c r="I454" s="53"/>
      <c r="J454" s="53"/>
      <c r="K454" s="53"/>
      <c r="L454" s="69"/>
      <c r="M454" s="53"/>
      <c r="N454" s="48"/>
      <c r="O454" s="53"/>
      <c r="P454" s="54"/>
      <c r="Q454" s="70" cm="1">
        <f t="array" aca="1" ref="Q454" ca="1">(TODAY()&gt;=Tabel1[[#This Row],[Date]])*(_xlfn.AGGREGATE(14,6,Tabel1[Date]/(Tabel1[semaine]=Tabel1[[#This Row],[semaine]]),1)=Tabel1[[#This Row],[Date]])</f>
        <v>0</v>
      </c>
      <c r="R454" s="56" t="str" cm="1">
        <f t="array" aca="1" ref="R454" ca="1">IF(Tabel1[[#This Row],[auxi]:[auxi]],SUMIF(Tabel1[semaine],Tabel1[[#This Row],[semaine]],Tabel1[Heures payées]),"-")</f>
        <v>-</v>
      </c>
      <c r="S454" s="57" t="str" cm="1">
        <f t="array" aca="1" ref="S454" ca="1">IF(Tabel1[[#This Row],[auxi]:[auxi]],Tabel1[[#This Row],[total semaine]]*24-Contrat_hebdo__h,"")</f>
        <v/>
      </c>
      <c r="T454" s="68" t="str" cm="1">
        <f t="array" aca="1" ref="T454" ca="1">IF(Tabel1[[#This Row],[auxi]:[auxi]],SUMIF(Tabel1[semaine],Tabel1[[#This Row],[semaine]],Tabel1[Repas matin]),"-")</f>
        <v>-</v>
      </c>
      <c r="U454" s="68" t="str" cm="1">
        <f t="array" aca="1" ref="U454" ca="1">IF(Tabel1[[#This Row],[auxi]:[auxi]],SUMIF(Tabel1[semaine],Tabel1[[#This Row],[semaine]],Tabel1[Repas soir]),"-")</f>
        <v>-</v>
      </c>
    </row>
    <row r="455" spans="1:21" ht="15.75" thickBot="1" x14ac:dyDescent="0.3">
      <c r="A455" s="68" t="str">
        <f>MOD(YEAR(Tabel1[[#This Row],[Date]]-WEEKDAY(Tabel1[[#This Row],[Date]],2)+4),100)&amp;TEXT(_xlfn.ISOWEEKNUM(Tabel1[[#This Row],[Date]]),"-00")</f>
        <v>27-12</v>
      </c>
      <c r="B455" s="49" t="str">
        <f>MOD(YEAR(Tabel1[[#This Row],[Date]]),100) &amp; TEXT(MONTH(Tabel1[[#This Row],[Date]]),"-00")</f>
        <v>27-03</v>
      </c>
      <c r="C455" s="50">
        <v>46471</v>
      </c>
      <c r="D455" s="53"/>
      <c r="E455" s="53"/>
      <c r="F455" s="53"/>
      <c r="G455" s="53"/>
      <c r="H455" s="53"/>
      <c r="I455" s="53"/>
      <c r="J455" s="53"/>
      <c r="K455" s="53"/>
      <c r="L455" s="69"/>
      <c r="M455" s="53"/>
      <c r="N455" s="48"/>
      <c r="O455" s="53"/>
      <c r="P455" s="54"/>
      <c r="Q455" s="70" cm="1">
        <f t="array" aca="1" ref="Q455" ca="1">(TODAY()&gt;=Tabel1[[#This Row],[Date]])*(_xlfn.AGGREGATE(14,6,Tabel1[Date]/(Tabel1[semaine]=Tabel1[[#This Row],[semaine]]),1)=Tabel1[[#This Row],[Date]])</f>
        <v>0</v>
      </c>
      <c r="R455" s="56" t="str" cm="1">
        <f t="array" aca="1" ref="R455" ca="1">IF(Tabel1[[#This Row],[auxi]:[auxi]],SUMIF(Tabel1[semaine],Tabel1[[#This Row],[semaine]],Tabel1[Heures payées]),"-")</f>
        <v>-</v>
      </c>
      <c r="S455" s="57" t="str" cm="1">
        <f t="array" aca="1" ref="S455" ca="1">IF(Tabel1[[#This Row],[auxi]:[auxi]],Tabel1[[#This Row],[total semaine]]*24-Contrat_hebdo__h,"")</f>
        <v/>
      </c>
      <c r="T455" s="68" t="str" cm="1">
        <f t="array" aca="1" ref="T455" ca="1">IF(Tabel1[[#This Row],[auxi]:[auxi]],SUMIF(Tabel1[semaine],Tabel1[[#This Row],[semaine]],Tabel1[Repas matin]),"-")</f>
        <v>-</v>
      </c>
      <c r="U455" s="68" t="str" cm="1">
        <f t="array" aca="1" ref="U455" ca="1">IF(Tabel1[[#This Row],[auxi]:[auxi]],SUMIF(Tabel1[semaine],Tabel1[[#This Row],[semaine]],Tabel1[Repas soir]),"-")</f>
        <v>-</v>
      </c>
    </row>
    <row r="456" spans="1:21" ht="15.75" thickBot="1" x14ac:dyDescent="0.3">
      <c r="A456" s="68" t="str">
        <f>MOD(YEAR(Tabel1[[#This Row],[Date]]-WEEKDAY(Tabel1[[#This Row],[Date]],2)+4),100)&amp;TEXT(_xlfn.ISOWEEKNUM(Tabel1[[#This Row],[Date]]),"-00")</f>
        <v>27-12</v>
      </c>
      <c r="B456" s="49" t="str">
        <f>MOD(YEAR(Tabel1[[#This Row],[Date]]),100) &amp; TEXT(MONTH(Tabel1[[#This Row],[Date]]),"-00")</f>
        <v>27-03</v>
      </c>
      <c r="C456" s="50">
        <v>46472</v>
      </c>
      <c r="D456" s="53"/>
      <c r="E456" s="53"/>
      <c r="F456" s="53"/>
      <c r="G456" s="53"/>
      <c r="H456" s="53"/>
      <c r="I456" s="53"/>
      <c r="J456" s="53"/>
      <c r="K456" s="53"/>
      <c r="L456" s="69"/>
      <c r="M456" s="53"/>
      <c r="N456" s="48"/>
      <c r="O456" s="53"/>
      <c r="P456" s="54"/>
      <c r="Q456" s="70" cm="1">
        <f t="array" aca="1" ref="Q456" ca="1">(TODAY()&gt;=Tabel1[[#This Row],[Date]])*(_xlfn.AGGREGATE(14,6,Tabel1[Date]/(Tabel1[semaine]=Tabel1[[#This Row],[semaine]]),1)=Tabel1[[#This Row],[Date]])</f>
        <v>0</v>
      </c>
      <c r="R456" s="56" t="str" cm="1">
        <f t="array" aca="1" ref="R456" ca="1">IF(Tabel1[[#This Row],[auxi]:[auxi]],SUMIF(Tabel1[semaine],Tabel1[[#This Row],[semaine]],Tabel1[Heures payées]),"-")</f>
        <v>-</v>
      </c>
      <c r="S456" s="57" t="str" cm="1">
        <f t="array" aca="1" ref="S456" ca="1">IF(Tabel1[[#This Row],[auxi]:[auxi]],Tabel1[[#This Row],[total semaine]]*24-Contrat_hebdo__h,"")</f>
        <v/>
      </c>
      <c r="T456" s="68" t="str" cm="1">
        <f t="array" aca="1" ref="T456" ca="1">IF(Tabel1[[#This Row],[auxi]:[auxi]],SUMIF(Tabel1[semaine],Tabel1[[#This Row],[semaine]],Tabel1[Repas matin]),"-")</f>
        <v>-</v>
      </c>
      <c r="U456" s="68" t="str" cm="1">
        <f t="array" aca="1" ref="U456" ca="1">IF(Tabel1[[#This Row],[auxi]:[auxi]],SUMIF(Tabel1[semaine],Tabel1[[#This Row],[semaine]],Tabel1[Repas soir]),"-")</f>
        <v>-</v>
      </c>
    </row>
    <row r="457" spans="1:21" ht="15.75" thickBot="1" x14ac:dyDescent="0.3">
      <c r="A457" s="68" t="str">
        <f>MOD(YEAR(Tabel1[[#This Row],[Date]]-WEEKDAY(Tabel1[[#This Row],[Date]],2)+4),100)&amp;TEXT(_xlfn.ISOWEEKNUM(Tabel1[[#This Row],[Date]]),"-00")</f>
        <v>27-12</v>
      </c>
      <c r="B457" s="49" t="str">
        <f>MOD(YEAR(Tabel1[[#This Row],[Date]]),100) &amp; TEXT(MONTH(Tabel1[[#This Row],[Date]]),"-00")</f>
        <v>27-03</v>
      </c>
      <c r="C457" s="60">
        <v>46473</v>
      </c>
      <c r="D457" s="53"/>
      <c r="E457" s="53"/>
      <c r="F457" s="53"/>
      <c r="G457" s="53"/>
      <c r="H457" s="53"/>
      <c r="I457" s="53"/>
      <c r="J457" s="53"/>
      <c r="K457" s="53"/>
      <c r="L457" s="69"/>
      <c r="M457" s="53"/>
      <c r="N457" s="48"/>
      <c r="O457" s="53"/>
      <c r="P457" s="54"/>
      <c r="Q457" s="70" cm="1">
        <f t="array" aca="1" ref="Q457" ca="1">(TODAY()&gt;=Tabel1[[#This Row],[Date]])*(_xlfn.AGGREGATE(14,6,Tabel1[Date]/(Tabel1[semaine]=Tabel1[[#This Row],[semaine]]),1)=Tabel1[[#This Row],[Date]])</f>
        <v>0</v>
      </c>
      <c r="R457" s="56" t="str" cm="1">
        <f t="array" aca="1" ref="R457" ca="1">IF(Tabel1[[#This Row],[auxi]:[auxi]],SUMIF(Tabel1[semaine],Tabel1[[#This Row],[semaine]],Tabel1[Heures payées]),"-")</f>
        <v>-</v>
      </c>
      <c r="S457" s="57" t="str" cm="1">
        <f t="array" aca="1" ref="S457" ca="1">IF(Tabel1[[#This Row],[auxi]:[auxi]],Tabel1[[#This Row],[total semaine]]*24-Contrat_hebdo__h,"")</f>
        <v/>
      </c>
      <c r="T457" s="68" t="str" cm="1">
        <f t="array" aca="1" ref="T457" ca="1">IF(Tabel1[[#This Row],[auxi]:[auxi]],SUMIF(Tabel1[semaine],Tabel1[[#This Row],[semaine]],Tabel1[Repas matin]),"-")</f>
        <v>-</v>
      </c>
      <c r="U457" s="68" t="str" cm="1">
        <f t="array" aca="1" ref="U457" ca="1">IF(Tabel1[[#This Row],[auxi]:[auxi]],SUMIF(Tabel1[semaine],Tabel1[[#This Row],[semaine]],Tabel1[Repas soir]),"-")</f>
        <v>-</v>
      </c>
    </row>
    <row r="458" spans="1:21" ht="15.75" thickBot="1" x14ac:dyDescent="0.3">
      <c r="A458" s="68" t="str">
        <f>MOD(YEAR(Tabel1[[#This Row],[Date]]-WEEKDAY(Tabel1[[#This Row],[Date]],2)+4),100)&amp;TEXT(_xlfn.ISOWEEKNUM(Tabel1[[#This Row],[Date]]),"-00")</f>
        <v>27-12</v>
      </c>
      <c r="B458" s="49" t="str">
        <f>MOD(YEAR(Tabel1[[#This Row],[Date]]),100) &amp; TEXT(MONTH(Tabel1[[#This Row],[Date]]),"-00")</f>
        <v>27-03</v>
      </c>
      <c r="C458" s="50">
        <v>46474</v>
      </c>
      <c r="D458" s="53"/>
      <c r="E458" s="53"/>
      <c r="F458" s="53"/>
      <c r="G458" s="53"/>
      <c r="H458" s="53"/>
      <c r="I458" s="53"/>
      <c r="J458" s="53"/>
      <c r="K458" s="53"/>
      <c r="L458" s="69"/>
      <c r="M458" s="53"/>
      <c r="N458" s="48"/>
      <c r="O458" s="53"/>
      <c r="P458" s="54"/>
      <c r="Q458" s="70" cm="1">
        <f t="array" aca="1" ref="Q458" ca="1">(TODAY()&gt;=Tabel1[[#This Row],[Date]])*(_xlfn.AGGREGATE(14,6,Tabel1[Date]/(Tabel1[semaine]=Tabel1[[#This Row],[semaine]]),1)=Tabel1[[#This Row],[Date]])</f>
        <v>0</v>
      </c>
      <c r="R458" s="56" t="str" cm="1">
        <f t="array" aca="1" ref="R458" ca="1">IF(Tabel1[[#This Row],[auxi]:[auxi]],SUMIF(Tabel1[semaine],Tabel1[[#This Row],[semaine]],Tabel1[Heures payées]),"-")</f>
        <v>-</v>
      </c>
      <c r="S458" s="57" t="str" cm="1">
        <f t="array" aca="1" ref="S458" ca="1">IF(Tabel1[[#This Row],[auxi]:[auxi]],Tabel1[[#This Row],[total semaine]]*24-Contrat_hebdo__h,"")</f>
        <v/>
      </c>
      <c r="T458" s="68" t="str" cm="1">
        <f t="array" aca="1" ref="T458" ca="1">IF(Tabel1[[#This Row],[auxi]:[auxi]],SUMIF(Tabel1[semaine],Tabel1[[#This Row],[semaine]],Tabel1[Repas matin]),"-")</f>
        <v>-</v>
      </c>
      <c r="U458" s="68" t="str" cm="1">
        <f t="array" aca="1" ref="U458" ca="1">IF(Tabel1[[#This Row],[auxi]:[auxi]],SUMIF(Tabel1[semaine],Tabel1[[#This Row],[semaine]],Tabel1[Repas soir]),"-")</f>
        <v>-</v>
      </c>
    </row>
    <row r="459" spans="1:21" ht="15.75" thickBot="1" x14ac:dyDescent="0.3">
      <c r="A459" s="68" t="str">
        <f>MOD(YEAR(Tabel1[[#This Row],[Date]]-WEEKDAY(Tabel1[[#This Row],[Date]],2)+4),100)&amp;TEXT(_xlfn.ISOWEEKNUM(Tabel1[[#This Row],[Date]]),"-00")</f>
        <v>27-13</v>
      </c>
      <c r="B459" s="49" t="str">
        <f>MOD(YEAR(Tabel1[[#This Row],[Date]]),100) &amp; TEXT(MONTH(Tabel1[[#This Row],[Date]]),"-00")</f>
        <v>27-03</v>
      </c>
      <c r="C459" s="50">
        <v>46475</v>
      </c>
      <c r="D459" s="53"/>
      <c r="E459" s="53"/>
      <c r="F459" s="53"/>
      <c r="G459" s="53"/>
      <c r="H459" s="53"/>
      <c r="I459" s="53"/>
      <c r="J459" s="53"/>
      <c r="K459" s="53"/>
      <c r="L459" s="69"/>
      <c r="M459" s="53"/>
      <c r="N459" s="48"/>
      <c r="O459" s="53"/>
      <c r="P459" s="54"/>
      <c r="Q459" s="70" cm="1">
        <f t="array" aca="1" ref="Q459" ca="1">(TODAY()&gt;=Tabel1[[#This Row],[Date]])*(_xlfn.AGGREGATE(14,6,Tabel1[Date]/(Tabel1[semaine]=Tabel1[[#This Row],[semaine]]),1)=Tabel1[[#This Row],[Date]])</f>
        <v>0</v>
      </c>
      <c r="R459" s="56" t="str" cm="1">
        <f t="array" aca="1" ref="R459" ca="1">IF(Tabel1[[#This Row],[auxi]:[auxi]],SUMIF(Tabel1[semaine],Tabel1[[#This Row],[semaine]],Tabel1[Heures payées]),"-")</f>
        <v>-</v>
      </c>
      <c r="S459" s="57" t="str" cm="1">
        <f t="array" aca="1" ref="S459" ca="1">IF(Tabel1[[#This Row],[auxi]:[auxi]],Tabel1[[#This Row],[total semaine]]*24-Contrat_hebdo__h,"")</f>
        <v/>
      </c>
      <c r="T459" s="68" t="str" cm="1">
        <f t="array" aca="1" ref="T459" ca="1">IF(Tabel1[[#This Row],[auxi]:[auxi]],SUMIF(Tabel1[semaine],Tabel1[[#This Row],[semaine]],Tabel1[Repas matin]),"-")</f>
        <v>-</v>
      </c>
      <c r="U459" s="68" t="str" cm="1">
        <f t="array" aca="1" ref="U459" ca="1">IF(Tabel1[[#This Row],[auxi]:[auxi]],SUMIF(Tabel1[semaine],Tabel1[[#This Row],[semaine]],Tabel1[Repas soir]),"-")</f>
        <v>-</v>
      </c>
    </row>
    <row r="460" spans="1:21" ht="15.75" thickBot="1" x14ac:dyDescent="0.3">
      <c r="A460" s="68" t="str">
        <f>MOD(YEAR(Tabel1[[#This Row],[Date]]-WEEKDAY(Tabel1[[#This Row],[Date]],2)+4),100)&amp;TEXT(_xlfn.ISOWEEKNUM(Tabel1[[#This Row],[Date]]),"-00")</f>
        <v>27-13</v>
      </c>
      <c r="B460" s="49" t="str">
        <f>MOD(YEAR(Tabel1[[#This Row],[Date]]),100) &amp; TEXT(MONTH(Tabel1[[#This Row],[Date]]),"-00")</f>
        <v>27-03</v>
      </c>
      <c r="C460" s="60">
        <v>46476</v>
      </c>
      <c r="D460" s="53"/>
      <c r="E460" s="53"/>
      <c r="F460" s="53"/>
      <c r="G460" s="53"/>
      <c r="H460" s="53"/>
      <c r="I460" s="53"/>
      <c r="J460" s="53"/>
      <c r="K460" s="53"/>
      <c r="L460" s="69"/>
      <c r="M460" s="53"/>
      <c r="N460" s="48"/>
      <c r="O460" s="53"/>
      <c r="P460" s="54"/>
      <c r="Q460" s="70" cm="1">
        <f t="array" aca="1" ref="Q460" ca="1">(TODAY()&gt;=Tabel1[[#This Row],[Date]])*(_xlfn.AGGREGATE(14,6,Tabel1[Date]/(Tabel1[semaine]=Tabel1[[#This Row],[semaine]]),1)=Tabel1[[#This Row],[Date]])</f>
        <v>0</v>
      </c>
      <c r="R460" s="56" t="str" cm="1">
        <f t="array" aca="1" ref="R460" ca="1">IF(Tabel1[[#This Row],[auxi]:[auxi]],SUMIF(Tabel1[semaine],Tabel1[[#This Row],[semaine]],Tabel1[Heures payées]),"-")</f>
        <v>-</v>
      </c>
      <c r="S460" s="57" t="str" cm="1">
        <f t="array" aca="1" ref="S460" ca="1">IF(Tabel1[[#This Row],[auxi]:[auxi]],Tabel1[[#This Row],[total semaine]]*24-Contrat_hebdo__h,"")</f>
        <v/>
      </c>
      <c r="T460" s="68" t="str" cm="1">
        <f t="array" aca="1" ref="T460" ca="1">IF(Tabel1[[#This Row],[auxi]:[auxi]],SUMIF(Tabel1[semaine],Tabel1[[#This Row],[semaine]],Tabel1[Repas matin]),"-")</f>
        <v>-</v>
      </c>
      <c r="U460" s="68" t="str" cm="1">
        <f t="array" aca="1" ref="U460" ca="1">IF(Tabel1[[#This Row],[auxi]:[auxi]],SUMIF(Tabel1[semaine],Tabel1[[#This Row],[semaine]],Tabel1[Repas soir]),"-")</f>
        <v>-</v>
      </c>
    </row>
    <row r="461" spans="1:21" ht="15.75" thickBot="1" x14ac:dyDescent="0.3">
      <c r="A461" s="68" t="str">
        <f>MOD(YEAR(Tabel1[[#This Row],[Date]]-WEEKDAY(Tabel1[[#This Row],[Date]],2)+4),100)&amp;TEXT(_xlfn.ISOWEEKNUM(Tabel1[[#This Row],[Date]]),"-00")</f>
        <v>27-13</v>
      </c>
      <c r="B461" s="49" t="str">
        <f>MOD(YEAR(Tabel1[[#This Row],[Date]]),100) &amp; TEXT(MONTH(Tabel1[[#This Row],[Date]]),"-00")</f>
        <v>27-03</v>
      </c>
      <c r="C461" s="50">
        <v>46477</v>
      </c>
      <c r="D461" s="53"/>
      <c r="E461" s="53"/>
      <c r="F461" s="53"/>
      <c r="G461" s="53"/>
      <c r="H461" s="53"/>
      <c r="I461" s="53"/>
      <c r="J461" s="53"/>
      <c r="K461" s="53"/>
      <c r="L461" s="69"/>
      <c r="M461" s="53"/>
      <c r="N461" s="48"/>
      <c r="O461" s="53"/>
      <c r="P461" s="54"/>
      <c r="Q461" s="70" cm="1">
        <f t="array" aca="1" ref="Q461" ca="1">(TODAY()&gt;=Tabel1[[#This Row],[Date]])*(_xlfn.AGGREGATE(14,6,Tabel1[Date]/(Tabel1[semaine]=Tabel1[[#This Row],[semaine]]),1)=Tabel1[[#This Row],[Date]])</f>
        <v>0</v>
      </c>
      <c r="R461" s="56" t="str" cm="1">
        <f t="array" aca="1" ref="R461" ca="1">IF(Tabel1[[#This Row],[auxi]:[auxi]],SUMIF(Tabel1[semaine],Tabel1[[#This Row],[semaine]],Tabel1[Heures payées]),"-")</f>
        <v>-</v>
      </c>
      <c r="S461" s="57" t="str" cm="1">
        <f t="array" aca="1" ref="S461" ca="1">IF(Tabel1[[#This Row],[auxi]:[auxi]],Tabel1[[#This Row],[total semaine]]*24-Contrat_hebdo__h,"")</f>
        <v/>
      </c>
      <c r="T461" s="68" t="str" cm="1">
        <f t="array" aca="1" ref="T461" ca="1">IF(Tabel1[[#This Row],[auxi]:[auxi]],SUMIF(Tabel1[semaine],Tabel1[[#This Row],[semaine]],Tabel1[Repas matin]),"-")</f>
        <v>-</v>
      </c>
      <c r="U461" s="68" t="str" cm="1">
        <f t="array" aca="1" ref="U461" ca="1">IF(Tabel1[[#This Row],[auxi]:[auxi]],SUMIF(Tabel1[semaine],Tabel1[[#This Row],[semaine]],Tabel1[Repas soir]),"-")</f>
        <v>-</v>
      </c>
    </row>
    <row r="462" spans="1:21" ht="15.75" thickBot="1" x14ac:dyDescent="0.3">
      <c r="A462" s="68" t="str">
        <f>MOD(YEAR(Tabel1[[#This Row],[Date]]-WEEKDAY(Tabel1[[#This Row],[Date]],2)+4),100)&amp;TEXT(_xlfn.ISOWEEKNUM(Tabel1[[#This Row],[Date]]),"-00")</f>
        <v>27-13</v>
      </c>
      <c r="B462" s="49" t="str">
        <f>MOD(YEAR(Tabel1[[#This Row],[Date]]),100) &amp; TEXT(MONTH(Tabel1[[#This Row],[Date]]),"-00")</f>
        <v>27-04</v>
      </c>
      <c r="C462" s="50">
        <v>46478</v>
      </c>
      <c r="D462" s="53"/>
      <c r="E462" s="53"/>
      <c r="F462" s="53"/>
      <c r="G462" s="53"/>
      <c r="H462" s="53"/>
      <c r="I462" s="53"/>
      <c r="J462" s="53"/>
      <c r="K462" s="53"/>
      <c r="L462" s="69"/>
      <c r="M462" s="53"/>
      <c r="N462" s="48"/>
      <c r="O462" s="53"/>
      <c r="P462" s="54"/>
      <c r="Q462" s="70" cm="1">
        <f t="array" aca="1" ref="Q462" ca="1">(TODAY()&gt;=Tabel1[[#This Row],[Date]])*(_xlfn.AGGREGATE(14,6,Tabel1[Date]/(Tabel1[semaine]=Tabel1[[#This Row],[semaine]]),1)=Tabel1[[#This Row],[Date]])</f>
        <v>0</v>
      </c>
      <c r="R462" s="56" t="str" cm="1">
        <f t="array" aca="1" ref="R462" ca="1">IF(Tabel1[[#This Row],[auxi]:[auxi]],SUMIF(Tabel1[semaine],Tabel1[[#This Row],[semaine]],Tabel1[Heures payées]),"-")</f>
        <v>-</v>
      </c>
      <c r="S462" s="57" t="str" cm="1">
        <f t="array" aca="1" ref="S462" ca="1">IF(Tabel1[[#This Row],[auxi]:[auxi]],Tabel1[[#This Row],[total semaine]]*24-Contrat_hebdo__h,"")</f>
        <v/>
      </c>
      <c r="T462" s="68" t="str" cm="1">
        <f t="array" aca="1" ref="T462" ca="1">IF(Tabel1[[#This Row],[auxi]:[auxi]],SUMIF(Tabel1[semaine],Tabel1[[#This Row],[semaine]],Tabel1[Repas matin]),"-")</f>
        <v>-</v>
      </c>
      <c r="U462" s="68" t="str" cm="1">
        <f t="array" aca="1" ref="U462" ca="1">IF(Tabel1[[#This Row],[auxi]:[auxi]],SUMIF(Tabel1[semaine],Tabel1[[#This Row],[semaine]],Tabel1[Repas soir]),"-")</f>
        <v>-</v>
      </c>
    </row>
    <row r="463" spans="1:21" ht="15.75" thickBot="1" x14ac:dyDescent="0.3">
      <c r="A463" s="68" t="str">
        <f>MOD(YEAR(Tabel1[[#This Row],[Date]]-WEEKDAY(Tabel1[[#This Row],[Date]],2)+4),100)&amp;TEXT(_xlfn.ISOWEEKNUM(Tabel1[[#This Row],[Date]]),"-00")</f>
        <v>27-13</v>
      </c>
      <c r="B463" s="49" t="str">
        <f>MOD(YEAR(Tabel1[[#This Row],[Date]]),100) &amp; TEXT(MONTH(Tabel1[[#This Row],[Date]]),"-00")</f>
        <v>27-04</v>
      </c>
      <c r="C463" s="60">
        <v>46479</v>
      </c>
      <c r="D463" s="53"/>
      <c r="E463" s="53"/>
      <c r="F463" s="53"/>
      <c r="G463" s="53"/>
      <c r="H463" s="53"/>
      <c r="I463" s="53"/>
      <c r="J463" s="53"/>
      <c r="K463" s="53"/>
      <c r="L463" s="69"/>
      <c r="M463" s="53"/>
      <c r="N463" s="48"/>
      <c r="O463" s="53"/>
      <c r="P463" s="54"/>
      <c r="Q463" s="70" cm="1">
        <f t="array" aca="1" ref="Q463" ca="1">(TODAY()&gt;=Tabel1[[#This Row],[Date]])*(_xlfn.AGGREGATE(14,6,Tabel1[Date]/(Tabel1[semaine]=Tabel1[[#This Row],[semaine]]),1)=Tabel1[[#This Row],[Date]])</f>
        <v>0</v>
      </c>
      <c r="R463" s="56" t="str" cm="1">
        <f t="array" aca="1" ref="R463" ca="1">IF(Tabel1[[#This Row],[auxi]:[auxi]],SUMIF(Tabel1[semaine],Tabel1[[#This Row],[semaine]],Tabel1[Heures payées]),"-")</f>
        <v>-</v>
      </c>
      <c r="S463" s="57" t="str" cm="1">
        <f t="array" aca="1" ref="S463" ca="1">IF(Tabel1[[#This Row],[auxi]:[auxi]],Tabel1[[#This Row],[total semaine]]*24-Contrat_hebdo__h,"")</f>
        <v/>
      </c>
      <c r="T463" s="68" t="str" cm="1">
        <f t="array" aca="1" ref="T463" ca="1">IF(Tabel1[[#This Row],[auxi]:[auxi]],SUMIF(Tabel1[semaine],Tabel1[[#This Row],[semaine]],Tabel1[Repas matin]),"-")</f>
        <v>-</v>
      </c>
      <c r="U463" s="68" t="str" cm="1">
        <f t="array" aca="1" ref="U463" ca="1">IF(Tabel1[[#This Row],[auxi]:[auxi]],SUMIF(Tabel1[semaine],Tabel1[[#This Row],[semaine]],Tabel1[Repas soir]),"-")</f>
        <v>-</v>
      </c>
    </row>
    <row r="464" spans="1:21" ht="15.75" thickBot="1" x14ac:dyDescent="0.3">
      <c r="A464" s="68" t="str">
        <f>MOD(YEAR(Tabel1[[#This Row],[Date]]-WEEKDAY(Tabel1[[#This Row],[Date]],2)+4),100)&amp;TEXT(_xlfn.ISOWEEKNUM(Tabel1[[#This Row],[Date]]),"-00")</f>
        <v>27-13</v>
      </c>
      <c r="B464" s="49" t="str">
        <f>MOD(YEAR(Tabel1[[#This Row],[Date]]),100) &amp; TEXT(MONTH(Tabel1[[#This Row],[Date]]),"-00")</f>
        <v>27-04</v>
      </c>
      <c r="C464" s="50">
        <v>46480</v>
      </c>
      <c r="D464" s="53"/>
      <c r="E464" s="53"/>
      <c r="F464" s="53"/>
      <c r="G464" s="53"/>
      <c r="H464" s="53"/>
      <c r="I464" s="53"/>
      <c r="J464" s="53"/>
      <c r="K464" s="53"/>
      <c r="L464" s="69"/>
      <c r="M464" s="53"/>
      <c r="N464" s="48"/>
      <c r="O464" s="53"/>
      <c r="P464" s="54"/>
      <c r="Q464" s="70" cm="1">
        <f t="array" aca="1" ref="Q464" ca="1">(TODAY()&gt;=Tabel1[[#This Row],[Date]])*(_xlfn.AGGREGATE(14,6,Tabel1[Date]/(Tabel1[semaine]=Tabel1[[#This Row],[semaine]]),1)=Tabel1[[#This Row],[Date]])</f>
        <v>0</v>
      </c>
      <c r="R464" s="56" t="str" cm="1">
        <f t="array" aca="1" ref="R464" ca="1">IF(Tabel1[[#This Row],[auxi]:[auxi]],SUMIF(Tabel1[semaine],Tabel1[[#This Row],[semaine]],Tabel1[Heures payées]),"-")</f>
        <v>-</v>
      </c>
      <c r="S464" s="57" t="str" cm="1">
        <f t="array" aca="1" ref="S464" ca="1">IF(Tabel1[[#This Row],[auxi]:[auxi]],Tabel1[[#This Row],[total semaine]]*24-Contrat_hebdo__h,"")</f>
        <v/>
      </c>
      <c r="T464" s="68" t="str" cm="1">
        <f t="array" aca="1" ref="T464" ca="1">IF(Tabel1[[#This Row],[auxi]:[auxi]],SUMIF(Tabel1[semaine],Tabel1[[#This Row],[semaine]],Tabel1[Repas matin]),"-")</f>
        <v>-</v>
      </c>
      <c r="U464" s="68" t="str" cm="1">
        <f t="array" aca="1" ref="U464" ca="1">IF(Tabel1[[#This Row],[auxi]:[auxi]],SUMIF(Tabel1[semaine],Tabel1[[#This Row],[semaine]],Tabel1[Repas soir]),"-")</f>
        <v>-</v>
      </c>
    </row>
    <row r="465" spans="1:21" ht="15.75" thickBot="1" x14ac:dyDescent="0.3">
      <c r="A465" s="68" t="str">
        <f>MOD(YEAR(Tabel1[[#This Row],[Date]]-WEEKDAY(Tabel1[[#This Row],[Date]],2)+4),100)&amp;TEXT(_xlfn.ISOWEEKNUM(Tabel1[[#This Row],[Date]]),"-00")</f>
        <v>27-13</v>
      </c>
      <c r="B465" s="49" t="str">
        <f>MOD(YEAR(Tabel1[[#This Row],[Date]]),100) &amp; TEXT(MONTH(Tabel1[[#This Row],[Date]]),"-00")</f>
        <v>27-04</v>
      </c>
      <c r="C465" s="50">
        <v>46481</v>
      </c>
      <c r="D465" s="53"/>
      <c r="E465" s="53"/>
      <c r="F465" s="53"/>
      <c r="G465" s="53"/>
      <c r="H465" s="53"/>
      <c r="I465" s="53"/>
      <c r="J465" s="53"/>
      <c r="K465" s="53"/>
      <c r="L465" s="69"/>
      <c r="M465" s="53"/>
      <c r="N465" s="48"/>
      <c r="O465" s="53"/>
      <c r="P465" s="54"/>
      <c r="Q465" s="70" cm="1">
        <f t="array" aca="1" ref="Q465" ca="1">(TODAY()&gt;=Tabel1[[#This Row],[Date]])*(_xlfn.AGGREGATE(14,6,Tabel1[Date]/(Tabel1[semaine]=Tabel1[[#This Row],[semaine]]),1)=Tabel1[[#This Row],[Date]])</f>
        <v>0</v>
      </c>
      <c r="R465" s="56" t="str" cm="1">
        <f t="array" aca="1" ref="R465" ca="1">IF(Tabel1[[#This Row],[auxi]:[auxi]],SUMIF(Tabel1[semaine],Tabel1[[#This Row],[semaine]],Tabel1[Heures payées]),"-")</f>
        <v>-</v>
      </c>
      <c r="S465" s="57" t="str" cm="1">
        <f t="array" aca="1" ref="S465" ca="1">IF(Tabel1[[#This Row],[auxi]:[auxi]],Tabel1[[#This Row],[total semaine]]*24-Contrat_hebdo__h,"")</f>
        <v/>
      </c>
      <c r="T465" s="68" t="str" cm="1">
        <f t="array" aca="1" ref="T465" ca="1">IF(Tabel1[[#This Row],[auxi]:[auxi]],SUMIF(Tabel1[semaine],Tabel1[[#This Row],[semaine]],Tabel1[Repas matin]),"-")</f>
        <v>-</v>
      </c>
      <c r="U465" s="68" t="str" cm="1">
        <f t="array" aca="1" ref="U465" ca="1">IF(Tabel1[[#This Row],[auxi]:[auxi]],SUMIF(Tabel1[semaine],Tabel1[[#This Row],[semaine]],Tabel1[Repas soir]),"-")</f>
        <v>-</v>
      </c>
    </row>
    <row r="466" spans="1:21" ht="15.75" thickBot="1" x14ac:dyDescent="0.3">
      <c r="A466" s="68" t="str">
        <f>MOD(YEAR(Tabel1[[#This Row],[Date]]-WEEKDAY(Tabel1[[#This Row],[Date]],2)+4),100)&amp;TEXT(_xlfn.ISOWEEKNUM(Tabel1[[#This Row],[Date]]),"-00")</f>
        <v>27-14</v>
      </c>
      <c r="B466" s="49" t="str">
        <f>MOD(YEAR(Tabel1[[#This Row],[Date]]),100) &amp; TEXT(MONTH(Tabel1[[#This Row],[Date]]),"-00")</f>
        <v>27-04</v>
      </c>
      <c r="C466" s="60">
        <v>46482</v>
      </c>
      <c r="D466" s="53"/>
      <c r="E466" s="53"/>
      <c r="F466" s="53"/>
      <c r="G466" s="53"/>
      <c r="H466" s="53"/>
      <c r="I466" s="53"/>
      <c r="J466" s="53"/>
      <c r="K466" s="53"/>
      <c r="L466" s="69"/>
      <c r="M466" s="53"/>
      <c r="N466" s="48"/>
      <c r="O466" s="53"/>
      <c r="P466" s="54"/>
      <c r="Q466" s="70" cm="1">
        <f t="array" aca="1" ref="Q466" ca="1">(TODAY()&gt;=Tabel1[[#This Row],[Date]])*(_xlfn.AGGREGATE(14,6,Tabel1[Date]/(Tabel1[semaine]=Tabel1[[#This Row],[semaine]]),1)=Tabel1[[#This Row],[Date]])</f>
        <v>0</v>
      </c>
      <c r="R466" s="56" t="str" cm="1">
        <f t="array" aca="1" ref="R466" ca="1">IF(Tabel1[[#This Row],[auxi]:[auxi]],SUMIF(Tabel1[semaine],Tabel1[[#This Row],[semaine]],Tabel1[Heures payées]),"-")</f>
        <v>-</v>
      </c>
      <c r="S466" s="57" t="str" cm="1">
        <f t="array" aca="1" ref="S466" ca="1">IF(Tabel1[[#This Row],[auxi]:[auxi]],Tabel1[[#This Row],[total semaine]]*24-Contrat_hebdo__h,"")</f>
        <v/>
      </c>
      <c r="T466" s="68" t="str" cm="1">
        <f t="array" aca="1" ref="T466" ca="1">IF(Tabel1[[#This Row],[auxi]:[auxi]],SUMIF(Tabel1[semaine],Tabel1[[#This Row],[semaine]],Tabel1[Repas matin]),"-")</f>
        <v>-</v>
      </c>
      <c r="U466" s="68" t="str" cm="1">
        <f t="array" aca="1" ref="U466" ca="1">IF(Tabel1[[#This Row],[auxi]:[auxi]],SUMIF(Tabel1[semaine],Tabel1[[#This Row],[semaine]],Tabel1[Repas soir]),"-")</f>
        <v>-</v>
      </c>
    </row>
    <row r="467" spans="1:21" ht="15.75" thickBot="1" x14ac:dyDescent="0.3">
      <c r="A467" s="68" t="str">
        <f>MOD(YEAR(Tabel1[[#This Row],[Date]]-WEEKDAY(Tabel1[[#This Row],[Date]],2)+4),100)&amp;TEXT(_xlfn.ISOWEEKNUM(Tabel1[[#This Row],[Date]]),"-00")</f>
        <v>27-14</v>
      </c>
      <c r="B467" s="49" t="str">
        <f>MOD(YEAR(Tabel1[[#This Row],[Date]]),100) &amp; TEXT(MONTH(Tabel1[[#This Row],[Date]]),"-00")</f>
        <v>27-04</v>
      </c>
      <c r="C467" s="50">
        <v>46483</v>
      </c>
      <c r="D467" s="53"/>
      <c r="E467" s="53"/>
      <c r="F467" s="53"/>
      <c r="G467" s="53"/>
      <c r="H467" s="53"/>
      <c r="I467" s="53"/>
      <c r="J467" s="53"/>
      <c r="K467" s="53"/>
      <c r="L467" s="69"/>
      <c r="M467" s="53"/>
      <c r="N467" s="48"/>
      <c r="O467" s="53"/>
      <c r="P467" s="54"/>
      <c r="Q467" s="70" cm="1">
        <f t="array" aca="1" ref="Q467" ca="1">(TODAY()&gt;=Tabel1[[#This Row],[Date]])*(_xlfn.AGGREGATE(14,6,Tabel1[Date]/(Tabel1[semaine]=Tabel1[[#This Row],[semaine]]),1)=Tabel1[[#This Row],[Date]])</f>
        <v>0</v>
      </c>
      <c r="R467" s="56" t="str" cm="1">
        <f t="array" aca="1" ref="R467" ca="1">IF(Tabel1[[#This Row],[auxi]:[auxi]],SUMIF(Tabel1[semaine],Tabel1[[#This Row],[semaine]],Tabel1[Heures payées]),"-")</f>
        <v>-</v>
      </c>
      <c r="S467" s="57" t="str" cm="1">
        <f t="array" aca="1" ref="S467" ca="1">IF(Tabel1[[#This Row],[auxi]:[auxi]],Tabel1[[#This Row],[total semaine]]*24-Contrat_hebdo__h,"")</f>
        <v/>
      </c>
      <c r="T467" s="68" t="str" cm="1">
        <f t="array" aca="1" ref="T467" ca="1">IF(Tabel1[[#This Row],[auxi]:[auxi]],SUMIF(Tabel1[semaine],Tabel1[[#This Row],[semaine]],Tabel1[Repas matin]),"-")</f>
        <v>-</v>
      </c>
      <c r="U467" s="68" t="str" cm="1">
        <f t="array" aca="1" ref="U467" ca="1">IF(Tabel1[[#This Row],[auxi]:[auxi]],SUMIF(Tabel1[semaine],Tabel1[[#This Row],[semaine]],Tabel1[Repas soir]),"-")</f>
        <v>-</v>
      </c>
    </row>
    <row r="468" spans="1:21" ht="15.75" thickBot="1" x14ac:dyDescent="0.3">
      <c r="A468" s="68" t="str">
        <f>MOD(YEAR(Tabel1[[#This Row],[Date]]-WEEKDAY(Tabel1[[#This Row],[Date]],2)+4),100)&amp;TEXT(_xlfn.ISOWEEKNUM(Tabel1[[#This Row],[Date]]),"-00")</f>
        <v>27-14</v>
      </c>
      <c r="B468" s="49" t="str">
        <f>MOD(YEAR(Tabel1[[#This Row],[Date]]),100) &amp; TEXT(MONTH(Tabel1[[#This Row],[Date]]),"-00")</f>
        <v>27-04</v>
      </c>
      <c r="C468" s="50">
        <v>46484</v>
      </c>
      <c r="D468" s="53"/>
      <c r="E468" s="53"/>
      <c r="F468" s="53"/>
      <c r="G468" s="53"/>
      <c r="H468" s="53"/>
      <c r="I468" s="53"/>
      <c r="J468" s="53"/>
      <c r="K468" s="53"/>
      <c r="L468" s="69"/>
      <c r="M468" s="53"/>
      <c r="N468" s="48"/>
      <c r="O468" s="53"/>
      <c r="P468" s="54"/>
      <c r="Q468" s="70" cm="1">
        <f t="array" aca="1" ref="Q468" ca="1">(TODAY()&gt;=Tabel1[[#This Row],[Date]])*(_xlfn.AGGREGATE(14,6,Tabel1[Date]/(Tabel1[semaine]=Tabel1[[#This Row],[semaine]]),1)=Tabel1[[#This Row],[Date]])</f>
        <v>0</v>
      </c>
      <c r="R468" s="56" t="str" cm="1">
        <f t="array" aca="1" ref="R468" ca="1">IF(Tabel1[[#This Row],[auxi]:[auxi]],SUMIF(Tabel1[semaine],Tabel1[[#This Row],[semaine]],Tabel1[Heures payées]),"-")</f>
        <v>-</v>
      </c>
      <c r="S468" s="57" t="str" cm="1">
        <f t="array" aca="1" ref="S468" ca="1">IF(Tabel1[[#This Row],[auxi]:[auxi]],Tabel1[[#This Row],[total semaine]]*24-Contrat_hebdo__h,"")</f>
        <v/>
      </c>
      <c r="T468" s="68" t="str" cm="1">
        <f t="array" aca="1" ref="T468" ca="1">IF(Tabel1[[#This Row],[auxi]:[auxi]],SUMIF(Tabel1[semaine],Tabel1[[#This Row],[semaine]],Tabel1[Repas matin]),"-")</f>
        <v>-</v>
      </c>
      <c r="U468" s="68" t="str" cm="1">
        <f t="array" aca="1" ref="U468" ca="1">IF(Tabel1[[#This Row],[auxi]:[auxi]],SUMIF(Tabel1[semaine],Tabel1[[#This Row],[semaine]],Tabel1[Repas soir]),"-")</f>
        <v>-</v>
      </c>
    </row>
    <row r="469" spans="1:21" ht="15.75" thickBot="1" x14ac:dyDescent="0.3">
      <c r="A469" s="68" t="str">
        <f>MOD(YEAR(Tabel1[[#This Row],[Date]]-WEEKDAY(Tabel1[[#This Row],[Date]],2)+4),100)&amp;TEXT(_xlfn.ISOWEEKNUM(Tabel1[[#This Row],[Date]]),"-00")</f>
        <v>27-14</v>
      </c>
      <c r="B469" s="49" t="str">
        <f>MOD(YEAR(Tabel1[[#This Row],[Date]]),100) &amp; TEXT(MONTH(Tabel1[[#This Row],[Date]]),"-00")</f>
        <v>27-04</v>
      </c>
      <c r="C469" s="60">
        <v>46485</v>
      </c>
      <c r="D469" s="53"/>
      <c r="E469" s="53"/>
      <c r="F469" s="53"/>
      <c r="G469" s="53"/>
      <c r="H469" s="53"/>
      <c r="I469" s="53"/>
      <c r="J469" s="53"/>
      <c r="K469" s="53"/>
      <c r="L469" s="69"/>
      <c r="M469" s="53"/>
      <c r="N469" s="48"/>
      <c r="O469" s="53"/>
      <c r="P469" s="54"/>
      <c r="Q469" s="70" cm="1">
        <f t="array" aca="1" ref="Q469" ca="1">(TODAY()&gt;=Tabel1[[#This Row],[Date]])*(_xlfn.AGGREGATE(14,6,Tabel1[Date]/(Tabel1[semaine]=Tabel1[[#This Row],[semaine]]),1)=Tabel1[[#This Row],[Date]])</f>
        <v>0</v>
      </c>
      <c r="R469" s="56" t="str" cm="1">
        <f t="array" aca="1" ref="R469" ca="1">IF(Tabel1[[#This Row],[auxi]:[auxi]],SUMIF(Tabel1[semaine],Tabel1[[#This Row],[semaine]],Tabel1[Heures payées]),"-")</f>
        <v>-</v>
      </c>
      <c r="S469" s="57" t="str" cm="1">
        <f t="array" aca="1" ref="S469" ca="1">IF(Tabel1[[#This Row],[auxi]:[auxi]],Tabel1[[#This Row],[total semaine]]*24-Contrat_hebdo__h,"")</f>
        <v/>
      </c>
      <c r="T469" s="68" t="str" cm="1">
        <f t="array" aca="1" ref="T469" ca="1">IF(Tabel1[[#This Row],[auxi]:[auxi]],SUMIF(Tabel1[semaine],Tabel1[[#This Row],[semaine]],Tabel1[Repas matin]),"-")</f>
        <v>-</v>
      </c>
      <c r="U469" s="68" t="str" cm="1">
        <f t="array" aca="1" ref="U469" ca="1">IF(Tabel1[[#This Row],[auxi]:[auxi]],SUMIF(Tabel1[semaine],Tabel1[[#This Row],[semaine]],Tabel1[Repas soir]),"-")</f>
        <v>-</v>
      </c>
    </row>
    <row r="470" spans="1:21" ht="15.75" thickBot="1" x14ac:dyDescent="0.3">
      <c r="A470" s="68" t="str">
        <f>MOD(YEAR(Tabel1[[#This Row],[Date]]-WEEKDAY(Tabel1[[#This Row],[Date]],2)+4),100)&amp;TEXT(_xlfn.ISOWEEKNUM(Tabel1[[#This Row],[Date]]),"-00")</f>
        <v>27-14</v>
      </c>
      <c r="B470" s="49" t="str">
        <f>MOD(YEAR(Tabel1[[#This Row],[Date]]),100) &amp; TEXT(MONTH(Tabel1[[#This Row],[Date]]),"-00")</f>
        <v>27-04</v>
      </c>
      <c r="C470" s="50">
        <v>46486</v>
      </c>
      <c r="D470" s="53"/>
      <c r="E470" s="53"/>
      <c r="F470" s="53"/>
      <c r="G470" s="53"/>
      <c r="H470" s="53"/>
      <c r="I470" s="53"/>
      <c r="J470" s="53"/>
      <c r="K470" s="53"/>
      <c r="L470" s="69"/>
      <c r="M470" s="53"/>
      <c r="N470" s="48"/>
      <c r="O470" s="53"/>
      <c r="P470" s="54"/>
      <c r="Q470" s="70" cm="1">
        <f t="array" aca="1" ref="Q470" ca="1">(TODAY()&gt;=Tabel1[[#This Row],[Date]])*(_xlfn.AGGREGATE(14,6,Tabel1[Date]/(Tabel1[semaine]=Tabel1[[#This Row],[semaine]]),1)=Tabel1[[#This Row],[Date]])</f>
        <v>0</v>
      </c>
      <c r="R470" s="56" t="str" cm="1">
        <f t="array" aca="1" ref="R470" ca="1">IF(Tabel1[[#This Row],[auxi]:[auxi]],SUMIF(Tabel1[semaine],Tabel1[[#This Row],[semaine]],Tabel1[Heures payées]),"-")</f>
        <v>-</v>
      </c>
      <c r="S470" s="57" t="str" cm="1">
        <f t="array" aca="1" ref="S470" ca="1">IF(Tabel1[[#This Row],[auxi]:[auxi]],Tabel1[[#This Row],[total semaine]]*24-Contrat_hebdo__h,"")</f>
        <v/>
      </c>
      <c r="T470" s="68" t="str" cm="1">
        <f t="array" aca="1" ref="T470" ca="1">IF(Tabel1[[#This Row],[auxi]:[auxi]],SUMIF(Tabel1[semaine],Tabel1[[#This Row],[semaine]],Tabel1[Repas matin]),"-")</f>
        <v>-</v>
      </c>
      <c r="U470" s="68" t="str" cm="1">
        <f t="array" aca="1" ref="U470" ca="1">IF(Tabel1[[#This Row],[auxi]:[auxi]],SUMIF(Tabel1[semaine],Tabel1[[#This Row],[semaine]],Tabel1[Repas soir]),"-")</f>
        <v>-</v>
      </c>
    </row>
    <row r="471" spans="1:21" ht="15.75" thickBot="1" x14ac:dyDescent="0.3">
      <c r="A471" s="68" t="str">
        <f>MOD(YEAR(Tabel1[[#This Row],[Date]]-WEEKDAY(Tabel1[[#This Row],[Date]],2)+4),100)&amp;TEXT(_xlfn.ISOWEEKNUM(Tabel1[[#This Row],[Date]]),"-00")</f>
        <v>27-14</v>
      </c>
      <c r="B471" s="49" t="str">
        <f>MOD(YEAR(Tabel1[[#This Row],[Date]]),100) &amp; TEXT(MONTH(Tabel1[[#This Row],[Date]]),"-00")</f>
        <v>27-04</v>
      </c>
      <c r="C471" s="50">
        <v>46487</v>
      </c>
      <c r="D471" s="53"/>
      <c r="E471" s="53"/>
      <c r="F471" s="53"/>
      <c r="G471" s="53"/>
      <c r="H471" s="53"/>
      <c r="I471" s="53"/>
      <c r="J471" s="53"/>
      <c r="K471" s="53"/>
      <c r="L471" s="69"/>
      <c r="M471" s="53"/>
      <c r="N471" s="48"/>
      <c r="O471" s="53"/>
      <c r="P471" s="54"/>
      <c r="Q471" s="70" cm="1">
        <f t="array" aca="1" ref="Q471" ca="1">(TODAY()&gt;=Tabel1[[#This Row],[Date]])*(_xlfn.AGGREGATE(14,6,Tabel1[Date]/(Tabel1[semaine]=Tabel1[[#This Row],[semaine]]),1)=Tabel1[[#This Row],[Date]])</f>
        <v>0</v>
      </c>
      <c r="R471" s="56" t="str" cm="1">
        <f t="array" aca="1" ref="R471" ca="1">IF(Tabel1[[#This Row],[auxi]:[auxi]],SUMIF(Tabel1[semaine],Tabel1[[#This Row],[semaine]],Tabel1[Heures payées]),"-")</f>
        <v>-</v>
      </c>
      <c r="S471" s="57" t="str" cm="1">
        <f t="array" aca="1" ref="S471" ca="1">IF(Tabel1[[#This Row],[auxi]:[auxi]],Tabel1[[#This Row],[total semaine]]*24-Contrat_hebdo__h,"")</f>
        <v/>
      </c>
      <c r="T471" s="68" t="str" cm="1">
        <f t="array" aca="1" ref="T471" ca="1">IF(Tabel1[[#This Row],[auxi]:[auxi]],SUMIF(Tabel1[semaine],Tabel1[[#This Row],[semaine]],Tabel1[Repas matin]),"-")</f>
        <v>-</v>
      </c>
      <c r="U471" s="68" t="str" cm="1">
        <f t="array" aca="1" ref="U471" ca="1">IF(Tabel1[[#This Row],[auxi]:[auxi]],SUMIF(Tabel1[semaine],Tabel1[[#This Row],[semaine]],Tabel1[Repas soir]),"-")</f>
        <v>-</v>
      </c>
    </row>
    <row r="472" spans="1:21" ht="15.75" thickBot="1" x14ac:dyDescent="0.3">
      <c r="A472" s="68" t="str">
        <f>MOD(YEAR(Tabel1[[#This Row],[Date]]-WEEKDAY(Tabel1[[#This Row],[Date]],2)+4),100)&amp;TEXT(_xlfn.ISOWEEKNUM(Tabel1[[#This Row],[Date]]),"-00")</f>
        <v>27-14</v>
      </c>
      <c r="B472" s="49" t="str">
        <f>MOD(YEAR(Tabel1[[#This Row],[Date]]),100) &amp; TEXT(MONTH(Tabel1[[#This Row],[Date]]),"-00")</f>
        <v>27-04</v>
      </c>
      <c r="C472" s="60">
        <v>46488</v>
      </c>
      <c r="D472" s="53"/>
      <c r="E472" s="53"/>
      <c r="F472" s="53"/>
      <c r="G472" s="53"/>
      <c r="H472" s="53"/>
      <c r="I472" s="53"/>
      <c r="J472" s="53"/>
      <c r="K472" s="53"/>
      <c r="L472" s="69"/>
      <c r="M472" s="53"/>
      <c r="N472" s="48"/>
      <c r="O472" s="53"/>
      <c r="P472" s="54"/>
      <c r="Q472" s="70" cm="1">
        <f t="array" aca="1" ref="Q472" ca="1">(TODAY()&gt;=Tabel1[[#This Row],[Date]])*(_xlfn.AGGREGATE(14,6,Tabel1[Date]/(Tabel1[semaine]=Tabel1[[#This Row],[semaine]]),1)=Tabel1[[#This Row],[Date]])</f>
        <v>0</v>
      </c>
      <c r="R472" s="56" t="str" cm="1">
        <f t="array" aca="1" ref="R472" ca="1">IF(Tabel1[[#This Row],[auxi]:[auxi]],SUMIF(Tabel1[semaine],Tabel1[[#This Row],[semaine]],Tabel1[Heures payées]),"-")</f>
        <v>-</v>
      </c>
      <c r="S472" s="57" t="str" cm="1">
        <f t="array" aca="1" ref="S472" ca="1">IF(Tabel1[[#This Row],[auxi]:[auxi]],Tabel1[[#This Row],[total semaine]]*24-Contrat_hebdo__h,"")</f>
        <v/>
      </c>
      <c r="T472" s="68" t="str" cm="1">
        <f t="array" aca="1" ref="T472" ca="1">IF(Tabel1[[#This Row],[auxi]:[auxi]],SUMIF(Tabel1[semaine],Tabel1[[#This Row],[semaine]],Tabel1[Repas matin]),"-")</f>
        <v>-</v>
      </c>
      <c r="U472" s="68" t="str" cm="1">
        <f t="array" aca="1" ref="U472" ca="1">IF(Tabel1[[#This Row],[auxi]:[auxi]],SUMIF(Tabel1[semaine],Tabel1[[#This Row],[semaine]],Tabel1[Repas soir]),"-")</f>
        <v>-</v>
      </c>
    </row>
    <row r="473" spans="1:21" ht="15.75" thickBot="1" x14ac:dyDescent="0.3">
      <c r="A473" s="68" t="str">
        <f>MOD(YEAR(Tabel1[[#This Row],[Date]]-WEEKDAY(Tabel1[[#This Row],[Date]],2)+4),100)&amp;TEXT(_xlfn.ISOWEEKNUM(Tabel1[[#This Row],[Date]]),"-00")</f>
        <v>27-15</v>
      </c>
      <c r="B473" s="49" t="str">
        <f>MOD(YEAR(Tabel1[[#This Row],[Date]]),100) &amp; TEXT(MONTH(Tabel1[[#This Row],[Date]]),"-00")</f>
        <v>27-04</v>
      </c>
      <c r="C473" s="50">
        <v>46489</v>
      </c>
      <c r="D473" s="53"/>
      <c r="E473" s="53"/>
      <c r="F473" s="53"/>
      <c r="G473" s="53"/>
      <c r="H473" s="53"/>
      <c r="I473" s="53"/>
      <c r="J473" s="53"/>
      <c r="K473" s="53"/>
      <c r="L473" s="69"/>
      <c r="M473" s="53"/>
      <c r="N473" s="48"/>
      <c r="O473" s="53"/>
      <c r="P473" s="54"/>
      <c r="Q473" s="70" cm="1">
        <f t="array" aca="1" ref="Q473" ca="1">(TODAY()&gt;=Tabel1[[#This Row],[Date]])*(_xlfn.AGGREGATE(14,6,Tabel1[Date]/(Tabel1[semaine]=Tabel1[[#This Row],[semaine]]),1)=Tabel1[[#This Row],[Date]])</f>
        <v>0</v>
      </c>
      <c r="R473" s="56" t="str" cm="1">
        <f t="array" aca="1" ref="R473" ca="1">IF(Tabel1[[#This Row],[auxi]:[auxi]],SUMIF(Tabel1[semaine],Tabel1[[#This Row],[semaine]],Tabel1[Heures payées]),"-")</f>
        <v>-</v>
      </c>
      <c r="S473" s="57" t="str" cm="1">
        <f t="array" aca="1" ref="S473" ca="1">IF(Tabel1[[#This Row],[auxi]:[auxi]],Tabel1[[#This Row],[total semaine]]*24-Contrat_hebdo__h,"")</f>
        <v/>
      </c>
      <c r="T473" s="68" t="str" cm="1">
        <f t="array" aca="1" ref="T473" ca="1">IF(Tabel1[[#This Row],[auxi]:[auxi]],SUMIF(Tabel1[semaine],Tabel1[[#This Row],[semaine]],Tabel1[Repas matin]),"-")</f>
        <v>-</v>
      </c>
      <c r="U473" s="68" t="str" cm="1">
        <f t="array" aca="1" ref="U473" ca="1">IF(Tabel1[[#This Row],[auxi]:[auxi]],SUMIF(Tabel1[semaine],Tabel1[[#This Row],[semaine]],Tabel1[Repas soir]),"-")</f>
        <v>-</v>
      </c>
    </row>
    <row r="474" spans="1:21" ht="15.75" thickBot="1" x14ac:dyDescent="0.3">
      <c r="A474" s="68" t="str">
        <f>MOD(YEAR(Tabel1[[#This Row],[Date]]-WEEKDAY(Tabel1[[#This Row],[Date]],2)+4),100)&amp;TEXT(_xlfn.ISOWEEKNUM(Tabel1[[#This Row],[Date]]),"-00")</f>
        <v>27-15</v>
      </c>
      <c r="B474" s="49" t="str">
        <f>MOD(YEAR(Tabel1[[#This Row],[Date]]),100) &amp; TEXT(MONTH(Tabel1[[#This Row],[Date]]),"-00")</f>
        <v>27-04</v>
      </c>
      <c r="C474" s="50">
        <v>46490</v>
      </c>
      <c r="D474" s="53"/>
      <c r="E474" s="53"/>
      <c r="F474" s="53"/>
      <c r="G474" s="53"/>
      <c r="H474" s="53"/>
      <c r="I474" s="53"/>
      <c r="J474" s="53"/>
      <c r="K474" s="53"/>
      <c r="L474" s="69"/>
      <c r="M474" s="53"/>
      <c r="N474" s="48"/>
      <c r="O474" s="53"/>
      <c r="P474" s="54"/>
      <c r="Q474" s="70" cm="1">
        <f t="array" aca="1" ref="Q474" ca="1">(TODAY()&gt;=Tabel1[[#This Row],[Date]])*(_xlfn.AGGREGATE(14,6,Tabel1[Date]/(Tabel1[semaine]=Tabel1[[#This Row],[semaine]]),1)=Tabel1[[#This Row],[Date]])</f>
        <v>0</v>
      </c>
      <c r="R474" s="56" t="str" cm="1">
        <f t="array" aca="1" ref="R474" ca="1">IF(Tabel1[[#This Row],[auxi]:[auxi]],SUMIF(Tabel1[semaine],Tabel1[[#This Row],[semaine]],Tabel1[Heures payées]),"-")</f>
        <v>-</v>
      </c>
      <c r="S474" s="57" t="str" cm="1">
        <f t="array" aca="1" ref="S474" ca="1">IF(Tabel1[[#This Row],[auxi]:[auxi]],Tabel1[[#This Row],[total semaine]]*24-Contrat_hebdo__h,"")</f>
        <v/>
      </c>
      <c r="T474" s="68" t="str" cm="1">
        <f t="array" aca="1" ref="T474" ca="1">IF(Tabel1[[#This Row],[auxi]:[auxi]],SUMIF(Tabel1[semaine],Tabel1[[#This Row],[semaine]],Tabel1[Repas matin]),"-")</f>
        <v>-</v>
      </c>
      <c r="U474" s="68" t="str" cm="1">
        <f t="array" aca="1" ref="U474" ca="1">IF(Tabel1[[#This Row],[auxi]:[auxi]],SUMIF(Tabel1[semaine],Tabel1[[#This Row],[semaine]],Tabel1[Repas soir]),"-")</f>
        <v>-</v>
      </c>
    </row>
    <row r="475" spans="1:21" ht="15.75" thickBot="1" x14ac:dyDescent="0.3">
      <c r="A475" s="68" t="str">
        <f>MOD(YEAR(Tabel1[[#This Row],[Date]]-WEEKDAY(Tabel1[[#This Row],[Date]],2)+4),100)&amp;TEXT(_xlfn.ISOWEEKNUM(Tabel1[[#This Row],[Date]]),"-00")</f>
        <v>27-15</v>
      </c>
      <c r="B475" s="49" t="str">
        <f>MOD(YEAR(Tabel1[[#This Row],[Date]]),100) &amp; TEXT(MONTH(Tabel1[[#This Row],[Date]]),"-00")</f>
        <v>27-04</v>
      </c>
      <c r="C475" s="60">
        <v>46491</v>
      </c>
      <c r="D475" s="53"/>
      <c r="E475" s="53"/>
      <c r="F475" s="53"/>
      <c r="G475" s="53"/>
      <c r="H475" s="53"/>
      <c r="I475" s="53"/>
      <c r="J475" s="53"/>
      <c r="K475" s="53"/>
      <c r="L475" s="69"/>
      <c r="M475" s="53"/>
      <c r="N475" s="48"/>
      <c r="O475" s="53"/>
      <c r="P475" s="54"/>
      <c r="Q475" s="70" cm="1">
        <f t="array" aca="1" ref="Q475" ca="1">(TODAY()&gt;=Tabel1[[#This Row],[Date]])*(_xlfn.AGGREGATE(14,6,Tabel1[Date]/(Tabel1[semaine]=Tabel1[[#This Row],[semaine]]),1)=Tabel1[[#This Row],[Date]])</f>
        <v>0</v>
      </c>
      <c r="R475" s="56" t="str" cm="1">
        <f t="array" aca="1" ref="R475" ca="1">IF(Tabel1[[#This Row],[auxi]:[auxi]],SUMIF(Tabel1[semaine],Tabel1[[#This Row],[semaine]],Tabel1[Heures payées]),"-")</f>
        <v>-</v>
      </c>
      <c r="S475" s="57" t="str" cm="1">
        <f t="array" aca="1" ref="S475" ca="1">IF(Tabel1[[#This Row],[auxi]:[auxi]],Tabel1[[#This Row],[total semaine]]*24-Contrat_hebdo__h,"")</f>
        <v/>
      </c>
      <c r="T475" s="68" t="str" cm="1">
        <f t="array" aca="1" ref="T475" ca="1">IF(Tabel1[[#This Row],[auxi]:[auxi]],SUMIF(Tabel1[semaine],Tabel1[[#This Row],[semaine]],Tabel1[Repas matin]),"-")</f>
        <v>-</v>
      </c>
      <c r="U475" s="68" t="str" cm="1">
        <f t="array" aca="1" ref="U475" ca="1">IF(Tabel1[[#This Row],[auxi]:[auxi]],SUMIF(Tabel1[semaine],Tabel1[[#This Row],[semaine]],Tabel1[Repas soir]),"-")</f>
        <v>-</v>
      </c>
    </row>
    <row r="476" spans="1:21" ht="15.75" thickBot="1" x14ac:dyDescent="0.3">
      <c r="A476" s="68" t="str">
        <f>MOD(YEAR(Tabel1[[#This Row],[Date]]-WEEKDAY(Tabel1[[#This Row],[Date]],2)+4),100)&amp;TEXT(_xlfn.ISOWEEKNUM(Tabel1[[#This Row],[Date]]),"-00")</f>
        <v>27-15</v>
      </c>
      <c r="B476" s="49" t="str">
        <f>MOD(YEAR(Tabel1[[#This Row],[Date]]),100) &amp; TEXT(MONTH(Tabel1[[#This Row],[Date]]),"-00")</f>
        <v>27-04</v>
      </c>
      <c r="C476" s="50">
        <v>46492</v>
      </c>
      <c r="D476" s="53"/>
      <c r="E476" s="53"/>
      <c r="F476" s="53"/>
      <c r="G476" s="53"/>
      <c r="H476" s="53"/>
      <c r="I476" s="53"/>
      <c r="J476" s="53"/>
      <c r="K476" s="53"/>
      <c r="L476" s="69"/>
      <c r="M476" s="53"/>
      <c r="N476" s="48"/>
      <c r="O476" s="53"/>
      <c r="P476" s="54"/>
      <c r="Q476" s="70" cm="1">
        <f t="array" aca="1" ref="Q476" ca="1">(TODAY()&gt;=Tabel1[[#This Row],[Date]])*(_xlfn.AGGREGATE(14,6,Tabel1[Date]/(Tabel1[semaine]=Tabel1[[#This Row],[semaine]]),1)=Tabel1[[#This Row],[Date]])</f>
        <v>0</v>
      </c>
      <c r="R476" s="56" t="str" cm="1">
        <f t="array" aca="1" ref="R476" ca="1">IF(Tabel1[[#This Row],[auxi]:[auxi]],SUMIF(Tabel1[semaine],Tabel1[[#This Row],[semaine]],Tabel1[Heures payées]),"-")</f>
        <v>-</v>
      </c>
      <c r="S476" s="57" t="str" cm="1">
        <f t="array" aca="1" ref="S476" ca="1">IF(Tabel1[[#This Row],[auxi]:[auxi]],Tabel1[[#This Row],[total semaine]]*24-Contrat_hebdo__h,"")</f>
        <v/>
      </c>
      <c r="T476" s="68" t="str" cm="1">
        <f t="array" aca="1" ref="T476" ca="1">IF(Tabel1[[#This Row],[auxi]:[auxi]],SUMIF(Tabel1[semaine],Tabel1[[#This Row],[semaine]],Tabel1[Repas matin]),"-")</f>
        <v>-</v>
      </c>
      <c r="U476" s="68" t="str" cm="1">
        <f t="array" aca="1" ref="U476" ca="1">IF(Tabel1[[#This Row],[auxi]:[auxi]],SUMIF(Tabel1[semaine],Tabel1[[#This Row],[semaine]],Tabel1[Repas soir]),"-")</f>
        <v>-</v>
      </c>
    </row>
    <row r="477" spans="1:21" ht="15.75" thickBot="1" x14ac:dyDescent="0.3">
      <c r="A477" s="68" t="str">
        <f>MOD(YEAR(Tabel1[[#This Row],[Date]]-WEEKDAY(Tabel1[[#This Row],[Date]],2)+4),100)&amp;TEXT(_xlfn.ISOWEEKNUM(Tabel1[[#This Row],[Date]]),"-00")</f>
        <v>27-15</v>
      </c>
      <c r="B477" s="49" t="str">
        <f>MOD(YEAR(Tabel1[[#This Row],[Date]]),100) &amp; TEXT(MONTH(Tabel1[[#This Row],[Date]]),"-00")</f>
        <v>27-04</v>
      </c>
      <c r="C477" s="50">
        <v>46493</v>
      </c>
      <c r="D477" s="53"/>
      <c r="E477" s="53"/>
      <c r="F477" s="53"/>
      <c r="G477" s="53"/>
      <c r="H477" s="53"/>
      <c r="I477" s="53"/>
      <c r="J477" s="53"/>
      <c r="K477" s="53"/>
      <c r="L477" s="69"/>
      <c r="M477" s="53"/>
      <c r="N477" s="48"/>
      <c r="O477" s="53"/>
      <c r="P477" s="54"/>
      <c r="Q477" s="70" cm="1">
        <f t="array" aca="1" ref="Q477" ca="1">(TODAY()&gt;=Tabel1[[#This Row],[Date]])*(_xlfn.AGGREGATE(14,6,Tabel1[Date]/(Tabel1[semaine]=Tabel1[[#This Row],[semaine]]),1)=Tabel1[[#This Row],[Date]])</f>
        <v>0</v>
      </c>
      <c r="R477" s="56" t="str" cm="1">
        <f t="array" aca="1" ref="R477" ca="1">IF(Tabel1[[#This Row],[auxi]:[auxi]],SUMIF(Tabel1[semaine],Tabel1[[#This Row],[semaine]],Tabel1[Heures payées]),"-")</f>
        <v>-</v>
      </c>
      <c r="S477" s="57" t="str" cm="1">
        <f t="array" aca="1" ref="S477" ca="1">IF(Tabel1[[#This Row],[auxi]:[auxi]],Tabel1[[#This Row],[total semaine]]*24-Contrat_hebdo__h,"")</f>
        <v/>
      </c>
      <c r="T477" s="68" t="str" cm="1">
        <f t="array" aca="1" ref="T477" ca="1">IF(Tabel1[[#This Row],[auxi]:[auxi]],SUMIF(Tabel1[semaine],Tabel1[[#This Row],[semaine]],Tabel1[Repas matin]),"-")</f>
        <v>-</v>
      </c>
      <c r="U477" s="68" t="str" cm="1">
        <f t="array" aca="1" ref="U477" ca="1">IF(Tabel1[[#This Row],[auxi]:[auxi]],SUMIF(Tabel1[semaine],Tabel1[[#This Row],[semaine]],Tabel1[Repas soir]),"-")</f>
        <v>-</v>
      </c>
    </row>
    <row r="478" spans="1:21" ht="15.75" thickBot="1" x14ac:dyDescent="0.3">
      <c r="A478" s="68" t="str">
        <f>MOD(YEAR(Tabel1[[#This Row],[Date]]-WEEKDAY(Tabel1[[#This Row],[Date]],2)+4),100)&amp;TEXT(_xlfn.ISOWEEKNUM(Tabel1[[#This Row],[Date]]),"-00")</f>
        <v>27-15</v>
      </c>
      <c r="B478" s="49" t="str">
        <f>MOD(YEAR(Tabel1[[#This Row],[Date]]),100) &amp; TEXT(MONTH(Tabel1[[#This Row],[Date]]),"-00")</f>
        <v>27-04</v>
      </c>
      <c r="C478" s="60">
        <v>46494</v>
      </c>
      <c r="D478" s="53"/>
      <c r="E478" s="53"/>
      <c r="F478" s="53"/>
      <c r="G478" s="53"/>
      <c r="H478" s="53"/>
      <c r="I478" s="53"/>
      <c r="J478" s="53"/>
      <c r="K478" s="53"/>
      <c r="L478" s="69"/>
      <c r="M478" s="53"/>
      <c r="N478" s="48"/>
      <c r="O478" s="53"/>
      <c r="P478" s="54"/>
      <c r="Q478" s="70" cm="1">
        <f t="array" aca="1" ref="Q478" ca="1">(TODAY()&gt;=Tabel1[[#This Row],[Date]])*(_xlfn.AGGREGATE(14,6,Tabel1[Date]/(Tabel1[semaine]=Tabel1[[#This Row],[semaine]]),1)=Tabel1[[#This Row],[Date]])</f>
        <v>0</v>
      </c>
      <c r="R478" s="56" t="str" cm="1">
        <f t="array" aca="1" ref="R478" ca="1">IF(Tabel1[[#This Row],[auxi]:[auxi]],SUMIF(Tabel1[semaine],Tabel1[[#This Row],[semaine]],Tabel1[Heures payées]),"-")</f>
        <v>-</v>
      </c>
      <c r="S478" s="57" t="str" cm="1">
        <f t="array" aca="1" ref="S478" ca="1">IF(Tabel1[[#This Row],[auxi]:[auxi]],Tabel1[[#This Row],[total semaine]]*24-Contrat_hebdo__h,"")</f>
        <v/>
      </c>
      <c r="T478" s="68" t="str" cm="1">
        <f t="array" aca="1" ref="T478" ca="1">IF(Tabel1[[#This Row],[auxi]:[auxi]],SUMIF(Tabel1[semaine],Tabel1[[#This Row],[semaine]],Tabel1[Repas matin]),"-")</f>
        <v>-</v>
      </c>
      <c r="U478" s="68" t="str" cm="1">
        <f t="array" aca="1" ref="U478" ca="1">IF(Tabel1[[#This Row],[auxi]:[auxi]],SUMIF(Tabel1[semaine],Tabel1[[#This Row],[semaine]],Tabel1[Repas soir]),"-")</f>
        <v>-</v>
      </c>
    </row>
    <row r="479" spans="1:21" ht="15.75" thickBot="1" x14ac:dyDescent="0.3">
      <c r="A479" s="68" t="str">
        <f>MOD(YEAR(Tabel1[[#This Row],[Date]]-WEEKDAY(Tabel1[[#This Row],[Date]],2)+4),100)&amp;TEXT(_xlfn.ISOWEEKNUM(Tabel1[[#This Row],[Date]]),"-00")</f>
        <v>27-15</v>
      </c>
      <c r="B479" s="49" t="str">
        <f>MOD(YEAR(Tabel1[[#This Row],[Date]]),100) &amp; TEXT(MONTH(Tabel1[[#This Row],[Date]]),"-00")</f>
        <v>27-04</v>
      </c>
      <c r="C479" s="50">
        <v>46495</v>
      </c>
      <c r="D479" s="53"/>
      <c r="E479" s="53"/>
      <c r="F479" s="53"/>
      <c r="G479" s="53"/>
      <c r="H479" s="53"/>
      <c r="I479" s="53"/>
      <c r="J479" s="53"/>
      <c r="K479" s="53"/>
      <c r="L479" s="69"/>
      <c r="M479" s="53"/>
      <c r="N479" s="48"/>
      <c r="O479" s="53"/>
      <c r="P479" s="54"/>
      <c r="Q479" s="70" cm="1">
        <f t="array" aca="1" ref="Q479" ca="1">(TODAY()&gt;=Tabel1[[#This Row],[Date]])*(_xlfn.AGGREGATE(14,6,Tabel1[Date]/(Tabel1[semaine]=Tabel1[[#This Row],[semaine]]),1)=Tabel1[[#This Row],[Date]])</f>
        <v>0</v>
      </c>
      <c r="R479" s="56" t="str" cm="1">
        <f t="array" aca="1" ref="R479" ca="1">IF(Tabel1[[#This Row],[auxi]:[auxi]],SUMIF(Tabel1[semaine],Tabel1[[#This Row],[semaine]],Tabel1[Heures payées]),"-")</f>
        <v>-</v>
      </c>
      <c r="S479" s="57" t="str" cm="1">
        <f t="array" aca="1" ref="S479" ca="1">IF(Tabel1[[#This Row],[auxi]:[auxi]],Tabel1[[#This Row],[total semaine]]*24-Contrat_hebdo__h,"")</f>
        <v/>
      </c>
      <c r="T479" s="68" t="str" cm="1">
        <f t="array" aca="1" ref="T479" ca="1">IF(Tabel1[[#This Row],[auxi]:[auxi]],SUMIF(Tabel1[semaine],Tabel1[[#This Row],[semaine]],Tabel1[Repas matin]),"-")</f>
        <v>-</v>
      </c>
      <c r="U479" s="68" t="str" cm="1">
        <f t="array" aca="1" ref="U479" ca="1">IF(Tabel1[[#This Row],[auxi]:[auxi]],SUMIF(Tabel1[semaine],Tabel1[[#This Row],[semaine]],Tabel1[Repas soir]),"-")</f>
        <v>-</v>
      </c>
    </row>
    <row r="480" spans="1:21" ht="15.75" thickBot="1" x14ac:dyDescent="0.3">
      <c r="A480" s="68" t="str">
        <f>MOD(YEAR(Tabel1[[#This Row],[Date]]-WEEKDAY(Tabel1[[#This Row],[Date]],2)+4),100)&amp;TEXT(_xlfn.ISOWEEKNUM(Tabel1[[#This Row],[Date]]),"-00")</f>
        <v>27-16</v>
      </c>
      <c r="B480" s="49" t="str">
        <f>MOD(YEAR(Tabel1[[#This Row],[Date]]),100) &amp; TEXT(MONTH(Tabel1[[#This Row],[Date]]),"-00")</f>
        <v>27-04</v>
      </c>
      <c r="C480" s="50">
        <v>46496</v>
      </c>
      <c r="D480" s="53"/>
      <c r="E480" s="53"/>
      <c r="F480" s="53"/>
      <c r="G480" s="53"/>
      <c r="H480" s="53"/>
      <c r="I480" s="53"/>
      <c r="J480" s="53"/>
      <c r="K480" s="53"/>
      <c r="L480" s="69"/>
      <c r="M480" s="53"/>
      <c r="N480" s="48"/>
      <c r="O480" s="53"/>
      <c r="P480" s="54"/>
      <c r="Q480" s="70" cm="1">
        <f t="array" aca="1" ref="Q480" ca="1">(TODAY()&gt;=Tabel1[[#This Row],[Date]])*(_xlfn.AGGREGATE(14,6,Tabel1[Date]/(Tabel1[semaine]=Tabel1[[#This Row],[semaine]]),1)=Tabel1[[#This Row],[Date]])</f>
        <v>0</v>
      </c>
      <c r="R480" s="56" t="str" cm="1">
        <f t="array" aca="1" ref="R480" ca="1">IF(Tabel1[[#This Row],[auxi]:[auxi]],SUMIF(Tabel1[semaine],Tabel1[[#This Row],[semaine]],Tabel1[Heures payées]),"-")</f>
        <v>-</v>
      </c>
      <c r="S480" s="57" t="str" cm="1">
        <f t="array" aca="1" ref="S480" ca="1">IF(Tabel1[[#This Row],[auxi]:[auxi]],Tabel1[[#This Row],[total semaine]]*24-Contrat_hebdo__h,"")</f>
        <v/>
      </c>
      <c r="T480" s="68" t="str" cm="1">
        <f t="array" aca="1" ref="T480" ca="1">IF(Tabel1[[#This Row],[auxi]:[auxi]],SUMIF(Tabel1[semaine],Tabel1[[#This Row],[semaine]],Tabel1[Repas matin]),"-")</f>
        <v>-</v>
      </c>
      <c r="U480" s="68" t="str" cm="1">
        <f t="array" aca="1" ref="U480" ca="1">IF(Tabel1[[#This Row],[auxi]:[auxi]],SUMIF(Tabel1[semaine],Tabel1[[#This Row],[semaine]],Tabel1[Repas soir]),"-")</f>
        <v>-</v>
      </c>
    </row>
    <row r="481" spans="1:21" ht="15.75" thickBot="1" x14ac:dyDescent="0.3">
      <c r="A481" s="68" t="str">
        <f>MOD(YEAR(Tabel1[[#This Row],[Date]]-WEEKDAY(Tabel1[[#This Row],[Date]],2)+4),100)&amp;TEXT(_xlfn.ISOWEEKNUM(Tabel1[[#This Row],[Date]]),"-00")</f>
        <v>27-16</v>
      </c>
      <c r="B481" s="49" t="str">
        <f>MOD(YEAR(Tabel1[[#This Row],[Date]]),100) &amp; TEXT(MONTH(Tabel1[[#This Row],[Date]]),"-00")</f>
        <v>27-04</v>
      </c>
      <c r="C481" s="60">
        <v>46497</v>
      </c>
      <c r="D481" s="53"/>
      <c r="E481" s="53"/>
      <c r="F481" s="53"/>
      <c r="G481" s="53"/>
      <c r="H481" s="53"/>
      <c r="I481" s="53"/>
      <c r="J481" s="53"/>
      <c r="K481" s="53"/>
      <c r="L481" s="69"/>
      <c r="M481" s="53"/>
      <c r="N481" s="48"/>
      <c r="O481" s="53"/>
      <c r="P481" s="54"/>
      <c r="Q481" s="70" cm="1">
        <f t="array" aca="1" ref="Q481" ca="1">(TODAY()&gt;=Tabel1[[#This Row],[Date]])*(_xlfn.AGGREGATE(14,6,Tabel1[Date]/(Tabel1[semaine]=Tabel1[[#This Row],[semaine]]),1)=Tabel1[[#This Row],[Date]])</f>
        <v>0</v>
      </c>
      <c r="R481" s="56" t="str" cm="1">
        <f t="array" aca="1" ref="R481" ca="1">IF(Tabel1[[#This Row],[auxi]:[auxi]],SUMIF(Tabel1[semaine],Tabel1[[#This Row],[semaine]],Tabel1[Heures payées]),"-")</f>
        <v>-</v>
      </c>
      <c r="S481" s="57" t="str" cm="1">
        <f t="array" aca="1" ref="S481" ca="1">IF(Tabel1[[#This Row],[auxi]:[auxi]],Tabel1[[#This Row],[total semaine]]*24-Contrat_hebdo__h,"")</f>
        <v/>
      </c>
      <c r="T481" s="68" t="str" cm="1">
        <f t="array" aca="1" ref="T481" ca="1">IF(Tabel1[[#This Row],[auxi]:[auxi]],SUMIF(Tabel1[semaine],Tabel1[[#This Row],[semaine]],Tabel1[Repas matin]),"-")</f>
        <v>-</v>
      </c>
      <c r="U481" s="68" t="str" cm="1">
        <f t="array" aca="1" ref="U481" ca="1">IF(Tabel1[[#This Row],[auxi]:[auxi]],SUMIF(Tabel1[semaine],Tabel1[[#This Row],[semaine]],Tabel1[Repas soir]),"-")</f>
        <v>-</v>
      </c>
    </row>
    <row r="482" spans="1:21" ht="15.75" thickBot="1" x14ac:dyDescent="0.3">
      <c r="A482" s="68" t="str">
        <f>MOD(YEAR(Tabel1[[#This Row],[Date]]-WEEKDAY(Tabel1[[#This Row],[Date]],2)+4),100)&amp;TEXT(_xlfn.ISOWEEKNUM(Tabel1[[#This Row],[Date]]),"-00")</f>
        <v>27-16</v>
      </c>
      <c r="B482" s="49" t="str">
        <f>MOD(YEAR(Tabel1[[#This Row],[Date]]),100) &amp; TEXT(MONTH(Tabel1[[#This Row],[Date]]),"-00")</f>
        <v>27-04</v>
      </c>
      <c r="C482" s="50">
        <v>46498</v>
      </c>
      <c r="D482" s="53"/>
      <c r="E482" s="53"/>
      <c r="F482" s="53"/>
      <c r="G482" s="53"/>
      <c r="H482" s="53"/>
      <c r="I482" s="53"/>
      <c r="J482" s="53"/>
      <c r="K482" s="53"/>
      <c r="L482" s="69"/>
      <c r="M482" s="53"/>
      <c r="N482" s="48"/>
      <c r="O482" s="53"/>
      <c r="P482" s="54"/>
      <c r="Q482" s="70" cm="1">
        <f t="array" aca="1" ref="Q482" ca="1">(TODAY()&gt;=Tabel1[[#This Row],[Date]])*(_xlfn.AGGREGATE(14,6,Tabel1[Date]/(Tabel1[semaine]=Tabel1[[#This Row],[semaine]]),1)=Tabel1[[#This Row],[Date]])</f>
        <v>0</v>
      </c>
      <c r="R482" s="56" t="str" cm="1">
        <f t="array" aca="1" ref="R482" ca="1">IF(Tabel1[[#This Row],[auxi]:[auxi]],SUMIF(Tabel1[semaine],Tabel1[[#This Row],[semaine]],Tabel1[Heures payées]),"-")</f>
        <v>-</v>
      </c>
      <c r="S482" s="57" t="str" cm="1">
        <f t="array" aca="1" ref="S482" ca="1">IF(Tabel1[[#This Row],[auxi]:[auxi]],Tabel1[[#This Row],[total semaine]]*24-Contrat_hebdo__h,"")</f>
        <v/>
      </c>
      <c r="T482" s="68" t="str" cm="1">
        <f t="array" aca="1" ref="T482" ca="1">IF(Tabel1[[#This Row],[auxi]:[auxi]],SUMIF(Tabel1[semaine],Tabel1[[#This Row],[semaine]],Tabel1[Repas matin]),"-")</f>
        <v>-</v>
      </c>
      <c r="U482" s="68" t="str" cm="1">
        <f t="array" aca="1" ref="U482" ca="1">IF(Tabel1[[#This Row],[auxi]:[auxi]],SUMIF(Tabel1[semaine],Tabel1[[#This Row],[semaine]],Tabel1[Repas soir]),"-")</f>
        <v>-</v>
      </c>
    </row>
    <row r="483" spans="1:21" ht="15.75" thickBot="1" x14ac:dyDescent="0.3">
      <c r="A483" s="68" t="str">
        <f>MOD(YEAR(Tabel1[[#This Row],[Date]]-WEEKDAY(Tabel1[[#This Row],[Date]],2)+4),100)&amp;TEXT(_xlfn.ISOWEEKNUM(Tabel1[[#This Row],[Date]]),"-00")</f>
        <v>27-16</v>
      </c>
      <c r="B483" s="49" t="str">
        <f>MOD(YEAR(Tabel1[[#This Row],[Date]]),100) &amp; TEXT(MONTH(Tabel1[[#This Row],[Date]]),"-00")</f>
        <v>27-04</v>
      </c>
      <c r="C483" s="50">
        <v>46499</v>
      </c>
      <c r="D483" s="53"/>
      <c r="E483" s="53"/>
      <c r="F483" s="53"/>
      <c r="G483" s="53"/>
      <c r="H483" s="53"/>
      <c r="I483" s="53"/>
      <c r="J483" s="53"/>
      <c r="K483" s="53"/>
      <c r="L483" s="69"/>
      <c r="M483" s="53"/>
      <c r="N483" s="48"/>
      <c r="O483" s="53"/>
      <c r="P483" s="54"/>
      <c r="Q483" s="70" cm="1">
        <f t="array" aca="1" ref="Q483" ca="1">(TODAY()&gt;=Tabel1[[#This Row],[Date]])*(_xlfn.AGGREGATE(14,6,Tabel1[Date]/(Tabel1[semaine]=Tabel1[[#This Row],[semaine]]),1)=Tabel1[[#This Row],[Date]])</f>
        <v>0</v>
      </c>
      <c r="R483" s="56" t="str" cm="1">
        <f t="array" aca="1" ref="R483" ca="1">IF(Tabel1[[#This Row],[auxi]:[auxi]],SUMIF(Tabel1[semaine],Tabel1[[#This Row],[semaine]],Tabel1[Heures payées]),"-")</f>
        <v>-</v>
      </c>
      <c r="S483" s="57" t="str" cm="1">
        <f t="array" aca="1" ref="S483" ca="1">IF(Tabel1[[#This Row],[auxi]:[auxi]],Tabel1[[#This Row],[total semaine]]*24-Contrat_hebdo__h,"")</f>
        <v/>
      </c>
      <c r="T483" s="68" t="str" cm="1">
        <f t="array" aca="1" ref="T483" ca="1">IF(Tabel1[[#This Row],[auxi]:[auxi]],SUMIF(Tabel1[semaine],Tabel1[[#This Row],[semaine]],Tabel1[Repas matin]),"-")</f>
        <v>-</v>
      </c>
      <c r="U483" s="68" t="str" cm="1">
        <f t="array" aca="1" ref="U483" ca="1">IF(Tabel1[[#This Row],[auxi]:[auxi]],SUMIF(Tabel1[semaine],Tabel1[[#This Row],[semaine]],Tabel1[Repas soir]),"-")</f>
        <v>-</v>
      </c>
    </row>
    <row r="484" spans="1:21" ht="15.75" thickBot="1" x14ac:dyDescent="0.3">
      <c r="A484" s="68" t="str">
        <f>MOD(YEAR(Tabel1[[#This Row],[Date]]-WEEKDAY(Tabel1[[#This Row],[Date]],2)+4),100)&amp;TEXT(_xlfn.ISOWEEKNUM(Tabel1[[#This Row],[Date]]),"-00")</f>
        <v>27-16</v>
      </c>
      <c r="B484" s="49" t="str">
        <f>MOD(YEAR(Tabel1[[#This Row],[Date]]),100) &amp; TEXT(MONTH(Tabel1[[#This Row],[Date]]),"-00")</f>
        <v>27-04</v>
      </c>
      <c r="C484" s="60">
        <v>46500</v>
      </c>
      <c r="D484" s="53"/>
      <c r="E484" s="53"/>
      <c r="F484" s="53"/>
      <c r="G484" s="53"/>
      <c r="H484" s="53"/>
      <c r="I484" s="53"/>
      <c r="J484" s="53"/>
      <c r="K484" s="53"/>
      <c r="L484" s="69"/>
      <c r="M484" s="53"/>
      <c r="N484" s="48"/>
      <c r="O484" s="53"/>
      <c r="P484" s="54"/>
      <c r="Q484" s="70" cm="1">
        <f t="array" aca="1" ref="Q484" ca="1">(TODAY()&gt;=Tabel1[[#This Row],[Date]])*(_xlfn.AGGREGATE(14,6,Tabel1[Date]/(Tabel1[semaine]=Tabel1[[#This Row],[semaine]]),1)=Tabel1[[#This Row],[Date]])</f>
        <v>0</v>
      </c>
      <c r="R484" s="56" t="str" cm="1">
        <f t="array" aca="1" ref="R484" ca="1">IF(Tabel1[[#This Row],[auxi]:[auxi]],SUMIF(Tabel1[semaine],Tabel1[[#This Row],[semaine]],Tabel1[Heures payées]),"-")</f>
        <v>-</v>
      </c>
      <c r="S484" s="57" t="str" cm="1">
        <f t="array" aca="1" ref="S484" ca="1">IF(Tabel1[[#This Row],[auxi]:[auxi]],Tabel1[[#This Row],[total semaine]]*24-Contrat_hebdo__h,"")</f>
        <v/>
      </c>
      <c r="T484" s="68" t="str" cm="1">
        <f t="array" aca="1" ref="T484" ca="1">IF(Tabel1[[#This Row],[auxi]:[auxi]],SUMIF(Tabel1[semaine],Tabel1[[#This Row],[semaine]],Tabel1[Repas matin]),"-")</f>
        <v>-</v>
      </c>
      <c r="U484" s="68" t="str" cm="1">
        <f t="array" aca="1" ref="U484" ca="1">IF(Tabel1[[#This Row],[auxi]:[auxi]],SUMIF(Tabel1[semaine],Tabel1[[#This Row],[semaine]],Tabel1[Repas soir]),"-")</f>
        <v>-</v>
      </c>
    </row>
    <row r="485" spans="1:21" ht="15.75" thickBot="1" x14ac:dyDescent="0.3">
      <c r="A485" s="68" t="str">
        <f>MOD(YEAR(Tabel1[[#This Row],[Date]]-WEEKDAY(Tabel1[[#This Row],[Date]],2)+4),100)&amp;TEXT(_xlfn.ISOWEEKNUM(Tabel1[[#This Row],[Date]]),"-00")</f>
        <v>27-16</v>
      </c>
      <c r="B485" s="49" t="str">
        <f>MOD(YEAR(Tabel1[[#This Row],[Date]]),100) &amp; TEXT(MONTH(Tabel1[[#This Row],[Date]]),"-00")</f>
        <v>27-04</v>
      </c>
      <c r="C485" s="50">
        <v>46501</v>
      </c>
      <c r="D485" s="53"/>
      <c r="E485" s="53"/>
      <c r="F485" s="53"/>
      <c r="G485" s="53"/>
      <c r="H485" s="53"/>
      <c r="I485" s="53"/>
      <c r="J485" s="53"/>
      <c r="K485" s="53"/>
      <c r="L485" s="69"/>
      <c r="M485" s="53"/>
      <c r="N485" s="48"/>
      <c r="O485" s="53"/>
      <c r="P485" s="54"/>
      <c r="Q485" s="70" cm="1">
        <f t="array" aca="1" ref="Q485" ca="1">(TODAY()&gt;=Tabel1[[#This Row],[Date]])*(_xlfn.AGGREGATE(14,6,Tabel1[Date]/(Tabel1[semaine]=Tabel1[[#This Row],[semaine]]),1)=Tabel1[[#This Row],[Date]])</f>
        <v>0</v>
      </c>
      <c r="R485" s="56" t="str" cm="1">
        <f t="array" aca="1" ref="R485" ca="1">IF(Tabel1[[#This Row],[auxi]:[auxi]],SUMIF(Tabel1[semaine],Tabel1[[#This Row],[semaine]],Tabel1[Heures payées]),"-")</f>
        <v>-</v>
      </c>
      <c r="S485" s="57" t="str" cm="1">
        <f t="array" aca="1" ref="S485" ca="1">IF(Tabel1[[#This Row],[auxi]:[auxi]],Tabel1[[#This Row],[total semaine]]*24-Contrat_hebdo__h,"")</f>
        <v/>
      </c>
      <c r="T485" s="68" t="str" cm="1">
        <f t="array" aca="1" ref="T485" ca="1">IF(Tabel1[[#This Row],[auxi]:[auxi]],SUMIF(Tabel1[semaine],Tabel1[[#This Row],[semaine]],Tabel1[Repas matin]),"-")</f>
        <v>-</v>
      </c>
      <c r="U485" s="68" t="str" cm="1">
        <f t="array" aca="1" ref="U485" ca="1">IF(Tabel1[[#This Row],[auxi]:[auxi]],SUMIF(Tabel1[semaine],Tabel1[[#This Row],[semaine]],Tabel1[Repas soir]),"-")</f>
        <v>-</v>
      </c>
    </row>
    <row r="486" spans="1:21" ht="15.75" thickBot="1" x14ac:dyDescent="0.3">
      <c r="A486" s="68" t="str">
        <f>MOD(YEAR(Tabel1[[#This Row],[Date]]-WEEKDAY(Tabel1[[#This Row],[Date]],2)+4),100)&amp;TEXT(_xlfn.ISOWEEKNUM(Tabel1[[#This Row],[Date]]),"-00")</f>
        <v>27-16</v>
      </c>
      <c r="B486" s="49" t="str">
        <f>MOD(YEAR(Tabel1[[#This Row],[Date]]),100) &amp; TEXT(MONTH(Tabel1[[#This Row],[Date]]),"-00")</f>
        <v>27-04</v>
      </c>
      <c r="C486" s="50">
        <v>46502</v>
      </c>
      <c r="D486" s="53"/>
      <c r="E486" s="53"/>
      <c r="F486" s="53"/>
      <c r="G486" s="53"/>
      <c r="H486" s="53"/>
      <c r="I486" s="53"/>
      <c r="J486" s="53"/>
      <c r="K486" s="53"/>
      <c r="L486" s="69"/>
      <c r="M486" s="53"/>
      <c r="N486" s="48"/>
      <c r="O486" s="53"/>
      <c r="P486" s="54"/>
      <c r="Q486" s="70" cm="1">
        <f t="array" aca="1" ref="Q486" ca="1">(TODAY()&gt;=Tabel1[[#This Row],[Date]])*(_xlfn.AGGREGATE(14,6,Tabel1[Date]/(Tabel1[semaine]=Tabel1[[#This Row],[semaine]]),1)=Tabel1[[#This Row],[Date]])</f>
        <v>0</v>
      </c>
      <c r="R486" s="56" t="str" cm="1">
        <f t="array" aca="1" ref="R486" ca="1">IF(Tabel1[[#This Row],[auxi]:[auxi]],SUMIF(Tabel1[semaine],Tabel1[[#This Row],[semaine]],Tabel1[Heures payées]),"-")</f>
        <v>-</v>
      </c>
      <c r="S486" s="57" t="str" cm="1">
        <f t="array" aca="1" ref="S486" ca="1">IF(Tabel1[[#This Row],[auxi]:[auxi]],Tabel1[[#This Row],[total semaine]]*24-Contrat_hebdo__h,"")</f>
        <v/>
      </c>
      <c r="T486" s="68" t="str" cm="1">
        <f t="array" aca="1" ref="T486" ca="1">IF(Tabel1[[#This Row],[auxi]:[auxi]],SUMIF(Tabel1[semaine],Tabel1[[#This Row],[semaine]],Tabel1[Repas matin]),"-")</f>
        <v>-</v>
      </c>
      <c r="U486" s="68" t="str" cm="1">
        <f t="array" aca="1" ref="U486" ca="1">IF(Tabel1[[#This Row],[auxi]:[auxi]],SUMIF(Tabel1[semaine],Tabel1[[#This Row],[semaine]],Tabel1[Repas soir]),"-")</f>
        <v>-</v>
      </c>
    </row>
    <row r="487" spans="1:21" ht="15.75" thickBot="1" x14ac:dyDescent="0.3">
      <c r="A487" s="68" t="str">
        <f>MOD(YEAR(Tabel1[[#This Row],[Date]]-WEEKDAY(Tabel1[[#This Row],[Date]],2)+4),100)&amp;TEXT(_xlfn.ISOWEEKNUM(Tabel1[[#This Row],[Date]]),"-00")</f>
        <v>27-17</v>
      </c>
      <c r="B487" s="49" t="str">
        <f>MOD(YEAR(Tabel1[[#This Row],[Date]]),100) &amp; TEXT(MONTH(Tabel1[[#This Row],[Date]]),"-00")</f>
        <v>27-04</v>
      </c>
      <c r="C487" s="60">
        <v>46503</v>
      </c>
      <c r="D487" s="53"/>
      <c r="E487" s="53"/>
      <c r="F487" s="53"/>
      <c r="G487" s="53"/>
      <c r="H487" s="53"/>
      <c r="I487" s="53"/>
      <c r="J487" s="53"/>
      <c r="K487" s="53"/>
      <c r="L487" s="69"/>
      <c r="M487" s="53"/>
      <c r="N487" s="48"/>
      <c r="O487" s="53"/>
      <c r="P487" s="54"/>
      <c r="Q487" s="70" cm="1">
        <f t="array" aca="1" ref="Q487" ca="1">(TODAY()&gt;=Tabel1[[#This Row],[Date]])*(_xlfn.AGGREGATE(14,6,Tabel1[Date]/(Tabel1[semaine]=Tabel1[[#This Row],[semaine]]),1)=Tabel1[[#This Row],[Date]])</f>
        <v>0</v>
      </c>
      <c r="R487" s="56" t="str" cm="1">
        <f t="array" aca="1" ref="R487" ca="1">IF(Tabel1[[#This Row],[auxi]:[auxi]],SUMIF(Tabel1[semaine],Tabel1[[#This Row],[semaine]],Tabel1[Heures payées]),"-")</f>
        <v>-</v>
      </c>
      <c r="S487" s="57" t="str" cm="1">
        <f t="array" aca="1" ref="S487" ca="1">IF(Tabel1[[#This Row],[auxi]:[auxi]],Tabel1[[#This Row],[total semaine]]*24-Contrat_hebdo__h,"")</f>
        <v/>
      </c>
      <c r="T487" s="68" t="str" cm="1">
        <f t="array" aca="1" ref="T487" ca="1">IF(Tabel1[[#This Row],[auxi]:[auxi]],SUMIF(Tabel1[semaine],Tabel1[[#This Row],[semaine]],Tabel1[Repas matin]),"-")</f>
        <v>-</v>
      </c>
      <c r="U487" s="68" t="str" cm="1">
        <f t="array" aca="1" ref="U487" ca="1">IF(Tabel1[[#This Row],[auxi]:[auxi]],SUMIF(Tabel1[semaine],Tabel1[[#This Row],[semaine]],Tabel1[Repas soir]),"-")</f>
        <v>-</v>
      </c>
    </row>
    <row r="488" spans="1:21" ht="15.75" thickBot="1" x14ac:dyDescent="0.3">
      <c r="A488" s="68" t="str">
        <f>MOD(YEAR(Tabel1[[#This Row],[Date]]-WEEKDAY(Tabel1[[#This Row],[Date]],2)+4),100)&amp;TEXT(_xlfn.ISOWEEKNUM(Tabel1[[#This Row],[Date]]),"-00")</f>
        <v>27-17</v>
      </c>
      <c r="B488" s="49" t="str">
        <f>MOD(YEAR(Tabel1[[#This Row],[Date]]),100) &amp; TEXT(MONTH(Tabel1[[#This Row],[Date]]),"-00")</f>
        <v>27-04</v>
      </c>
      <c r="C488" s="50">
        <v>46504</v>
      </c>
      <c r="D488" s="53"/>
      <c r="E488" s="53"/>
      <c r="F488" s="53"/>
      <c r="G488" s="53"/>
      <c r="H488" s="53"/>
      <c r="I488" s="53"/>
      <c r="J488" s="53"/>
      <c r="K488" s="53"/>
      <c r="L488" s="69"/>
      <c r="M488" s="53"/>
      <c r="N488" s="48"/>
      <c r="O488" s="53"/>
      <c r="P488" s="54"/>
      <c r="Q488" s="70" cm="1">
        <f t="array" aca="1" ref="Q488" ca="1">(TODAY()&gt;=Tabel1[[#This Row],[Date]])*(_xlfn.AGGREGATE(14,6,Tabel1[Date]/(Tabel1[semaine]=Tabel1[[#This Row],[semaine]]),1)=Tabel1[[#This Row],[Date]])</f>
        <v>0</v>
      </c>
      <c r="R488" s="56" t="str" cm="1">
        <f t="array" aca="1" ref="R488" ca="1">IF(Tabel1[[#This Row],[auxi]:[auxi]],SUMIF(Tabel1[semaine],Tabel1[[#This Row],[semaine]],Tabel1[Heures payées]),"-")</f>
        <v>-</v>
      </c>
      <c r="S488" s="57" t="str" cm="1">
        <f t="array" aca="1" ref="S488" ca="1">IF(Tabel1[[#This Row],[auxi]:[auxi]],Tabel1[[#This Row],[total semaine]]*24-Contrat_hebdo__h,"")</f>
        <v/>
      </c>
      <c r="T488" s="68" t="str" cm="1">
        <f t="array" aca="1" ref="T488" ca="1">IF(Tabel1[[#This Row],[auxi]:[auxi]],SUMIF(Tabel1[semaine],Tabel1[[#This Row],[semaine]],Tabel1[Repas matin]),"-")</f>
        <v>-</v>
      </c>
      <c r="U488" s="68" t="str" cm="1">
        <f t="array" aca="1" ref="U488" ca="1">IF(Tabel1[[#This Row],[auxi]:[auxi]],SUMIF(Tabel1[semaine],Tabel1[[#This Row],[semaine]],Tabel1[Repas soir]),"-")</f>
        <v>-</v>
      </c>
    </row>
    <row r="489" spans="1:21" ht="15.75" thickBot="1" x14ac:dyDescent="0.3">
      <c r="A489" s="68" t="str">
        <f>MOD(YEAR(Tabel1[[#This Row],[Date]]-WEEKDAY(Tabel1[[#This Row],[Date]],2)+4),100)&amp;TEXT(_xlfn.ISOWEEKNUM(Tabel1[[#This Row],[Date]]),"-00")</f>
        <v>27-17</v>
      </c>
      <c r="B489" s="49" t="str">
        <f>MOD(YEAR(Tabel1[[#This Row],[Date]]),100) &amp; TEXT(MONTH(Tabel1[[#This Row],[Date]]),"-00")</f>
        <v>27-04</v>
      </c>
      <c r="C489" s="50">
        <v>46505</v>
      </c>
      <c r="D489" s="53"/>
      <c r="E489" s="53"/>
      <c r="F489" s="53"/>
      <c r="G489" s="53"/>
      <c r="H489" s="53"/>
      <c r="I489" s="53"/>
      <c r="J489" s="53"/>
      <c r="K489" s="53"/>
      <c r="L489" s="69"/>
      <c r="M489" s="53"/>
      <c r="N489" s="48"/>
      <c r="O489" s="53"/>
      <c r="P489" s="54"/>
      <c r="Q489" s="70" cm="1">
        <f t="array" aca="1" ref="Q489" ca="1">(TODAY()&gt;=Tabel1[[#This Row],[Date]])*(_xlfn.AGGREGATE(14,6,Tabel1[Date]/(Tabel1[semaine]=Tabel1[[#This Row],[semaine]]),1)=Tabel1[[#This Row],[Date]])</f>
        <v>0</v>
      </c>
      <c r="R489" s="56" t="str" cm="1">
        <f t="array" aca="1" ref="R489" ca="1">IF(Tabel1[[#This Row],[auxi]:[auxi]],SUMIF(Tabel1[semaine],Tabel1[[#This Row],[semaine]],Tabel1[Heures payées]),"-")</f>
        <v>-</v>
      </c>
      <c r="S489" s="57" t="str" cm="1">
        <f t="array" aca="1" ref="S489" ca="1">IF(Tabel1[[#This Row],[auxi]:[auxi]],Tabel1[[#This Row],[total semaine]]*24-Contrat_hebdo__h,"")</f>
        <v/>
      </c>
      <c r="T489" s="68" t="str" cm="1">
        <f t="array" aca="1" ref="T489" ca="1">IF(Tabel1[[#This Row],[auxi]:[auxi]],SUMIF(Tabel1[semaine],Tabel1[[#This Row],[semaine]],Tabel1[Repas matin]),"-")</f>
        <v>-</v>
      </c>
      <c r="U489" s="68" t="str" cm="1">
        <f t="array" aca="1" ref="U489" ca="1">IF(Tabel1[[#This Row],[auxi]:[auxi]],SUMIF(Tabel1[semaine],Tabel1[[#This Row],[semaine]],Tabel1[Repas soir]),"-")</f>
        <v>-</v>
      </c>
    </row>
    <row r="490" spans="1:21" ht="15.75" thickBot="1" x14ac:dyDescent="0.3">
      <c r="A490" s="68" t="str">
        <f>MOD(YEAR(Tabel1[[#This Row],[Date]]-WEEKDAY(Tabel1[[#This Row],[Date]],2)+4),100)&amp;TEXT(_xlfn.ISOWEEKNUM(Tabel1[[#This Row],[Date]]),"-00")</f>
        <v>27-17</v>
      </c>
      <c r="B490" s="49" t="str">
        <f>MOD(YEAR(Tabel1[[#This Row],[Date]]),100) &amp; TEXT(MONTH(Tabel1[[#This Row],[Date]]),"-00")</f>
        <v>27-04</v>
      </c>
      <c r="C490" s="60">
        <v>46506</v>
      </c>
      <c r="D490" s="53"/>
      <c r="E490" s="53"/>
      <c r="F490" s="53"/>
      <c r="G490" s="53"/>
      <c r="H490" s="53"/>
      <c r="I490" s="53"/>
      <c r="J490" s="53"/>
      <c r="K490" s="53"/>
      <c r="L490" s="69"/>
      <c r="M490" s="53"/>
      <c r="N490" s="48"/>
      <c r="O490" s="53"/>
      <c r="P490" s="54"/>
      <c r="Q490" s="70" cm="1">
        <f t="array" aca="1" ref="Q490" ca="1">(TODAY()&gt;=Tabel1[[#This Row],[Date]])*(_xlfn.AGGREGATE(14,6,Tabel1[Date]/(Tabel1[semaine]=Tabel1[[#This Row],[semaine]]),1)=Tabel1[[#This Row],[Date]])</f>
        <v>0</v>
      </c>
      <c r="R490" s="56" t="str" cm="1">
        <f t="array" aca="1" ref="R490" ca="1">IF(Tabel1[[#This Row],[auxi]:[auxi]],SUMIF(Tabel1[semaine],Tabel1[[#This Row],[semaine]],Tabel1[Heures payées]),"-")</f>
        <v>-</v>
      </c>
      <c r="S490" s="57" t="str" cm="1">
        <f t="array" aca="1" ref="S490" ca="1">IF(Tabel1[[#This Row],[auxi]:[auxi]],Tabel1[[#This Row],[total semaine]]*24-Contrat_hebdo__h,"")</f>
        <v/>
      </c>
      <c r="T490" s="68" t="str" cm="1">
        <f t="array" aca="1" ref="T490" ca="1">IF(Tabel1[[#This Row],[auxi]:[auxi]],SUMIF(Tabel1[semaine],Tabel1[[#This Row],[semaine]],Tabel1[Repas matin]),"-")</f>
        <v>-</v>
      </c>
      <c r="U490" s="68" t="str" cm="1">
        <f t="array" aca="1" ref="U490" ca="1">IF(Tabel1[[#This Row],[auxi]:[auxi]],SUMIF(Tabel1[semaine],Tabel1[[#This Row],[semaine]],Tabel1[Repas soir]),"-")</f>
        <v>-</v>
      </c>
    </row>
    <row r="491" spans="1:21" ht="15.75" thickBot="1" x14ac:dyDescent="0.3">
      <c r="A491" s="68" t="str">
        <f>MOD(YEAR(Tabel1[[#This Row],[Date]]-WEEKDAY(Tabel1[[#This Row],[Date]],2)+4),100)&amp;TEXT(_xlfn.ISOWEEKNUM(Tabel1[[#This Row],[Date]]),"-00")</f>
        <v>27-17</v>
      </c>
      <c r="B491" s="49" t="str">
        <f>MOD(YEAR(Tabel1[[#This Row],[Date]]),100) &amp; TEXT(MONTH(Tabel1[[#This Row],[Date]]),"-00")</f>
        <v>27-04</v>
      </c>
      <c r="C491" s="50">
        <v>46507</v>
      </c>
      <c r="D491" s="53"/>
      <c r="E491" s="53"/>
      <c r="F491" s="53"/>
      <c r="G491" s="53"/>
      <c r="H491" s="53"/>
      <c r="I491" s="53"/>
      <c r="J491" s="53"/>
      <c r="K491" s="53"/>
      <c r="L491" s="69"/>
      <c r="M491" s="53"/>
      <c r="N491" s="48"/>
      <c r="O491" s="53"/>
      <c r="P491" s="54"/>
      <c r="Q491" s="70" cm="1">
        <f t="array" aca="1" ref="Q491" ca="1">(TODAY()&gt;=Tabel1[[#This Row],[Date]])*(_xlfn.AGGREGATE(14,6,Tabel1[Date]/(Tabel1[semaine]=Tabel1[[#This Row],[semaine]]),1)=Tabel1[[#This Row],[Date]])</f>
        <v>0</v>
      </c>
      <c r="R491" s="56" t="str" cm="1">
        <f t="array" aca="1" ref="R491" ca="1">IF(Tabel1[[#This Row],[auxi]:[auxi]],SUMIF(Tabel1[semaine],Tabel1[[#This Row],[semaine]],Tabel1[Heures payées]),"-")</f>
        <v>-</v>
      </c>
      <c r="S491" s="57" t="str" cm="1">
        <f t="array" aca="1" ref="S491" ca="1">IF(Tabel1[[#This Row],[auxi]:[auxi]],Tabel1[[#This Row],[total semaine]]*24-Contrat_hebdo__h,"")</f>
        <v/>
      </c>
      <c r="T491" s="68" t="str" cm="1">
        <f t="array" aca="1" ref="T491" ca="1">IF(Tabel1[[#This Row],[auxi]:[auxi]],SUMIF(Tabel1[semaine],Tabel1[[#This Row],[semaine]],Tabel1[Repas matin]),"-")</f>
        <v>-</v>
      </c>
      <c r="U491" s="68" t="str" cm="1">
        <f t="array" aca="1" ref="U491" ca="1">IF(Tabel1[[#This Row],[auxi]:[auxi]],SUMIF(Tabel1[semaine],Tabel1[[#This Row],[semaine]],Tabel1[Repas soir]),"-")</f>
        <v>-</v>
      </c>
    </row>
    <row r="492" spans="1:21" ht="15.75" thickBot="1" x14ac:dyDescent="0.3">
      <c r="A492" s="68" t="str">
        <f>MOD(YEAR(Tabel1[[#This Row],[Date]]-WEEKDAY(Tabel1[[#This Row],[Date]],2)+4),100)&amp;TEXT(_xlfn.ISOWEEKNUM(Tabel1[[#This Row],[Date]]),"-00")</f>
        <v>27-17</v>
      </c>
      <c r="B492" s="49" t="str">
        <f>MOD(YEAR(Tabel1[[#This Row],[Date]]),100) &amp; TEXT(MONTH(Tabel1[[#This Row],[Date]]),"-00")</f>
        <v>27-05</v>
      </c>
      <c r="C492" s="50">
        <v>46508</v>
      </c>
      <c r="D492" s="53"/>
      <c r="E492" s="53"/>
      <c r="F492" s="53"/>
      <c r="G492" s="53"/>
      <c r="H492" s="53"/>
      <c r="I492" s="53"/>
      <c r="J492" s="53"/>
      <c r="K492" s="53"/>
      <c r="L492" s="69"/>
      <c r="M492" s="53"/>
      <c r="N492" s="48"/>
      <c r="O492" s="53"/>
      <c r="P492" s="54"/>
      <c r="Q492" s="70" cm="1">
        <f t="array" aca="1" ref="Q492" ca="1">(TODAY()&gt;=Tabel1[[#This Row],[Date]])*(_xlfn.AGGREGATE(14,6,Tabel1[Date]/(Tabel1[semaine]=Tabel1[[#This Row],[semaine]]),1)=Tabel1[[#This Row],[Date]])</f>
        <v>0</v>
      </c>
      <c r="R492" s="56" t="str" cm="1">
        <f t="array" aca="1" ref="R492" ca="1">IF(Tabel1[[#This Row],[auxi]:[auxi]],SUMIF(Tabel1[semaine],Tabel1[[#This Row],[semaine]],Tabel1[Heures payées]),"-")</f>
        <v>-</v>
      </c>
      <c r="S492" s="57" t="str" cm="1">
        <f t="array" aca="1" ref="S492" ca="1">IF(Tabel1[[#This Row],[auxi]:[auxi]],Tabel1[[#This Row],[total semaine]]*24-Contrat_hebdo__h,"")</f>
        <v/>
      </c>
      <c r="T492" s="68" t="str" cm="1">
        <f t="array" aca="1" ref="T492" ca="1">IF(Tabel1[[#This Row],[auxi]:[auxi]],SUMIF(Tabel1[semaine],Tabel1[[#This Row],[semaine]],Tabel1[Repas matin]),"-")</f>
        <v>-</v>
      </c>
      <c r="U492" s="68" t="str" cm="1">
        <f t="array" aca="1" ref="U492" ca="1">IF(Tabel1[[#This Row],[auxi]:[auxi]],SUMIF(Tabel1[semaine],Tabel1[[#This Row],[semaine]],Tabel1[Repas soir]),"-")</f>
        <v>-</v>
      </c>
    </row>
    <row r="493" spans="1:21" ht="15.75" thickBot="1" x14ac:dyDescent="0.3">
      <c r="A493" s="68" t="str">
        <f>MOD(YEAR(Tabel1[[#This Row],[Date]]-WEEKDAY(Tabel1[[#This Row],[Date]],2)+4),100)&amp;TEXT(_xlfn.ISOWEEKNUM(Tabel1[[#This Row],[Date]]),"-00")</f>
        <v>27-17</v>
      </c>
      <c r="B493" s="49" t="str">
        <f>MOD(YEAR(Tabel1[[#This Row],[Date]]),100) &amp; TEXT(MONTH(Tabel1[[#This Row],[Date]]),"-00")</f>
        <v>27-05</v>
      </c>
      <c r="C493" s="60">
        <v>46509</v>
      </c>
      <c r="D493" s="53"/>
      <c r="E493" s="53"/>
      <c r="F493" s="53"/>
      <c r="G493" s="53"/>
      <c r="H493" s="53"/>
      <c r="I493" s="53"/>
      <c r="J493" s="53"/>
      <c r="K493" s="53"/>
      <c r="L493" s="69"/>
      <c r="M493" s="53"/>
      <c r="N493" s="48"/>
      <c r="O493" s="53"/>
      <c r="P493" s="54"/>
      <c r="Q493" s="70" cm="1">
        <f t="array" aca="1" ref="Q493" ca="1">(TODAY()&gt;=Tabel1[[#This Row],[Date]])*(_xlfn.AGGREGATE(14,6,Tabel1[Date]/(Tabel1[semaine]=Tabel1[[#This Row],[semaine]]),1)=Tabel1[[#This Row],[Date]])</f>
        <v>0</v>
      </c>
      <c r="R493" s="56" t="str" cm="1">
        <f t="array" aca="1" ref="R493" ca="1">IF(Tabel1[[#This Row],[auxi]:[auxi]],SUMIF(Tabel1[semaine],Tabel1[[#This Row],[semaine]],Tabel1[Heures payées]),"-")</f>
        <v>-</v>
      </c>
      <c r="S493" s="57" t="str" cm="1">
        <f t="array" aca="1" ref="S493" ca="1">IF(Tabel1[[#This Row],[auxi]:[auxi]],Tabel1[[#This Row],[total semaine]]*24-Contrat_hebdo__h,"")</f>
        <v/>
      </c>
      <c r="T493" s="68" t="str" cm="1">
        <f t="array" aca="1" ref="T493" ca="1">IF(Tabel1[[#This Row],[auxi]:[auxi]],SUMIF(Tabel1[semaine],Tabel1[[#This Row],[semaine]],Tabel1[Repas matin]),"-")</f>
        <v>-</v>
      </c>
      <c r="U493" s="68" t="str" cm="1">
        <f t="array" aca="1" ref="U493" ca="1">IF(Tabel1[[#This Row],[auxi]:[auxi]],SUMIF(Tabel1[semaine],Tabel1[[#This Row],[semaine]],Tabel1[Repas soir]),"-")</f>
        <v>-</v>
      </c>
    </row>
    <row r="494" spans="1:21" ht="15.75" thickBot="1" x14ac:dyDescent="0.3">
      <c r="A494" s="68" t="str">
        <f>MOD(YEAR(Tabel1[[#This Row],[Date]]-WEEKDAY(Tabel1[[#This Row],[Date]],2)+4),100)&amp;TEXT(_xlfn.ISOWEEKNUM(Tabel1[[#This Row],[Date]]),"-00")</f>
        <v>27-18</v>
      </c>
      <c r="B494" s="49" t="str">
        <f>MOD(YEAR(Tabel1[[#This Row],[Date]]),100) &amp; TEXT(MONTH(Tabel1[[#This Row],[Date]]),"-00")</f>
        <v>27-05</v>
      </c>
      <c r="C494" s="50">
        <v>46510</v>
      </c>
      <c r="D494" s="53"/>
      <c r="E494" s="53"/>
      <c r="F494" s="53"/>
      <c r="G494" s="53"/>
      <c r="H494" s="53"/>
      <c r="I494" s="53"/>
      <c r="J494" s="53"/>
      <c r="K494" s="53"/>
      <c r="L494" s="69"/>
      <c r="M494" s="53"/>
      <c r="N494" s="48"/>
      <c r="O494" s="53"/>
      <c r="P494" s="54"/>
      <c r="Q494" s="70" cm="1">
        <f t="array" aca="1" ref="Q494" ca="1">(TODAY()&gt;=Tabel1[[#This Row],[Date]])*(_xlfn.AGGREGATE(14,6,Tabel1[Date]/(Tabel1[semaine]=Tabel1[[#This Row],[semaine]]),1)=Tabel1[[#This Row],[Date]])</f>
        <v>0</v>
      </c>
      <c r="R494" s="56" t="str" cm="1">
        <f t="array" aca="1" ref="R494" ca="1">IF(Tabel1[[#This Row],[auxi]:[auxi]],SUMIF(Tabel1[semaine],Tabel1[[#This Row],[semaine]],Tabel1[Heures payées]),"-")</f>
        <v>-</v>
      </c>
      <c r="S494" s="57" t="str" cm="1">
        <f t="array" aca="1" ref="S494" ca="1">IF(Tabel1[[#This Row],[auxi]:[auxi]],Tabel1[[#This Row],[total semaine]]*24-Contrat_hebdo__h,"")</f>
        <v/>
      </c>
      <c r="T494" s="68" t="str" cm="1">
        <f t="array" aca="1" ref="T494" ca="1">IF(Tabel1[[#This Row],[auxi]:[auxi]],SUMIF(Tabel1[semaine],Tabel1[[#This Row],[semaine]],Tabel1[Repas matin]),"-")</f>
        <v>-</v>
      </c>
      <c r="U494" s="68" t="str" cm="1">
        <f t="array" aca="1" ref="U494" ca="1">IF(Tabel1[[#This Row],[auxi]:[auxi]],SUMIF(Tabel1[semaine],Tabel1[[#This Row],[semaine]],Tabel1[Repas soir]),"-")</f>
        <v>-</v>
      </c>
    </row>
    <row r="495" spans="1:21" ht="15.75" thickBot="1" x14ac:dyDescent="0.3">
      <c r="A495" s="68" t="str">
        <f>MOD(YEAR(Tabel1[[#This Row],[Date]]-WEEKDAY(Tabel1[[#This Row],[Date]],2)+4),100)&amp;TEXT(_xlfn.ISOWEEKNUM(Tabel1[[#This Row],[Date]]),"-00")</f>
        <v>27-18</v>
      </c>
      <c r="B495" s="49" t="str">
        <f>MOD(YEAR(Tabel1[[#This Row],[Date]]),100) &amp; TEXT(MONTH(Tabel1[[#This Row],[Date]]),"-00")</f>
        <v>27-05</v>
      </c>
      <c r="C495" s="50">
        <v>46511</v>
      </c>
      <c r="D495" s="53"/>
      <c r="E495" s="53"/>
      <c r="F495" s="53"/>
      <c r="G495" s="53"/>
      <c r="H495" s="53"/>
      <c r="I495" s="53"/>
      <c r="J495" s="53"/>
      <c r="K495" s="53"/>
      <c r="L495" s="69"/>
      <c r="M495" s="53"/>
      <c r="N495" s="48"/>
      <c r="O495" s="53"/>
      <c r="P495" s="54"/>
      <c r="Q495" s="70" cm="1">
        <f t="array" aca="1" ref="Q495" ca="1">(TODAY()&gt;=Tabel1[[#This Row],[Date]])*(_xlfn.AGGREGATE(14,6,Tabel1[Date]/(Tabel1[semaine]=Tabel1[[#This Row],[semaine]]),1)=Tabel1[[#This Row],[Date]])</f>
        <v>0</v>
      </c>
      <c r="R495" s="56" t="str" cm="1">
        <f t="array" aca="1" ref="R495" ca="1">IF(Tabel1[[#This Row],[auxi]:[auxi]],SUMIF(Tabel1[semaine],Tabel1[[#This Row],[semaine]],Tabel1[Heures payées]),"-")</f>
        <v>-</v>
      </c>
      <c r="S495" s="57" t="str" cm="1">
        <f t="array" aca="1" ref="S495" ca="1">IF(Tabel1[[#This Row],[auxi]:[auxi]],Tabel1[[#This Row],[total semaine]]*24-Contrat_hebdo__h,"")</f>
        <v/>
      </c>
      <c r="T495" s="68" t="str" cm="1">
        <f t="array" aca="1" ref="T495" ca="1">IF(Tabel1[[#This Row],[auxi]:[auxi]],SUMIF(Tabel1[semaine],Tabel1[[#This Row],[semaine]],Tabel1[Repas matin]),"-")</f>
        <v>-</v>
      </c>
      <c r="U495" s="68" t="str" cm="1">
        <f t="array" aca="1" ref="U495" ca="1">IF(Tabel1[[#This Row],[auxi]:[auxi]],SUMIF(Tabel1[semaine],Tabel1[[#This Row],[semaine]],Tabel1[Repas soir]),"-")</f>
        <v>-</v>
      </c>
    </row>
    <row r="496" spans="1:21" ht="15.75" thickBot="1" x14ac:dyDescent="0.3">
      <c r="A496" s="68" t="str">
        <f>MOD(YEAR(Tabel1[[#This Row],[Date]]-WEEKDAY(Tabel1[[#This Row],[Date]],2)+4),100)&amp;TEXT(_xlfn.ISOWEEKNUM(Tabel1[[#This Row],[Date]]),"-00")</f>
        <v>27-18</v>
      </c>
      <c r="B496" s="49" t="str">
        <f>MOD(YEAR(Tabel1[[#This Row],[Date]]),100) &amp; TEXT(MONTH(Tabel1[[#This Row],[Date]]),"-00")</f>
        <v>27-05</v>
      </c>
      <c r="C496" s="60">
        <v>46512</v>
      </c>
      <c r="D496" s="53"/>
      <c r="E496" s="53"/>
      <c r="F496" s="53"/>
      <c r="G496" s="53"/>
      <c r="H496" s="53"/>
      <c r="I496" s="53"/>
      <c r="J496" s="53"/>
      <c r="K496" s="53"/>
      <c r="L496" s="69"/>
      <c r="M496" s="53"/>
      <c r="N496" s="48"/>
      <c r="O496" s="53"/>
      <c r="P496" s="54"/>
      <c r="Q496" s="70" cm="1">
        <f t="array" aca="1" ref="Q496" ca="1">(TODAY()&gt;=Tabel1[[#This Row],[Date]])*(_xlfn.AGGREGATE(14,6,Tabel1[Date]/(Tabel1[semaine]=Tabel1[[#This Row],[semaine]]),1)=Tabel1[[#This Row],[Date]])</f>
        <v>0</v>
      </c>
      <c r="R496" s="56" t="str" cm="1">
        <f t="array" aca="1" ref="R496" ca="1">IF(Tabel1[[#This Row],[auxi]:[auxi]],SUMIF(Tabel1[semaine],Tabel1[[#This Row],[semaine]],Tabel1[Heures payées]),"-")</f>
        <v>-</v>
      </c>
      <c r="S496" s="57" t="str" cm="1">
        <f t="array" aca="1" ref="S496" ca="1">IF(Tabel1[[#This Row],[auxi]:[auxi]],Tabel1[[#This Row],[total semaine]]*24-Contrat_hebdo__h,"")</f>
        <v/>
      </c>
      <c r="T496" s="68" t="str" cm="1">
        <f t="array" aca="1" ref="T496" ca="1">IF(Tabel1[[#This Row],[auxi]:[auxi]],SUMIF(Tabel1[semaine],Tabel1[[#This Row],[semaine]],Tabel1[Repas matin]),"-")</f>
        <v>-</v>
      </c>
      <c r="U496" s="68" t="str" cm="1">
        <f t="array" aca="1" ref="U496" ca="1">IF(Tabel1[[#This Row],[auxi]:[auxi]],SUMIF(Tabel1[semaine],Tabel1[[#This Row],[semaine]],Tabel1[Repas soir]),"-")</f>
        <v>-</v>
      </c>
    </row>
    <row r="497" spans="1:21" ht="15.75" thickBot="1" x14ac:dyDescent="0.3">
      <c r="A497" s="68" t="str">
        <f>MOD(YEAR(Tabel1[[#This Row],[Date]]-WEEKDAY(Tabel1[[#This Row],[Date]],2)+4),100)&amp;TEXT(_xlfn.ISOWEEKNUM(Tabel1[[#This Row],[Date]]),"-00")</f>
        <v>27-18</v>
      </c>
      <c r="B497" s="49" t="str">
        <f>MOD(YEAR(Tabel1[[#This Row],[Date]]),100) &amp; TEXT(MONTH(Tabel1[[#This Row],[Date]]),"-00")</f>
        <v>27-05</v>
      </c>
      <c r="C497" s="50">
        <v>46513</v>
      </c>
      <c r="D497" s="53"/>
      <c r="E497" s="53"/>
      <c r="F497" s="53"/>
      <c r="G497" s="53"/>
      <c r="H497" s="53"/>
      <c r="I497" s="53"/>
      <c r="J497" s="53"/>
      <c r="K497" s="53"/>
      <c r="L497" s="69"/>
      <c r="M497" s="53"/>
      <c r="N497" s="48"/>
      <c r="O497" s="53"/>
      <c r="P497" s="54"/>
      <c r="Q497" s="70" cm="1">
        <f t="array" aca="1" ref="Q497" ca="1">(TODAY()&gt;=Tabel1[[#This Row],[Date]])*(_xlfn.AGGREGATE(14,6,Tabel1[Date]/(Tabel1[semaine]=Tabel1[[#This Row],[semaine]]),1)=Tabel1[[#This Row],[Date]])</f>
        <v>0</v>
      </c>
      <c r="R497" s="56" t="str" cm="1">
        <f t="array" aca="1" ref="R497" ca="1">IF(Tabel1[[#This Row],[auxi]:[auxi]],SUMIF(Tabel1[semaine],Tabel1[[#This Row],[semaine]],Tabel1[Heures payées]),"-")</f>
        <v>-</v>
      </c>
      <c r="S497" s="57" t="str" cm="1">
        <f t="array" aca="1" ref="S497" ca="1">IF(Tabel1[[#This Row],[auxi]:[auxi]],Tabel1[[#This Row],[total semaine]]*24-Contrat_hebdo__h,"")</f>
        <v/>
      </c>
      <c r="T497" s="68" t="str" cm="1">
        <f t="array" aca="1" ref="T497" ca="1">IF(Tabel1[[#This Row],[auxi]:[auxi]],SUMIF(Tabel1[semaine],Tabel1[[#This Row],[semaine]],Tabel1[Repas matin]),"-")</f>
        <v>-</v>
      </c>
      <c r="U497" s="68" t="str" cm="1">
        <f t="array" aca="1" ref="U497" ca="1">IF(Tabel1[[#This Row],[auxi]:[auxi]],SUMIF(Tabel1[semaine],Tabel1[[#This Row],[semaine]],Tabel1[Repas soir]),"-")</f>
        <v>-</v>
      </c>
    </row>
    <row r="498" spans="1:21" ht="15.75" thickBot="1" x14ac:dyDescent="0.3">
      <c r="A498" s="68" t="str">
        <f>MOD(YEAR(Tabel1[[#This Row],[Date]]-WEEKDAY(Tabel1[[#This Row],[Date]],2)+4),100)&amp;TEXT(_xlfn.ISOWEEKNUM(Tabel1[[#This Row],[Date]]),"-00")</f>
        <v>27-18</v>
      </c>
      <c r="B498" s="49" t="str">
        <f>MOD(YEAR(Tabel1[[#This Row],[Date]]),100) &amp; TEXT(MONTH(Tabel1[[#This Row],[Date]]),"-00")</f>
        <v>27-05</v>
      </c>
      <c r="C498" s="50">
        <v>46514</v>
      </c>
      <c r="D498" s="53"/>
      <c r="E498" s="53"/>
      <c r="F498" s="53"/>
      <c r="G498" s="53"/>
      <c r="H498" s="53"/>
      <c r="I498" s="53"/>
      <c r="J498" s="53"/>
      <c r="K498" s="53"/>
      <c r="L498" s="69"/>
      <c r="M498" s="53"/>
      <c r="N498" s="48"/>
      <c r="O498" s="53"/>
      <c r="P498" s="54"/>
      <c r="Q498" s="70" cm="1">
        <f t="array" aca="1" ref="Q498" ca="1">(TODAY()&gt;=Tabel1[[#This Row],[Date]])*(_xlfn.AGGREGATE(14,6,Tabel1[Date]/(Tabel1[semaine]=Tabel1[[#This Row],[semaine]]),1)=Tabel1[[#This Row],[Date]])</f>
        <v>0</v>
      </c>
      <c r="R498" s="56" t="str" cm="1">
        <f t="array" aca="1" ref="R498" ca="1">IF(Tabel1[[#This Row],[auxi]:[auxi]],SUMIF(Tabel1[semaine],Tabel1[[#This Row],[semaine]],Tabel1[Heures payées]),"-")</f>
        <v>-</v>
      </c>
      <c r="S498" s="57" t="str" cm="1">
        <f t="array" aca="1" ref="S498" ca="1">IF(Tabel1[[#This Row],[auxi]:[auxi]],Tabel1[[#This Row],[total semaine]]*24-Contrat_hebdo__h,"")</f>
        <v/>
      </c>
      <c r="T498" s="68" t="str" cm="1">
        <f t="array" aca="1" ref="T498" ca="1">IF(Tabel1[[#This Row],[auxi]:[auxi]],SUMIF(Tabel1[semaine],Tabel1[[#This Row],[semaine]],Tabel1[Repas matin]),"-")</f>
        <v>-</v>
      </c>
      <c r="U498" s="68" t="str" cm="1">
        <f t="array" aca="1" ref="U498" ca="1">IF(Tabel1[[#This Row],[auxi]:[auxi]],SUMIF(Tabel1[semaine],Tabel1[[#This Row],[semaine]],Tabel1[Repas soir]),"-")</f>
        <v>-</v>
      </c>
    </row>
    <row r="499" spans="1:21" ht="15.75" thickBot="1" x14ac:dyDescent="0.3">
      <c r="A499" s="68" t="str">
        <f>MOD(YEAR(Tabel1[[#This Row],[Date]]-WEEKDAY(Tabel1[[#This Row],[Date]],2)+4),100)&amp;TEXT(_xlfn.ISOWEEKNUM(Tabel1[[#This Row],[Date]]),"-00")</f>
        <v>27-18</v>
      </c>
      <c r="B499" s="49" t="str">
        <f>MOD(YEAR(Tabel1[[#This Row],[Date]]),100) &amp; TEXT(MONTH(Tabel1[[#This Row],[Date]]),"-00")</f>
        <v>27-05</v>
      </c>
      <c r="C499" s="60">
        <v>46515</v>
      </c>
      <c r="D499" s="53"/>
      <c r="E499" s="53"/>
      <c r="F499" s="53"/>
      <c r="G499" s="53"/>
      <c r="H499" s="53"/>
      <c r="I499" s="53"/>
      <c r="J499" s="53"/>
      <c r="K499" s="53"/>
      <c r="L499" s="69"/>
      <c r="M499" s="53"/>
      <c r="N499" s="48"/>
      <c r="O499" s="53"/>
      <c r="P499" s="54"/>
      <c r="Q499" s="70" cm="1">
        <f t="array" aca="1" ref="Q499" ca="1">(TODAY()&gt;=Tabel1[[#This Row],[Date]])*(_xlfn.AGGREGATE(14,6,Tabel1[Date]/(Tabel1[semaine]=Tabel1[[#This Row],[semaine]]),1)=Tabel1[[#This Row],[Date]])</f>
        <v>0</v>
      </c>
      <c r="R499" s="56" t="str" cm="1">
        <f t="array" aca="1" ref="R499" ca="1">IF(Tabel1[[#This Row],[auxi]:[auxi]],SUMIF(Tabel1[semaine],Tabel1[[#This Row],[semaine]],Tabel1[Heures payées]),"-")</f>
        <v>-</v>
      </c>
      <c r="S499" s="57" t="str" cm="1">
        <f t="array" aca="1" ref="S499" ca="1">IF(Tabel1[[#This Row],[auxi]:[auxi]],Tabel1[[#This Row],[total semaine]]*24-Contrat_hebdo__h,"")</f>
        <v/>
      </c>
      <c r="T499" s="68" t="str" cm="1">
        <f t="array" aca="1" ref="T499" ca="1">IF(Tabel1[[#This Row],[auxi]:[auxi]],SUMIF(Tabel1[semaine],Tabel1[[#This Row],[semaine]],Tabel1[Repas matin]),"-")</f>
        <v>-</v>
      </c>
      <c r="U499" s="68" t="str" cm="1">
        <f t="array" aca="1" ref="U499" ca="1">IF(Tabel1[[#This Row],[auxi]:[auxi]],SUMIF(Tabel1[semaine],Tabel1[[#This Row],[semaine]],Tabel1[Repas soir]),"-")</f>
        <v>-</v>
      </c>
    </row>
    <row r="500" spans="1:21" ht="15.75" thickBot="1" x14ac:dyDescent="0.3">
      <c r="A500" s="68" t="str">
        <f>MOD(YEAR(Tabel1[[#This Row],[Date]]-WEEKDAY(Tabel1[[#This Row],[Date]],2)+4),100)&amp;TEXT(_xlfn.ISOWEEKNUM(Tabel1[[#This Row],[Date]]),"-00")</f>
        <v>27-18</v>
      </c>
      <c r="B500" s="49" t="str">
        <f>MOD(YEAR(Tabel1[[#This Row],[Date]]),100) &amp; TEXT(MONTH(Tabel1[[#This Row],[Date]]),"-00")</f>
        <v>27-05</v>
      </c>
      <c r="C500" s="50">
        <v>46516</v>
      </c>
      <c r="D500" s="53"/>
      <c r="E500" s="53"/>
      <c r="F500" s="53"/>
      <c r="G500" s="53"/>
      <c r="H500" s="53"/>
      <c r="I500" s="53"/>
      <c r="J500" s="53"/>
      <c r="K500" s="53"/>
      <c r="L500" s="69"/>
      <c r="M500" s="53"/>
      <c r="N500" s="48"/>
      <c r="O500" s="53"/>
      <c r="P500" s="54"/>
      <c r="Q500" s="70" cm="1">
        <f t="array" aca="1" ref="Q500" ca="1">(TODAY()&gt;=Tabel1[[#This Row],[Date]])*(_xlfn.AGGREGATE(14,6,Tabel1[Date]/(Tabel1[semaine]=Tabel1[[#This Row],[semaine]]),1)=Tabel1[[#This Row],[Date]])</f>
        <v>0</v>
      </c>
      <c r="R500" s="56" t="str" cm="1">
        <f t="array" aca="1" ref="R500" ca="1">IF(Tabel1[[#This Row],[auxi]:[auxi]],SUMIF(Tabel1[semaine],Tabel1[[#This Row],[semaine]],Tabel1[Heures payées]),"-")</f>
        <v>-</v>
      </c>
      <c r="S500" s="57" t="str" cm="1">
        <f t="array" aca="1" ref="S500" ca="1">IF(Tabel1[[#This Row],[auxi]:[auxi]],Tabel1[[#This Row],[total semaine]]*24-Contrat_hebdo__h,"")</f>
        <v/>
      </c>
      <c r="T500" s="68" t="str" cm="1">
        <f t="array" aca="1" ref="T500" ca="1">IF(Tabel1[[#This Row],[auxi]:[auxi]],SUMIF(Tabel1[semaine],Tabel1[[#This Row],[semaine]],Tabel1[Repas matin]),"-")</f>
        <v>-</v>
      </c>
      <c r="U500" s="68" t="str" cm="1">
        <f t="array" aca="1" ref="U500" ca="1">IF(Tabel1[[#This Row],[auxi]:[auxi]],SUMIF(Tabel1[semaine],Tabel1[[#This Row],[semaine]],Tabel1[Repas soir]),"-")</f>
        <v>-</v>
      </c>
    </row>
    <row r="501" spans="1:21" ht="15.75" thickBot="1" x14ac:dyDescent="0.3">
      <c r="A501" s="68" t="str">
        <f>MOD(YEAR(Tabel1[[#This Row],[Date]]-WEEKDAY(Tabel1[[#This Row],[Date]],2)+4),100)&amp;TEXT(_xlfn.ISOWEEKNUM(Tabel1[[#This Row],[Date]]),"-00")</f>
        <v>27-19</v>
      </c>
      <c r="B501" s="49" t="str">
        <f>MOD(YEAR(Tabel1[[#This Row],[Date]]),100) &amp; TEXT(MONTH(Tabel1[[#This Row],[Date]]),"-00")</f>
        <v>27-05</v>
      </c>
      <c r="C501" s="50">
        <v>46517</v>
      </c>
      <c r="D501" s="53"/>
      <c r="E501" s="53"/>
      <c r="F501" s="53"/>
      <c r="G501" s="53"/>
      <c r="H501" s="53"/>
      <c r="I501" s="53"/>
      <c r="J501" s="53"/>
      <c r="K501" s="53"/>
      <c r="L501" s="69"/>
      <c r="M501" s="53"/>
      <c r="N501" s="48"/>
      <c r="O501" s="53"/>
      <c r="P501" s="54"/>
      <c r="Q501" s="70" cm="1">
        <f t="array" aca="1" ref="Q501" ca="1">(TODAY()&gt;=Tabel1[[#This Row],[Date]])*(_xlfn.AGGREGATE(14,6,Tabel1[Date]/(Tabel1[semaine]=Tabel1[[#This Row],[semaine]]),1)=Tabel1[[#This Row],[Date]])</f>
        <v>0</v>
      </c>
      <c r="R501" s="56" t="str" cm="1">
        <f t="array" aca="1" ref="R501" ca="1">IF(Tabel1[[#This Row],[auxi]:[auxi]],SUMIF(Tabel1[semaine],Tabel1[[#This Row],[semaine]],Tabel1[Heures payées]),"-")</f>
        <v>-</v>
      </c>
      <c r="S501" s="57" t="str" cm="1">
        <f t="array" aca="1" ref="S501" ca="1">IF(Tabel1[[#This Row],[auxi]:[auxi]],Tabel1[[#This Row],[total semaine]]*24-Contrat_hebdo__h,"")</f>
        <v/>
      </c>
      <c r="T501" s="68" t="str" cm="1">
        <f t="array" aca="1" ref="T501" ca="1">IF(Tabel1[[#This Row],[auxi]:[auxi]],SUMIF(Tabel1[semaine],Tabel1[[#This Row],[semaine]],Tabel1[Repas matin]),"-")</f>
        <v>-</v>
      </c>
      <c r="U501" s="68" t="str" cm="1">
        <f t="array" aca="1" ref="U501" ca="1">IF(Tabel1[[#This Row],[auxi]:[auxi]],SUMIF(Tabel1[semaine],Tabel1[[#This Row],[semaine]],Tabel1[Repas soir]),"-")</f>
        <v>-</v>
      </c>
    </row>
    <row r="502" spans="1:21" ht="15.75" thickBot="1" x14ac:dyDescent="0.3">
      <c r="A502" s="68" t="str">
        <f>MOD(YEAR(Tabel1[[#This Row],[Date]]-WEEKDAY(Tabel1[[#This Row],[Date]],2)+4),100)&amp;TEXT(_xlfn.ISOWEEKNUM(Tabel1[[#This Row],[Date]]),"-00")</f>
        <v>27-19</v>
      </c>
      <c r="B502" s="49" t="str">
        <f>MOD(YEAR(Tabel1[[#This Row],[Date]]),100) &amp; TEXT(MONTH(Tabel1[[#This Row],[Date]]),"-00")</f>
        <v>27-05</v>
      </c>
      <c r="C502" s="60">
        <v>46518</v>
      </c>
      <c r="D502" s="53"/>
      <c r="E502" s="53"/>
      <c r="F502" s="53"/>
      <c r="G502" s="53"/>
      <c r="H502" s="53"/>
      <c r="I502" s="53"/>
      <c r="J502" s="53"/>
      <c r="K502" s="53"/>
      <c r="L502" s="69"/>
      <c r="M502" s="53"/>
      <c r="N502" s="48"/>
      <c r="O502" s="53"/>
      <c r="P502" s="54"/>
      <c r="Q502" s="70" cm="1">
        <f t="array" aca="1" ref="Q502" ca="1">(TODAY()&gt;=Tabel1[[#This Row],[Date]])*(_xlfn.AGGREGATE(14,6,Tabel1[Date]/(Tabel1[semaine]=Tabel1[[#This Row],[semaine]]),1)=Tabel1[[#This Row],[Date]])</f>
        <v>0</v>
      </c>
      <c r="R502" s="56" t="str" cm="1">
        <f t="array" aca="1" ref="R502" ca="1">IF(Tabel1[[#This Row],[auxi]:[auxi]],SUMIF(Tabel1[semaine],Tabel1[[#This Row],[semaine]],Tabel1[Heures payées]),"-")</f>
        <v>-</v>
      </c>
      <c r="S502" s="57" t="str" cm="1">
        <f t="array" aca="1" ref="S502" ca="1">IF(Tabel1[[#This Row],[auxi]:[auxi]],Tabel1[[#This Row],[total semaine]]*24-Contrat_hebdo__h,"")</f>
        <v/>
      </c>
      <c r="T502" s="68" t="str" cm="1">
        <f t="array" aca="1" ref="T502" ca="1">IF(Tabel1[[#This Row],[auxi]:[auxi]],SUMIF(Tabel1[semaine],Tabel1[[#This Row],[semaine]],Tabel1[Repas matin]),"-")</f>
        <v>-</v>
      </c>
      <c r="U502" s="68" t="str" cm="1">
        <f t="array" aca="1" ref="U502" ca="1">IF(Tabel1[[#This Row],[auxi]:[auxi]],SUMIF(Tabel1[semaine],Tabel1[[#This Row],[semaine]],Tabel1[Repas soir]),"-")</f>
        <v>-</v>
      </c>
    </row>
    <row r="503" spans="1:21" ht="15.75" thickBot="1" x14ac:dyDescent="0.3">
      <c r="A503" s="68" t="str">
        <f>MOD(YEAR(Tabel1[[#This Row],[Date]]-WEEKDAY(Tabel1[[#This Row],[Date]],2)+4),100)&amp;TEXT(_xlfn.ISOWEEKNUM(Tabel1[[#This Row],[Date]]),"-00")</f>
        <v>27-19</v>
      </c>
      <c r="B503" s="49" t="str">
        <f>MOD(YEAR(Tabel1[[#This Row],[Date]]),100) &amp; TEXT(MONTH(Tabel1[[#This Row],[Date]]),"-00")</f>
        <v>27-05</v>
      </c>
      <c r="C503" s="50">
        <v>46519</v>
      </c>
      <c r="D503" s="53"/>
      <c r="E503" s="53"/>
      <c r="F503" s="53"/>
      <c r="G503" s="53"/>
      <c r="H503" s="53"/>
      <c r="I503" s="53"/>
      <c r="J503" s="53"/>
      <c r="K503" s="53"/>
      <c r="L503" s="69"/>
      <c r="M503" s="53"/>
      <c r="N503" s="48"/>
      <c r="O503" s="53"/>
      <c r="P503" s="54"/>
      <c r="Q503" s="70" cm="1">
        <f t="array" aca="1" ref="Q503" ca="1">(TODAY()&gt;=Tabel1[[#This Row],[Date]])*(_xlfn.AGGREGATE(14,6,Tabel1[Date]/(Tabel1[semaine]=Tabel1[[#This Row],[semaine]]),1)=Tabel1[[#This Row],[Date]])</f>
        <v>0</v>
      </c>
      <c r="R503" s="56" t="str" cm="1">
        <f t="array" aca="1" ref="R503" ca="1">IF(Tabel1[[#This Row],[auxi]:[auxi]],SUMIF(Tabel1[semaine],Tabel1[[#This Row],[semaine]],Tabel1[Heures payées]),"-")</f>
        <v>-</v>
      </c>
      <c r="S503" s="57" t="str" cm="1">
        <f t="array" aca="1" ref="S503" ca="1">IF(Tabel1[[#This Row],[auxi]:[auxi]],Tabel1[[#This Row],[total semaine]]*24-Contrat_hebdo__h,"")</f>
        <v/>
      </c>
      <c r="T503" s="68" t="str" cm="1">
        <f t="array" aca="1" ref="T503" ca="1">IF(Tabel1[[#This Row],[auxi]:[auxi]],SUMIF(Tabel1[semaine],Tabel1[[#This Row],[semaine]],Tabel1[Repas matin]),"-")</f>
        <v>-</v>
      </c>
      <c r="U503" s="68" t="str" cm="1">
        <f t="array" aca="1" ref="U503" ca="1">IF(Tabel1[[#This Row],[auxi]:[auxi]],SUMIF(Tabel1[semaine],Tabel1[[#This Row],[semaine]],Tabel1[Repas soir]),"-")</f>
        <v>-</v>
      </c>
    </row>
    <row r="504" spans="1:21" ht="15.75" thickBot="1" x14ac:dyDescent="0.3">
      <c r="A504" s="68" t="str">
        <f>MOD(YEAR(Tabel1[[#This Row],[Date]]-WEEKDAY(Tabel1[[#This Row],[Date]],2)+4),100)&amp;TEXT(_xlfn.ISOWEEKNUM(Tabel1[[#This Row],[Date]]),"-00")</f>
        <v>27-19</v>
      </c>
      <c r="B504" s="49" t="str">
        <f>MOD(YEAR(Tabel1[[#This Row],[Date]]),100) &amp; TEXT(MONTH(Tabel1[[#This Row],[Date]]),"-00")</f>
        <v>27-05</v>
      </c>
      <c r="C504" s="50">
        <v>46520</v>
      </c>
      <c r="D504" s="53"/>
      <c r="E504" s="53"/>
      <c r="F504" s="53"/>
      <c r="G504" s="53"/>
      <c r="H504" s="53"/>
      <c r="I504" s="53"/>
      <c r="J504" s="53"/>
      <c r="K504" s="53"/>
      <c r="L504" s="69"/>
      <c r="M504" s="53"/>
      <c r="N504" s="48"/>
      <c r="O504" s="53"/>
      <c r="P504" s="54"/>
      <c r="Q504" s="70" cm="1">
        <f t="array" aca="1" ref="Q504" ca="1">(TODAY()&gt;=Tabel1[[#This Row],[Date]])*(_xlfn.AGGREGATE(14,6,Tabel1[Date]/(Tabel1[semaine]=Tabel1[[#This Row],[semaine]]),1)=Tabel1[[#This Row],[Date]])</f>
        <v>0</v>
      </c>
      <c r="R504" s="56" t="str" cm="1">
        <f t="array" aca="1" ref="R504" ca="1">IF(Tabel1[[#This Row],[auxi]:[auxi]],SUMIF(Tabel1[semaine],Tabel1[[#This Row],[semaine]],Tabel1[Heures payées]),"-")</f>
        <v>-</v>
      </c>
      <c r="S504" s="57" t="str" cm="1">
        <f t="array" aca="1" ref="S504" ca="1">IF(Tabel1[[#This Row],[auxi]:[auxi]],Tabel1[[#This Row],[total semaine]]*24-Contrat_hebdo__h,"")</f>
        <v/>
      </c>
      <c r="T504" s="68" t="str" cm="1">
        <f t="array" aca="1" ref="T504" ca="1">IF(Tabel1[[#This Row],[auxi]:[auxi]],SUMIF(Tabel1[semaine],Tabel1[[#This Row],[semaine]],Tabel1[Repas matin]),"-")</f>
        <v>-</v>
      </c>
      <c r="U504" s="68" t="str" cm="1">
        <f t="array" aca="1" ref="U504" ca="1">IF(Tabel1[[#This Row],[auxi]:[auxi]],SUMIF(Tabel1[semaine],Tabel1[[#This Row],[semaine]],Tabel1[Repas soir]),"-")</f>
        <v>-</v>
      </c>
    </row>
    <row r="505" spans="1:21" ht="15.75" thickBot="1" x14ac:dyDescent="0.3">
      <c r="A505" s="68" t="str">
        <f>MOD(YEAR(Tabel1[[#This Row],[Date]]-WEEKDAY(Tabel1[[#This Row],[Date]],2)+4),100)&amp;TEXT(_xlfn.ISOWEEKNUM(Tabel1[[#This Row],[Date]]),"-00")</f>
        <v>27-19</v>
      </c>
      <c r="B505" s="49" t="str">
        <f>MOD(YEAR(Tabel1[[#This Row],[Date]]),100) &amp; TEXT(MONTH(Tabel1[[#This Row],[Date]]),"-00")</f>
        <v>27-05</v>
      </c>
      <c r="C505" s="60">
        <v>46521</v>
      </c>
      <c r="D505" s="53"/>
      <c r="E505" s="53"/>
      <c r="F505" s="53"/>
      <c r="G505" s="53"/>
      <c r="H505" s="53"/>
      <c r="I505" s="53"/>
      <c r="J505" s="53"/>
      <c r="K505" s="53"/>
      <c r="L505" s="69"/>
      <c r="M505" s="53"/>
      <c r="N505" s="48"/>
      <c r="O505" s="53"/>
      <c r="P505" s="54"/>
      <c r="Q505" s="70" cm="1">
        <f t="array" aca="1" ref="Q505" ca="1">(TODAY()&gt;=Tabel1[[#This Row],[Date]])*(_xlfn.AGGREGATE(14,6,Tabel1[Date]/(Tabel1[semaine]=Tabel1[[#This Row],[semaine]]),1)=Tabel1[[#This Row],[Date]])</f>
        <v>0</v>
      </c>
      <c r="R505" s="56" t="str" cm="1">
        <f t="array" aca="1" ref="R505" ca="1">IF(Tabel1[[#This Row],[auxi]:[auxi]],SUMIF(Tabel1[semaine],Tabel1[[#This Row],[semaine]],Tabel1[Heures payées]),"-")</f>
        <v>-</v>
      </c>
      <c r="S505" s="57" t="str" cm="1">
        <f t="array" aca="1" ref="S505" ca="1">IF(Tabel1[[#This Row],[auxi]:[auxi]],Tabel1[[#This Row],[total semaine]]*24-Contrat_hebdo__h,"")</f>
        <v/>
      </c>
      <c r="T505" s="68" t="str" cm="1">
        <f t="array" aca="1" ref="T505" ca="1">IF(Tabel1[[#This Row],[auxi]:[auxi]],SUMIF(Tabel1[semaine],Tabel1[[#This Row],[semaine]],Tabel1[Repas matin]),"-")</f>
        <v>-</v>
      </c>
      <c r="U505" s="68" t="str" cm="1">
        <f t="array" aca="1" ref="U505" ca="1">IF(Tabel1[[#This Row],[auxi]:[auxi]],SUMIF(Tabel1[semaine],Tabel1[[#This Row],[semaine]],Tabel1[Repas soir]),"-")</f>
        <v>-</v>
      </c>
    </row>
    <row r="506" spans="1:21" ht="15.75" thickBot="1" x14ac:dyDescent="0.3">
      <c r="A506" s="68" t="str">
        <f>MOD(YEAR(Tabel1[[#This Row],[Date]]-WEEKDAY(Tabel1[[#This Row],[Date]],2)+4),100)&amp;TEXT(_xlfn.ISOWEEKNUM(Tabel1[[#This Row],[Date]]),"-00")</f>
        <v>27-19</v>
      </c>
      <c r="B506" s="49" t="str">
        <f>MOD(YEAR(Tabel1[[#This Row],[Date]]),100) &amp; TEXT(MONTH(Tabel1[[#This Row],[Date]]),"-00")</f>
        <v>27-05</v>
      </c>
      <c r="C506" s="50">
        <v>46522</v>
      </c>
      <c r="D506" s="53"/>
      <c r="E506" s="53"/>
      <c r="F506" s="53"/>
      <c r="G506" s="53"/>
      <c r="H506" s="53"/>
      <c r="I506" s="53"/>
      <c r="J506" s="53"/>
      <c r="K506" s="53"/>
      <c r="L506" s="69"/>
      <c r="M506" s="53"/>
      <c r="N506" s="48"/>
      <c r="O506" s="53"/>
      <c r="P506" s="54"/>
      <c r="Q506" s="70" cm="1">
        <f t="array" aca="1" ref="Q506" ca="1">(TODAY()&gt;=Tabel1[[#This Row],[Date]])*(_xlfn.AGGREGATE(14,6,Tabel1[Date]/(Tabel1[semaine]=Tabel1[[#This Row],[semaine]]),1)=Tabel1[[#This Row],[Date]])</f>
        <v>0</v>
      </c>
      <c r="R506" s="56" t="str" cm="1">
        <f t="array" aca="1" ref="R506" ca="1">IF(Tabel1[[#This Row],[auxi]:[auxi]],SUMIF(Tabel1[semaine],Tabel1[[#This Row],[semaine]],Tabel1[Heures payées]),"-")</f>
        <v>-</v>
      </c>
      <c r="S506" s="57" t="str" cm="1">
        <f t="array" aca="1" ref="S506" ca="1">IF(Tabel1[[#This Row],[auxi]:[auxi]],Tabel1[[#This Row],[total semaine]]*24-Contrat_hebdo__h,"")</f>
        <v/>
      </c>
      <c r="T506" s="68" t="str" cm="1">
        <f t="array" aca="1" ref="T506" ca="1">IF(Tabel1[[#This Row],[auxi]:[auxi]],SUMIF(Tabel1[semaine],Tabel1[[#This Row],[semaine]],Tabel1[Repas matin]),"-")</f>
        <v>-</v>
      </c>
      <c r="U506" s="68" t="str" cm="1">
        <f t="array" aca="1" ref="U506" ca="1">IF(Tabel1[[#This Row],[auxi]:[auxi]],SUMIF(Tabel1[semaine],Tabel1[[#This Row],[semaine]],Tabel1[Repas soir]),"-")</f>
        <v>-</v>
      </c>
    </row>
    <row r="507" spans="1:21" ht="15.75" thickBot="1" x14ac:dyDescent="0.3">
      <c r="A507" s="68" t="str">
        <f>MOD(YEAR(Tabel1[[#This Row],[Date]]-WEEKDAY(Tabel1[[#This Row],[Date]],2)+4),100)&amp;TEXT(_xlfn.ISOWEEKNUM(Tabel1[[#This Row],[Date]]),"-00")</f>
        <v>27-19</v>
      </c>
      <c r="B507" s="49" t="str">
        <f>MOD(YEAR(Tabel1[[#This Row],[Date]]),100) &amp; TEXT(MONTH(Tabel1[[#This Row],[Date]]),"-00")</f>
        <v>27-05</v>
      </c>
      <c r="C507" s="50">
        <v>46523</v>
      </c>
      <c r="D507" s="53"/>
      <c r="E507" s="53"/>
      <c r="F507" s="53"/>
      <c r="G507" s="53"/>
      <c r="H507" s="53"/>
      <c r="I507" s="53"/>
      <c r="J507" s="53"/>
      <c r="K507" s="53"/>
      <c r="L507" s="69"/>
      <c r="M507" s="53"/>
      <c r="N507" s="48"/>
      <c r="O507" s="53"/>
      <c r="P507" s="54"/>
      <c r="Q507" s="70" cm="1">
        <f t="array" aca="1" ref="Q507" ca="1">(TODAY()&gt;=Tabel1[[#This Row],[Date]])*(_xlfn.AGGREGATE(14,6,Tabel1[Date]/(Tabel1[semaine]=Tabel1[[#This Row],[semaine]]),1)=Tabel1[[#This Row],[Date]])</f>
        <v>0</v>
      </c>
      <c r="R507" s="56" t="str" cm="1">
        <f t="array" aca="1" ref="R507" ca="1">IF(Tabel1[[#This Row],[auxi]:[auxi]],SUMIF(Tabel1[semaine],Tabel1[[#This Row],[semaine]],Tabel1[Heures payées]),"-")</f>
        <v>-</v>
      </c>
      <c r="S507" s="57" t="str" cm="1">
        <f t="array" aca="1" ref="S507" ca="1">IF(Tabel1[[#This Row],[auxi]:[auxi]],Tabel1[[#This Row],[total semaine]]*24-Contrat_hebdo__h,"")</f>
        <v/>
      </c>
      <c r="T507" s="68" t="str" cm="1">
        <f t="array" aca="1" ref="T507" ca="1">IF(Tabel1[[#This Row],[auxi]:[auxi]],SUMIF(Tabel1[semaine],Tabel1[[#This Row],[semaine]],Tabel1[Repas matin]),"-")</f>
        <v>-</v>
      </c>
      <c r="U507" s="68" t="str" cm="1">
        <f t="array" aca="1" ref="U507" ca="1">IF(Tabel1[[#This Row],[auxi]:[auxi]],SUMIF(Tabel1[semaine],Tabel1[[#This Row],[semaine]],Tabel1[Repas soir]),"-")</f>
        <v>-</v>
      </c>
    </row>
    <row r="508" spans="1:21" ht="15.75" thickBot="1" x14ac:dyDescent="0.3">
      <c r="A508" s="68" t="str">
        <f>MOD(YEAR(Tabel1[[#This Row],[Date]]-WEEKDAY(Tabel1[[#This Row],[Date]],2)+4),100)&amp;TEXT(_xlfn.ISOWEEKNUM(Tabel1[[#This Row],[Date]]),"-00")</f>
        <v>27-20</v>
      </c>
      <c r="B508" s="49" t="str">
        <f>MOD(YEAR(Tabel1[[#This Row],[Date]]),100) &amp; TEXT(MONTH(Tabel1[[#This Row],[Date]]),"-00")</f>
        <v>27-05</v>
      </c>
      <c r="C508" s="60">
        <v>46524</v>
      </c>
      <c r="D508" s="53"/>
      <c r="E508" s="53"/>
      <c r="F508" s="53"/>
      <c r="G508" s="53"/>
      <c r="H508" s="53"/>
      <c r="I508" s="53"/>
      <c r="J508" s="53"/>
      <c r="K508" s="53"/>
      <c r="L508" s="69"/>
      <c r="M508" s="53"/>
      <c r="N508" s="48"/>
      <c r="O508" s="53"/>
      <c r="P508" s="54"/>
      <c r="Q508" s="70" cm="1">
        <f t="array" aca="1" ref="Q508" ca="1">(TODAY()&gt;=Tabel1[[#This Row],[Date]])*(_xlfn.AGGREGATE(14,6,Tabel1[Date]/(Tabel1[semaine]=Tabel1[[#This Row],[semaine]]),1)=Tabel1[[#This Row],[Date]])</f>
        <v>0</v>
      </c>
      <c r="R508" s="56" t="str" cm="1">
        <f t="array" aca="1" ref="R508" ca="1">IF(Tabel1[[#This Row],[auxi]:[auxi]],SUMIF(Tabel1[semaine],Tabel1[[#This Row],[semaine]],Tabel1[Heures payées]),"-")</f>
        <v>-</v>
      </c>
      <c r="S508" s="57" t="str" cm="1">
        <f t="array" aca="1" ref="S508" ca="1">IF(Tabel1[[#This Row],[auxi]:[auxi]],Tabel1[[#This Row],[total semaine]]*24-Contrat_hebdo__h,"")</f>
        <v/>
      </c>
      <c r="T508" s="68" t="str" cm="1">
        <f t="array" aca="1" ref="T508" ca="1">IF(Tabel1[[#This Row],[auxi]:[auxi]],SUMIF(Tabel1[semaine],Tabel1[[#This Row],[semaine]],Tabel1[Repas matin]),"-")</f>
        <v>-</v>
      </c>
      <c r="U508" s="68" t="str" cm="1">
        <f t="array" aca="1" ref="U508" ca="1">IF(Tabel1[[#This Row],[auxi]:[auxi]],SUMIF(Tabel1[semaine],Tabel1[[#This Row],[semaine]],Tabel1[Repas soir]),"-")</f>
        <v>-</v>
      </c>
    </row>
    <row r="509" spans="1:21" ht="15.75" thickBot="1" x14ac:dyDescent="0.3">
      <c r="A509" s="68" t="str">
        <f>MOD(YEAR(Tabel1[[#This Row],[Date]]-WEEKDAY(Tabel1[[#This Row],[Date]],2)+4),100)&amp;TEXT(_xlfn.ISOWEEKNUM(Tabel1[[#This Row],[Date]]),"-00")</f>
        <v>27-20</v>
      </c>
      <c r="B509" s="49" t="str">
        <f>MOD(YEAR(Tabel1[[#This Row],[Date]]),100) &amp; TEXT(MONTH(Tabel1[[#This Row],[Date]]),"-00")</f>
        <v>27-05</v>
      </c>
      <c r="C509" s="50">
        <v>46525</v>
      </c>
      <c r="D509" s="53"/>
      <c r="E509" s="53"/>
      <c r="F509" s="53"/>
      <c r="G509" s="53"/>
      <c r="H509" s="53"/>
      <c r="I509" s="53"/>
      <c r="J509" s="53"/>
      <c r="K509" s="53"/>
      <c r="L509" s="69"/>
      <c r="M509" s="53"/>
      <c r="N509" s="48"/>
      <c r="O509" s="53"/>
      <c r="P509" s="54"/>
      <c r="Q509" s="70" cm="1">
        <f t="array" aca="1" ref="Q509" ca="1">(TODAY()&gt;=Tabel1[[#This Row],[Date]])*(_xlfn.AGGREGATE(14,6,Tabel1[Date]/(Tabel1[semaine]=Tabel1[[#This Row],[semaine]]),1)=Tabel1[[#This Row],[Date]])</f>
        <v>0</v>
      </c>
      <c r="R509" s="56" t="str" cm="1">
        <f t="array" aca="1" ref="R509" ca="1">IF(Tabel1[[#This Row],[auxi]:[auxi]],SUMIF(Tabel1[semaine],Tabel1[[#This Row],[semaine]],Tabel1[Heures payées]),"-")</f>
        <v>-</v>
      </c>
      <c r="S509" s="57" t="str" cm="1">
        <f t="array" aca="1" ref="S509" ca="1">IF(Tabel1[[#This Row],[auxi]:[auxi]],Tabel1[[#This Row],[total semaine]]*24-Contrat_hebdo__h,"")</f>
        <v/>
      </c>
      <c r="T509" s="68" t="str" cm="1">
        <f t="array" aca="1" ref="T509" ca="1">IF(Tabel1[[#This Row],[auxi]:[auxi]],SUMIF(Tabel1[semaine],Tabel1[[#This Row],[semaine]],Tabel1[Repas matin]),"-")</f>
        <v>-</v>
      </c>
      <c r="U509" s="68" t="str" cm="1">
        <f t="array" aca="1" ref="U509" ca="1">IF(Tabel1[[#This Row],[auxi]:[auxi]],SUMIF(Tabel1[semaine],Tabel1[[#This Row],[semaine]],Tabel1[Repas soir]),"-")</f>
        <v>-</v>
      </c>
    </row>
    <row r="510" spans="1:21" ht="15.75" thickBot="1" x14ac:dyDescent="0.3">
      <c r="A510" s="68" t="str">
        <f>MOD(YEAR(Tabel1[[#This Row],[Date]]-WEEKDAY(Tabel1[[#This Row],[Date]],2)+4),100)&amp;TEXT(_xlfn.ISOWEEKNUM(Tabel1[[#This Row],[Date]]),"-00")</f>
        <v>27-20</v>
      </c>
      <c r="B510" s="49" t="str">
        <f>MOD(YEAR(Tabel1[[#This Row],[Date]]),100) &amp; TEXT(MONTH(Tabel1[[#This Row],[Date]]),"-00")</f>
        <v>27-05</v>
      </c>
      <c r="C510" s="50">
        <v>46526</v>
      </c>
      <c r="D510" s="53"/>
      <c r="E510" s="53"/>
      <c r="F510" s="53"/>
      <c r="G510" s="53"/>
      <c r="H510" s="53"/>
      <c r="I510" s="53"/>
      <c r="J510" s="53"/>
      <c r="K510" s="53"/>
      <c r="L510" s="69"/>
      <c r="M510" s="53"/>
      <c r="N510" s="48"/>
      <c r="O510" s="53"/>
      <c r="P510" s="54"/>
      <c r="Q510" s="70" cm="1">
        <f t="array" aca="1" ref="Q510" ca="1">(TODAY()&gt;=Tabel1[[#This Row],[Date]])*(_xlfn.AGGREGATE(14,6,Tabel1[Date]/(Tabel1[semaine]=Tabel1[[#This Row],[semaine]]),1)=Tabel1[[#This Row],[Date]])</f>
        <v>0</v>
      </c>
      <c r="R510" s="56" t="str" cm="1">
        <f t="array" aca="1" ref="R510" ca="1">IF(Tabel1[[#This Row],[auxi]:[auxi]],SUMIF(Tabel1[semaine],Tabel1[[#This Row],[semaine]],Tabel1[Heures payées]),"-")</f>
        <v>-</v>
      </c>
      <c r="S510" s="57" t="str" cm="1">
        <f t="array" aca="1" ref="S510" ca="1">IF(Tabel1[[#This Row],[auxi]:[auxi]],Tabel1[[#This Row],[total semaine]]*24-Contrat_hebdo__h,"")</f>
        <v/>
      </c>
      <c r="T510" s="68" t="str" cm="1">
        <f t="array" aca="1" ref="T510" ca="1">IF(Tabel1[[#This Row],[auxi]:[auxi]],SUMIF(Tabel1[semaine],Tabel1[[#This Row],[semaine]],Tabel1[Repas matin]),"-")</f>
        <v>-</v>
      </c>
      <c r="U510" s="68" t="str" cm="1">
        <f t="array" aca="1" ref="U510" ca="1">IF(Tabel1[[#This Row],[auxi]:[auxi]],SUMIF(Tabel1[semaine],Tabel1[[#This Row],[semaine]],Tabel1[Repas soir]),"-")</f>
        <v>-</v>
      </c>
    </row>
    <row r="511" spans="1:21" ht="15.75" thickBot="1" x14ac:dyDescent="0.3">
      <c r="A511" s="68" t="str">
        <f>MOD(YEAR(Tabel1[[#This Row],[Date]]-WEEKDAY(Tabel1[[#This Row],[Date]],2)+4),100)&amp;TEXT(_xlfn.ISOWEEKNUM(Tabel1[[#This Row],[Date]]),"-00")</f>
        <v>27-20</v>
      </c>
      <c r="B511" s="49" t="str">
        <f>MOD(YEAR(Tabel1[[#This Row],[Date]]),100) &amp; TEXT(MONTH(Tabel1[[#This Row],[Date]]),"-00")</f>
        <v>27-05</v>
      </c>
      <c r="C511" s="60">
        <v>46527</v>
      </c>
      <c r="D511" s="53"/>
      <c r="E511" s="53"/>
      <c r="F511" s="53"/>
      <c r="G511" s="53"/>
      <c r="H511" s="53"/>
      <c r="I511" s="53"/>
      <c r="J511" s="53"/>
      <c r="K511" s="53"/>
      <c r="L511" s="69"/>
      <c r="M511" s="53"/>
      <c r="N511" s="48"/>
      <c r="O511" s="53"/>
      <c r="P511" s="54"/>
      <c r="Q511" s="70" cm="1">
        <f t="array" aca="1" ref="Q511" ca="1">(TODAY()&gt;=Tabel1[[#This Row],[Date]])*(_xlfn.AGGREGATE(14,6,Tabel1[Date]/(Tabel1[semaine]=Tabel1[[#This Row],[semaine]]),1)=Tabel1[[#This Row],[Date]])</f>
        <v>0</v>
      </c>
      <c r="R511" s="56" t="str" cm="1">
        <f t="array" aca="1" ref="R511" ca="1">IF(Tabel1[[#This Row],[auxi]:[auxi]],SUMIF(Tabel1[semaine],Tabel1[[#This Row],[semaine]],Tabel1[Heures payées]),"-")</f>
        <v>-</v>
      </c>
      <c r="S511" s="57" t="str" cm="1">
        <f t="array" aca="1" ref="S511" ca="1">IF(Tabel1[[#This Row],[auxi]:[auxi]],Tabel1[[#This Row],[total semaine]]*24-Contrat_hebdo__h,"")</f>
        <v/>
      </c>
      <c r="T511" s="68" t="str" cm="1">
        <f t="array" aca="1" ref="T511" ca="1">IF(Tabel1[[#This Row],[auxi]:[auxi]],SUMIF(Tabel1[semaine],Tabel1[[#This Row],[semaine]],Tabel1[Repas matin]),"-")</f>
        <v>-</v>
      </c>
      <c r="U511" s="68" t="str" cm="1">
        <f t="array" aca="1" ref="U511" ca="1">IF(Tabel1[[#This Row],[auxi]:[auxi]],SUMIF(Tabel1[semaine],Tabel1[[#This Row],[semaine]],Tabel1[Repas soir]),"-")</f>
        <v>-</v>
      </c>
    </row>
    <row r="512" spans="1:21" ht="15.75" thickBot="1" x14ac:dyDescent="0.3">
      <c r="A512" s="68" t="str">
        <f>MOD(YEAR(Tabel1[[#This Row],[Date]]-WEEKDAY(Tabel1[[#This Row],[Date]],2)+4),100)&amp;TEXT(_xlfn.ISOWEEKNUM(Tabel1[[#This Row],[Date]]),"-00")</f>
        <v>27-20</v>
      </c>
      <c r="B512" s="49" t="str">
        <f>MOD(YEAR(Tabel1[[#This Row],[Date]]),100) &amp; TEXT(MONTH(Tabel1[[#This Row],[Date]]),"-00")</f>
        <v>27-05</v>
      </c>
      <c r="C512" s="50">
        <v>46528</v>
      </c>
      <c r="D512" s="53"/>
      <c r="E512" s="53"/>
      <c r="F512" s="53"/>
      <c r="G512" s="53"/>
      <c r="H512" s="53"/>
      <c r="I512" s="53"/>
      <c r="J512" s="53"/>
      <c r="K512" s="53"/>
      <c r="L512" s="69"/>
      <c r="M512" s="53"/>
      <c r="N512" s="48"/>
      <c r="O512" s="53"/>
      <c r="P512" s="54"/>
      <c r="Q512" s="70" cm="1">
        <f t="array" aca="1" ref="Q512" ca="1">(TODAY()&gt;=Tabel1[[#This Row],[Date]])*(_xlfn.AGGREGATE(14,6,Tabel1[Date]/(Tabel1[semaine]=Tabel1[[#This Row],[semaine]]),1)=Tabel1[[#This Row],[Date]])</f>
        <v>0</v>
      </c>
      <c r="R512" s="56" t="str" cm="1">
        <f t="array" aca="1" ref="R512" ca="1">IF(Tabel1[[#This Row],[auxi]:[auxi]],SUMIF(Tabel1[semaine],Tabel1[[#This Row],[semaine]],Tabel1[Heures payées]),"-")</f>
        <v>-</v>
      </c>
      <c r="S512" s="57" t="str" cm="1">
        <f t="array" aca="1" ref="S512" ca="1">IF(Tabel1[[#This Row],[auxi]:[auxi]],Tabel1[[#This Row],[total semaine]]*24-Contrat_hebdo__h,"")</f>
        <v/>
      </c>
      <c r="T512" s="68" t="str" cm="1">
        <f t="array" aca="1" ref="T512" ca="1">IF(Tabel1[[#This Row],[auxi]:[auxi]],SUMIF(Tabel1[semaine],Tabel1[[#This Row],[semaine]],Tabel1[Repas matin]),"-")</f>
        <v>-</v>
      </c>
      <c r="U512" s="68" t="str" cm="1">
        <f t="array" aca="1" ref="U512" ca="1">IF(Tabel1[[#This Row],[auxi]:[auxi]],SUMIF(Tabel1[semaine],Tabel1[[#This Row],[semaine]],Tabel1[Repas soir]),"-")</f>
        <v>-</v>
      </c>
    </row>
    <row r="513" spans="1:21" ht="15.75" thickBot="1" x14ac:dyDescent="0.3">
      <c r="A513" s="68" t="str">
        <f>MOD(YEAR(Tabel1[[#This Row],[Date]]-WEEKDAY(Tabel1[[#This Row],[Date]],2)+4),100)&amp;TEXT(_xlfn.ISOWEEKNUM(Tabel1[[#This Row],[Date]]),"-00")</f>
        <v>27-20</v>
      </c>
      <c r="B513" s="49" t="str">
        <f>MOD(YEAR(Tabel1[[#This Row],[Date]]),100) &amp; TEXT(MONTH(Tabel1[[#This Row],[Date]]),"-00")</f>
        <v>27-05</v>
      </c>
      <c r="C513" s="50">
        <v>46529</v>
      </c>
      <c r="D513" s="53"/>
      <c r="E513" s="53"/>
      <c r="F513" s="53"/>
      <c r="G513" s="53"/>
      <c r="H513" s="53"/>
      <c r="I513" s="53"/>
      <c r="J513" s="53"/>
      <c r="K513" s="53"/>
      <c r="L513" s="69"/>
      <c r="M513" s="53"/>
      <c r="N513" s="48"/>
      <c r="O513" s="53"/>
      <c r="P513" s="54"/>
      <c r="Q513" s="70" cm="1">
        <f t="array" aca="1" ref="Q513" ca="1">(TODAY()&gt;=Tabel1[[#This Row],[Date]])*(_xlfn.AGGREGATE(14,6,Tabel1[Date]/(Tabel1[semaine]=Tabel1[[#This Row],[semaine]]),1)=Tabel1[[#This Row],[Date]])</f>
        <v>0</v>
      </c>
      <c r="R513" s="56" t="str" cm="1">
        <f t="array" aca="1" ref="R513" ca="1">IF(Tabel1[[#This Row],[auxi]:[auxi]],SUMIF(Tabel1[semaine],Tabel1[[#This Row],[semaine]],Tabel1[Heures payées]),"-")</f>
        <v>-</v>
      </c>
      <c r="S513" s="57" t="str" cm="1">
        <f t="array" aca="1" ref="S513" ca="1">IF(Tabel1[[#This Row],[auxi]:[auxi]],Tabel1[[#This Row],[total semaine]]*24-Contrat_hebdo__h,"")</f>
        <v/>
      </c>
      <c r="T513" s="68" t="str" cm="1">
        <f t="array" aca="1" ref="T513" ca="1">IF(Tabel1[[#This Row],[auxi]:[auxi]],SUMIF(Tabel1[semaine],Tabel1[[#This Row],[semaine]],Tabel1[Repas matin]),"-")</f>
        <v>-</v>
      </c>
      <c r="U513" s="68" t="str" cm="1">
        <f t="array" aca="1" ref="U513" ca="1">IF(Tabel1[[#This Row],[auxi]:[auxi]],SUMIF(Tabel1[semaine],Tabel1[[#This Row],[semaine]],Tabel1[Repas soir]),"-")</f>
        <v>-</v>
      </c>
    </row>
    <row r="514" spans="1:21" ht="15.75" thickBot="1" x14ac:dyDescent="0.3">
      <c r="A514" s="68" t="str">
        <f>MOD(YEAR(Tabel1[[#This Row],[Date]]-WEEKDAY(Tabel1[[#This Row],[Date]],2)+4),100)&amp;TEXT(_xlfn.ISOWEEKNUM(Tabel1[[#This Row],[Date]]),"-00")</f>
        <v>27-20</v>
      </c>
      <c r="B514" s="49" t="str">
        <f>MOD(YEAR(Tabel1[[#This Row],[Date]]),100) &amp; TEXT(MONTH(Tabel1[[#This Row],[Date]]),"-00")</f>
        <v>27-05</v>
      </c>
      <c r="C514" s="60">
        <v>46530</v>
      </c>
      <c r="D514" s="53"/>
      <c r="E514" s="53"/>
      <c r="F514" s="53"/>
      <c r="G514" s="53"/>
      <c r="H514" s="53"/>
      <c r="I514" s="53"/>
      <c r="J514" s="53"/>
      <c r="K514" s="53"/>
      <c r="L514" s="69"/>
      <c r="M514" s="53"/>
      <c r="N514" s="48"/>
      <c r="O514" s="53"/>
      <c r="P514" s="54"/>
      <c r="Q514" s="70" cm="1">
        <f t="array" aca="1" ref="Q514" ca="1">(TODAY()&gt;=Tabel1[[#This Row],[Date]])*(_xlfn.AGGREGATE(14,6,Tabel1[Date]/(Tabel1[semaine]=Tabel1[[#This Row],[semaine]]),1)=Tabel1[[#This Row],[Date]])</f>
        <v>0</v>
      </c>
      <c r="R514" s="56" t="str" cm="1">
        <f t="array" aca="1" ref="R514" ca="1">IF(Tabel1[[#This Row],[auxi]:[auxi]],SUMIF(Tabel1[semaine],Tabel1[[#This Row],[semaine]],Tabel1[Heures payées]),"-")</f>
        <v>-</v>
      </c>
      <c r="S514" s="57" t="str" cm="1">
        <f t="array" aca="1" ref="S514" ca="1">IF(Tabel1[[#This Row],[auxi]:[auxi]],Tabel1[[#This Row],[total semaine]]*24-Contrat_hebdo__h,"")</f>
        <v/>
      </c>
      <c r="T514" s="68" t="str" cm="1">
        <f t="array" aca="1" ref="T514" ca="1">IF(Tabel1[[#This Row],[auxi]:[auxi]],SUMIF(Tabel1[semaine],Tabel1[[#This Row],[semaine]],Tabel1[Repas matin]),"-")</f>
        <v>-</v>
      </c>
      <c r="U514" s="68" t="str" cm="1">
        <f t="array" aca="1" ref="U514" ca="1">IF(Tabel1[[#This Row],[auxi]:[auxi]],SUMIF(Tabel1[semaine],Tabel1[[#This Row],[semaine]],Tabel1[Repas soir]),"-")</f>
        <v>-</v>
      </c>
    </row>
    <row r="515" spans="1:21" ht="15.75" thickBot="1" x14ac:dyDescent="0.3">
      <c r="A515" s="68" t="str">
        <f>MOD(YEAR(Tabel1[[#This Row],[Date]]-WEEKDAY(Tabel1[[#This Row],[Date]],2)+4),100)&amp;TEXT(_xlfn.ISOWEEKNUM(Tabel1[[#This Row],[Date]]),"-00")</f>
        <v>27-21</v>
      </c>
      <c r="B515" s="49" t="str">
        <f>MOD(YEAR(Tabel1[[#This Row],[Date]]),100) &amp; TEXT(MONTH(Tabel1[[#This Row],[Date]]),"-00")</f>
        <v>27-05</v>
      </c>
      <c r="C515" s="50">
        <v>46531</v>
      </c>
      <c r="D515" s="53"/>
      <c r="E515" s="53"/>
      <c r="F515" s="53"/>
      <c r="G515" s="53"/>
      <c r="H515" s="53"/>
      <c r="I515" s="53"/>
      <c r="J515" s="53"/>
      <c r="K515" s="53"/>
      <c r="L515" s="69"/>
      <c r="M515" s="53"/>
      <c r="N515" s="48"/>
      <c r="O515" s="53"/>
      <c r="P515" s="54"/>
      <c r="Q515" s="70" cm="1">
        <f t="array" aca="1" ref="Q515" ca="1">(TODAY()&gt;=Tabel1[[#This Row],[Date]])*(_xlfn.AGGREGATE(14,6,Tabel1[Date]/(Tabel1[semaine]=Tabel1[[#This Row],[semaine]]),1)=Tabel1[[#This Row],[Date]])</f>
        <v>0</v>
      </c>
      <c r="R515" s="56" t="str" cm="1">
        <f t="array" aca="1" ref="R515" ca="1">IF(Tabel1[[#This Row],[auxi]:[auxi]],SUMIF(Tabel1[semaine],Tabel1[[#This Row],[semaine]],Tabel1[Heures payées]),"-")</f>
        <v>-</v>
      </c>
      <c r="S515" s="57" t="str" cm="1">
        <f t="array" aca="1" ref="S515" ca="1">IF(Tabel1[[#This Row],[auxi]:[auxi]],Tabel1[[#This Row],[total semaine]]*24-Contrat_hebdo__h,"")</f>
        <v/>
      </c>
      <c r="T515" s="68" t="str" cm="1">
        <f t="array" aca="1" ref="T515" ca="1">IF(Tabel1[[#This Row],[auxi]:[auxi]],SUMIF(Tabel1[semaine],Tabel1[[#This Row],[semaine]],Tabel1[Repas matin]),"-")</f>
        <v>-</v>
      </c>
      <c r="U515" s="68" t="str" cm="1">
        <f t="array" aca="1" ref="U515" ca="1">IF(Tabel1[[#This Row],[auxi]:[auxi]],SUMIF(Tabel1[semaine],Tabel1[[#This Row],[semaine]],Tabel1[Repas soir]),"-")</f>
        <v>-</v>
      </c>
    </row>
    <row r="516" spans="1:21" ht="15.75" thickBot="1" x14ac:dyDescent="0.3">
      <c r="A516" s="68" t="str">
        <f>MOD(YEAR(Tabel1[[#This Row],[Date]]-WEEKDAY(Tabel1[[#This Row],[Date]],2)+4),100)&amp;TEXT(_xlfn.ISOWEEKNUM(Tabel1[[#This Row],[Date]]),"-00")</f>
        <v>27-21</v>
      </c>
      <c r="B516" s="49" t="str">
        <f>MOD(YEAR(Tabel1[[#This Row],[Date]]),100) &amp; TEXT(MONTH(Tabel1[[#This Row],[Date]]),"-00")</f>
        <v>27-05</v>
      </c>
      <c r="C516" s="50">
        <v>46532</v>
      </c>
      <c r="D516" s="53"/>
      <c r="E516" s="53"/>
      <c r="F516" s="53"/>
      <c r="G516" s="53"/>
      <c r="H516" s="53"/>
      <c r="I516" s="53"/>
      <c r="J516" s="53"/>
      <c r="K516" s="53"/>
      <c r="L516" s="69"/>
      <c r="M516" s="53"/>
      <c r="N516" s="48"/>
      <c r="O516" s="53"/>
      <c r="P516" s="54"/>
      <c r="Q516" s="70" cm="1">
        <f t="array" aca="1" ref="Q516" ca="1">(TODAY()&gt;=Tabel1[[#This Row],[Date]])*(_xlfn.AGGREGATE(14,6,Tabel1[Date]/(Tabel1[semaine]=Tabel1[[#This Row],[semaine]]),1)=Tabel1[[#This Row],[Date]])</f>
        <v>0</v>
      </c>
      <c r="R516" s="56" t="str" cm="1">
        <f t="array" aca="1" ref="R516" ca="1">IF(Tabel1[[#This Row],[auxi]:[auxi]],SUMIF(Tabel1[semaine],Tabel1[[#This Row],[semaine]],Tabel1[Heures payées]),"-")</f>
        <v>-</v>
      </c>
      <c r="S516" s="57" t="str" cm="1">
        <f t="array" aca="1" ref="S516" ca="1">IF(Tabel1[[#This Row],[auxi]:[auxi]],Tabel1[[#This Row],[total semaine]]*24-Contrat_hebdo__h,"")</f>
        <v/>
      </c>
      <c r="T516" s="68" t="str" cm="1">
        <f t="array" aca="1" ref="T516" ca="1">IF(Tabel1[[#This Row],[auxi]:[auxi]],SUMIF(Tabel1[semaine],Tabel1[[#This Row],[semaine]],Tabel1[Repas matin]),"-")</f>
        <v>-</v>
      </c>
      <c r="U516" s="68" t="str" cm="1">
        <f t="array" aca="1" ref="U516" ca="1">IF(Tabel1[[#This Row],[auxi]:[auxi]],SUMIF(Tabel1[semaine],Tabel1[[#This Row],[semaine]],Tabel1[Repas soir]),"-")</f>
        <v>-</v>
      </c>
    </row>
    <row r="517" spans="1:21" ht="15.75" thickBot="1" x14ac:dyDescent="0.3">
      <c r="A517" s="68" t="str">
        <f>MOD(YEAR(Tabel1[[#This Row],[Date]]-WEEKDAY(Tabel1[[#This Row],[Date]],2)+4),100)&amp;TEXT(_xlfn.ISOWEEKNUM(Tabel1[[#This Row],[Date]]),"-00")</f>
        <v>27-21</v>
      </c>
      <c r="B517" s="49" t="str">
        <f>MOD(YEAR(Tabel1[[#This Row],[Date]]),100) &amp; TEXT(MONTH(Tabel1[[#This Row],[Date]]),"-00")</f>
        <v>27-05</v>
      </c>
      <c r="C517" s="60">
        <v>46533</v>
      </c>
      <c r="D517" s="53"/>
      <c r="E517" s="53"/>
      <c r="F517" s="53"/>
      <c r="G517" s="53"/>
      <c r="H517" s="53"/>
      <c r="I517" s="53"/>
      <c r="J517" s="53"/>
      <c r="K517" s="53"/>
      <c r="L517" s="69"/>
      <c r="M517" s="53"/>
      <c r="N517" s="48"/>
      <c r="O517" s="53"/>
      <c r="P517" s="54"/>
      <c r="Q517" s="70" cm="1">
        <f t="array" aca="1" ref="Q517" ca="1">(TODAY()&gt;=Tabel1[[#This Row],[Date]])*(_xlfn.AGGREGATE(14,6,Tabel1[Date]/(Tabel1[semaine]=Tabel1[[#This Row],[semaine]]),1)=Tabel1[[#This Row],[Date]])</f>
        <v>0</v>
      </c>
      <c r="R517" s="56" t="str" cm="1">
        <f t="array" aca="1" ref="R517" ca="1">IF(Tabel1[[#This Row],[auxi]:[auxi]],SUMIF(Tabel1[semaine],Tabel1[[#This Row],[semaine]],Tabel1[Heures payées]),"-")</f>
        <v>-</v>
      </c>
      <c r="S517" s="57" t="str" cm="1">
        <f t="array" aca="1" ref="S517" ca="1">IF(Tabel1[[#This Row],[auxi]:[auxi]],Tabel1[[#This Row],[total semaine]]*24-Contrat_hebdo__h,"")</f>
        <v/>
      </c>
      <c r="T517" s="68" t="str" cm="1">
        <f t="array" aca="1" ref="T517" ca="1">IF(Tabel1[[#This Row],[auxi]:[auxi]],SUMIF(Tabel1[semaine],Tabel1[[#This Row],[semaine]],Tabel1[Repas matin]),"-")</f>
        <v>-</v>
      </c>
      <c r="U517" s="68" t="str" cm="1">
        <f t="array" aca="1" ref="U517" ca="1">IF(Tabel1[[#This Row],[auxi]:[auxi]],SUMIF(Tabel1[semaine],Tabel1[[#This Row],[semaine]],Tabel1[Repas soir]),"-")</f>
        <v>-</v>
      </c>
    </row>
    <row r="518" spans="1:21" ht="15.75" thickBot="1" x14ac:dyDescent="0.3">
      <c r="A518" s="68" t="str">
        <f>MOD(YEAR(Tabel1[[#This Row],[Date]]-WEEKDAY(Tabel1[[#This Row],[Date]],2)+4),100)&amp;TEXT(_xlfn.ISOWEEKNUM(Tabel1[[#This Row],[Date]]),"-00")</f>
        <v>27-21</v>
      </c>
      <c r="B518" s="49" t="str">
        <f>MOD(YEAR(Tabel1[[#This Row],[Date]]),100) &amp; TEXT(MONTH(Tabel1[[#This Row],[Date]]),"-00")</f>
        <v>27-05</v>
      </c>
      <c r="C518" s="50">
        <v>46534</v>
      </c>
      <c r="D518" s="53"/>
      <c r="E518" s="53"/>
      <c r="F518" s="53"/>
      <c r="G518" s="53"/>
      <c r="H518" s="53"/>
      <c r="I518" s="53"/>
      <c r="J518" s="53"/>
      <c r="K518" s="53"/>
      <c r="L518" s="69"/>
      <c r="M518" s="53"/>
      <c r="N518" s="48"/>
      <c r="O518" s="53"/>
      <c r="P518" s="54"/>
      <c r="Q518" s="70" cm="1">
        <f t="array" aca="1" ref="Q518" ca="1">(TODAY()&gt;=Tabel1[[#This Row],[Date]])*(_xlfn.AGGREGATE(14,6,Tabel1[Date]/(Tabel1[semaine]=Tabel1[[#This Row],[semaine]]),1)=Tabel1[[#This Row],[Date]])</f>
        <v>0</v>
      </c>
      <c r="R518" s="56" t="str" cm="1">
        <f t="array" aca="1" ref="R518" ca="1">IF(Tabel1[[#This Row],[auxi]:[auxi]],SUMIF(Tabel1[semaine],Tabel1[[#This Row],[semaine]],Tabel1[Heures payées]),"-")</f>
        <v>-</v>
      </c>
      <c r="S518" s="57" t="str" cm="1">
        <f t="array" aca="1" ref="S518" ca="1">IF(Tabel1[[#This Row],[auxi]:[auxi]],Tabel1[[#This Row],[total semaine]]*24-Contrat_hebdo__h,"")</f>
        <v/>
      </c>
      <c r="T518" s="68" t="str" cm="1">
        <f t="array" aca="1" ref="T518" ca="1">IF(Tabel1[[#This Row],[auxi]:[auxi]],SUMIF(Tabel1[semaine],Tabel1[[#This Row],[semaine]],Tabel1[Repas matin]),"-")</f>
        <v>-</v>
      </c>
      <c r="U518" s="68" t="str" cm="1">
        <f t="array" aca="1" ref="U518" ca="1">IF(Tabel1[[#This Row],[auxi]:[auxi]],SUMIF(Tabel1[semaine],Tabel1[[#This Row],[semaine]],Tabel1[Repas soir]),"-")</f>
        <v>-</v>
      </c>
    </row>
    <row r="519" spans="1:21" ht="15.75" thickBot="1" x14ac:dyDescent="0.3">
      <c r="A519" s="68" t="str">
        <f>MOD(YEAR(Tabel1[[#This Row],[Date]]-WEEKDAY(Tabel1[[#This Row],[Date]],2)+4),100)&amp;TEXT(_xlfn.ISOWEEKNUM(Tabel1[[#This Row],[Date]]),"-00")</f>
        <v>27-21</v>
      </c>
      <c r="B519" s="49" t="str">
        <f>MOD(YEAR(Tabel1[[#This Row],[Date]]),100) &amp; TEXT(MONTH(Tabel1[[#This Row],[Date]]),"-00")</f>
        <v>27-05</v>
      </c>
      <c r="C519" s="50">
        <v>46535</v>
      </c>
      <c r="D519" s="53"/>
      <c r="E519" s="53"/>
      <c r="F519" s="53"/>
      <c r="G519" s="53"/>
      <c r="H519" s="53"/>
      <c r="I519" s="53"/>
      <c r="J519" s="53"/>
      <c r="K519" s="53"/>
      <c r="L519" s="69"/>
      <c r="M519" s="53"/>
      <c r="N519" s="48"/>
      <c r="O519" s="53"/>
      <c r="P519" s="54"/>
      <c r="Q519" s="70" cm="1">
        <f t="array" aca="1" ref="Q519" ca="1">(TODAY()&gt;=Tabel1[[#This Row],[Date]])*(_xlfn.AGGREGATE(14,6,Tabel1[Date]/(Tabel1[semaine]=Tabel1[[#This Row],[semaine]]),1)=Tabel1[[#This Row],[Date]])</f>
        <v>0</v>
      </c>
      <c r="R519" s="56" t="str" cm="1">
        <f t="array" aca="1" ref="R519" ca="1">IF(Tabel1[[#This Row],[auxi]:[auxi]],SUMIF(Tabel1[semaine],Tabel1[[#This Row],[semaine]],Tabel1[Heures payées]),"-")</f>
        <v>-</v>
      </c>
      <c r="S519" s="57" t="str" cm="1">
        <f t="array" aca="1" ref="S519" ca="1">IF(Tabel1[[#This Row],[auxi]:[auxi]],Tabel1[[#This Row],[total semaine]]*24-Contrat_hebdo__h,"")</f>
        <v/>
      </c>
      <c r="T519" s="68" t="str" cm="1">
        <f t="array" aca="1" ref="T519" ca="1">IF(Tabel1[[#This Row],[auxi]:[auxi]],SUMIF(Tabel1[semaine],Tabel1[[#This Row],[semaine]],Tabel1[Repas matin]),"-")</f>
        <v>-</v>
      </c>
      <c r="U519" s="68" t="str" cm="1">
        <f t="array" aca="1" ref="U519" ca="1">IF(Tabel1[[#This Row],[auxi]:[auxi]],SUMIF(Tabel1[semaine],Tabel1[[#This Row],[semaine]],Tabel1[Repas soir]),"-")</f>
        <v>-</v>
      </c>
    </row>
    <row r="520" spans="1:21" ht="15.75" thickBot="1" x14ac:dyDescent="0.3">
      <c r="A520" s="68" t="str">
        <f>MOD(YEAR(Tabel1[[#This Row],[Date]]-WEEKDAY(Tabel1[[#This Row],[Date]],2)+4),100)&amp;TEXT(_xlfn.ISOWEEKNUM(Tabel1[[#This Row],[Date]]),"-00")</f>
        <v>27-21</v>
      </c>
      <c r="B520" s="49" t="str">
        <f>MOD(YEAR(Tabel1[[#This Row],[Date]]),100) &amp; TEXT(MONTH(Tabel1[[#This Row],[Date]]),"-00")</f>
        <v>27-05</v>
      </c>
      <c r="C520" s="60">
        <v>46536</v>
      </c>
      <c r="D520" s="53"/>
      <c r="E520" s="53"/>
      <c r="F520" s="53"/>
      <c r="G520" s="53"/>
      <c r="H520" s="53"/>
      <c r="I520" s="53"/>
      <c r="J520" s="53"/>
      <c r="K520" s="53"/>
      <c r="L520" s="69"/>
      <c r="M520" s="53"/>
      <c r="N520" s="48"/>
      <c r="O520" s="53"/>
      <c r="P520" s="54"/>
      <c r="Q520" s="70" cm="1">
        <f t="array" aca="1" ref="Q520" ca="1">(TODAY()&gt;=Tabel1[[#This Row],[Date]])*(_xlfn.AGGREGATE(14,6,Tabel1[Date]/(Tabel1[semaine]=Tabel1[[#This Row],[semaine]]),1)=Tabel1[[#This Row],[Date]])</f>
        <v>0</v>
      </c>
      <c r="R520" s="56" t="str" cm="1">
        <f t="array" aca="1" ref="R520" ca="1">IF(Tabel1[[#This Row],[auxi]:[auxi]],SUMIF(Tabel1[semaine],Tabel1[[#This Row],[semaine]],Tabel1[Heures payées]),"-")</f>
        <v>-</v>
      </c>
      <c r="S520" s="57" t="str" cm="1">
        <f t="array" aca="1" ref="S520" ca="1">IF(Tabel1[[#This Row],[auxi]:[auxi]],Tabel1[[#This Row],[total semaine]]*24-Contrat_hebdo__h,"")</f>
        <v/>
      </c>
      <c r="T520" s="68" t="str" cm="1">
        <f t="array" aca="1" ref="T520" ca="1">IF(Tabel1[[#This Row],[auxi]:[auxi]],SUMIF(Tabel1[semaine],Tabel1[[#This Row],[semaine]],Tabel1[Repas matin]),"-")</f>
        <v>-</v>
      </c>
      <c r="U520" s="68" t="str" cm="1">
        <f t="array" aca="1" ref="U520" ca="1">IF(Tabel1[[#This Row],[auxi]:[auxi]],SUMIF(Tabel1[semaine],Tabel1[[#This Row],[semaine]],Tabel1[Repas soir]),"-")</f>
        <v>-</v>
      </c>
    </row>
    <row r="521" spans="1:21" ht="15.75" thickBot="1" x14ac:dyDescent="0.3">
      <c r="A521" s="68" t="str">
        <f>MOD(YEAR(Tabel1[[#This Row],[Date]]-WEEKDAY(Tabel1[[#This Row],[Date]],2)+4),100)&amp;TEXT(_xlfn.ISOWEEKNUM(Tabel1[[#This Row],[Date]]),"-00")</f>
        <v>27-21</v>
      </c>
      <c r="B521" s="49" t="str">
        <f>MOD(YEAR(Tabel1[[#This Row],[Date]]),100) &amp; TEXT(MONTH(Tabel1[[#This Row],[Date]]),"-00")</f>
        <v>27-05</v>
      </c>
      <c r="C521" s="50">
        <v>46537</v>
      </c>
      <c r="D521" s="53"/>
      <c r="E521" s="53"/>
      <c r="F521" s="53"/>
      <c r="G521" s="53"/>
      <c r="H521" s="53"/>
      <c r="I521" s="53"/>
      <c r="J521" s="53"/>
      <c r="K521" s="53"/>
      <c r="L521" s="69"/>
      <c r="M521" s="53"/>
      <c r="N521" s="48"/>
      <c r="O521" s="53"/>
      <c r="P521" s="54"/>
      <c r="Q521" s="70" cm="1">
        <f t="array" aca="1" ref="Q521" ca="1">(TODAY()&gt;=Tabel1[[#This Row],[Date]])*(_xlfn.AGGREGATE(14,6,Tabel1[Date]/(Tabel1[semaine]=Tabel1[[#This Row],[semaine]]),1)=Tabel1[[#This Row],[Date]])</f>
        <v>0</v>
      </c>
      <c r="R521" s="56" t="str" cm="1">
        <f t="array" aca="1" ref="R521" ca="1">IF(Tabel1[[#This Row],[auxi]:[auxi]],SUMIF(Tabel1[semaine],Tabel1[[#This Row],[semaine]],Tabel1[Heures payées]),"-")</f>
        <v>-</v>
      </c>
      <c r="S521" s="57" t="str" cm="1">
        <f t="array" aca="1" ref="S521" ca="1">IF(Tabel1[[#This Row],[auxi]:[auxi]],Tabel1[[#This Row],[total semaine]]*24-Contrat_hebdo__h,"")</f>
        <v/>
      </c>
      <c r="T521" s="68" t="str" cm="1">
        <f t="array" aca="1" ref="T521" ca="1">IF(Tabel1[[#This Row],[auxi]:[auxi]],SUMIF(Tabel1[semaine],Tabel1[[#This Row],[semaine]],Tabel1[Repas matin]),"-")</f>
        <v>-</v>
      </c>
      <c r="U521" s="68" t="str" cm="1">
        <f t="array" aca="1" ref="U521" ca="1">IF(Tabel1[[#This Row],[auxi]:[auxi]],SUMIF(Tabel1[semaine],Tabel1[[#This Row],[semaine]],Tabel1[Repas soir]),"-")</f>
        <v>-</v>
      </c>
    </row>
    <row r="522" spans="1:21" ht="15.75" thickBot="1" x14ac:dyDescent="0.3">
      <c r="A522" s="68" t="str">
        <f>MOD(YEAR(Tabel1[[#This Row],[Date]]-WEEKDAY(Tabel1[[#This Row],[Date]],2)+4),100)&amp;TEXT(_xlfn.ISOWEEKNUM(Tabel1[[#This Row],[Date]]),"-00")</f>
        <v>27-22</v>
      </c>
      <c r="B522" s="49" t="str">
        <f>MOD(YEAR(Tabel1[[#This Row],[Date]]),100) &amp; TEXT(MONTH(Tabel1[[#This Row],[Date]]),"-00")</f>
        <v>27-05</v>
      </c>
      <c r="C522" s="50">
        <v>46538</v>
      </c>
      <c r="D522" s="53"/>
      <c r="E522" s="53"/>
      <c r="F522" s="53"/>
      <c r="G522" s="53"/>
      <c r="H522" s="53"/>
      <c r="I522" s="53"/>
      <c r="J522" s="53"/>
      <c r="K522" s="53"/>
      <c r="L522" s="69"/>
      <c r="M522" s="53"/>
      <c r="N522" s="48"/>
      <c r="O522" s="53"/>
      <c r="P522" s="54"/>
      <c r="Q522" s="70" cm="1">
        <f t="array" aca="1" ref="Q522" ca="1">(TODAY()&gt;=Tabel1[[#This Row],[Date]])*(_xlfn.AGGREGATE(14,6,Tabel1[Date]/(Tabel1[semaine]=Tabel1[[#This Row],[semaine]]),1)=Tabel1[[#This Row],[Date]])</f>
        <v>0</v>
      </c>
      <c r="R522" s="56" t="str" cm="1">
        <f t="array" aca="1" ref="R522" ca="1">IF(Tabel1[[#This Row],[auxi]:[auxi]],SUMIF(Tabel1[semaine],Tabel1[[#This Row],[semaine]],Tabel1[Heures payées]),"-")</f>
        <v>-</v>
      </c>
      <c r="S522" s="57" t="str" cm="1">
        <f t="array" aca="1" ref="S522" ca="1">IF(Tabel1[[#This Row],[auxi]:[auxi]],Tabel1[[#This Row],[total semaine]]*24-Contrat_hebdo__h,"")</f>
        <v/>
      </c>
      <c r="T522" s="68" t="str" cm="1">
        <f t="array" aca="1" ref="T522" ca="1">IF(Tabel1[[#This Row],[auxi]:[auxi]],SUMIF(Tabel1[semaine],Tabel1[[#This Row],[semaine]],Tabel1[Repas matin]),"-")</f>
        <v>-</v>
      </c>
      <c r="U522" s="68" t="str" cm="1">
        <f t="array" aca="1" ref="U522" ca="1">IF(Tabel1[[#This Row],[auxi]:[auxi]],SUMIF(Tabel1[semaine],Tabel1[[#This Row],[semaine]],Tabel1[Repas soir]),"-")</f>
        <v>-</v>
      </c>
    </row>
    <row r="523" spans="1:21" ht="15.75" thickBot="1" x14ac:dyDescent="0.3">
      <c r="A523" s="68" t="str">
        <f>MOD(YEAR(Tabel1[[#This Row],[Date]]-WEEKDAY(Tabel1[[#This Row],[Date]],2)+4),100)&amp;TEXT(_xlfn.ISOWEEKNUM(Tabel1[[#This Row],[Date]]),"-00")</f>
        <v>27-22</v>
      </c>
      <c r="B523" s="49" t="str">
        <f>MOD(YEAR(Tabel1[[#This Row],[Date]]),100) &amp; TEXT(MONTH(Tabel1[[#This Row],[Date]]),"-00")</f>
        <v>27-06</v>
      </c>
      <c r="C523" s="60">
        <v>46539</v>
      </c>
      <c r="D523" s="53"/>
      <c r="E523" s="53"/>
      <c r="F523" s="53"/>
      <c r="G523" s="53"/>
      <c r="H523" s="53"/>
      <c r="I523" s="53"/>
      <c r="J523" s="53"/>
      <c r="K523" s="53"/>
      <c r="L523" s="69"/>
      <c r="M523" s="53"/>
      <c r="N523" s="48"/>
      <c r="O523" s="53"/>
      <c r="P523" s="54"/>
      <c r="Q523" s="70" cm="1">
        <f t="array" aca="1" ref="Q523" ca="1">(TODAY()&gt;=Tabel1[[#This Row],[Date]])*(_xlfn.AGGREGATE(14,6,Tabel1[Date]/(Tabel1[semaine]=Tabel1[[#This Row],[semaine]]),1)=Tabel1[[#This Row],[Date]])</f>
        <v>0</v>
      </c>
      <c r="R523" s="56" t="str" cm="1">
        <f t="array" aca="1" ref="R523" ca="1">IF(Tabel1[[#This Row],[auxi]:[auxi]],SUMIF(Tabel1[semaine],Tabel1[[#This Row],[semaine]],Tabel1[Heures payées]),"-")</f>
        <v>-</v>
      </c>
      <c r="S523" s="57" t="str" cm="1">
        <f t="array" aca="1" ref="S523" ca="1">IF(Tabel1[[#This Row],[auxi]:[auxi]],Tabel1[[#This Row],[total semaine]]*24-Contrat_hebdo__h,"")</f>
        <v/>
      </c>
      <c r="T523" s="68" t="str" cm="1">
        <f t="array" aca="1" ref="T523" ca="1">IF(Tabel1[[#This Row],[auxi]:[auxi]],SUMIF(Tabel1[semaine],Tabel1[[#This Row],[semaine]],Tabel1[Repas matin]),"-")</f>
        <v>-</v>
      </c>
      <c r="U523" s="68" t="str" cm="1">
        <f t="array" aca="1" ref="U523" ca="1">IF(Tabel1[[#This Row],[auxi]:[auxi]],SUMIF(Tabel1[semaine],Tabel1[[#This Row],[semaine]],Tabel1[Repas soir]),"-")</f>
        <v>-</v>
      </c>
    </row>
    <row r="524" spans="1:21" ht="15.75" thickBot="1" x14ac:dyDescent="0.3">
      <c r="A524" s="68" t="str">
        <f>MOD(YEAR(Tabel1[[#This Row],[Date]]-WEEKDAY(Tabel1[[#This Row],[Date]],2)+4),100)&amp;TEXT(_xlfn.ISOWEEKNUM(Tabel1[[#This Row],[Date]]),"-00")</f>
        <v>27-22</v>
      </c>
      <c r="B524" s="49" t="str">
        <f>MOD(YEAR(Tabel1[[#This Row],[Date]]),100) &amp; TEXT(MONTH(Tabel1[[#This Row],[Date]]),"-00")</f>
        <v>27-06</v>
      </c>
      <c r="C524" s="50">
        <v>46540</v>
      </c>
      <c r="D524" s="53"/>
      <c r="E524" s="53"/>
      <c r="F524" s="53"/>
      <c r="G524" s="53"/>
      <c r="H524" s="53"/>
      <c r="I524" s="53"/>
      <c r="J524" s="53"/>
      <c r="K524" s="53"/>
      <c r="L524" s="69"/>
      <c r="M524" s="53"/>
      <c r="N524" s="48"/>
      <c r="O524" s="53"/>
      <c r="P524" s="54"/>
      <c r="Q524" s="70" cm="1">
        <f t="array" aca="1" ref="Q524" ca="1">(TODAY()&gt;=Tabel1[[#This Row],[Date]])*(_xlfn.AGGREGATE(14,6,Tabel1[Date]/(Tabel1[semaine]=Tabel1[[#This Row],[semaine]]),1)=Tabel1[[#This Row],[Date]])</f>
        <v>0</v>
      </c>
      <c r="R524" s="56" t="str" cm="1">
        <f t="array" aca="1" ref="R524" ca="1">IF(Tabel1[[#This Row],[auxi]:[auxi]],SUMIF(Tabel1[semaine],Tabel1[[#This Row],[semaine]],Tabel1[Heures payées]),"-")</f>
        <v>-</v>
      </c>
      <c r="S524" s="57" t="str" cm="1">
        <f t="array" aca="1" ref="S524" ca="1">IF(Tabel1[[#This Row],[auxi]:[auxi]],Tabel1[[#This Row],[total semaine]]*24-Contrat_hebdo__h,"")</f>
        <v/>
      </c>
      <c r="T524" s="68" t="str" cm="1">
        <f t="array" aca="1" ref="T524" ca="1">IF(Tabel1[[#This Row],[auxi]:[auxi]],SUMIF(Tabel1[semaine],Tabel1[[#This Row],[semaine]],Tabel1[Repas matin]),"-")</f>
        <v>-</v>
      </c>
      <c r="U524" s="68" t="str" cm="1">
        <f t="array" aca="1" ref="U524" ca="1">IF(Tabel1[[#This Row],[auxi]:[auxi]],SUMIF(Tabel1[semaine],Tabel1[[#This Row],[semaine]],Tabel1[Repas soir]),"-")</f>
        <v>-</v>
      </c>
    </row>
    <row r="525" spans="1:21" ht="15.75" thickBot="1" x14ac:dyDescent="0.3">
      <c r="A525" s="68" t="str">
        <f>MOD(YEAR(Tabel1[[#This Row],[Date]]-WEEKDAY(Tabel1[[#This Row],[Date]],2)+4),100)&amp;TEXT(_xlfn.ISOWEEKNUM(Tabel1[[#This Row],[Date]]),"-00")</f>
        <v>27-22</v>
      </c>
      <c r="B525" s="49" t="str">
        <f>MOD(YEAR(Tabel1[[#This Row],[Date]]),100) &amp; TEXT(MONTH(Tabel1[[#This Row],[Date]]),"-00")</f>
        <v>27-06</v>
      </c>
      <c r="C525" s="50">
        <v>46541</v>
      </c>
      <c r="D525" s="53"/>
      <c r="E525" s="53"/>
      <c r="F525" s="53"/>
      <c r="G525" s="53"/>
      <c r="H525" s="53"/>
      <c r="I525" s="53"/>
      <c r="J525" s="53"/>
      <c r="K525" s="53"/>
      <c r="L525" s="69"/>
      <c r="M525" s="53"/>
      <c r="N525" s="48"/>
      <c r="O525" s="53"/>
      <c r="P525" s="54"/>
      <c r="Q525" s="70" cm="1">
        <f t="array" aca="1" ref="Q525" ca="1">(TODAY()&gt;=Tabel1[[#This Row],[Date]])*(_xlfn.AGGREGATE(14,6,Tabel1[Date]/(Tabel1[semaine]=Tabel1[[#This Row],[semaine]]),1)=Tabel1[[#This Row],[Date]])</f>
        <v>0</v>
      </c>
      <c r="R525" s="56" t="str" cm="1">
        <f t="array" aca="1" ref="R525" ca="1">IF(Tabel1[[#This Row],[auxi]:[auxi]],SUMIF(Tabel1[semaine],Tabel1[[#This Row],[semaine]],Tabel1[Heures payées]),"-")</f>
        <v>-</v>
      </c>
      <c r="S525" s="57" t="str" cm="1">
        <f t="array" aca="1" ref="S525" ca="1">IF(Tabel1[[#This Row],[auxi]:[auxi]],Tabel1[[#This Row],[total semaine]]*24-Contrat_hebdo__h,"")</f>
        <v/>
      </c>
      <c r="T525" s="68" t="str" cm="1">
        <f t="array" aca="1" ref="T525" ca="1">IF(Tabel1[[#This Row],[auxi]:[auxi]],SUMIF(Tabel1[semaine],Tabel1[[#This Row],[semaine]],Tabel1[Repas matin]),"-")</f>
        <v>-</v>
      </c>
      <c r="U525" s="68" t="str" cm="1">
        <f t="array" aca="1" ref="U525" ca="1">IF(Tabel1[[#This Row],[auxi]:[auxi]],SUMIF(Tabel1[semaine],Tabel1[[#This Row],[semaine]],Tabel1[Repas soir]),"-")</f>
        <v>-</v>
      </c>
    </row>
    <row r="526" spans="1:21" ht="15.75" thickBot="1" x14ac:dyDescent="0.3">
      <c r="A526" s="68" t="str">
        <f>MOD(YEAR(Tabel1[[#This Row],[Date]]-WEEKDAY(Tabel1[[#This Row],[Date]],2)+4),100)&amp;TEXT(_xlfn.ISOWEEKNUM(Tabel1[[#This Row],[Date]]),"-00")</f>
        <v>27-22</v>
      </c>
      <c r="B526" s="49" t="str">
        <f>MOD(YEAR(Tabel1[[#This Row],[Date]]),100) &amp; TEXT(MONTH(Tabel1[[#This Row],[Date]]),"-00")</f>
        <v>27-06</v>
      </c>
      <c r="C526" s="60">
        <v>46542</v>
      </c>
      <c r="D526" s="53"/>
      <c r="E526" s="53"/>
      <c r="F526" s="53"/>
      <c r="G526" s="53"/>
      <c r="H526" s="53"/>
      <c r="I526" s="53"/>
      <c r="J526" s="53"/>
      <c r="K526" s="53"/>
      <c r="L526" s="69"/>
      <c r="M526" s="53"/>
      <c r="N526" s="48"/>
      <c r="O526" s="53"/>
      <c r="P526" s="54"/>
      <c r="Q526" s="70" cm="1">
        <f t="array" aca="1" ref="Q526" ca="1">(TODAY()&gt;=Tabel1[[#This Row],[Date]])*(_xlfn.AGGREGATE(14,6,Tabel1[Date]/(Tabel1[semaine]=Tabel1[[#This Row],[semaine]]),1)=Tabel1[[#This Row],[Date]])</f>
        <v>0</v>
      </c>
      <c r="R526" s="56" t="str" cm="1">
        <f t="array" aca="1" ref="R526" ca="1">IF(Tabel1[[#This Row],[auxi]:[auxi]],SUMIF(Tabel1[semaine],Tabel1[[#This Row],[semaine]],Tabel1[Heures payées]),"-")</f>
        <v>-</v>
      </c>
      <c r="S526" s="57" t="str" cm="1">
        <f t="array" aca="1" ref="S526" ca="1">IF(Tabel1[[#This Row],[auxi]:[auxi]],Tabel1[[#This Row],[total semaine]]*24-Contrat_hebdo__h,"")</f>
        <v/>
      </c>
      <c r="T526" s="68" t="str" cm="1">
        <f t="array" aca="1" ref="T526" ca="1">IF(Tabel1[[#This Row],[auxi]:[auxi]],SUMIF(Tabel1[semaine],Tabel1[[#This Row],[semaine]],Tabel1[Repas matin]),"-")</f>
        <v>-</v>
      </c>
      <c r="U526" s="68" t="str" cm="1">
        <f t="array" aca="1" ref="U526" ca="1">IF(Tabel1[[#This Row],[auxi]:[auxi]],SUMIF(Tabel1[semaine],Tabel1[[#This Row],[semaine]],Tabel1[Repas soir]),"-")</f>
        <v>-</v>
      </c>
    </row>
    <row r="527" spans="1:21" ht="15.75" thickBot="1" x14ac:dyDescent="0.3">
      <c r="A527" s="68" t="str">
        <f>MOD(YEAR(Tabel1[[#This Row],[Date]]-WEEKDAY(Tabel1[[#This Row],[Date]],2)+4),100)&amp;TEXT(_xlfn.ISOWEEKNUM(Tabel1[[#This Row],[Date]]),"-00")</f>
        <v>27-22</v>
      </c>
      <c r="B527" s="49" t="str">
        <f>MOD(YEAR(Tabel1[[#This Row],[Date]]),100) &amp; TEXT(MONTH(Tabel1[[#This Row],[Date]]),"-00")</f>
        <v>27-06</v>
      </c>
      <c r="C527" s="50">
        <v>46543</v>
      </c>
      <c r="D527" s="53"/>
      <c r="E527" s="53"/>
      <c r="F527" s="53"/>
      <c r="G527" s="53"/>
      <c r="H527" s="53"/>
      <c r="I527" s="53"/>
      <c r="J527" s="53"/>
      <c r="K527" s="53"/>
      <c r="L527" s="69"/>
      <c r="M527" s="53"/>
      <c r="N527" s="48"/>
      <c r="O527" s="53"/>
      <c r="P527" s="54"/>
      <c r="Q527" s="70" cm="1">
        <f t="array" aca="1" ref="Q527" ca="1">(TODAY()&gt;=Tabel1[[#This Row],[Date]])*(_xlfn.AGGREGATE(14,6,Tabel1[Date]/(Tabel1[semaine]=Tabel1[[#This Row],[semaine]]),1)=Tabel1[[#This Row],[Date]])</f>
        <v>0</v>
      </c>
      <c r="R527" s="56" t="str" cm="1">
        <f t="array" aca="1" ref="R527" ca="1">IF(Tabel1[[#This Row],[auxi]:[auxi]],SUMIF(Tabel1[semaine],Tabel1[[#This Row],[semaine]],Tabel1[Heures payées]),"-")</f>
        <v>-</v>
      </c>
      <c r="S527" s="57" t="str" cm="1">
        <f t="array" aca="1" ref="S527" ca="1">IF(Tabel1[[#This Row],[auxi]:[auxi]],Tabel1[[#This Row],[total semaine]]*24-Contrat_hebdo__h,"")</f>
        <v/>
      </c>
      <c r="T527" s="68" t="str" cm="1">
        <f t="array" aca="1" ref="T527" ca="1">IF(Tabel1[[#This Row],[auxi]:[auxi]],SUMIF(Tabel1[semaine],Tabel1[[#This Row],[semaine]],Tabel1[Repas matin]),"-")</f>
        <v>-</v>
      </c>
      <c r="U527" s="68" t="str" cm="1">
        <f t="array" aca="1" ref="U527" ca="1">IF(Tabel1[[#This Row],[auxi]:[auxi]],SUMIF(Tabel1[semaine],Tabel1[[#This Row],[semaine]],Tabel1[Repas soir]),"-")</f>
        <v>-</v>
      </c>
    </row>
    <row r="528" spans="1:21" ht="15.75" thickBot="1" x14ac:dyDescent="0.3">
      <c r="A528" s="68" t="str">
        <f>MOD(YEAR(Tabel1[[#This Row],[Date]]-WEEKDAY(Tabel1[[#This Row],[Date]],2)+4),100)&amp;TEXT(_xlfn.ISOWEEKNUM(Tabel1[[#This Row],[Date]]),"-00")</f>
        <v>27-22</v>
      </c>
      <c r="B528" s="49" t="str">
        <f>MOD(YEAR(Tabel1[[#This Row],[Date]]),100) &amp; TEXT(MONTH(Tabel1[[#This Row],[Date]]),"-00")</f>
        <v>27-06</v>
      </c>
      <c r="C528" s="50">
        <v>46544</v>
      </c>
      <c r="D528" s="53"/>
      <c r="E528" s="53"/>
      <c r="F528" s="53"/>
      <c r="G528" s="53"/>
      <c r="H528" s="53"/>
      <c r="I528" s="53"/>
      <c r="J528" s="53"/>
      <c r="K528" s="53"/>
      <c r="L528" s="69"/>
      <c r="M528" s="53"/>
      <c r="N528" s="48"/>
      <c r="O528" s="53"/>
      <c r="P528" s="54"/>
      <c r="Q528" s="70" cm="1">
        <f t="array" aca="1" ref="Q528" ca="1">(TODAY()&gt;=Tabel1[[#This Row],[Date]])*(_xlfn.AGGREGATE(14,6,Tabel1[Date]/(Tabel1[semaine]=Tabel1[[#This Row],[semaine]]),1)=Tabel1[[#This Row],[Date]])</f>
        <v>0</v>
      </c>
      <c r="R528" s="56" t="str" cm="1">
        <f t="array" aca="1" ref="R528" ca="1">IF(Tabel1[[#This Row],[auxi]:[auxi]],SUMIF(Tabel1[semaine],Tabel1[[#This Row],[semaine]],Tabel1[Heures payées]),"-")</f>
        <v>-</v>
      </c>
      <c r="S528" s="57" t="str" cm="1">
        <f t="array" aca="1" ref="S528" ca="1">IF(Tabel1[[#This Row],[auxi]:[auxi]],Tabel1[[#This Row],[total semaine]]*24-Contrat_hebdo__h,"")</f>
        <v/>
      </c>
      <c r="T528" s="68" t="str" cm="1">
        <f t="array" aca="1" ref="T528" ca="1">IF(Tabel1[[#This Row],[auxi]:[auxi]],SUMIF(Tabel1[semaine],Tabel1[[#This Row],[semaine]],Tabel1[Repas matin]),"-")</f>
        <v>-</v>
      </c>
      <c r="U528" s="68" t="str" cm="1">
        <f t="array" aca="1" ref="U528" ca="1">IF(Tabel1[[#This Row],[auxi]:[auxi]],SUMIF(Tabel1[semaine],Tabel1[[#This Row],[semaine]],Tabel1[Repas soir]),"-")</f>
        <v>-</v>
      </c>
    </row>
    <row r="529" spans="1:21" ht="15.75" thickBot="1" x14ac:dyDescent="0.3">
      <c r="A529" s="68" t="str">
        <f>MOD(YEAR(Tabel1[[#This Row],[Date]]-WEEKDAY(Tabel1[[#This Row],[Date]],2)+4),100)&amp;TEXT(_xlfn.ISOWEEKNUM(Tabel1[[#This Row],[Date]]),"-00")</f>
        <v>27-23</v>
      </c>
      <c r="B529" s="49" t="str">
        <f>MOD(YEAR(Tabel1[[#This Row],[Date]]),100) &amp; TEXT(MONTH(Tabel1[[#This Row],[Date]]),"-00")</f>
        <v>27-06</v>
      </c>
      <c r="C529" s="60">
        <v>46545</v>
      </c>
      <c r="D529" s="53"/>
      <c r="E529" s="53"/>
      <c r="F529" s="53"/>
      <c r="G529" s="53"/>
      <c r="H529" s="53"/>
      <c r="I529" s="53"/>
      <c r="J529" s="53"/>
      <c r="K529" s="53"/>
      <c r="L529" s="69"/>
      <c r="M529" s="53"/>
      <c r="N529" s="48"/>
      <c r="O529" s="53"/>
      <c r="P529" s="54"/>
      <c r="Q529" s="70" cm="1">
        <f t="array" aca="1" ref="Q529" ca="1">(TODAY()&gt;=Tabel1[[#This Row],[Date]])*(_xlfn.AGGREGATE(14,6,Tabel1[Date]/(Tabel1[semaine]=Tabel1[[#This Row],[semaine]]),1)=Tabel1[[#This Row],[Date]])</f>
        <v>0</v>
      </c>
      <c r="R529" s="56" t="str" cm="1">
        <f t="array" aca="1" ref="R529" ca="1">IF(Tabel1[[#This Row],[auxi]:[auxi]],SUMIF(Tabel1[semaine],Tabel1[[#This Row],[semaine]],Tabel1[Heures payées]),"-")</f>
        <v>-</v>
      </c>
      <c r="S529" s="57" t="str" cm="1">
        <f t="array" aca="1" ref="S529" ca="1">IF(Tabel1[[#This Row],[auxi]:[auxi]],Tabel1[[#This Row],[total semaine]]*24-Contrat_hebdo__h,"")</f>
        <v/>
      </c>
      <c r="T529" s="68" t="str" cm="1">
        <f t="array" aca="1" ref="T529" ca="1">IF(Tabel1[[#This Row],[auxi]:[auxi]],SUMIF(Tabel1[semaine],Tabel1[[#This Row],[semaine]],Tabel1[Repas matin]),"-")</f>
        <v>-</v>
      </c>
      <c r="U529" s="68" t="str" cm="1">
        <f t="array" aca="1" ref="U529" ca="1">IF(Tabel1[[#This Row],[auxi]:[auxi]],SUMIF(Tabel1[semaine],Tabel1[[#This Row],[semaine]],Tabel1[Repas soir]),"-")</f>
        <v>-</v>
      </c>
    </row>
    <row r="530" spans="1:21" ht="15.75" thickBot="1" x14ac:dyDescent="0.3">
      <c r="A530" s="68" t="str">
        <f>MOD(YEAR(Tabel1[[#This Row],[Date]]-WEEKDAY(Tabel1[[#This Row],[Date]],2)+4),100)&amp;TEXT(_xlfn.ISOWEEKNUM(Tabel1[[#This Row],[Date]]),"-00")</f>
        <v>27-23</v>
      </c>
      <c r="B530" s="49" t="str">
        <f>MOD(YEAR(Tabel1[[#This Row],[Date]]),100) &amp; TEXT(MONTH(Tabel1[[#This Row],[Date]]),"-00")</f>
        <v>27-06</v>
      </c>
      <c r="C530" s="50">
        <v>46546</v>
      </c>
      <c r="D530" s="53"/>
      <c r="E530" s="53"/>
      <c r="F530" s="53"/>
      <c r="G530" s="53"/>
      <c r="H530" s="53"/>
      <c r="I530" s="53"/>
      <c r="J530" s="53"/>
      <c r="K530" s="53"/>
      <c r="L530" s="69"/>
      <c r="M530" s="53"/>
      <c r="N530" s="48"/>
      <c r="O530" s="53"/>
      <c r="P530" s="54"/>
      <c r="Q530" s="70" cm="1">
        <f t="array" aca="1" ref="Q530" ca="1">(TODAY()&gt;=Tabel1[[#This Row],[Date]])*(_xlfn.AGGREGATE(14,6,Tabel1[Date]/(Tabel1[semaine]=Tabel1[[#This Row],[semaine]]),1)=Tabel1[[#This Row],[Date]])</f>
        <v>0</v>
      </c>
      <c r="R530" s="56" t="str" cm="1">
        <f t="array" aca="1" ref="R530" ca="1">IF(Tabel1[[#This Row],[auxi]:[auxi]],SUMIF(Tabel1[semaine],Tabel1[[#This Row],[semaine]],Tabel1[Heures payées]),"-")</f>
        <v>-</v>
      </c>
      <c r="S530" s="57" t="str" cm="1">
        <f t="array" aca="1" ref="S530" ca="1">IF(Tabel1[[#This Row],[auxi]:[auxi]],Tabel1[[#This Row],[total semaine]]*24-Contrat_hebdo__h,"")</f>
        <v/>
      </c>
      <c r="T530" s="68" t="str" cm="1">
        <f t="array" aca="1" ref="T530" ca="1">IF(Tabel1[[#This Row],[auxi]:[auxi]],SUMIF(Tabel1[semaine],Tabel1[[#This Row],[semaine]],Tabel1[Repas matin]),"-")</f>
        <v>-</v>
      </c>
      <c r="U530" s="68" t="str" cm="1">
        <f t="array" aca="1" ref="U530" ca="1">IF(Tabel1[[#This Row],[auxi]:[auxi]],SUMIF(Tabel1[semaine],Tabel1[[#This Row],[semaine]],Tabel1[Repas soir]),"-")</f>
        <v>-</v>
      </c>
    </row>
    <row r="531" spans="1:21" ht="15.75" thickBot="1" x14ac:dyDescent="0.3">
      <c r="A531" s="68" t="str">
        <f>MOD(YEAR(Tabel1[[#This Row],[Date]]-WEEKDAY(Tabel1[[#This Row],[Date]],2)+4),100)&amp;TEXT(_xlfn.ISOWEEKNUM(Tabel1[[#This Row],[Date]]),"-00")</f>
        <v>27-23</v>
      </c>
      <c r="B531" s="49" t="str">
        <f>MOD(YEAR(Tabel1[[#This Row],[Date]]),100) &amp; TEXT(MONTH(Tabel1[[#This Row],[Date]]),"-00")</f>
        <v>27-06</v>
      </c>
      <c r="C531" s="50">
        <v>46547</v>
      </c>
      <c r="D531" s="53"/>
      <c r="E531" s="53"/>
      <c r="F531" s="53"/>
      <c r="G531" s="53"/>
      <c r="H531" s="53"/>
      <c r="I531" s="53"/>
      <c r="J531" s="53"/>
      <c r="K531" s="53"/>
      <c r="L531" s="69"/>
      <c r="M531" s="53"/>
      <c r="N531" s="48"/>
      <c r="O531" s="53"/>
      <c r="P531" s="54"/>
      <c r="Q531" s="70" cm="1">
        <f t="array" aca="1" ref="Q531" ca="1">(TODAY()&gt;=Tabel1[[#This Row],[Date]])*(_xlfn.AGGREGATE(14,6,Tabel1[Date]/(Tabel1[semaine]=Tabel1[[#This Row],[semaine]]),1)=Tabel1[[#This Row],[Date]])</f>
        <v>0</v>
      </c>
      <c r="R531" s="56" t="str" cm="1">
        <f t="array" aca="1" ref="R531" ca="1">IF(Tabel1[[#This Row],[auxi]:[auxi]],SUMIF(Tabel1[semaine],Tabel1[[#This Row],[semaine]],Tabel1[Heures payées]),"-")</f>
        <v>-</v>
      </c>
      <c r="S531" s="57" t="str" cm="1">
        <f t="array" aca="1" ref="S531" ca="1">IF(Tabel1[[#This Row],[auxi]:[auxi]],Tabel1[[#This Row],[total semaine]]*24-Contrat_hebdo__h,"")</f>
        <v/>
      </c>
      <c r="T531" s="68" t="str" cm="1">
        <f t="array" aca="1" ref="T531" ca="1">IF(Tabel1[[#This Row],[auxi]:[auxi]],SUMIF(Tabel1[semaine],Tabel1[[#This Row],[semaine]],Tabel1[Repas matin]),"-")</f>
        <v>-</v>
      </c>
      <c r="U531" s="68" t="str" cm="1">
        <f t="array" aca="1" ref="U531" ca="1">IF(Tabel1[[#This Row],[auxi]:[auxi]],SUMIF(Tabel1[semaine],Tabel1[[#This Row],[semaine]],Tabel1[Repas soir]),"-")</f>
        <v>-</v>
      </c>
    </row>
    <row r="532" spans="1:21" ht="15.75" thickBot="1" x14ac:dyDescent="0.3">
      <c r="A532" s="68" t="str">
        <f>MOD(YEAR(Tabel1[[#This Row],[Date]]-WEEKDAY(Tabel1[[#This Row],[Date]],2)+4),100)&amp;TEXT(_xlfn.ISOWEEKNUM(Tabel1[[#This Row],[Date]]),"-00")</f>
        <v>27-23</v>
      </c>
      <c r="B532" s="49" t="str">
        <f>MOD(YEAR(Tabel1[[#This Row],[Date]]),100) &amp; TEXT(MONTH(Tabel1[[#This Row],[Date]]),"-00")</f>
        <v>27-06</v>
      </c>
      <c r="C532" s="60">
        <v>46548</v>
      </c>
      <c r="D532" s="53"/>
      <c r="E532" s="53"/>
      <c r="F532" s="53"/>
      <c r="G532" s="53"/>
      <c r="H532" s="53"/>
      <c r="I532" s="53"/>
      <c r="J532" s="53"/>
      <c r="K532" s="53"/>
      <c r="L532" s="69"/>
      <c r="M532" s="53"/>
      <c r="N532" s="48"/>
      <c r="O532" s="53"/>
      <c r="P532" s="54"/>
      <c r="Q532" s="70" cm="1">
        <f t="array" aca="1" ref="Q532" ca="1">(TODAY()&gt;=Tabel1[[#This Row],[Date]])*(_xlfn.AGGREGATE(14,6,Tabel1[Date]/(Tabel1[semaine]=Tabel1[[#This Row],[semaine]]),1)=Tabel1[[#This Row],[Date]])</f>
        <v>0</v>
      </c>
      <c r="R532" s="56" t="str" cm="1">
        <f t="array" aca="1" ref="R532" ca="1">IF(Tabel1[[#This Row],[auxi]:[auxi]],SUMIF(Tabel1[semaine],Tabel1[[#This Row],[semaine]],Tabel1[Heures payées]),"-")</f>
        <v>-</v>
      </c>
      <c r="S532" s="57" t="str" cm="1">
        <f t="array" aca="1" ref="S532" ca="1">IF(Tabel1[[#This Row],[auxi]:[auxi]],Tabel1[[#This Row],[total semaine]]*24-Contrat_hebdo__h,"")</f>
        <v/>
      </c>
      <c r="T532" s="68" t="str" cm="1">
        <f t="array" aca="1" ref="T532" ca="1">IF(Tabel1[[#This Row],[auxi]:[auxi]],SUMIF(Tabel1[semaine],Tabel1[[#This Row],[semaine]],Tabel1[Repas matin]),"-")</f>
        <v>-</v>
      </c>
      <c r="U532" s="68" t="str" cm="1">
        <f t="array" aca="1" ref="U532" ca="1">IF(Tabel1[[#This Row],[auxi]:[auxi]],SUMIF(Tabel1[semaine],Tabel1[[#This Row],[semaine]],Tabel1[Repas soir]),"-")</f>
        <v>-</v>
      </c>
    </row>
    <row r="533" spans="1:21" ht="15.75" thickBot="1" x14ac:dyDescent="0.3">
      <c r="A533" s="68" t="str">
        <f>MOD(YEAR(Tabel1[[#This Row],[Date]]-WEEKDAY(Tabel1[[#This Row],[Date]],2)+4),100)&amp;TEXT(_xlfn.ISOWEEKNUM(Tabel1[[#This Row],[Date]]),"-00")</f>
        <v>27-23</v>
      </c>
      <c r="B533" s="49" t="str">
        <f>MOD(YEAR(Tabel1[[#This Row],[Date]]),100) &amp; TEXT(MONTH(Tabel1[[#This Row],[Date]]),"-00")</f>
        <v>27-06</v>
      </c>
      <c r="C533" s="50">
        <v>46549</v>
      </c>
      <c r="D533" s="53"/>
      <c r="E533" s="53"/>
      <c r="F533" s="53"/>
      <c r="G533" s="53"/>
      <c r="H533" s="53"/>
      <c r="I533" s="53"/>
      <c r="J533" s="53"/>
      <c r="K533" s="53"/>
      <c r="L533" s="69"/>
      <c r="M533" s="53"/>
      <c r="N533" s="48"/>
      <c r="O533" s="53"/>
      <c r="P533" s="54"/>
      <c r="Q533" s="70" cm="1">
        <f t="array" aca="1" ref="Q533" ca="1">(TODAY()&gt;=Tabel1[[#This Row],[Date]])*(_xlfn.AGGREGATE(14,6,Tabel1[Date]/(Tabel1[semaine]=Tabel1[[#This Row],[semaine]]),1)=Tabel1[[#This Row],[Date]])</f>
        <v>0</v>
      </c>
      <c r="R533" s="56" t="str" cm="1">
        <f t="array" aca="1" ref="R533" ca="1">IF(Tabel1[[#This Row],[auxi]:[auxi]],SUMIF(Tabel1[semaine],Tabel1[[#This Row],[semaine]],Tabel1[Heures payées]),"-")</f>
        <v>-</v>
      </c>
      <c r="S533" s="57" t="str" cm="1">
        <f t="array" aca="1" ref="S533" ca="1">IF(Tabel1[[#This Row],[auxi]:[auxi]],Tabel1[[#This Row],[total semaine]]*24-Contrat_hebdo__h,"")</f>
        <v/>
      </c>
      <c r="T533" s="68" t="str" cm="1">
        <f t="array" aca="1" ref="T533" ca="1">IF(Tabel1[[#This Row],[auxi]:[auxi]],SUMIF(Tabel1[semaine],Tabel1[[#This Row],[semaine]],Tabel1[Repas matin]),"-")</f>
        <v>-</v>
      </c>
      <c r="U533" s="68" t="str" cm="1">
        <f t="array" aca="1" ref="U533" ca="1">IF(Tabel1[[#This Row],[auxi]:[auxi]],SUMIF(Tabel1[semaine],Tabel1[[#This Row],[semaine]],Tabel1[Repas soir]),"-")</f>
        <v>-</v>
      </c>
    </row>
    <row r="534" spans="1:21" ht="15.75" thickBot="1" x14ac:dyDescent="0.3">
      <c r="A534" s="68" t="str">
        <f>MOD(YEAR(Tabel1[[#This Row],[Date]]-WEEKDAY(Tabel1[[#This Row],[Date]],2)+4),100)&amp;TEXT(_xlfn.ISOWEEKNUM(Tabel1[[#This Row],[Date]]),"-00")</f>
        <v>27-23</v>
      </c>
      <c r="B534" s="49" t="str">
        <f>MOD(YEAR(Tabel1[[#This Row],[Date]]),100) &amp; TEXT(MONTH(Tabel1[[#This Row],[Date]]),"-00")</f>
        <v>27-06</v>
      </c>
      <c r="C534" s="50">
        <v>46550</v>
      </c>
      <c r="D534" s="53"/>
      <c r="E534" s="53"/>
      <c r="F534" s="53"/>
      <c r="G534" s="53"/>
      <c r="H534" s="53"/>
      <c r="I534" s="53"/>
      <c r="J534" s="53"/>
      <c r="K534" s="53"/>
      <c r="L534" s="69"/>
      <c r="M534" s="53"/>
      <c r="N534" s="48"/>
      <c r="O534" s="53"/>
      <c r="P534" s="54"/>
      <c r="Q534" s="70" cm="1">
        <f t="array" aca="1" ref="Q534" ca="1">(TODAY()&gt;=Tabel1[[#This Row],[Date]])*(_xlfn.AGGREGATE(14,6,Tabel1[Date]/(Tabel1[semaine]=Tabel1[[#This Row],[semaine]]),1)=Tabel1[[#This Row],[Date]])</f>
        <v>0</v>
      </c>
      <c r="R534" s="56" t="str" cm="1">
        <f t="array" aca="1" ref="R534" ca="1">IF(Tabel1[[#This Row],[auxi]:[auxi]],SUMIF(Tabel1[semaine],Tabel1[[#This Row],[semaine]],Tabel1[Heures payées]),"-")</f>
        <v>-</v>
      </c>
      <c r="S534" s="57" t="str" cm="1">
        <f t="array" aca="1" ref="S534" ca="1">IF(Tabel1[[#This Row],[auxi]:[auxi]],Tabel1[[#This Row],[total semaine]]*24-Contrat_hebdo__h,"")</f>
        <v/>
      </c>
      <c r="T534" s="68" t="str" cm="1">
        <f t="array" aca="1" ref="T534" ca="1">IF(Tabel1[[#This Row],[auxi]:[auxi]],SUMIF(Tabel1[semaine],Tabel1[[#This Row],[semaine]],Tabel1[Repas matin]),"-")</f>
        <v>-</v>
      </c>
      <c r="U534" s="68" t="str" cm="1">
        <f t="array" aca="1" ref="U534" ca="1">IF(Tabel1[[#This Row],[auxi]:[auxi]],SUMIF(Tabel1[semaine],Tabel1[[#This Row],[semaine]],Tabel1[Repas soir]),"-")</f>
        <v>-</v>
      </c>
    </row>
    <row r="535" spans="1:21" ht="15.75" thickBot="1" x14ac:dyDescent="0.3">
      <c r="A535" s="68" t="str">
        <f>MOD(YEAR(Tabel1[[#This Row],[Date]]-WEEKDAY(Tabel1[[#This Row],[Date]],2)+4),100)&amp;TEXT(_xlfn.ISOWEEKNUM(Tabel1[[#This Row],[Date]]),"-00")</f>
        <v>27-23</v>
      </c>
      <c r="B535" s="49" t="str">
        <f>MOD(YEAR(Tabel1[[#This Row],[Date]]),100) &amp; TEXT(MONTH(Tabel1[[#This Row],[Date]]),"-00")</f>
        <v>27-06</v>
      </c>
      <c r="C535" s="60">
        <v>46551</v>
      </c>
      <c r="D535" s="53"/>
      <c r="E535" s="53"/>
      <c r="F535" s="53"/>
      <c r="G535" s="53"/>
      <c r="H535" s="53"/>
      <c r="I535" s="53"/>
      <c r="J535" s="53"/>
      <c r="K535" s="53"/>
      <c r="L535" s="69"/>
      <c r="M535" s="53"/>
      <c r="N535" s="48"/>
      <c r="O535" s="53"/>
      <c r="P535" s="54"/>
      <c r="Q535" s="70" cm="1">
        <f t="array" aca="1" ref="Q535" ca="1">(TODAY()&gt;=Tabel1[[#This Row],[Date]])*(_xlfn.AGGREGATE(14,6,Tabel1[Date]/(Tabel1[semaine]=Tabel1[[#This Row],[semaine]]),1)=Tabel1[[#This Row],[Date]])</f>
        <v>0</v>
      </c>
      <c r="R535" s="56" t="str" cm="1">
        <f t="array" aca="1" ref="R535" ca="1">IF(Tabel1[[#This Row],[auxi]:[auxi]],SUMIF(Tabel1[semaine],Tabel1[[#This Row],[semaine]],Tabel1[Heures payées]),"-")</f>
        <v>-</v>
      </c>
      <c r="S535" s="57" t="str" cm="1">
        <f t="array" aca="1" ref="S535" ca="1">IF(Tabel1[[#This Row],[auxi]:[auxi]],Tabel1[[#This Row],[total semaine]]*24-Contrat_hebdo__h,"")</f>
        <v/>
      </c>
      <c r="T535" s="68" t="str" cm="1">
        <f t="array" aca="1" ref="T535" ca="1">IF(Tabel1[[#This Row],[auxi]:[auxi]],SUMIF(Tabel1[semaine],Tabel1[[#This Row],[semaine]],Tabel1[Repas matin]),"-")</f>
        <v>-</v>
      </c>
      <c r="U535" s="68" t="str" cm="1">
        <f t="array" aca="1" ref="U535" ca="1">IF(Tabel1[[#This Row],[auxi]:[auxi]],SUMIF(Tabel1[semaine],Tabel1[[#This Row],[semaine]],Tabel1[Repas soir]),"-")</f>
        <v>-</v>
      </c>
    </row>
    <row r="536" spans="1:21" ht="15.75" thickBot="1" x14ac:dyDescent="0.3">
      <c r="A536" s="68" t="str">
        <f>MOD(YEAR(Tabel1[[#This Row],[Date]]-WEEKDAY(Tabel1[[#This Row],[Date]],2)+4),100)&amp;TEXT(_xlfn.ISOWEEKNUM(Tabel1[[#This Row],[Date]]),"-00")</f>
        <v>27-24</v>
      </c>
      <c r="B536" s="49" t="str">
        <f>MOD(YEAR(Tabel1[[#This Row],[Date]]),100) &amp; TEXT(MONTH(Tabel1[[#This Row],[Date]]),"-00")</f>
        <v>27-06</v>
      </c>
      <c r="C536" s="50">
        <v>46552</v>
      </c>
      <c r="D536" s="53"/>
      <c r="E536" s="53"/>
      <c r="F536" s="53"/>
      <c r="G536" s="53"/>
      <c r="H536" s="53"/>
      <c r="I536" s="53"/>
      <c r="J536" s="53"/>
      <c r="K536" s="53"/>
      <c r="L536" s="69"/>
      <c r="M536" s="53"/>
      <c r="N536" s="48"/>
      <c r="O536" s="53"/>
      <c r="P536" s="54"/>
      <c r="Q536" s="70" cm="1">
        <f t="array" aca="1" ref="Q536" ca="1">(TODAY()&gt;=Tabel1[[#This Row],[Date]])*(_xlfn.AGGREGATE(14,6,Tabel1[Date]/(Tabel1[semaine]=Tabel1[[#This Row],[semaine]]),1)=Tabel1[[#This Row],[Date]])</f>
        <v>0</v>
      </c>
      <c r="R536" s="56" t="str" cm="1">
        <f t="array" aca="1" ref="R536" ca="1">IF(Tabel1[[#This Row],[auxi]:[auxi]],SUMIF(Tabel1[semaine],Tabel1[[#This Row],[semaine]],Tabel1[Heures payées]),"-")</f>
        <v>-</v>
      </c>
      <c r="S536" s="57" t="str" cm="1">
        <f t="array" aca="1" ref="S536" ca="1">IF(Tabel1[[#This Row],[auxi]:[auxi]],Tabel1[[#This Row],[total semaine]]*24-Contrat_hebdo__h,"")</f>
        <v/>
      </c>
      <c r="T536" s="68" t="str" cm="1">
        <f t="array" aca="1" ref="T536" ca="1">IF(Tabel1[[#This Row],[auxi]:[auxi]],SUMIF(Tabel1[semaine],Tabel1[[#This Row],[semaine]],Tabel1[Repas matin]),"-")</f>
        <v>-</v>
      </c>
      <c r="U536" s="68" t="str" cm="1">
        <f t="array" aca="1" ref="U536" ca="1">IF(Tabel1[[#This Row],[auxi]:[auxi]],SUMIF(Tabel1[semaine],Tabel1[[#This Row],[semaine]],Tabel1[Repas soir]),"-")</f>
        <v>-</v>
      </c>
    </row>
    <row r="537" spans="1:21" ht="15.75" thickBot="1" x14ac:dyDescent="0.3">
      <c r="A537" s="68" t="str">
        <f>MOD(YEAR(Tabel1[[#This Row],[Date]]-WEEKDAY(Tabel1[[#This Row],[Date]],2)+4),100)&amp;TEXT(_xlfn.ISOWEEKNUM(Tabel1[[#This Row],[Date]]),"-00")</f>
        <v>27-24</v>
      </c>
      <c r="B537" s="49" t="str">
        <f>MOD(YEAR(Tabel1[[#This Row],[Date]]),100) &amp; TEXT(MONTH(Tabel1[[#This Row],[Date]]),"-00")</f>
        <v>27-06</v>
      </c>
      <c r="C537" s="50">
        <v>46553</v>
      </c>
      <c r="D537" s="53"/>
      <c r="E537" s="53"/>
      <c r="F537" s="53"/>
      <c r="G537" s="53"/>
      <c r="H537" s="53"/>
      <c r="I537" s="53"/>
      <c r="J537" s="53"/>
      <c r="K537" s="53"/>
      <c r="L537" s="69"/>
      <c r="M537" s="53"/>
      <c r="N537" s="48"/>
      <c r="O537" s="53"/>
      <c r="P537" s="54"/>
      <c r="Q537" s="70" cm="1">
        <f t="array" aca="1" ref="Q537" ca="1">(TODAY()&gt;=Tabel1[[#This Row],[Date]])*(_xlfn.AGGREGATE(14,6,Tabel1[Date]/(Tabel1[semaine]=Tabel1[[#This Row],[semaine]]),1)=Tabel1[[#This Row],[Date]])</f>
        <v>0</v>
      </c>
      <c r="R537" s="56" t="str" cm="1">
        <f t="array" aca="1" ref="R537" ca="1">IF(Tabel1[[#This Row],[auxi]:[auxi]],SUMIF(Tabel1[semaine],Tabel1[[#This Row],[semaine]],Tabel1[Heures payées]),"-")</f>
        <v>-</v>
      </c>
      <c r="S537" s="57" t="str" cm="1">
        <f t="array" aca="1" ref="S537" ca="1">IF(Tabel1[[#This Row],[auxi]:[auxi]],Tabel1[[#This Row],[total semaine]]*24-Contrat_hebdo__h,"")</f>
        <v/>
      </c>
      <c r="T537" s="68" t="str" cm="1">
        <f t="array" aca="1" ref="T537" ca="1">IF(Tabel1[[#This Row],[auxi]:[auxi]],SUMIF(Tabel1[semaine],Tabel1[[#This Row],[semaine]],Tabel1[Repas matin]),"-")</f>
        <v>-</v>
      </c>
      <c r="U537" s="68" t="str" cm="1">
        <f t="array" aca="1" ref="U537" ca="1">IF(Tabel1[[#This Row],[auxi]:[auxi]],SUMIF(Tabel1[semaine],Tabel1[[#This Row],[semaine]],Tabel1[Repas soir]),"-")</f>
        <v>-</v>
      </c>
    </row>
    <row r="538" spans="1:21" ht="15.75" thickBot="1" x14ac:dyDescent="0.3">
      <c r="A538" s="68" t="str">
        <f>MOD(YEAR(Tabel1[[#This Row],[Date]]-WEEKDAY(Tabel1[[#This Row],[Date]],2)+4),100)&amp;TEXT(_xlfn.ISOWEEKNUM(Tabel1[[#This Row],[Date]]),"-00")</f>
        <v>27-24</v>
      </c>
      <c r="B538" s="49" t="str">
        <f>MOD(YEAR(Tabel1[[#This Row],[Date]]),100) &amp; TEXT(MONTH(Tabel1[[#This Row],[Date]]),"-00")</f>
        <v>27-06</v>
      </c>
      <c r="C538" s="60">
        <v>46554</v>
      </c>
      <c r="D538" s="53"/>
      <c r="E538" s="53"/>
      <c r="F538" s="53"/>
      <c r="G538" s="53"/>
      <c r="H538" s="53"/>
      <c r="I538" s="53"/>
      <c r="J538" s="53"/>
      <c r="K538" s="53"/>
      <c r="L538" s="69"/>
      <c r="M538" s="53"/>
      <c r="N538" s="48"/>
      <c r="O538" s="53"/>
      <c r="P538" s="54"/>
      <c r="Q538" s="70" cm="1">
        <f t="array" aca="1" ref="Q538" ca="1">(TODAY()&gt;=Tabel1[[#This Row],[Date]])*(_xlfn.AGGREGATE(14,6,Tabel1[Date]/(Tabel1[semaine]=Tabel1[[#This Row],[semaine]]),1)=Tabel1[[#This Row],[Date]])</f>
        <v>0</v>
      </c>
      <c r="R538" s="56" t="str" cm="1">
        <f t="array" aca="1" ref="R538" ca="1">IF(Tabel1[[#This Row],[auxi]:[auxi]],SUMIF(Tabel1[semaine],Tabel1[[#This Row],[semaine]],Tabel1[Heures payées]),"-")</f>
        <v>-</v>
      </c>
      <c r="S538" s="57" t="str" cm="1">
        <f t="array" aca="1" ref="S538" ca="1">IF(Tabel1[[#This Row],[auxi]:[auxi]],Tabel1[[#This Row],[total semaine]]*24-Contrat_hebdo__h,"")</f>
        <v/>
      </c>
      <c r="T538" s="68" t="str" cm="1">
        <f t="array" aca="1" ref="T538" ca="1">IF(Tabel1[[#This Row],[auxi]:[auxi]],SUMIF(Tabel1[semaine],Tabel1[[#This Row],[semaine]],Tabel1[Repas matin]),"-")</f>
        <v>-</v>
      </c>
      <c r="U538" s="68" t="str" cm="1">
        <f t="array" aca="1" ref="U538" ca="1">IF(Tabel1[[#This Row],[auxi]:[auxi]],SUMIF(Tabel1[semaine],Tabel1[[#This Row],[semaine]],Tabel1[Repas soir]),"-")</f>
        <v>-</v>
      </c>
    </row>
    <row r="539" spans="1:21" ht="15.75" thickBot="1" x14ac:dyDescent="0.3">
      <c r="A539" s="68" t="str">
        <f>MOD(YEAR(Tabel1[[#This Row],[Date]]-WEEKDAY(Tabel1[[#This Row],[Date]],2)+4),100)&amp;TEXT(_xlfn.ISOWEEKNUM(Tabel1[[#This Row],[Date]]),"-00")</f>
        <v>27-24</v>
      </c>
      <c r="B539" s="49" t="str">
        <f>MOD(YEAR(Tabel1[[#This Row],[Date]]),100) &amp; TEXT(MONTH(Tabel1[[#This Row],[Date]]),"-00")</f>
        <v>27-06</v>
      </c>
      <c r="C539" s="50">
        <v>46555</v>
      </c>
      <c r="D539" s="53"/>
      <c r="E539" s="53"/>
      <c r="F539" s="53"/>
      <c r="G539" s="53"/>
      <c r="H539" s="53"/>
      <c r="I539" s="53"/>
      <c r="J539" s="53"/>
      <c r="K539" s="53"/>
      <c r="L539" s="69"/>
      <c r="M539" s="53"/>
      <c r="N539" s="48"/>
      <c r="O539" s="53"/>
      <c r="P539" s="54"/>
      <c r="Q539" s="70" cm="1">
        <f t="array" aca="1" ref="Q539" ca="1">(TODAY()&gt;=Tabel1[[#This Row],[Date]])*(_xlfn.AGGREGATE(14,6,Tabel1[Date]/(Tabel1[semaine]=Tabel1[[#This Row],[semaine]]),1)=Tabel1[[#This Row],[Date]])</f>
        <v>0</v>
      </c>
      <c r="R539" s="56" t="str" cm="1">
        <f t="array" aca="1" ref="R539" ca="1">IF(Tabel1[[#This Row],[auxi]:[auxi]],SUMIF(Tabel1[semaine],Tabel1[[#This Row],[semaine]],Tabel1[Heures payées]),"-")</f>
        <v>-</v>
      </c>
      <c r="S539" s="57" t="str" cm="1">
        <f t="array" aca="1" ref="S539" ca="1">IF(Tabel1[[#This Row],[auxi]:[auxi]],Tabel1[[#This Row],[total semaine]]*24-Contrat_hebdo__h,"")</f>
        <v/>
      </c>
      <c r="T539" s="68" t="str" cm="1">
        <f t="array" aca="1" ref="T539" ca="1">IF(Tabel1[[#This Row],[auxi]:[auxi]],SUMIF(Tabel1[semaine],Tabel1[[#This Row],[semaine]],Tabel1[Repas matin]),"-")</f>
        <v>-</v>
      </c>
      <c r="U539" s="68" t="str" cm="1">
        <f t="array" aca="1" ref="U539" ca="1">IF(Tabel1[[#This Row],[auxi]:[auxi]],SUMIF(Tabel1[semaine],Tabel1[[#This Row],[semaine]],Tabel1[Repas soir]),"-")</f>
        <v>-</v>
      </c>
    </row>
    <row r="540" spans="1:21" ht="15.75" thickBot="1" x14ac:dyDescent="0.3">
      <c r="A540" s="68" t="str">
        <f>MOD(YEAR(Tabel1[[#This Row],[Date]]-WEEKDAY(Tabel1[[#This Row],[Date]],2)+4),100)&amp;TEXT(_xlfn.ISOWEEKNUM(Tabel1[[#This Row],[Date]]),"-00")</f>
        <v>27-24</v>
      </c>
      <c r="B540" s="49" t="str">
        <f>MOD(YEAR(Tabel1[[#This Row],[Date]]),100) &amp; TEXT(MONTH(Tabel1[[#This Row],[Date]]),"-00")</f>
        <v>27-06</v>
      </c>
      <c r="C540" s="50">
        <v>46556</v>
      </c>
      <c r="D540" s="53"/>
      <c r="E540" s="53"/>
      <c r="F540" s="53"/>
      <c r="G540" s="53"/>
      <c r="H540" s="53"/>
      <c r="I540" s="53"/>
      <c r="J540" s="53"/>
      <c r="K540" s="53"/>
      <c r="L540" s="69"/>
      <c r="M540" s="53"/>
      <c r="N540" s="48"/>
      <c r="O540" s="53"/>
      <c r="P540" s="54"/>
      <c r="Q540" s="70" cm="1">
        <f t="array" aca="1" ref="Q540" ca="1">(TODAY()&gt;=Tabel1[[#This Row],[Date]])*(_xlfn.AGGREGATE(14,6,Tabel1[Date]/(Tabel1[semaine]=Tabel1[[#This Row],[semaine]]),1)=Tabel1[[#This Row],[Date]])</f>
        <v>0</v>
      </c>
      <c r="R540" s="56" t="str" cm="1">
        <f t="array" aca="1" ref="R540" ca="1">IF(Tabel1[[#This Row],[auxi]:[auxi]],SUMIF(Tabel1[semaine],Tabel1[[#This Row],[semaine]],Tabel1[Heures payées]),"-")</f>
        <v>-</v>
      </c>
      <c r="S540" s="57" t="str" cm="1">
        <f t="array" aca="1" ref="S540" ca="1">IF(Tabel1[[#This Row],[auxi]:[auxi]],Tabel1[[#This Row],[total semaine]]*24-Contrat_hebdo__h,"")</f>
        <v/>
      </c>
      <c r="T540" s="68" t="str" cm="1">
        <f t="array" aca="1" ref="T540" ca="1">IF(Tabel1[[#This Row],[auxi]:[auxi]],SUMIF(Tabel1[semaine],Tabel1[[#This Row],[semaine]],Tabel1[Repas matin]),"-")</f>
        <v>-</v>
      </c>
      <c r="U540" s="68" t="str" cm="1">
        <f t="array" aca="1" ref="U540" ca="1">IF(Tabel1[[#This Row],[auxi]:[auxi]],SUMIF(Tabel1[semaine],Tabel1[[#This Row],[semaine]],Tabel1[Repas soir]),"-")</f>
        <v>-</v>
      </c>
    </row>
    <row r="541" spans="1:21" ht="15.75" thickBot="1" x14ac:dyDescent="0.3">
      <c r="A541" s="68" t="str">
        <f>MOD(YEAR(Tabel1[[#This Row],[Date]]-WEEKDAY(Tabel1[[#This Row],[Date]],2)+4),100)&amp;TEXT(_xlfn.ISOWEEKNUM(Tabel1[[#This Row],[Date]]),"-00")</f>
        <v>27-24</v>
      </c>
      <c r="B541" s="49" t="str">
        <f>MOD(YEAR(Tabel1[[#This Row],[Date]]),100) &amp; TEXT(MONTH(Tabel1[[#This Row],[Date]]),"-00")</f>
        <v>27-06</v>
      </c>
      <c r="C541" s="60">
        <v>46557</v>
      </c>
      <c r="D541" s="53"/>
      <c r="E541" s="53"/>
      <c r="F541" s="53"/>
      <c r="G541" s="53"/>
      <c r="H541" s="53"/>
      <c r="I541" s="53"/>
      <c r="J541" s="53"/>
      <c r="K541" s="53"/>
      <c r="L541" s="69"/>
      <c r="M541" s="53"/>
      <c r="N541" s="48"/>
      <c r="O541" s="53"/>
      <c r="P541" s="54"/>
      <c r="Q541" s="70" cm="1">
        <f t="array" aca="1" ref="Q541" ca="1">(TODAY()&gt;=Tabel1[[#This Row],[Date]])*(_xlfn.AGGREGATE(14,6,Tabel1[Date]/(Tabel1[semaine]=Tabel1[[#This Row],[semaine]]),1)=Tabel1[[#This Row],[Date]])</f>
        <v>0</v>
      </c>
      <c r="R541" s="56" t="str" cm="1">
        <f t="array" aca="1" ref="R541" ca="1">IF(Tabel1[[#This Row],[auxi]:[auxi]],SUMIF(Tabel1[semaine],Tabel1[[#This Row],[semaine]],Tabel1[Heures payées]),"-")</f>
        <v>-</v>
      </c>
      <c r="S541" s="57" t="str" cm="1">
        <f t="array" aca="1" ref="S541" ca="1">IF(Tabel1[[#This Row],[auxi]:[auxi]],Tabel1[[#This Row],[total semaine]]*24-Contrat_hebdo__h,"")</f>
        <v/>
      </c>
      <c r="T541" s="68" t="str" cm="1">
        <f t="array" aca="1" ref="T541" ca="1">IF(Tabel1[[#This Row],[auxi]:[auxi]],SUMIF(Tabel1[semaine],Tabel1[[#This Row],[semaine]],Tabel1[Repas matin]),"-")</f>
        <v>-</v>
      </c>
      <c r="U541" s="68" t="str" cm="1">
        <f t="array" aca="1" ref="U541" ca="1">IF(Tabel1[[#This Row],[auxi]:[auxi]],SUMIF(Tabel1[semaine],Tabel1[[#This Row],[semaine]],Tabel1[Repas soir]),"-")</f>
        <v>-</v>
      </c>
    </row>
    <row r="542" spans="1:21" ht="15.75" thickBot="1" x14ac:dyDescent="0.3">
      <c r="A542" s="68" t="str">
        <f>MOD(YEAR(Tabel1[[#This Row],[Date]]-WEEKDAY(Tabel1[[#This Row],[Date]],2)+4),100)&amp;TEXT(_xlfn.ISOWEEKNUM(Tabel1[[#This Row],[Date]]),"-00")</f>
        <v>27-24</v>
      </c>
      <c r="B542" s="49" t="str">
        <f>MOD(YEAR(Tabel1[[#This Row],[Date]]),100) &amp; TEXT(MONTH(Tabel1[[#This Row],[Date]]),"-00")</f>
        <v>27-06</v>
      </c>
      <c r="C542" s="50">
        <v>46558</v>
      </c>
      <c r="D542" s="53"/>
      <c r="E542" s="53"/>
      <c r="F542" s="53"/>
      <c r="G542" s="53"/>
      <c r="H542" s="53"/>
      <c r="I542" s="53"/>
      <c r="J542" s="53"/>
      <c r="K542" s="53"/>
      <c r="L542" s="69"/>
      <c r="M542" s="53"/>
      <c r="N542" s="48"/>
      <c r="O542" s="53"/>
      <c r="P542" s="54"/>
      <c r="Q542" s="70" cm="1">
        <f t="array" aca="1" ref="Q542" ca="1">(TODAY()&gt;=Tabel1[[#This Row],[Date]])*(_xlfn.AGGREGATE(14,6,Tabel1[Date]/(Tabel1[semaine]=Tabel1[[#This Row],[semaine]]),1)=Tabel1[[#This Row],[Date]])</f>
        <v>0</v>
      </c>
      <c r="R542" s="56" t="str" cm="1">
        <f t="array" aca="1" ref="R542" ca="1">IF(Tabel1[[#This Row],[auxi]:[auxi]],SUMIF(Tabel1[semaine],Tabel1[[#This Row],[semaine]],Tabel1[Heures payées]),"-")</f>
        <v>-</v>
      </c>
      <c r="S542" s="57" t="str" cm="1">
        <f t="array" aca="1" ref="S542" ca="1">IF(Tabel1[[#This Row],[auxi]:[auxi]],Tabel1[[#This Row],[total semaine]]*24-Contrat_hebdo__h,"")</f>
        <v/>
      </c>
      <c r="T542" s="68" t="str" cm="1">
        <f t="array" aca="1" ref="T542" ca="1">IF(Tabel1[[#This Row],[auxi]:[auxi]],SUMIF(Tabel1[semaine],Tabel1[[#This Row],[semaine]],Tabel1[Repas matin]),"-")</f>
        <v>-</v>
      </c>
      <c r="U542" s="68" t="str" cm="1">
        <f t="array" aca="1" ref="U542" ca="1">IF(Tabel1[[#This Row],[auxi]:[auxi]],SUMIF(Tabel1[semaine],Tabel1[[#This Row],[semaine]],Tabel1[Repas soir]),"-")</f>
        <v>-</v>
      </c>
    </row>
    <row r="543" spans="1:21" ht="15.75" thickBot="1" x14ac:dyDescent="0.3">
      <c r="A543" s="68" t="str">
        <f>MOD(YEAR(Tabel1[[#This Row],[Date]]-WEEKDAY(Tabel1[[#This Row],[Date]],2)+4),100)&amp;TEXT(_xlfn.ISOWEEKNUM(Tabel1[[#This Row],[Date]]),"-00")</f>
        <v>27-25</v>
      </c>
      <c r="B543" s="49" t="str">
        <f>MOD(YEAR(Tabel1[[#This Row],[Date]]),100) &amp; TEXT(MONTH(Tabel1[[#This Row],[Date]]),"-00")</f>
        <v>27-06</v>
      </c>
      <c r="C543" s="50">
        <v>46559</v>
      </c>
      <c r="D543" s="53"/>
      <c r="E543" s="53"/>
      <c r="F543" s="53"/>
      <c r="G543" s="53"/>
      <c r="H543" s="53"/>
      <c r="I543" s="53"/>
      <c r="J543" s="53"/>
      <c r="K543" s="53"/>
      <c r="L543" s="69"/>
      <c r="M543" s="53"/>
      <c r="N543" s="48"/>
      <c r="O543" s="53"/>
      <c r="P543" s="54"/>
      <c r="Q543" s="70" cm="1">
        <f t="array" aca="1" ref="Q543" ca="1">(TODAY()&gt;=Tabel1[[#This Row],[Date]])*(_xlfn.AGGREGATE(14,6,Tabel1[Date]/(Tabel1[semaine]=Tabel1[[#This Row],[semaine]]),1)=Tabel1[[#This Row],[Date]])</f>
        <v>0</v>
      </c>
      <c r="R543" s="56" t="str" cm="1">
        <f t="array" aca="1" ref="R543" ca="1">IF(Tabel1[[#This Row],[auxi]:[auxi]],SUMIF(Tabel1[semaine],Tabel1[[#This Row],[semaine]],Tabel1[Heures payées]),"-")</f>
        <v>-</v>
      </c>
      <c r="S543" s="57" t="str" cm="1">
        <f t="array" aca="1" ref="S543" ca="1">IF(Tabel1[[#This Row],[auxi]:[auxi]],Tabel1[[#This Row],[total semaine]]*24-Contrat_hebdo__h,"")</f>
        <v/>
      </c>
      <c r="T543" s="68" t="str" cm="1">
        <f t="array" aca="1" ref="T543" ca="1">IF(Tabel1[[#This Row],[auxi]:[auxi]],SUMIF(Tabel1[semaine],Tabel1[[#This Row],[semaine]],Tabel1[Repas matin]),"-")</f>
        <v>-</v>
      </c>
      <c r="U543" s="68" t="str" cm="1">
        <f t="array" aca="1" ref="U543" ca="1">IF(Tabel1[[#This Row],[auxi]:[auxi]],SUMIF(Tabel1[semaine],Tabel1[[#This Row],[semaine]],Tabel1[Repas soir]),"-")</f>
        <v>-</v>
      </c>
    </row>
    <row r="544" spans="1:21" ht="15.75" thickBot="1" x14ac:dyDescent="0.3">
      <c r="A544" s="68" t="str">
        <f>MOD(YEAR(Tabel1[[#This Row],[Date]]-WEEKDAY(Tabel1[[#This Row],[Date]],2)+4),100)&amp;TEXT(_xlfn.ISOWEEKNUM(Tabel1[[#This Row],[Date]]),"-00")</f>
        <v>27-25</v>
      </c>
      <c r="B544" s="49" t="str">
        <f>MOD(YEAR(Tabel1[[#This Row],[Date]]),100) &amp; TEXT(MONTH(Tabel1[[#This Row],[Date]]),"-00")</f>
        <v>27-06</v>
      </c>
      <c r="C544" s="60">
        <v>46560</v>
      </c>
      <c r="D544" s="53"/>
      <c r="E544" s="53"/>
      <c r="F544" s="53"/>
      <c r="G544" s="53"/>
      <c r="H544" s="53"/>
      <c r="I544" s="53"/>
      <c r="J544" s="53"/>
      <c r="K544" s="53"/>
      <c r="L544" s="69"/>
      <c r="M544" s="53"/>
      <c r="N544" s="48"/>
      <c r="O544" s="53"/>
      <c r="P544" s="54"/>
      <c r="Q544" s="70" cm="1">
        <f t="array" aca="1" ref="Q544" ca="1">(TODAY()&gt;=Tabel1[[#This Row],[Date]])*(_xlfn.AGGREGATE(14,6,Tabel1[Date]/(Tabel1[semaine]=Tabel1[[#This Row],[semaine]]),1)=Tabel1[[#This Row],[Date]])</f>
        <v>0</v>
      </c>
      <c r="R544" s="56" t="str" cm="1">
        <f t="array" aca="1" ref="R544" ca="1">IF(Tabel1[[#This Row],[auxi]:[auxi]],SUMIF(Tabel1[semaine],Tabel1[[#This Row],[semaine]],Tabel1[Heures payées]),"-")</f>
        <v>-</v>
      </c>
      <c r="S544" s="57" t="str" cm="1">
        <f t="array" aca="1" ref="S544" ca="1">IF(Tabel1[[#This Row],[auxi]:[auxi]],Tabel1[[#This Row],[total semaine]]*24-Contrat_hebdo__h,"")</f>
        <v/>
      </c>
      <c r="T544" s="68" t="str" cm="1">
        <f t="array" aca="1" ref="T544" ca="1">IF(Tabel1[[#This Row],[auxi]:[auxi]],SUMIF(Tabel1[semaine],Tabel1[[#This Row],[semaine]],Tabel1[Repas matin]),"-")</f>
        <v>-</v>
      </c>
      <c r="U544" s="68" t="str" cm="1">
        <f t="array" aca="1" ref="U544" ca="1">IF(Tabel1[[#This Row],[auxi]:[auxi]],SUMIF(Tabel1[semaine],Tabel1[[#This Row],[semaine]],Tabel1[Repas soir]),"-")</f>
        <v>-</v>
      </c>
    </row>
    <row r="545" spans="1:21" ht="15.75" thickBot="1" x14ac:dyDescent="0.3">
      <c r="A545" s="68" t="str">
        <f>MOD(YEAR(Tabel1[[#This Row],[Date]]-WEEKDAY(Tabel1[[#This Row],[Date]],2)+4),100)&amp;TEXT(_xlfn.ISOWEEKNUM(Tabel1[[#This Row],[Date]]),"-00")</f>
        <v>27-25</v>
      </c>
      <c r="B545" s="49" t="str">
        <f>MOD(YEAR(Tabel1[[#This Row],[Date]]),100) &amp; TEXT(MONTH(Tabel1[[#This Row],[Date]]),"-00")</f>
        <v>27-06</v>
      </c>
      <c r="C545" s="50">
        <v>46561</v>
      </c>
      <c r="D545" s="53"/>
      <c r="E545" s="53"/>
      <c r="F545" s="53"/>
      <c r="G545" s="53"/>
      <c r="H545" s="53"/>
      <c r="I545" s="53"/>
      <c r="J545" s="53"/>
      <c r="K545" s="53"/>
      <c r="L545" s="69"/>
      <c r="M545" s="53"/>
      <c r="N545" s="48"/>
      <c r="O545" s="53"/>
      <c r="P545" s="54"/>
      <c r="Q545" s="70" cm="1">
        <f t="array" aca="1" ref="Q545" ca="1">(TODAY()&gt;=Tabel1[[#This Row],[Date]])*(_xlfn.AGGREGATE(14,6,Tabel1[Date]/(Tabel1[semaine]=Tabel1[[#This Row],[semaine]]),1)=Tabel1[[#This Row],[Date]])</f>
        <v>0</v>
      </c>
      <c r="R545" s="56" t="str" cm="1">
        <f t="array" aca="1" ref="R545" ca="1">IF(Tabel1[[#This Row],[auxi]:[auxi]],SUMIF(Tabel1[semaine],Tabel1[[#This Row],[semaine]],Tabel1[Heures payées]),"-")</f>
        <v>-</v>
      </c>
      <c r="S545" s="57" t="str" cm="1">
        <f t="array" aca="1" ref="S545" ca="1">IF(Tabel1[[#This Row],[auxi]:[auxi]],Tabel1[[#This Row],[total semaine]]*24-Contrat_hebdo__h,"")</f>
        <v/>
      </c>
      <c r="T545" s="68" t="str" cm="1">
        <f t="array" aca="1" ref="T545" ca="1">IF(Tabel1[[#This Row],[auxi]:[auxi]],SUMIF(Tabel1[semaine],Tabel1[[#This Row],[semaine]],Tabel1[Repas matin]),"-")</f>
        <v>-</v>
      </c>
      <c r="U545" s="68" t="str" cm="1">
        <f t="array" aca="1" ref="U545" ca="1">IF(Tabel1[[#This Row],[auxi]:[auxi]],SUMIF(Tabel1[semaine],Tabel1[[#This Row],[semaine]],Tabel1[Repas soir]),"-")</f>
        <v>-</v>
      </c>
    </row>
    <row r="546" spans="1:21" ht="15.75" thickBot="1" x14ac:dyDescent="0.3">
      <c r="A546" s="68" t="str">
        <f>MOD(YEAR(Tabel1[[#This Row],[Date]]-WEEKDAY(Tabel1[[#This Row],[Date]],2)+4),100)&amp;TEXT(_xlfn.ISOWEEKNUM(Tabel1[[#This Row],[Date]]),"-00")</f>
        <v>27-25</v>
      </c>
      <c r="B546" s="49" t="str">
        <f>MOD(YEAR(Tabel1[[#This Row],[Date]]),100) &amp; TEXT(MONTH(Tabel1[[#This Row],[Date]]),"-00")</f>
        <v>27-06</v>
      </c>
      <c r="C546" s="50">
        <v>46562</v>
      </c>
      <c r="D546" s="53"/>
      <c r="E546" s="53"/>
      <c r="F546" s="53"/>
      <c r="G546" s="53"/>
      <c r="H546" s="53"/>
      <c r="I546" s="53"/>
      <c r="J546" s="53"/>
      <c r="K546" s="53"/>
      <c r="L546" s="69"/>
      <c r="M546" s="53"/>
      <c r="N546" s="48"/>
      <c r="O546" s="53"/>
      <c r="P546" s="54"/>
      <c r="Q546" s="70" cm="1">
        <f t="array" aca="1" ref="Q546" ca="1">(TODAY()&gt;=Tabel1[[#This Row],[Date]])*(_xlfn.AGGREGATE(14,6,Tabel1[Date]/(Tabel1[semaine]=Tabel1[[#This Row],[semaine]]),1)=Tabel1[[#This Row],[Date]])</f>
        <v>0</v>
      </c>
      <c r="R546" s="56" t="str" cm="1">
        <f t="array" aca="1" ref="R546" ca="1">IF(Tabel1[[#This Row],[auxi]:[auxi]],SUMIF(Tabel1[semaine],Tabel1[[#This Row],[semaine]],Tabel1[Heures payées]),"-")</f>
        <v>-</v>
      </c>
      <c r="S546" s="57" t="str" cm="1">
        <f t="array" aca="1" ref="S546" ca="1">IF(Tabel1[[#This Row],[auxi]:[auxi]],Tabel1[[#This Row],[total semaine]]*24-Contrat_hebdo__h,"")</f>
        <v/>
      </c>
      <c r="T546" s="68" t="str" cm="1">
        <f t="array" aca="1" ref="T546" ca="1">IF(Tabel1[[#This Row],[auxi]:[auxi]],SUMIF(Tabel1[semaine],Tabel1[[#This Row],[semaine]],Tabel1[Repas matin]),"-")</f>
        <v>-</v>
      </c>
      <c r="U546" s="68" t="str" cm="1">
        <f t="array" aca="1" ref="U546" ca="1">IF(Tabel1[[#This Row],[auxi]:[auxi]],SUMIF(Tabel1[semaine],Tabel1[[#This Row],[semaine]],Tabel1[Repas soir]),"-")</f>
        <v>-</v>
      </c>
    </row>
    <row r="547" spans="1:21" ht="15.75" thickBot="1" x14ac:dyDescent="0.3">
      <c r="A547" s="68" t="str">
        <f>MOD(YEAR(Tabel1[[#This Row],[Date]]-WEEKDAY(Tabel1[[#This Row],[Date]],2)+4),100)&amp;TEXT(_xlfn.ISOWEEKNUM(Tabel1[[#This Row],[Date]]),"-00")</f>
        <v>27-25</v>
      </c>
      <c r="B547" s="49" t="str">
        <f>MOD(YEAR(Tabel1[[#This Row],[Date]]),100) &amp; TEXT(MONTH(Tabel1[[#This Row],[Date]]),"-00")</f>
        <v>27-06</v>
      </c>
      <c r="C547" s="60">
        <v>46563</v>
      </c>
      <c r="D547" s="53"/>
      <c r="E547" s="53"/>
      <c r="F547" s="53"/>
      <c r="G547" s="53"/>
      <c r="H547" s="53"/>
      <c r="I547" s="53"/>
      <c r="J547" s="53"/>
      <c r="K547" s="53"/>
      <c r="L547" s="69"/>
      <c r="M547" s="53"/>
      <c r="N547" s="48"/>
      <c r="O547" s="53"/>
      <c r="P547" s="54"/>
      <c r="Q547" s="70" cm="1">
        <f t="array" aca="1" ref="Q547" ca="1">(TODAY()&gt;=Tabel1[[#This Row],[Date]])*(_xlfn.AGGREGATE(14,6,Tabel1[Date]/(Tabel1[semaine]=Tabel1[[#This Row],[semaine]]),1)=Tabel1[[#This Row],[Date]])</f>
        <v>0</v>
      </c>
      <c r="R547" s="56" t="str" cm="1">
        <f t="array" aca="1" ref="R547" ca="1">IF(Tabel1[[#This Row],[auxi]:[auxi]],SUMIF(Tabel1[semaine],Tabel1[[#This Row],[semaine]],Tabel1[Heures payées]),"-")</f>
        <v>-</v>
      </c>
      <c r="S547" s="57" t="str" cm="1">
        <f t="array" aca="1" ref="S547" ca="1">IF(Tabel1[[#This Row],[auxi]:[auxi]],Tabel1[[#This Row],[total semaine]]*24-Contrat_hebdo__h,"")</f>
        <v/>
      </c>
      <c r="T547" s="68" t="str" cm="1">
        <f t="array" aca="1" ref="T547" ca="1">IF(Tabel1[[#This Row],[auxi]:[auxi]],SUMIF(Tabel1[semaine],Tabel1[[#This Row],[semaine]],Tabel1[Repas matin]),"-")</f>
        <v>-</v>
      </c>
      <c r="U547" s="68" t="str" cm="1">
        <f t="array" aca="1" ref="U547" ca="1">IF(Tabel1[[#This Row],[auxi]:[auxi]],SUMIF(Tabel1[semaine],Tabel1[[#This Row],[semaine]],Tabel1[Repas soir]),"-")</f>
        <v>-</v>
      </c>
    </row>
    <row r="548" spans="1:21" ht="15.75" thickBot="1" x14ac:dyDescent="0.3">
      <c r="A548" s="68" t="str">
        <f>MOD(YEAR(Tabel1[[#This Row],[Date]]-WEEKDAY(Tabel1[[#This Row],[Date]],2)+4),100)&amp;TEXT(_xlfn.ISOWEEKNUM(Tabel1[[#This Row],[Date]]),"-00")</f>
        <v>27-25</v>
      </c>
      <c r="B548" s="49" t="str">
        <f>MOD(YEAR(Tabel1[[#This Row],[Date]]),100) &amp; TEXT(MONTH(Tabel1[[#This Row],[Date]]),"-00")</f>
        <v>27-06</v>
      </c>
      <c r="C548" s="50">
        <v>46564</v>
      </c>
      <c r="D548" s="53"/>
      <c r="E548" s="53"/>
      <c r="F548" s="53"/>
      <c r="G548" s="53"/>
      <c r="H548" s="53"/>
      <c r="I548" s="53"/>
      <c r="J548" s="53"/>
      <c r="K548" s="53"/>
      <c r="L548" s="69"/>
      <c r="M548" s="53"/>
      <c r="N548" s="48"/>
      <c r="O548" s="53"/>
      <c r="P548" s="54"/>
      <c r="Q548" s="70" cm="1">
        <f t="array" aca="1" ref="Q548" ca="1">(TODAY()&gt;=Tabel1[[#This Row],[Date]])*(_xlfn.AGGREGATE(14,6,Tabel1[Date]/(Tabel1[semaine]=Tabel1[[#This Row],[semaine]]),1)=Tabel1[[#This Row],[Date]])</f>
        <v>0</v>
      </c>
      <c r="R548" s="56" t="str" cm="1">
        <f t="array" aca="1" ref="R548" ca="1">IF(Tabel1[[#This Row],[auxi]:[auxi]],SUMIF(Tabel1[semaine],Tabel1[[#This Row],[semaine]],Tabel1[Heures payées]),"-")</f>
        <v>-</v>
      </c>
      <c r="S548" s="57" t="str" cm="1">
        <f t="array" aca="1" ref="S548" ca="1">IF(Tabel1[[#This Row],[auxi]:[auxi]],Tabel1[[#This Row],[total semaine]]*24-Contrat_hebdo__h,"")</f>
        <v/>
      </c>
      <c r="T548" s="68" t="str" cm="1">
        <f t="array" aca="1" ref="T548" ca="1">IF(Tabel1[[#This Row],[auxi]:[auxi]],SUMIF(Tabel1[semaine],Tabel1[[#This Row],[semaine]],Tabel1[Repas matin]),"-")</f>
        <v>-</v>
      </c>
      <c r="U548" s="68" t="str" cm="1">
        <f t="array" aca="1" ref="U548" ca="1">IF(Tabel1[[#This Row],[auxi]:[auxi]],SUMIF(Tabel1[semaine],Tabel1[[#This Row],[semaine]],Tabel1[Repas soir]),"-")</f>
        <v>-</v>
      </c>
    </row>
    <row r="549" spans="1:21" ht="15.75" thickBot="1" x14ac:dyDescent="0.3">
      <c r="A549" s="68" t="str">
        <f>MOD(YEAR(Tabel1[[#This Row],[Date]]-WEEKDAY(Tabel1[[#This Row],[Date]],2)+4),100)&amp;TEXT(_xlfn.ISOWEEKNUM(Tabel1[[#This Row],[Date]]),"-00")</f>
        <v>27-25</v>
      </c>
      <c r="B549" s="49" t="str">
        <f>MOD(YEAR(Tabel1[[#This Row],[Date]]),100) &amp; TEXT(MONTH(Tabel1[[#This Row],[Date]]),"-00")</f>
        <v>27-06</v>
      </c>
      <c r="C549" s="50">
        <v>46565</v>
      </c>
      <c r="D549" s="53"/>
      <c r="E549" s="53"/>
      <c r="F549" s="53"/>
      <c r="G549" s="53"/>
      <c r="H549" s="53"/>
      <c r="I549" s="53"/>
      <c r="J549" s="53"/>
      <c r="K549" s="53"/>
      <c r="L549" s="69"/>
      <c r="M549" s="53"/>
      <c r="N549" s="48"/>
      <c r="O549" s="53"/>
      <c r="P549" s="54"/>
      <c r="Q549" s="70" cm="1">
        <f t="array" aca="1" ref="Q549" ca="1">(TODAY()&gt;=Tabel1[[#This Row],[Date]])*(_xlfn.AGGREGATE(14,6,Tabel1[Date]/(Tabel1[semaine]=Tabel1[[#This Row],[semaine]]),1)=Tabel1[[#This Row],[Date]])</f>
        <v>0</v>
      </c>
      <c r="R549" s="56" t="str" cm="1">
        <f t="array" aca="1" ref="R549" ca="1">IF(Tabel1[[#This Row],[auxi]:[auxi]],SUMIF(Tabel1[semaine],Tabel1[[#This Row],[semaine]],Tabel1[Heures payées]),"-")</f>
        <v>-</v>
      </c>
      <c r="S549" s="57" t="str" cm="1">
        <f t="array" aca="1" ref="S549" ca="1">IF(Tabel1[[#This Row],[auxi]:[auxi]],Tabel1[[#This Row],[total semaine]]*24-Contrat_hebdo__h,"")</f>
        <v/>
      </c>
      <c r="T549" s="68" t="str" cm="1">
        <f t="array" aca="1" ref="T549" ca="1">IF(Tabel1[[#This Row],[auxi]:[auxi]],SUMIF(Tabel1[semaine],Tabel1[[#This Row],[semaine]],Tabel1[Repas matin]),"-")</f>
        <v>-</v>
      </c>
      <c r="U549" s="68" t="str" cm="1">
        <f t="array" aca="1" ref="U549" ca="1">IF(Tabel1[[#This Row],[auxi]:[auxi]],SUMIF(Tabel1[semaine],Tabel1[[#This Row],[semaine]],Tabel1[Repas soir]),"-")</f>
        <v>-</v>
      </c>
    </row>
    <row r="550" spans="1:21" ht="15.75" thickBot="1" x14ac:dyDescent="0.3">
      <c r="A550" s="68" t="str">
        <f>MOD(YEAR(Tabel1[[#This Row],[Date]]-WEEKDAY(Tabel1[[#This Row],[Date]],2)+4),100)&amp;TEXT(_xlfn.ISOWEEKNUM(Tabel1[[#This Row],[Date]]),"-00")</f>
        <v>27-26</v>
      </c>
      <c r="B550" s="49" t="str">
        <f>MOD(YEAR(Tabel1[[#This Row],[Date]]),100) &amp; TEXT(MONTH(Tabel1[[#This Row],[Date]]),"-00")</f>
        <v>27-06</v>
      </c>
      <c r="C550" s="60">
        <v>46566</v>
      </c>
      <c r="D550" s="53"/>
      <c r="E550" s="53"/>
      <c r="F550" s="53"/>
      <c r="G550" s="53"/>
      <c r="H550" s="53"/>
      <c r="I550" s="53"/>
      <c r="J550" s="53"/>
      <c r="K550" s="53"/>
      <c r="L550" s="69"/>
      <c r="M550" s="53"/>
      <c r="N550" s="48"/>
      <c r="O550" s="53"/>
      <c r="P550" s="54"/>
      <c r="Q550" s="70" cm="1">
        <f t="array" aca="1" ref="Q550" ca="1">(TODAY()&gt;=Tabel1[[#This Row],[Date]])*(_xlfn.AGGREGATE(14,6,Tabel1[Date]/(Tabel1[semaine]=Tabel1[[#This Row],[semaine]]),1)=Tabel1[[#This Row],[Date]])</f>
        <v>0</v>
      </c>
      <c r="R550" s="56" t="str" cm="1">
        <f t="array" aca="1" ref="R550" ca="1">IF(Tabel1[[#This Row],[auxi]:[auxi]],SUMIF(Tabel1[semaine],Tabel1[[#This Row],[semaine]],Tabel1[Heures payées]),"-")</f>
        <v>-</v>
      </c>
      <c r="S550" s="57" t="str" cm="1">
        <f t="array" aca="1" ref="S550" ca="1">IF(Tabel1[[#This Row],[auxi]:[auxi]],Tabel1[[#This Row],[total semaine]]*24-Contrat_hebdo__h,"")</f>
        <v/>
      </c>
      <c r="T550" s="68" t="str" cm="1">
        <f t="array" aca="1" ref="T550" ca="1">IF(Tabel1[[#This Row],[auxi]:[auxi]],SUMIF(Tabel1[semaine],Tabel1[[#This Row],[semaine]],Tabel1[Repas matin]),"-")</f>
        <v>-</v>
      </c>
      <c r="U550" s="68" t="str" cm="1">
        <f t="array" aca="1" ref="U550" ca="1">IF(Tabel1[[#This Row],[auxi]:[auxi]],SUMIF(Tabel1[semaine],Tabel1[[#This Row],[semaine]],Tabel1[Repas soir]),"-")</f>
        <v>-</v>
      </c>
    </row>
    <row r="551" spans="1:21" ht="15.75" thickBot="1" x14ac:dyDescent="0.3">
      <c r="A551" s="68" t="str">
        <f>MOD(YEAR(Tabel1[[#This Row],[Date]]-WEEKDAY(Tabel1[[#This Row],[Date]],2)+4),100)&amp;TEXT(_xlfn.ISOWEEKNUM(Tabel1[[#This Row],[Date]]),"-00")</f>
        <v>27-26</v>
      </c>
      <c r="B551" s="49" t="str">
        <f>MOD(YEAR(Tabel1[[#This Row],[Date]]),100) &amp; TEXT(MONTH(Tabel1[[#This Row],[Date]]),"-00")</f>
        <v>27-06</v>
      </c>
      <c r="C551" s="50">
        <v>46567</v>
      </c>
      <c r="D551" s="53"/>
      <c r="E551" s="53"/>
      <c r="F551" s="53"/>
      <c r="G551" s="53"/>
      <c r="H551" s="53"/>
      <c r="I551" s="53"/>
      <c r="J551" s="53"/>
      <c r="K551" s="53"/>
      <c r="L551" s="69"/>
      <c r="M551" s="53"/>
      <c r="N551" s="48"/>
      <c r="O551" s="53"/>
      <c r="P551" s="54"/>
      <c r="Q551" s="70" cm="1">
        <f t="array" aca="1" ref="Q551" ca="1">(TODAY()&gt;=Tabel1[[#This Row],[Date]])*(_xlfn.AGGREGATE(14,6,Tabel1[Date]/(Tabel1[semaine]=Tabel1[[#This Row],[semaine]]),1)=Tabel1[[#This Row],[Date]])</f>
        <v>0</v>
      </c>
      <c r="R551" s="56" t="str" cm="1">
        <f t="array" aca="1" ref="R551" ca="1">IF(Tabel1[[#This Row],[auxi]:[auxi]],SUMIF(Tabel1[semaine],Tabel1[[#This Row],[semaine]],Tabel1[Heures payées]),"-")</f>
        <v>-</v>
      </c>
      <c r="S551" s="57" t="str" cm="1">
        <f t="array" aca="1" ref="S551" ca="1">IF(Tabel1[[#This Row],[auxi]:[auxi]],Tabel1[[#This Row],[total semaine]]*24-Contrat_hebdo__h,"")</f>
        <v/>
      </c>
      <c r="T551" s="68" t="str" cm="1">
        <f t="array" aca="1" ref="T551" ca="1">IF(Tabel1[[#This Row],[auxi]:[auxi]],SUMIF(Tabel1[semaine],Tabel1[[#This Row],[semaine]],Tabel1[Repas matin]),"-")</f>
        <v>-</v>
      </c>
      <c r="U551" s="68" t="str" cm="1">
        <f t="array" aca="1" ref="U551" ca="1">IF(Tabel1[[#This Row],[auxi]:[auxi]],SUMIF(Tabel1[semaine],Tabel1[[#This Row],[semaine]],Tabel1[Repas soir]),"-")</f>
        <v>-</v>
      </c>
    </row>
    <row r="552" spans="1:21" ht="15.75" thickBot="1" x14ac:dyDescent="0.3">
      <c r="A552" s="68" t="str">
        <f>MOD(YEAR(Tabel1[[#This Row],[Date]]-WEEKDAY(Tabel1[[#This Row],[Date]],2)+4),100)&amp;TEXT(_xlfn.ISOWEEKNUM(Tabel1[[#This Row],[Date]]),"-00")</f>
        <v>27-26</v>
      </c>
      <c r="B552" s="49" t="str">
        <f>MOD(YEAR(Tabel1[[#This Row],[Date]]),100) &amp; TEXT(MONTH(Tabel1[[#This Row],[Date]]),"-00")</f>
        <v>27-06</v>
      </c>
      <c r="C552" s="50">
        <v>46568</v>
      </c>
      <c r="D552" s="53"/>
      <c r="E552" s="53"/>
      <c r="F552" s="53"/>
      <c r="G552" s="53"/>
      <c r="H552" s="53"/>
      <c r="I552" s="53"/>
      <c r="J552" s="53"/>
      <c r="K552" s="53"/>
      <c r="L552" s="69"/>
      <c r="M552" s="53"/>
      <c r="N552" s="48"/>
      <c r="O552" s="53"/>
      <c r="P552" s="54"/>
      <c r="Q552" s="70" cm="1">
        <f t="array" aca="1" ref="Q552" ca="1">(TODAY()&gt;=Tabel1[[#This Row],[Date]])*(_xlfn.AGGREGATE(14,6,Tabel1[Date]/(Tabel1[semaine]=Tabel1[[#This Row],[semaine]]),1)=Tabel1[[#This Row],[Date]])</f>
        <v>0</v>
      </c>
      <c r="R552" s="56" t="str" cm="1">
        <f t="array" aca="1" ref="R552" ca="1">IF(Tabel1[[#This Row],[auxi]:[auxi]],SUMIF(Tabel1[semaine],Tabel1[[#This Row],[semaine]],Tabel1[Heures payées]),"-")</f>
        <v>-</v>
      </c>
      <c r="S552" s="57" t="str" cm="1">
        <f t="array" aca="1" ref="S552" ca="1">IF(Tabel1[[#This Row],[auxi]:[auxi]],Tabel1[[#This Row],[total semaine]]*24-Contrat_hebdo__h,"")</f>
        <v/>
      </c>
      <c r="T552" s="68" t="str" cm="1">
        <f t="array" aca="1" ref="T552" ca="1">IF(Tabel1[[#This Row],[auxi]:[auxi]],SUMIF(Tabel1[semaine],Tabel1[[#This Row],[semaine]],Tabel1[Repas matin]),"-")</f>
        <v>-</v>
      </c>
      <c r="U552" s="68" t="str" cm="1">
        <f t="array" aca="1" ref="U552" ca="1">IF(Tabel1[[#This Row],[auxi]:[auxi]],SUMIF(Tabel1[semaine],Tabel1[[#This Row],[semaine]],Tabel1[Repas soir]),"-")</f>
        <v>-</v>
      </c>
    </row>
    <row r="553" spans="1:21" ht="15.75" thickBot="1" x14ac:dyDescent="0.3">
      <c r="A553" s="68" t="str">
        <f>MOD(YEAR(Tabel1[[#This Row],[Date]]-WEEKDAY(Tabel1[[#This Row],[Date]],2)+4),100)&amp;TEXT(_xlfn.ISOWEEKNUM(Tabel1[[#This Row],[Date]]),"-00")</f>
        <v>27-26</v>
      </c>
      <c r="B553" s="49" t="str">
        <f>MOD(YEAR(Tabel1[[#This Row],[Date]]),100) &amp; TEXT(MONTH(Tabel1[[#This Row],[Date]]),"-00")</f>
        <v>27-07</v>
      </c>
      <c r="C553" s="60">
        <v>46569</v>
      </c>
      <c r="D553" s="53"/>
      <c r="E553" s="53"/>
      <c r="F553" s="53"/>
      <c r="G553" s="53"/>
      <c r="H553" s="53"/>
      <c r="I553" s="53"/>
      <c r="J553" s="53"/>
      <c r="K553" s="53"/>
      <c r="L553" s="69"/>
      <c r="M553" s="53"/>
      <c r="N553" s="48"/>
      <c r="O553" s="53"/>
      <c r="P553" s="54"/>
      <c r="Q553" s="70" cm="1">
        <f t="array" aca="1" ref="Q553" ca="1">(TODAY()&gt;=Tabel1[[#This Row],[Date]])*(_xlfn.AGGREGATE(14,6,Tabel1[Date]/(Tabel1[semaine]=Tabel1[[#This Row],[semaine]]),1)=Tabel1[[#This Row],[Date]])</f>
        <v>0</v>
      </c>
      <c r="R553" s="56" t="str" cm="1">
        <f t="array" aca="1" ref="R553" ca="1">IF(Tabel1[[#This Row],[auxi]:[auxi]],SUMIF(Tabel1[semaine],Tabel1[[#This Row],[semaine]],Tabel1[Heures payées]),"-")</f>
        <v>-</v>
      </c>
      <c r="S553" s="57" t="str" cm="1">
        <f t="array" aca="1" ref="S553" ca="1">IF(Tabel1[[#This Row],[auxi]:[auxi]],Tabel1[[#This Row],[total semaine]]*24-Contrat_hebdo__h,"")</f>
        <v/>
      </c>
      <c r="T553" s="68" t="str" cm="1">
        <f t="array" aca="1" ref="T553" ca="1">IF(Tabel1[[#This Row],[auxi]:[auxi]],SUMIF(Tabel1[semaine],Tabel1[[#This Row],[semaine]],Tabel1[Repas matin]),"-")</f>
        <v>-</v>
      </c>
      <c r="U553" s="68" t="str" cm="1">
        <f t="array" aca="1" ref="U553" ca="1">IF(Tabel1[[#This Row],[auxi]:[auxi]],SUMIF(Tabel1[semaine],Tabel1[[#This Row],[semaine]],Tabel1[Repas soir]),"-")</f>
        <v>-</v>
      </c>
    </row>
    <row r="554" spans="1:21" ht="15.75" thickBot="1" x14ac:dyDescent="0.3">
      <c r="A554" s="68" t="str">
        <f>MOD(YEAR(Tabel1[[#This Row],[Date]]-WEEKDAY(Tabel1[[#This Row],[Date]],2)+4),100)&amp;TEXT(_xlfn.ISOWEEKNUM(Tabel1[[#This Row],[Date]]),"-00")</f>
        <v>27-26</v>
      </c>
      <c r="B554" s="49" t="str">
        <f>MOD(YEAR(Tabel1[[#This Row],[Date]]),100) &amp; TEXT(MONTH(Tabel1[[#This Row],[Date]]),"-00")</f>
        <v>27-07</v>
      </c>
      <c r="C554" s="50">
        <v>46570</v>
      </c>
      <c r="D554" s="53"/>
      <c r="E554" s="53"/>
      <c r="F554" s="53"/>
      <c r="G554" s="53"/>
      <c r="H554" s="53"/>
      <c r="I554" s="53"/>
      <c r="J554" s="53"/>
      <c r="K554" s="53"/>
      <c r="L554" s="69"/>
      <c r="M554" s="53"/>
      <c r="N554" s="48"/>
      <c r="O554" s="53"/>
      <c r="P554" s="54"/>
      <c r="Q554" s="70" cm="1">
        <f t="array" aca="1" ref="Q554" ca="1">(TODAY()&gt;=Tabel1[[#This Row],[Date]])*(_xlfn.AGGREGATE(14,6,Tabel1[Date]/(Tabel1[semaine]=Tabel1[[#This Row],[semaine]]),1)=Tabel1[[#This Row],[Date]])</f>
        <v>0</v>
      </c>
      <c r="R554" s="56" t="str" cm="1">
        <f t="array" aca="1" ref="R554" ca="1">IF(Tabel1[[#This Row],[auxi]:[auxi]],SUMIF(Tabel1[semaine],Tabel1[[#This Row],[semaine]],Tabel1[Heures payées]),"-")</f>
        <v>-</v>
      </c>
      <c r="S554" s="57" t="str" cm="1">
        <f t="array" aca="1" ref="S554" ca="1">IF(Tabel1[[#This Row],[auxi]:[auxi]],Tabel1[[#This Row],[total semaine]]*24-Contrat_hebdo__h,"")</f>
        <v/>
      </c>
      <c r="T554" s="68" t="str" cm="1">
        <f t="array" aca="1" ref="T554" ca="1">IF(Tabel1[[#This Row],[auxi]:[auxi]],SUMIF(Tabel1[semaine],Tabel1[[#This Row],[semaine]],Tabel1[Repas matin]),"-")</f>
        <v>-</v>
      </c>
      <c r="U554" s="68" t="str" cm="1">
        <f t="array" aca="1" ref="U554" ca="1">IF(Tabel1[[#This Row],[auxi]:[auxi]],SUMIF(Tabel1[semaine],Tabel1[[#This Row],[semaine]],Tabel1[Repas soir]),"-")</f>
        <v>-</v>
      </c>
    </row>
    <row r="555" spans="1:21" ht="15.75" thickBot="1" x14ac:dyDescent="0.3">
      <c r="A555" s="68" t="str">
        <f>MOD(YEAR(Tabel1[[#This Row],[Date]]-WEEKDAY(Tabel1[[#This Row],[Date]],2)+4),100)&amp;TEXT(_xlfn.ISOWEEKNUM(Tabel1[[#This Row],[Date]]),"-00")</f>
        <v>27-26</v>
      </c>
      <c r="B555" s="49" t="str">
        <f>MOD(YEAR(Tabel1[[#This Row],[Date]]),100) &amp; TEXT(MONTH(Tabel1[[#This Row],[Date]]),"-00")</f>
        <v>27-07</v>
      </c>
      <c r="C555" s="50">
        <v>46571</v>
      </c>
      <c r="D555" s="53"/>
      <c r="E555" s="53"/>
      <c r="F555" s="53"/>
      <c r="G555" s="53"/>
      <c r="H555" s="53"/>
      <c r="I555" s="53"/>
      <c r="J555" s="53"/>
      <c r="K555" s="53"/>
      <c r="L555" s="69"/>
      <c r="M555" s="53"/>
      <c r="N555" s="48"/>
      <c r="O555" s="53"/>
      <c r="P555" s="54"/>
      <c r="Q555" s="70" cm="1">
        <f t="array" aca="1" ref="Q555" ca="1">(TODAY()&gt;=Tabel1[[#This Row],[Date]])*(_xlfn.AGGREGATE(14,6,Tabel1[Date]/(Tabel1[semaine]=Tabel1[[#This Row],[semaine]]),1)=Tabel1[[#This Row],[Date]])</f>
        <v>0</v>
      </c>
      <c r="R555" s="56" t="str" cm="1">
        <f t="array" aca="1" ref="R555" ca="1">IF(Tabel1[[#This Row],[auxi]:[auxi]],SUMIF(Tabel1[semaine],Tabel1[[#This Row],[semaine]],Tabel1[Heures payées]),"-")</f>
        <v>-</v>
      </c>
      <c r="S555" s="57" t="str" cm="1">
        <f t="array" aca="1" ref="S555" ca="1">IF(Tabel1[[#This Row],[auxi]:[auxi]],Tabel1[[#This Row],[total semaine]]*24-Contrat_hebdo__h,"")</f>
        <v/>
      </c>
      <c r="T555" s="68" t="str" cm="1">
        <f t="array" aca="1" ref="T555" ca="1">IF(Tabel1[[#This Row],[auxi]:[auxi]],SUMIF(Tabel1[semaine],Tabel1[[#This Row],[semaine]],Tabel1[Repas matin]),"-")</f>
        <v>-</v>
      </c>
      <c r="U555" s="68" t="str" cm="1">
        <f t="array" aca="1" ref="U555" ca="1">IF(Tabel1[[#This Row],[auxi]:[auxi]],SUMIF(Tabel1[semaine],Tabel1[[#This Row],[semaine]],Tabel1[Repas soir]),"-")</f>
        <v>-</v>
      </c>
    </row>
    <row r="556" spans="1:21" ht="15.75" thickBot="1" x14ac:dyDescent="0.3">
      <c r="A556" s="68" t="str">
        <f>MOD(YEAR(Tabel1[[#This Row],[Date]]-WEEKDAY(Tabel1[[#This Row],[Date]],2)+4),100)&amp;TEXT(_xlfn.ISOWEEKNUM(Tabel1[[#This Row],[Date]]),"-00")</f>
        <v>27-26</v>
      </c>
      <c r="B556" s="49" t="str">
        <f>MOD(YEAR(Tabel1[[#This Row],[Date]]),100) &amp; TEXT(MONTH(Tabel1[[#This Row],[Date]]),"-00")</f>
        <v>27-07</v>
      </c>
      <c r="C556" s="60">
        <v>46572</v>
      </c>
      <c r="D556" s="53"/>
      <c r="E556" s="53"/>
      <c r="F556" s="53"/>
      <c r="G556" s="53"/>
      <c r="H556" s="53"/>
      <c r="I556" s="53"/>
      <c r="J556" s="53"/>
      <c r="K556" s="53"/>
      <c r="L556" s="69"/>
      <c r="M556" s="53"/>
      <c r="N556" s="48"/>
      <c r="O556" s="53"/>
      <c r="P556" s="54"/>
      <c r="Q556" s="70" cm="1">
        <f t="array" aca="1" ref="Q556" ca="1">(TODAY()&gt;=Tabel1[[#This Row],[Date]])*(_xlfn.AGGREGATE(14,6,Tabel1[Date]/(Tabel1[semaine]=Tabel1[[#This Row],[semaine]]),1)=Tabel1[[#This Row],[Date]])</f>
        <v>0</v>
      </c>
      <c r="R556" s="56" t="str" cm="1">
        <f t="array" aca="1" ref="R556" ca="1">IF(Tabel1[[#This Row],[auxi]:[auxi]],SUMIF(Tabel1[semaine],Tabel1[[#This Row],[semaine]],Tabel1[Heures payées]),"-")</f>
        <v>-</v>
      </c>
      <c r="S556" s="57" t="str" cm="1">
        <f t="array" aca="1" ref="S556" ca="1">IF(Tabel1[[#This Row],[auxi]:[auxi]],Tabel1[[#This Row],[total semaine]]*24-Contrat_hebdo__h,"")</f>
        <v/>
      </c>
      <c r="T556" s="68" t="str" cm="1">
        <f t="array" aca="1" ref="T556" ca="1">IF(Tabel1[[#This Row],[auxi]:[auxi]],SUMIF(Tabel1[semaine],Tabel1[[#This Row],[semaine]],Tabel1[Repas matin]),"-")</f>
        <v>-</v>
      </c>
      <c r="U556" s="68" t="str" cm="1">
        <f t="array" aca="1" ref="U556" ca="1">IF(Tabel1[[#This Row],[auxi]:[auxi]],SUMIF(Tabel1[semaine],Tabel1[[#This Row],[semaine]],Tabel1[Repas soir]),"-")</f>
        <v>-</v>
      </c>
    </row>
    <row r="557" spans="1:21" ht="15.75" thickBot="1" x14ac:dyDescent="0.3">
      <c r="A557" s="68" t="str">
        <f>MOD(YEAR(Tabel1[[#This Row],[Date]]-WEEKDAY(Tabel1[[#This Row],[Date]],2)+4),100)&amp;TEXT(_xlfn.ISOWEEKNUM(Tabel1[[#This Row],[Date]]),"-00")</f>
        <v>27-27</v>
      </c>
      <c r="B557" s="49" t="str">
        <f>MOD(YEAR(Tabel1[[#This Row],[Date]]),100) &amp; TEXT(MONTH(Tabel1[[#This Row],[Date]]),"-00")</f>
        <v>27-07</v>
      </c>
      <c r="C557" s="50">
        <v>46573</v>
      </c>
      <c r="D557" s="53"/>
      <c r="E557" s="53"/>
      <c r="F557" s="53"/>
      <c r="G557" s="53"/>
      <c r="H557" s="53"/>
      <c r="I557" s="53"/>
      <c r="J557" s="53"/>
      <c r="K557" s="53"/>
      <c r="L557" s="69"/>
      <c r="M557" s="53"/>
      <c r="N557" s="48"/>
      <c r="O557" s="53"/>
      <c r="P557" s="54"/>
      <c r="Q557" s="70" cm="1">
        <f t="array" aca="1" ref="Q557" ca="1">(TODAY()&gt;=Tabel1[[#This Row],[Date]])*(_xlfn.AGGREGATE(14,6,Tabel1[Date]/(Tabel1[semaine]=Tabel1[[#This Row],[semaine]]),1)=Tabel1[[#This Row],[Date]])</f>
        <v>0</v>
      </c>
      <c r="R557" s="56" t="str" cm="1">
        <f t="array" aca="1" ref="R557" ca="1">IF(Tabel1[[#This Row],[auxi]:[auxi]],SUMIF(Tabel1[semaine],Tabel1[[#This Row],[semaine]],Tabel1[Heures payées]),"-")</f>
        <v>-</v>
      </c>
      <c r="S557" s="57" t="str" cm="1">
        <f t="array" aca="1" ref="S557" ca="1">IF(Tabel1[[#This Row],[auxi]:[auxi]],Tabel1[[#This Row],[total semaine]]*24-Contrat_hebdo__h,"")</f>
        <v/>
      </c>
      <c r="T557" s="68" t="str" cm="1">
        <f t="array" aca="1" ref="T557" ca="1">IF(Tabel1[[#This Row],[auxi]:[auxi]],SUMIF(Tabel1[semaine],Tabel1[[#This Row],[semaine]],Tabel1[Repas matin]),"-")</f>
        <v>-</v>
      </c>
      <c r="U557" s="68" t="str" cm="1">
        <f t="array" aca="1" ref="U557" ca="1">IF(Tabel1[[#This Row],[auxi]:[auxi]],SUMIF(Tabel1[semaine],Tabel1[[#This Row],[semaine]],Tabel1[Repas soir]),"-")</f>
        <v>-</v>
      </c>
    </row>
    <row r="558" spans="1:21" ht="15.75" thickBot="1" x14ac:dyDescent="0.3">
      <c r="A558" s="68" t="str">
        <f>MOD(YEAR(Tabel1[[#This Row],[Date]]-WEEKDAY(Tabel1[[#This Row],[Date]],2)+4),100)&amp;TEXT(_xlfn.ISOWEEKNUM(Tabel1[[#This Row],[Date]]),"-00")</f>
        <v>27-27</v>
      </c>
      <c r="B558" s="49" t="str">
        <f>MOD(YEAR(Tabel1[[#This Row],[Date]]),100) &amp; TEXT(MONTH(Tabel1[[#This Row],[Date]]),"-00")</f>
        <v>27-07</v>
      </c>
      <c r="C558" s="50">
        <v>46574</v>
      </c>
      <c r="D558" s="53"/>
      <c r="E558" s="53"/>
      <c r="F558" s="53"/>
      <c r="G558" s="53"/>
      <c r="H558" s="53"/>
      <c r="I558" s="53"/>
      <c r="J558" s="53"/>
      <c r="K558" s="53"/>
      <c r="L558" s="69"/>
      <c r="M558" s="53"/>
      <c r="N558" s="48"/>
      <c r="O558" s="53"/>
      <c r="P558" s="54"/>
      <c r="Q558" s="70" cm="1">
        <f t="array" aca="1" ref="Q558" ca="1">(TODAY()&gt;=Tabel1[[#This Row],[Date]])*(_xlfn.AGGREGATE(14,6,Tabel1[Date]/(Tabel1[semaine]=Tabel1[[#This Row],[semaine]]),1)=Tabel1[[#This Row],[Date]])</f>
        <v>0</v>
      </c>
      <c r="R558" s="56" t="str" cm="1">
        <f t="array" aca="1" ref="R558" ca="1">IF(Tabel1[[#This Row],[auxi]:[auxi]],SUMIF(Tabel1[semaine],Tabel1[[#This Row],[semaine]],Tabel1[Heures payées]),"-")</f>
        <v>-</v>
      </c>
      <c r="S558" s="57" t="str" cm="1">
        <f t="array" aca="1" ref="S558" ca="1">IF(Tabel1[[#This Row],[auxi]:[auxi]],Tabel1[[#This Row],[total semaine]]*24-Contrat_hebdo__h,"")</f>
        <v/>
      </c>
      <c r="T558" s="68" t="str" cm="1">
        <f t="array" aca="1" ref="T558" ca="1">IF(Tabel1[[#This Row],[auxi]:[auxi]],SUMIF(Tabel1[semaine],Tabel1[[#This Row],[semaine]],Tabel1[Repas matin]),"-")</f>
        <v>-</v>
      </c>
      <c r="U558" s="68" t="str" cm="1">
        <f t="array" aca="1" ref="U558" ca="1">IF(Tabel1[[#This Row],[auxi]:[auxi]],SUMIF(Tabel1[semaine],Tabel1[[#This Row],[semaine]],Tabel1[Repas soir]),"-")</f>
        <v>-</v>
      </c>
    </row>
    <row r="559" spans="1:21" ht="15.75" thickBot="1" x14ac:dyDescent="0.3">
      <c r="A559" s="68" t="str">
        <f>MOD(YEAR(Tabel1[[#This Row],[Date]]-WEEKDAY(Tabel1[[#This Row],[Date]],2)+4),100)&amp;TEXT(_xlfn.ISOWEEKNUM(Tabel1[[#This Row],[Date]]),"-00")</f>
        <v>27-27</v>
      </c>
      <c r="B559" s="49" t="str">
        <f>MOD(YEAR(Tabel1[[#This Row],[Date]]),100) &amp; TEXT(MONTH(Tabel1[[#This Row],[Date]]),"-00")</f>
        <v>27-07</v>
      </c>
      <c r="C559" s="60">
        <v>46575</v>
      </c>
      <c r="D559" s="53"/>
      <c r="E559" s="53"/>
      <c r="F559" s="53"/>
      <c r="G559" s="53"/>
      <c r="H559" s="53"/>
      <c r="I559" s="53"/>
      <c r="J559" s="53"/>
      <c r="K559" s="53"/>
      <c r="L559" s="69"/>
      <c r="M559" s="53"/>
      <c r="N559" s="48"/>
      <c r="O559" s="53"/>
      <c r="P559" s="54"/>
      <c r="Q559" s="70" cm="1">
        <f t="array" aca="1" ref="Q559" ca="1">(TODAY()&gt;=Tabel1[[#This Row],[Date]])*(_xlfn.AGGREGATE(14,6,Tabel1[Date]/(Tabel1[semaine]=Tabel1[[#This Row],[semaine]]),1)=Tabel1[[#This Row],[Date]])</f>
        <v>0</v>
      </c>
      <c r="R559" s="56" t="str" cm="1">
        <f t="array" aca="1" ref="R559" ca="1">IF(Tabel1[[#This Row],[auxi]:[auxi]],SUMIF(Tabel1[semaine],Tabel1[[#This Row],[semaine]],Tabel1[Heures payées]),"-")</f>
        <v>-</v>
      </c>
      <c r="S559" s="57" t="str" cm="1">
        <f t="array" aca="1" ref="S559" ca="1">IF(Tabel1[[#This Row],[auxi]:[auxi]],Tabel1[[#This Row],[total semaine]]*24-Contrat_hebdo__h,"")</f>
        <v/>
      </c>
      <c r="T559" s="68" t="str" cm="1">
        <f t="array" aca="1" ref="T559" ca="1">IF(Tabel1[[#This Row],[auxi]:[auxi]],SUMIF(Tabel1[semaine],Tabel1[[#This Row],[semaine]],Tabel1[Repas matin]),"-")</f>
        <v>-</v>
      </c>
      <c r="U559" s="68" t="str" cm="1">
        <f t="array" aca="1" ref="U559" ca="1">IF(Tabel1[[#This Row],[auxi]:[auxi]],SUMIF(Tabel1[semaine],Tabel1[[#This Row],[semaine]],Tabel1[Repas soir]),"-")</f>
        <v>-</v>
      </c>
    </row>
    <row r="560" spans="1:21" ht="15.75" thickBot="1" x14ac:dyDescent="0.3">
      <c r="A560" s="68" t="str">
        <f>MOD(YEAR(Tabel1[[#This Row],[Date]]-WEEKDAY(Tabel1[[#This Row],[Date]],2)+4),100)&amp;TEXT(_xlfn.ISOWEEKNUM(Tabel1[[#This Row],[Date]]),"-00")</f>
        <v>27-27</v>
      </c>
      <c r="B560" s="49" t="str">
        <f>MOD(YEAR(Tabel1[[#This Row],[Date]]),100) &amp; TEXT(MONTH(Tabel1[[#This Row],[Date]]),"-00")</f>
        <v>27-07</v>
      </c>
      <c r="C560" s="50">
        <v>46576</v>
      </c>
      <c r="D560" s="53"/>
      <c r="E560" s="53"/>
      <c r="F560" s="53"/>
      <c r="G560" s="53"/>
      <c r="H560" s="53"/>
      <c r="I560" s="53"/>
      <c r="J560" s="53"/>
      <c r="K560" s="53"/>
      <c r="L560" s="69"/>
      <c r="M560" s="53"/>
      <c r="N560" s="48"/>
      <c r="O560" s="53"/>
      <c r="P560" s="54"/>
      <c r="Q560" s="70" cm="1">
        <f t="array" aca="1" ref="Q560" ca="1">(TODAY()&gt;=Tabel1[[#This Row],[Date]])*(_xlfn.AGGREGATE(14,6,Tabel1[Date]/(Tabel1[semaine]=Tabel1[[#This Row],[semaine]]),1)=Tabel1[[#This Row],[Date]])</f>
        <v>0</v>
      </c>
      <c r="R560" s="56" t="str" cm="1">
        <f t="array" aca="1" ref="R560" ca="1">IF(Tabel1[[#This Row],[auxi]:[auxi]],SUMIF(Tabel1[semaine],Tabel1[[#This Row],[semaine]],Tabel1[Heures payées]),"-")</f>
        <v>-</v>
      </c>
      <c r="S560" s="57" t="str" cm="1">
        <f t="array" aca="1" ref="S560" ca="1">IF(Tabel1[[#This Row],[auxi]:[auxi]],Tabel1[[#This Row],[total semaine]]*24-Contrat_hebdo__h,"")</f>
        <v/>
      </c>
      <c r="T560" s="68" t="str" cm="1">
        <f t="array" aca="1" ref="T560" ca="1">IF(Tabel1[[#This Row],[auxi]:[auxi]],SUMIF(Tabel1[semaine],Tabel1[[#This Row],[semaine]],Tabel1[Repas matin]),"-")</f>
        <v>-</v>
      </c>
      <c r="U560" s="68" t="str" cm="1">
        <f t="array" aca="1" ref="U560" ca="1">IF(Tabel1[[#This Row],[auxi]:[auxi]],SUMIF(Tabel1[semaine],Tabel1[[#This Row],[semaine]],Tabel1[Repas soir]),"-")</f>
        <v>-</v>
      </c>
    </row>
    <row r="561" spans="1:21" ht="15.75" thickBot="1" x14ac:dyDescent="0.3">
      <c r="A561" s="68" t="str">
        <f>MOD(YEAR(Tabel1[[#This Row],[Date]]-WEEKDAY(Tabel1[[#This Row],[Date]],2)+4),100)&amp;TEXT(_xlfn.ISOWEEKNUM(Tabel1[[#This Row],[Date]]),"-00")</f>
        <v>27-27</v>
      </c>
      <c r="B561" s="49" t="str">
        <f>MOD(YEAR(Tabel1[[#This Row],[Date]]),100) &amp; TEXT(MONTH(Tabel1[[#This Row],[Date]]),"-00")</f>
        <v>27-07</v>
      </c>
      <c r="C561" s="50">
        <v>46577</v>
      </c>
      <c r="D561" s="53"/>
      <c r="E561" s="53"/>
      <c r="F561" s="53"/>
      <c r="G561" s="53"/>
      <c r="H561" s="53"/>
      <c r="I561" s="53"/>
      <c r="J561" s="53"/>
      <c r="K561" s="53"/>
      <c r="L561" s="69"/>
      <c r="M561" s="53"/>
      <c r="N561" s="48"/>
      <c r="O561" s="53"/>
      <c r="P561" s="54"/>
      <c r="Q561" s="70" cm="1">
        <f t="array" aca="1" ref="Q561" ca="1">(TODAY()&gt;=Tabel1[[#This Row],[Date]])*(_xlfn.AGGREGATE(14,6,Tabel1[Date]/(Tabel1[semaine]=Tabel1[[#This Row],[semaine]]),1)=Tabel1[[#This Row],[Date]])</f>
        <v>0</v>
      </c>
      <c r="R561" s="56" t="str" cm="1">
        <f t="array" aca="1" ref="R561" ca="1">IF(Tabel1[[#This Row],[auxi]:[auxi]],SUMIF(Tabel1[semaine],Tabel1[[#This Row],[semaine]],Tabel1[Heures payées]),"-")</f>
        <v>-</v>
      </c>
      <c r="S561" s="57" t="str" cm="1">
        <f t="array" aca="1" ref="S561" ca="1">IF(Tabel1[[#This Row],[auxi]:[auxi]],Tabel1[[#This Row],[total semaine]]*24-Contrat_hebdo__h,"")</f>
        <v/>
      </c>
      <c r="T561" s="68" t="str" cm="1">
        <f t="array" aca="1" ref="T561" ca="1">IF(Tabel1[[#This Row],[auxi]:[auxi]],SUMIF(Tabel1[semaine],Tabel1[[#This Row],[semaine]],Tabel1[Repas matin]),"-")</f>
        <v>-</v>
      </c>
      <c r="U561" s="68" t="str" cm="1">
        <f t="array" aca="1" ref="U561" ca="1">IF(Tabel1[[#This Row],[auxi]:[auxi]],SUMIF(Tabel1[semaine],Tabel1[[#This Row],[semaine]],Tabel1[Repas soir]),"-")</f>
        <v>-</v>
      </c>
    </row>
    <row r="562" spans="1:21" ht="15.75" thickBot="1" x14ac:dyDescent="0.3">
      <c r="A562" s="68" t="str">
        <f>MOD(YEAR(Tabel1[[#This Row],[Date]]-WEEKDAY(Tabel1[[#This Row],[Date]],2)+4),100)&amp;TEXT(_xlfn.ISOWEEKNUM(Tabel1[[#This Row],[Date]]),"-00")</f>
        <v>27-27</v>
      </c>
      <c r="B562" s="49" t="str">
        <f>MOD(YEAR(Tabel1[[#This Row],[Date]]),100) &amp; TEXT(MONTH(Tabel1[[#This Row],[Date]]),"-00")</f>
        <v>27-07</v>
      </c>
      <c r="C562" s="60">
        <v>46578</v>
      </c>
      <c r="D562" s="53"/>
      <c r="E562" s="53"/>
      <c r="F562" s="53"/>
      <c r="G562" s="53"/>
      <c r="H562" s="53"/>
      <c r="I562" s="53"/>
      <c r="J562" s="53"/>
      <c r="K562" s="53"/>
      <c r="L562" s="69"/>
      <c r="M562" s="53"/>
      <c r="N562" s="48"/>
      <c r="O562" s="53"/>
      <c r="P562" s="54"/>
      <c r="Q562" s="70" cm="1">
        <f t="array" aca="1" ref="Q562" ca="1">(TODAY()&gt;=Tabel1[[#This Row],[Date]])*(_xlfn.AGGREGATE(14,6,Tabel1[Date]/(Tabel1[semaine]=Tabel1[[#This Row],[semaine]]),1)=Tabel1[[#This Row],[Date]])</f>
        <v>0</v>
      </c>
      <c r="R562" s="56" t="str" cm="1">
        <f t="array" aca="1" ref="R562" ca="1">IF(Tabel1[[#This Row],[auxi]:[auxi]],SUMIF(Tabel1[semaine],Tabel1[[#This Row],[semaine]],Tabel1[Heures payées]),"-")</f>
        <v>-</v>
      </c>
      <c r="S562" s="57" t="str" cm="1">
        <f t="array" aca="1" ref="S562" ca="1">IF(Tabel1[[#This Row],[auxi]:[auxi]],Tabel1[[#This Row],[total semaine]]*24-Contrat_hebdo__h,"")</f>
        <v/>
      </c>
      <c r="T562" s="68" t="str" cm="1">
        <f t="array" aca="1" ref="T562" ca="1">IF(Tabel1[[#This Row],[auxi]:[auxi]],SUMIF(Tabel1[semaine],Tabel1[[#This Row],[semaine]],Tabel1[Repas matin]),"-")</f>
        <v>-</v>
      </c>
      <c r="U562" s="68" t="str" cm="1">
        <f t="array" aca="1" ref="U562" ca="1">IF(Tabel1[[#This Row],[auxi]:[auxi]],SUMIF(Tabel1[semaine],Tabel1[[#This Row],[semaine]],Tabel1[Repas soir]),"-")</f>
        <v>-</v>
      </c>
    </row>
    <row r="563" spans="1:21" ht="15.75" thickBot="1" x14ac:dyDescent="0.3">
      <c r="A563" s="68" t="str">
        <f>MOD(YEAR(Tabel1[[#This Row],[Date]]-WEEKDAY(Tabel1[[#This Row],[Date]],2)+4),100)&amp;TEXT(_xlfn.ISOWEEKNUM(Tabel1[[#This Row],[Date]]),"-00")</f>
        <v>27-27</v>
      </c>
      <c r="B563" s="49" t="str">
        <f>MOD(YEAR(Tabel1[[#This Row],[Date]]),100) &amp; TEXT(MONTH(Tabel1[[#This Row],[Date]]),"-00")</f>
        <v>27-07</v>
      </c>
      <c r="C563" s="50">
        <v>46579</v>
      </c>
      <c r="D563" s="53"/>
      <c r="E563" s="53"/>
      <c r="F563" s="53"/>
      <c r="G563" s="53"/>
      <c r="H563" s="53"/>
      <c r="I563" s="53"/>
      <c r="J563" s="53"/>
      <c r="K563" s="53"/>
      <c r="L563" s="69"/>
      <c r="M563" s="53"/>
      <c r="N563" s="48"/>
      <c r="O563" s="53"/>
      <c r="P563" s="54"/>
      <c r="Q563" s="70" cm="1">
        <f t="array" aca="1" ref="Q563" ca="1">(TODAY()&gt;=Tabel1[[#This Row],[Date]])*(_xlfn.AGGREGATE(14,6,Tabel1[Date]/(Tabel1[semaine]=Tabel1[[#This Row],[semaine]]),1)=Tabel1[[#This Row],[Date]])</f>
        <v>0</v>
      </c>
      <c r="R563" s="56" t="str" cm="1">
        <f t="array" aca="1" ref="R563" ca="1">IF(Tabel1[[#This Row],[auxi]:[auxi]],SUMIF(Tabel1[semaine],Tabel1[[#This Row],[semaine]],Tabel1[Heures payées]),"-")</f>
        <v>-</v>
      </c>
      <c r="S563" s="57" t="str" cm="1">
        <f t="array" aca="1" ref="S563" ca="1">IF(Tabel1[[#This Row],[auxi]:[auxi]],Tabel1[[#This Row],[total semaine]]*24-Contrat_hebdo__h,"")</f>
        <v/>
      </c>
      <c r="T563" s="68" t="str" cm="1">
        <f t="array" aca="1" ref="T563" ca="1">IF(Tabel1[[#This Row],[auxi]:[auxi]],SUMIF(Tabel1[semaine],Tabel1[[#This Row],[semaine]],Tabel1[Repas matin]),"-")</f>
        <v>-</v>
      </c>
      <c r="U563" s="68" t="str" cm="1">
        <f t="array" aca="1" ref="U563" ca="1">IF(Tabel1[[#This Row],[auxi]:[auxi]],SUMIF(Tabel1[semaine],Tabel1[[#This Row],[semaine]],Tabel1[Repas soir]),"-")</f>
        <v>-</v>
      </c>
    </row>
    <row r="564" spans="1:21" ht="15.75" thickBot="1" x14ac:dyDescent="0.3">
      <c r="A564" s="68" t="str">
        <f>MOD(YEAR(Tabel1[[#This Row],[Date]]-WEEKDAY(Tabel1[[#This Row],[Date]],2)+4),100)&amp;TEXT(_xlfn.ISOWEEKNUM(Tabel1[[#This Row],[Date]]),"-00")</f>
        <v>27-28</v>
      </c>
      <c r="B564" s="49" t="str">
        <f>MOD(YEAR(Tabel1[[#This Row],[Date]]),100) &amp; TEXT(MONTH(Tabel1[[#This Row],[Date]]),"-00")</f>
        <v>27-07</v>
      </c>
      <c r="C564" s="50">
        <v>46580</v>
      </c>
      <c r="D564" s="53"/>
      <c r="E564" s="53"/>
      <c r="F564" s="53"/>
      <c r="G564" s="53"/>
      <c r="H564" s="53"/>
      <c r="I564" s="53"/>
      <c r="J564" s="53"/>
      <c r="K564" s="53"/>
      <c r="L564" s="69"/>
      <c r="M564" s="53"/>
      <c r="N564" s="48"/>
      <c r="O564" s="53"/>
      <c r="P564" s="54"/>
      <c r="Q564" s="70" cm="1">
        <f t="array" aca="1" ref="Q564" ca="1">(TODAY()&gt;=Tabel1[[#This Row],[Date]])*(_xlfn.AGGREGATE(14,6,Tabel1[Date]/(Tabel1[semaine]=Tabel1[[#This Row],[semaine]]),1)=Tabel1[[#This Row],[Date]])</f>
        <v>0</v>
      </c>
      <c r="R564" s="56" t="str" cm="1">
        <f t="array" aca="1" ref="R564" ca="1">IF(Tabel1[[#This Row],[auxi]:[auxi]],SUMIF(Tabel1[semaine],Tabel1[[#This Row],[semaine]],Tabel1[Heures payées]),"-")</f>
        <v>-</v>
      </c>
      <c r="S564" s="57" t="str" cm="1">
        <f t="array" aca="1" ref="S564" ca="1">IF(Tabel1[[#This Row],[auxi]:[auxi]],Tabel1[[#This Row],[total semaine]]*24-Contrat_hebdo__h,"")</f>
        <v/>
      </c>
      <c r="T564" s="68" t="str" cm="1">
        <f t="array" aca="1" ref="T564" ca="1">IF(Tabel1[[#This Row],[auxi]:[auxi]],SUMIF(Tabel1[semaine],Tabel1[[#This Row],[semaine]],Tabel1[Repas matin]),"-")</f>
        <v>-</v>
      </c>
      <c r="U564" s="68" t="str" cm="1">
        <f t="array" aca="1" ref="U564" ca="1">IF(Tabel1[[#This Row],[auxi]:[auxi]],SUMIF(Tabel1[semaine],Tabel1[[#This Row],[semaine]],Tabel1[Repas soir]),"-")</f>
        <v>-</v>
      </c>
    </row>
    <row r="565" spans="1:21" ht="15.75" thickBot="1" x14ac:dyDescent="0.3">
      <c r="A565" s="68" t="str">
        <f>MOD(YEAR(Tabel1[[#This Row],[Date]]-WEEKDAY(Tabel1[[#This Row],[Date]],2)+4),100)&amp;TEXT(_xlfn.ISOWEEKNUM(Tabel1[[#This Row],[Date]]),"-00")</f>
        <v>27-28</v>
      </c>
      <c r="B565" s="49" t="str">
        <f>MOD(YEAR(Tabel1[[#This Row],[Date]]),100) &amp; TEXT(MONTH(Tabel1[[#This Row],[Date]]),"-00")</f>
        <v>27-07</v>
      </c>
      <c r="C565" s="60">
        <v>46581</v>
      </c>
      <c r="D565" s="53"/>
      <c r="E565" s="53"/>
      <c r="F565" s="53"/>
      <c r="G565" s="53"/>
      <c r="H565" s="53"/>
      <c r="I565" s="53"/>
      <c r="J565" s="53"/>
      <c r="K565" s="53"/>
      <c r="L565" s="69"/>
      <c r="M565" s="53"/>
      <c r="N565" s="48"/>
      <c r="O565" s="53"/>
      <c r="P565" s="54"/>
      <c r="Q565" s="70" cm="1">
        <f t="array" aca="1" ref="Q565" ca="1">(TODAY()&gt;=Tabel1[[#This Row],[Date]])*(_xlfn.AGGREGATE(14,6,Tabel1[Date]/(Tabel1[semaine]=Tabel1[[#This Row],[semaine]]),1)=Tabel1[[#This Row],[Date]])</f>
        <v>0</v>
      </c>
      <c r="R565" s="56" t="str" cm="1">
        <f t="array" aca="1" ref="R565" ca="1">IF(Tabel1[[#This Row],[auxi]:[auxi]],SUMIF(Tabel1[semaine],Tabel1[[#This Row],[semaine]],Tabel1[Heures payées]),"-")</f>
        <v>-</v>
      </c>
      <c r="S565" s="57" t="str" cm="1">
        <f t="array" aca="1" ref="S565" ca="1">IF(Tabel1[[#This Row],[auxi]:[auxi]],Tabel1[[#This Row],[total semaine]]*24-Contrat_hebdo__h,"")</f>
        <v/>
      </c>
      <c r="T565" s="68" t="str" cm="1">
        <f t="array" aca="1" ref="T565" ca="1">IF(Tabel1[[#This Row],[auxi]:[auxi]],SUMIF(Tabel1[semaine],Tabel1[[#This Row],[semaine]],Tabel1[Repas matin]),"-")</f>
        <v>-</v>
      </c>
      <c r="U565" s="68" t="str" cm="1">
        <f t="array" aca="1" ref="U565" ca="1">IF(Tabel1[[#This Row],[auxi]:[auxi]],SUMIF(Tabel1[semaine],Tabel1[[#This Row],[semaine]],Tabel1[Repas soir]),"-")</f>
        <v>-</v>
      </c>
    </row>
    <row r="566" spans="1:21" ht="15.75" thickBot="1" x14ac:dyDescent="0.3">
      <c r="A566" s="68" t="str">
        <f>MOD(YEAR(Tabel1[[#This Row],[Date]]-WEEKDAY(Tabel1[[#This Row],[Date]],2)+4),100)&amp;TEXT(_xlfn.ISOWEEKNUM(Tabel1[[#This Row],[Date]]),"-00")</f>
        <v>27-28</v>
      </c>
      <c r="B566" s="49" t="str">
        <f>MOD(YEAR(Tabel1[[#This Row],[Date]]),100) &amp; TEXT(MONTH(Tabel1[[#This Row],[Date]]),"-00")</f>
        <v>27-07</v>
      </c>
      <c r="C566" s="50">
        <v>46582</v>
      </c>
      <c r="D566" s="53"/>
      <c r="E566" s="53"/>
      <c r="F566" s="53"/>
      <c r="G566" s="53"/>
      <c r="H566" s="53"/>
      <c r="I566" s="53"/>
      <c r="J566" s="53"/>
      <c r="K566" s="53"/>
      <c r="L566" s="69"/>
      <c r="M566" s="53"/>
      <c r="N566" s="48"/>
      <c r="O566" s="53"/>
      <c r="P566" s="54"/>
      <c r="Q566" s="70" cm="1">
        <f t="array" aca="1" ref="Q566" ca="1">(TODAY()&gt;=Tabel1[[#This Row],[Date]])*(_xlfn.AGGREGATE(14,6,Tabel1[Date]/(Tabel1[semaine]=Tabel1[[#This Row],[semaine]]),1)=Tabel1[[#This Row],[Date]])</f>
        <v>0</v>
      </c>
      <c r="R566" s="56" t="str" cm="1">
        <f t="array" aca="1" ref="R566" ca="1">IF(Tabel1[[#This Row],[auxi]:[auxi]],SUMIF(Tabel1[semaine],Tabel1[[#This Row],[semaine]],Tabel1[Heures payées]),"-")</f>
        <v>-</v>
      </c>
      <c r="S566" s="57" t="str" cm="1">
        <f t="array" aca="1" ref="S566" ca="1">IF(Tabel1[[#This Row],[auxi]:[auxi]],Tabel1[[#This Row],[total semaine]]*24-Contrat_hebdo__h,"")</f>
        <v/>
      </c>
      <c r="T566" s="68" t="str" cm="1">
        <f t="array" aca="1" ref="T566" ca="1">IF(Tabel1[[#This Row],[auxi]:[auxi]],SUMIF(Tabel1[semaine],Tabel1[[#This Row],[semaine]],Tabel1[Repas matin]),"-")</f>
        <v>-</v>
      </c>
      <c r="U566" s="68" t="str" cm="1">
        <f t="array" aca="1" ref="U566" ca="1">IF(Tabel1[[#This Row],[auxi]:[auxi]],SUMIF(Tabel1[semaine],Tabel1[[#This Row],[semaine]],Tabel1[Repas soir]),"-")</f>
        <v>-</v>
      </c>
    </row>
    <row r="567" spans="1:21" ht="15.75" thickBot="1" x14ac:dyDescent="0.3">
      <c r="A567" s="68" t="str">
        <f>MOD(YEAR(Tabel1[[#This Row],[Date]]-WEEKDAY(Tabel1[[#This Row],[Date]],2)+4),100)&amp;TEXT(_xlfn.ISOWEEKNUM(Tabel1[[#This Row],[Date]]),"-00")</f>
        <v>27-28</v>
      </c>
      <c r="B567" s="49" t="str">
        <f>MOD(YEAR(Tabel1[[#This Row],[Date]]),100) &amp; TEXT(MONTH(Tabel1[[#This Row],[Date]]),"-00")</f>
        <v>27-07</v>
      </c>
      <c r="C567" s="50">
        <v>46583</v>
      </c>
      <c r="D567" s="53"/>
      <c r="E567" s="53"/>
      <c r="F567" s="53"/>
      <c r="G567" s="53"/>
      <c r="H567" s="53"/>
      <c r="I567" s="53"/>
      <c r="J567" s="53"/>
      <c r="K567" s="53"/>
      <c r="L567" s="69"/>
      <c r="M567" s="53"/>
      <c r="N567" s="48"/>
      <c r="O567" s="53"/>
      <c r="P567" s="54"/>
      <c r="Q567" s="70" cm="1">
        <f t="array" aca="1" ref="Q567" ca="1">(TODAY()&gt;=Tabel1[[#This Row],[Date]])*(_xlfn.AGGREGATE(14,6,Tabel1[Date]/(Tabel1[semaine]=Tabel1[[#This Row],[semaine]]),1)=Tabel1[[#This Row],[Date]])</f>
        <v>0</v>
      </c>
      <c r="R567" s="56" t="str" cm="1">
        <f t="array" aca="1" ref="R567" ca="1">IF(Tabel1[[#This Row],[auxi]:[auxi]],SUMIF(Tabel1[semaine],Tabel1[[#This Row],[semaine]],Tabel1[Heures payées]),"-")</f>
        <v>-</v>
      </c>
      <c r="S567" s="57" t="str" cm="1">
        <f t="array" aca="1" ref="S567" ca="1">IF(Tabel1[[#This Row],[auxi]:[auxi]],Tabel1[[#This Row],[total semaine]]*24-Contrat_hebdo__h,"")</f>
        <v/>
      </c>
      <c r="T567" s="68" t="str" cm="1">
        <f t="array" aca="1" ref="T567" ca="1">IF(Tabel1[[#This Row],[auxi]:[auxi]],SUMIF(Tabel1[semaine],Tabel1[[#This Row],[semaine]],Tabel1[Repas matin]),"-")</f>
        <v>-</v>
      </c>
      <c r="U567" s="68" t="str" cm="1">
        <f t="array" aca="1" ref="U567" ca="1">IF(Tabel1[[#This Row],[auxi]:[auxi]],SUMIF(Tabel1[semaine],Tabel1[[#This Row],[semaine]],Tabel1[Repas soir]),"-")</f>
        <v>-</v>
      </c>
    </row>
    <row r="568" spans="1:21" ht="15.75" thickBot="1" x14ac:dyDescent="0.3">
      <c r="A568" s="68" t="str">
        <f>MOD(YEAR(Tabel1[[#This Row],[Date]]-WEEKDAY(Tabel1[[#This Row],[Date]],2)+4),100)&amp;TEXT(_xlfn.ISOWEEKNUM(Tabel1[[#This Row],[Date]]),"-00")</f>
        <v>27-28</v>
      </c>
      <c r="B568" s="49" t="str">
        <f>MOD(YEAR(Tabel1[[#This Row],[Date]]),100) &amp; TEXT(MONTH(Tabel1[[#This Row],[Date]]),"-00")</f>
        <v>27-07</v>
      </c>
      <c r="C568" s="60">
        <v>46584</v>
      </c>
      <c r="D568" s="53"/>
      <c r="E568" s="53"/>
      <c r="F568" s="53"/>
      <c r="G568" s="53"/>
      <c r="H568" s="53"/>
      <c r="I568" s="53"/>
      <c r="J568" s="53"/>
      <c r="K568" s="53"/>
      <c r="L568" s="69"/>
      <c r="M568" s="53"/>
      <c r="N568" s="48"/>
      <c r="O568" s="53"/>
      <c r="P568" s="54"/>
      <c r="Q568" s="70" cm="1">
        <f t="array" aca="1" ref="Q568" ca="1">(TODAY()&gt;=Tabel1[[#This Row],[Date]])*(_xlfn.AGGREGATE(14,6,Tabel1[Date]/(Tabel1[semaine]=Tabel1[[#This Row],[semaine]]),1)=Tabel1[[#This Row],[Date]])</f>
        <v>0</v>
      </c>
      <c r="R568" s="56" t="str" cm="1">
        <f t="array" aca="1" ref="R568" ca="1">IF(Tabel1[[#This Row],[auxi]:[auxi]],SUMIF(Tabel1[semaine],Tabel1[[#This Row],[semaine]],Tabel1[Heures payées]),"-")</f>
        <v>-</v>
      </c>
      <c r="S568" s="57" t="str" cm="1">
        <f t="array" aca="1" ref="S568" ca="1">IF(Tabel1[[#This Row],[auxi]:[auxi]],Tabel1[[#This Row],[total semaine]]*24-Contrat_hebdo__h,"")</f>
        <v/>
      </c>
      <c r="T568" s="68" t="str" cm="1">
        <f t="array" aca="1" ref="T568" ca="1">IF(Tabel1[[#This Row],[auxi]:[auxi]],SUMIF(Tabel1[semaine],Tabel1[[#This Row],[semaine]],Tabel1[Repas matin]),"-")</f>
        <v>-</v>
      </c>
      <c r="U568" s="68" t="str" cm="1">
        <f t="array" aca="1" ref="U568" ca="1">IF(Tabel1[[#This Row],[auxi]:[auxi]],SUMIF(Tabel1[semaine],Tabel1[[#This Row],[semaine]],Tabel1[Repas soir]),"-")</f>
        <v>-</v>
      </c>
    </row>
    <row r="569" spans="1:21" ht="15.75" thickBot="1" x14ac:dyDescent="0.3">
      <c r="A569" s="68" t="str">
        <f>MOD(YEAR(Tabel1[[#This Row],[Date]]-WEEKDAY(Tabel1[[#This Row],[Date]],2)+4),100)&amp;TEXT(_xlfn.ISOWEEKNUM(Tabel1[[#This Row],[Date]]),"-00")</f>
        <v>27-28</v>
      </c>
      <c r="B569" s="49" t="str">
        <f>MOD(YEAR(Tabel1[[#This Row],[Date]]),100) &amp; TEXT(MONTH(Tabel1[[#This Row],[Date]]),"-00")</f>
        <v>27-07</v>
      </c>
      <c r="C569" s="50">
        <v>46585</v>
      </c>
      <c r="D569" s="53"/>
      <c r="E569" s="53"/>
      <c r="F569" s="53"/>
      <c r="G569" s="53"/>
      <c r="H569" s="53"/>
      <c r="I569" s="53"/>
      <c r="J569" s="53"/>
      <c r="K569" s="53"/>
      <c r="L569" s="69"/>
      <c r="M569" s="53"/>
      <c r="N569" s="48"/>
      <c r="O569" s="53"/>
      <c r="P569" s="54"/>
      <c r="Q569" s="70" cm="1">
        <f t="array" aca="1" ref="Q569" ca="1">(TODAY()&gt;=Tabel1[[#This Row],[Date]])*(_xlfn.AGGREGATE(14,6,Tabel1[Date]/(Tabel1[semaine]=Tabel1[[#This Row],[semaine]]),1)=Tabel1[[#This Row],[Date]])</f>
        <v>0</v>
      </c>
      <c r="R569" s="56" t="str" cm="1">
        <f t="array" aca="1" ref="R569" ca="1">IF(Tabel1[[#This Row],[auxi]:[auxi]],SUMIF(Tabel1[semaine],Tabel1[[#This Row],[semaine]],Tabel1[Heures payées]),"-")</f>
        <v>-</v>
      </c>
      <c r="S569" s="57" t="str" cm="1">
        <f t="array" aca="1" ref="S569" ca="1">IF(Tabel1[[#This Row],[auxi]:[auxi]],Tabel1[[#This Row],[total semaine]]*24-Contrat_hebdo__h,"")</f>
        <v/>
      </c>
      <c r="T569" s="68" t="str" cm="1">
        <f t="array" aca="1" ref="T569" ca="1">IF(Tabel1[[#This Row],[auxi]:[auxi]],SUMIF(Tabel1[semaine],Tabel1[[#This Row],[semaine]],Tabel1[Repas matin]),"-")</f>
        <v>-</v>
      </c>
      <c r="U569" s="68" t="str" cm="1">
        <f t="array" aca="1" ref="U569" ca="1">IF(Tabel1[[#This Row],[auxi]:[auxi]],SUMIF(Tabel1[semaine],Tabel1[[#This Row],[semaine]],Tabel1[Repas soir]),"-")</f>
        <v>-</v>
      </c>
    </row>
    <row r="570" spans="1:21" ht="15.75" thickBot="1" x14ac:dyDescent="0.3">
      <c r="A570" s="68" t="str">
        <f>MOD(YEAR(Tabel1[[#This Row],[Date]]-WEEKDAY(Tabel1[[#This Row],[Date]],2)+4),100)&amp;TEXT(_xlfn.ISOWEEKNUM(Tabel1[[#This Row],[Date]]),"-00")</f>
        <v>27-28</v>
      </c>
      <c r="B570" s="49" t="str">
        <f>MOD(YEAR(Tabel1[[#This Row],[Date]]),100) &amp; TEXT(MONTH(Tabel1[[#This Row],[Date]]),"-00")</f>
        <v>27-07</v>
      </c>
      <c r="C570" s="50">
        <v>46586</v>
      </c>
      <c r="D570" s="53"/>
      <c r="E570" s="53"/>
      <c r="F570" s="53"/>
      <c r="G570" s="53"/>
      <c r="H570" s="53"/>
      <c r="I570" s="53"/>
      <c r="J570" s="53"/>
      <c r="K570" s="53"/>
      <c r="L570" s="69"/>
      <c r="M570" s="53"/>
      <c r="N570" s="48"/>
      <c r="O570" s="53"/>
      <c r="P570" s="54"/>
      <c r="Q570" s="70" cm="1">
        <f t="array" aca="1" ref="Q570" ca="1">(TODAY()&gt;=Tabel1[[#This Row],[Date]])*(_xlfn.AGGREGATE(14,6,Tabel1[Date]/(Tabel1[semaine]=Tabel1[[#This Row],[semaine]]),1)=Tabel1[[#This Row],[Date]])</f>
        <v>0</v>
      </c>
      <c r="R570" s="56" t="str" cm="1">
        <f t="array" aca="1" ref="R570" ca="1">IF(Tabel1[[#This Row],[auxi]:[auxi]],SUMIF(Tabel1[semaine],Tabel1[[#This Row],[semaine]],Tabel1[Heures payées]),"-")</f>
        <v>-</v>
      </c>
      <c r="S570" s="57" t="str" cm="1">
        <f t="array" aca="1" ref="S570" ca="1">IF(Tabel1[[#This Row],[auxi]:[auxi]],Tabel1[[#This Row],[total semaine]]*24-Contrat_hebdo__h,"")</f>
        <v/>
      </c>
      <c r="T570" s="68" t="str" cm="1">
        <f t="array" aca="1" ref="T570" ca="1">IF(Tabel1[[#This Row],[auxi]:[auxi]],SUMIF(Tabel1[semaine],Tabel1[[#This Row],[semaine]],Tabel1[Repas matin]),"-")</f>
        <v>-</v>
      </c>
      <c r="U570" s="68" t="str" cm="1">
        <f t="array" aca="1" ref="U570" ca="1">IF(Tabel1[[#This Row],[auxi]:[auxi]],SUMIF(Tabel1[semaine],Tabel1[[#This Row],[semaine]],Tabel1[Repas soir]),"-")</f>
        <v>-</v>
      </c>
    </row>
    <row r="571" spans="1:21" ht="15.75" thickBot="1" x14ac:dyDescent="0.3">
      <c r="A571" s="68" t="str">
        <f>MOD(YEAR(Tabel1[[#This Row],[Date]]-WEEKDAY(Tabel1[[#This Row],[Date]],2)+4),100)&amp;TEXT(_xlfn.ISOWEEKNUM(Tabel1[[#This Row],[Date]]),"-00")</f>
        <v>27-29</v>
      </c>
      <c r="B571" s="49" t="str">
        <f>MOD(YEAR(Tabel1[[#This Row],[Date]]),100) &amp; TEXT(MONTH(Tabel1[[#This Row],[Date]]),"-00")</f>
        <v>27-07</v>
      </c>
      <c r="C571" s="60">
        <v>46587</v>
      </c>
      <c r="D571" s="53"/>
      <c r="E571" s="53"/>
      <c r="F571" s="53"/>
      <c r="G571" s="53"/>
      <c r="H571" s="53"/>
      <c r="I571" s="53"/>
      <c r="J571" s="53"/>
      <c r="K571" s="53"/>
      <c r="L571" s="69"/>
      <c r="M571" s="53"/>
      <c r="N571" s="48"/>
      <c r="O571" s="53"/>
      <c r="P571" s="54"/>
      <c r="Q571" s="70" cm="1">
        <f t="array" aca="1" ref="Q571" ca="1">(TODAY()&gt;=Tabel1[[#This Row],[Date]])*(_xlfn.AGGREGATE(14,6,Tabel1[Date]/(Tabel1[semaine]=Tabel1[[#This Row],[semaine]]),1)=Tabel1[[#This Row],[Date]])</f>
        <v>0</v>
      </c>
      <c r="R571" s="56" t="str" cm="1">
        <f t="array" aca="1" ref="R571" ca="1">IF(Tabel1[[#This Row],[auxi]:[auxi]],SUMIF(Tabel1[semaine],Tabel1[[#This Row],[semaine]],Tabel1[Heures payées]),"-")</f>
        <v>-</v>
      </c>
      <c r="S571" s="57" t="str" cm="1">
        <f t="array" aca="1" ref="S571" ca="1">IF(Tabel1[[#This Row],[auxi]:[auxi]],Tabel1[[#This Row],[total semaine]]*24-Contrat_hebdo__h,"")</f>
        <v/>
      </c>
      <c r="T571" s="68" t="str" cm="1">
        <f t="array" aca="1" ref="T571" ca="1">IF(Tabel1[[#This Row],[auxi]:[auxi]],SUMIF(Tabel1[semaine],Tabel1[[#This Row],[semaine]],Tabel1[Repas matin]),"-")</f>
        <v>-</v>
      </c>
      <c r="U571" s="68" t="str" cm="1">
        <f t="array" aca="1" ref="U571" ca="1">IF(Tabel1[[#This Row],[auxi]:[auxi]],SUMIF(Tabel1[semaine],Tabel1[[#This Row],[semaine]],Tabel1[Repas soir]),"-")</f>
        <v>-</v>
      </c>
    </row>
    <row r="572" spans="1:21" ht="15.75" thickBot="1" x14ac:dyDescent="0.3">
      <c r="A572" s="68" t="str">
        <f>MOD(YEAR(Tabel1[[#This Row],[Date]]-WEEKDAY(Tabel1[[#This Row],[Date]],2)+4),100)&amp;TEXT(_xlfn.ISOWEEKNUM(Tabel1[[#This Row],[Date]]),"-00")</f>
        <v>27-29</v>
      </c>
      <c r="B572" s="49" t="str">
        <f>MOD(YEAR(Tabel1[[#This Row],[Date]]),100) &amp; TEXT(MONTH(Tabel1[[#This Row],[Date]]),"-00")</f>
        <v>27-07</v>
      </c>
      <c r="C572" s="50">
        <v>46588</v>
      </c>
      <c r="D572" s="53"/>
      <c r="E572" s="53"/>
      <c r="F572" s="53"/>
      <c r="G572" s="53"/>
      <c r="H572" s="53"/>
      <c r="I572" s="53"/>
      <c r="J572" s="53"/>
      <c r="K572" s="53"/>
      <c r="L572" s="69"/>
      <c r="M572" s="53"/>
      <c r="N572" s="48"/>
      <c r="O572" s="53"/>
      <c r="P572" s="54"/>
      <c r="Q572" s="70" cm="1">
        <f t="array" aca="1" ref="Q572" ca="1">(TODAY()&gt;=Tabel1[[#This Row],[Date]])*(_xlfn.AGGREGATE(14,6,Tabel1[Date]/(Tabel1[semaine]=Tabel1[[#This Row],[semaine]]),1)=Tabel1[[#This Row],[Date]])</f>
        <v>0</v>
      </c>
      <c r="R572" s="56" t="str" cm="1">
        <f t="array" aca="1" ref="R572" ca="1">IF(Tabel1[[#This Row],[auxi]:[auxi]],SUMIF(Tabel1[semaine],Tabel1[[#This Row],[semaine]],Tabel1[Heures payées]),"-")</f>
        <v>-</v>
      </c>
      <c r="S572" s="57" t="str" cm="1">
        <f t="array" aca="1" ref="S572" ca="1">IF(Tabel1[[#This Row],[auxi]:[auxi]],Tabel1[[#This Row],[total semaine]]*24-Contrat_hebdo__h,"")</f>
        <v/>
      </c>
      <c r="T572" s="68" t="str" cm="1">
        <f t="array" aca="1" ref="T572" ca="1">IF(Tabel1[[#This Row],[auxi]:[auxi]],SUMIF(Tabel1[semaine],Tabel1[[#This Row],[semaine]],Tabel1[Repas matin]),"-")</f>
        <v>-</v>
      </c>
      <c r="U572" s="68" t="str" cm="1">
        <f t="array" aca="1" ref="U572" ca="1">IF(Tabel1[[#This Row],[auxi]:[auxi]],SUMIF(Tabel1[semaine],Tabel1[[#This Row],[semaine]],Tabel1[Repas soir]),"-")</f>
        <v>-</v>
      </c>
    </row>
    <row r="573" spans="1:21" ht="15.75" thickBot="1" x14ac:dyDescent="0.3">
      <c r="A573" s="68" t="str">
        <f>MOD(YEAR(Tabel1[[#This Row],[Date]]-WEEKDAY(Tabel1[[#This Row],[Date]],2)+4),100)&amp;TEXT(_xlfn.ISOWEEKNUM(Tabel1[[#This Row],[Date]]),"-00")</f>
        <v>27-29</v>
      </c>
      <c r="B573" s="49" t="str">
        <f>MOD(YEAR(Tabel1[[#This Row],[Date]]),100) &amp; TEXT(MONTH(Tabel1[[#This Row],[Date]]),"-00")</f>
        <v>27-07</v>
      </c>
      <c r="C573" s="50">
        <v>46589</v>
      </c>
      <c r="D573" s="53"/>
      <c r="E573" s="53"/>
      <c r="F573" s="53"/>
      <c r="G573" s="53"/>
      <c r="H573" s="53"/>
      <c r="I573" s="53"/>
      <c r="J573" s="53"/>
      <c r="K573" s="53"/>
      <c r="L573" s="69"/>
      <c r="M573" s="53"/>
      <c r="N573" s="48"/>
      <c r="O573" s="53"/>
      <c r="P573" s="54"/>
      <c r="Q573" s="70" cm="1">
        <f t="array" aca="1" ref="Q573" ca="1">(TODAY()&gt;=Tabel1[[#This Row],[Date]])*(_xlfn.AGGREGATE(14,6,Tabel1[Date]/(Tabel1[semaine]=Tabel1[[#This Row],[semaine]]),1)=Tabel1[[#This Row],[Date]])</f>
        <v>0</v>
      </c>
      <c r="R573" s="56" t="str" cm="1">
        <f t="array" aca="1" ref="R573" ca="1">IF(Tabel1[[#This Row],[auxi]:[auxi]],SUMIF(Tabel1[semaine],Tabel1[[#This Row],[semaine]],Tabel1[Heures payées]),"-")</f>
        <v>-</v>
      </c>
      <c r="S573" s="57" t="str" cm="1">
        <f t="array" aca="1" ref="S573" ca="1">IF(Tabel1[[#This Row],[auxi]:[auxi]],Tabel1[[#This Row],[total semaine]]*24-Contrat_hebdo__h,"")</f>
        <v/>
      </c>
      <c r="T573" s="68" t="str" cm="1">
        <f t="array" aca="1" ref="T573" ca="1">IF(Tabel1[[#This Row],[auxi]:[auxi]],SUMIF(Tabel1[semaine],Tabel1[[#This Row],[semaine]],Tabel1[Repas matin]),"-")</f>
        <v>-</v>
      </c>
      <c r="U573" s="68" t="str" cm="1">
        <f t="array" aca="1" ref="U573" ca="1">IF(Tabel1[[#This Row],[auxi]:[auxi]],SUMIF(Tabel1[semaine],Tabel1[[#This Row],[semaine]],Tabel1[Repas soir]),"-")</f>
        <v>-</v>
      </c>
    </row>
    <row r="574" spans="1:21" ht="15.75" thickBot="1" x14ac:dyDescent="0.3">
      <c r="A574" s="68" t="str">
        <f>MOD(YEAR(Tabel1[[#This Row],[Date]]-WEEKDAY(Tabel1[[#This Row],[Date]],2)+4),100)&amp;TEXT(_xlfn.ISOWEEKNUM(Tabel1[[#This Row],[Date]]),"-00")</f>
        <v>27-29</v>
      </c>
      <c r="B574" s="49" t="str">
        <f>MOD(YEAR(Tabel1[[#This Row],[Date]]),100) &amp; TEXT(MONTH(Tabel1[[#This Row],[Date]]),"-00")</f>
        <v>27-07</v>
      </c>
      <c r="C574" s="60">
        <v>46590</v>
      </c>
      <c r="D574" s="53"/>
      <c r="E574" s="53"/>
      <c r="F574" s="53"/>
      <c r="G574" s="53"/>
      <c r="H574" s="53"/>
      <c r="I574" s="53"/>
      <c r="J574" s="53"/>
      <c r="K574" s="53"/>
      <c r="L574" s="69"/>
      <c r="M574" s="53"/>
      <c r="N574" s="48"/>
      <c r="O574" s="53"/>
      <c r="P574" s="54"/>
      <c r="Q574" s="70" cm="1">
        <f t="array" aca="1" ref="Q574" ca="1">(TODAY()&gt;=Tabel1[[#This Row],[Date]])*(_xlfn.AGGREGATE(14,6,Tabel1[Date]/(Tabel1[semaine]=Tabel1[[#This Row],[semaine]]),1)=Tabel1[[#This Row],[Date]])</f>
        <v>0</v>
      </c>
      <c r="R574" s="56" t="str" cm="1">
        <f t="array" aca="1" ref="R574" ca="1">IF(Tabel1[[#This Row],[auxi]:[auxi]],SUMIF(Tabel1[semaine],Tabel1[[#This Row],[semaine]],Tabel1[Heures payées]),"-")</f>
        <v>-</v>
      </c>
      <c r="S574" s="57" t="str" cm="1">
        <f t="array" aca="1" ref="S574" ca="1">IF(Tabel1[[#This Row],[auxi]:[auxi]],Tabel1[[#This Row],[total semaine]]*24-Contrat_hebdo__h,"")</f>
        <v/>
      </c>
      <c r="T574" s="68" t="str" cm="1">
        <f t="array" aca="1" ref="T574" ca="1">IF(Tabel1[[#This Row],[auxi]:[auxi]],SUMIF(Tabel1[semaine],Tabel1[[#This Row],[semaine]],Tabel1[Repas matin]),"-")</f>
        <v>-</v>
      </c>
      <c r="U574" s="68" t="str" cm="1">
        <f t="array" aca="1" ref="U574" ca="1">IF(Tabel1[[#This Row],[auxi]:[auxi]],SUMIF(Tabel1[semaine],Tabel1[[#This Row],[semaine]],Tabel1[Repas soir]),"-")</f>
        <v>-</v>
      </c>
    </row>
    <row r="575" spans="1:21" ht="15.75" thickBot="1" x14ac:dyDescent="0.3">
      <c r="A575" s="68" t="str">
        <f>MOD(YEAR(Tabel1[[#This Row],[Date]]-WEEKDAY(Tabel1[[#This Row],[Date]],2)+4),100)&amp;TEXT(_xlfn.ISOWEEKNUM(Tabel1[[#This Row],[Date]]),"-00")</f>
        <v>27-29</v>
      </c>
      <c r="B575" s="49" t="str">
        <f>MOD(YEAR(Tabel1[[#This Row],[Date]]),100) &amp; TEXT(MONTH(Tabel1[[#This Row],[Date]]),"-00")</f>
        <v>27-07</v>
      </c>
      <c r="C575" s="50">
        <v>46591</v>
      </c>
      <c r="D575" s="53"/>
      <c r="E575" s="53"/>
      <c r="F575" s="53"/>
      <c r="G575" s="53"/>
      <c r="H575" s="53"/>
      <c r="I575" s="53"/>
      <c r="J575" s="53"/>
      <c r="K575" s="53"/>
      <c r="L575" s="69"/>
      <c r="M575" s="53"/>
      <c r="N575" s="48"/>
      <c r="O575" s="53"/>
      <c r="P575" s="54"/>
      <c r="Q575" s="70" cm="1">
        <f t="array" aca="1" ref="Q575" ca="1">(TODAY()&gt;=Tabel1[[#This Row],[Date]])*(_xlfn.AGGREGATE(14,6,Tabel1[Date]/(Tabel1[semaine]=Tabel1[[#This Row],[semaine]]),1)=Tabel1[[#This Row],[Date]])</f>
        <v>0</v>
      </c>
      <c r="R575" s="56" t="str" cm="1">
        <f t="array" aca="1" ref="R575" ca="1">IF(Tabel1[[#This Row],[auxi]:[auxi]],SUMIF(Tabel1[semaine],Tabel1[[#This Row],[semaine]],Tabel1[Heures payées]),"-")</f>
        <v>-</v>
      </c>
      <c r="S575" s="57" t="str" cm="1">
        <f t="array" aca="1" ref="S575" ca="1">IF(Tabel1[[#This Row],[auxi]:[auxi]],Tabel1[[#This Row],[total semaine]]*24-Contrat_hebdo__h,"")</f>
        <v/>
      </c>
      <c r="T575" s="68" t="str" cm="1">
        <f t="array" aca="1" ref="T575" ca="1">IF(Tabel1[[#This Row],[auxi]:[auxi]],SUMIF(Tabel1[semaine],Tabel1[[#This Row],[semaine]],Tabel1[Repas matin]),"-")</f>
        <v>-</v>
      </c>
      <c r="U575" s="68" t="str" cm="1">
        <f t="array" aca="1" ref="U575" ca="1">IF(Tabel1[[#This Row],[auxi]:[auxi]],SUMIF(Tabel1[semaine],Tabel1[[#This Row],[semaine]],Tabel1[Repas soir]),"-")</f>
        <v>-</v>
      </c>
    </row>
    <row r="576" spans="1:21" ht="15.75" thickBot="1" x14ac:dyDescent="0.3">
      <c r="A576" s="68" t="str">
        <f>MOD(YEAR(Tabel1[[#This Row],[Date]]-WEEKDAY(Tabel1[[#This Row],[Date]],2)+4),100)&amp;TEXT(_xlfn.ISOWEEKNUM(Tabel1[[#This Row],[Date]]),"-00")</f>
        <v>27-29</v>
      </c>
      <c r="B576" s="49" t="str">
        <f>MOD(YEAR(Tabel1[[#This Row],[Date]]),100) &amp; TEXT(MONTH(Tabel1[[#This Row],[Date]]),"-00")</f>
        <v>27-07</v>
      </c>
      <c r="C576" s="50">
        <v>46592</v>
      </c>
      <c r="D576" s="53"/>
      <c r="E576" s="53"/>
      <c r="F576" s="53"/>
      <c r="G576" s="53"/>
      <c r="H576" s="53"/>
      <c r="I576" s="53"/>
      <c r="J576" s="53"/>
      <c r="K576" s="53"/>
      <c r="L576" s="69"/>
      <c r="M576" s="53"/>
      <c r="N576" s="48"/>
      <c r="O576" s="53"/>
      <c r="P576" s="54"/>
      <c r="Q576" s="70" cm="1">
        <f t="array" aca="1" ref="Q576" ca="1">(TODAY()&gt;=Tabel1[[#This Row],[Date]])*(_xlfn.AGGREGATE(14,6,Tabel1[Date]/(Tabel1[semaine]=Tabel1[[#This Row],[semaine]]),1)=Tabel1[[#This Row],[Date]])</f>
        <v>0</v>
      </c>
      <c r="R576" s="56" t="str" cm="1">
        <f t="array" aca="1" ref="R576" ca="1">IF(Tabel1[[#This Row],[auxi]:[auxi]],SUMIF(Tabel1[semaine],Tabel1[[#This Row],[semaine]],Tabel1[Heures payées]),"-")</f>
        <v>-</v>
      </c>
      <c r="S576" s="57" t="str" cm="1">
        <f t="array" aca="1" ref="S576" ca="1">IF(Tabel1[[#This Row],[auxi]:[auxi]],Tabel1[[#This Row],[total semaine]]*24-Contrat_hebdo__h,"")</f>
        <v/>
      </c>
      <c r="T576" s="68" t="str" cm="1">
        <f t="array" aca="1" ref="T576" ca="1">IF(Tabel1[[#This Row],[auxi]:[auxi]],SUMIF(Tabel1[semaine],Tabel1[[#This Row],[semaine]],Tabel1[Repas matin]),"-")</f>
        <v>-</v>
      </c>
      <c r="U576" s="68" t="str" cm="1">
        <f t="array" aca="1" ref="U576" ca="1">IF(Tabel1[[#This Row],[auxi]:[auxi]],SUMIF(Tabel1[semaine],Tabel1[[#This Row],[semaine]],Tabel1[Repas soir]),"-")</f>
        <v>-</v>
      </c>
    </row>
    <row r="577" spans="1:21" ht="15.75" thickBot="1" x14ac:dyDescent="0.3">
      <c r="A577" s="68" t="str">
        <f>MOD(YEAR(Tabel1[[#This Row],[Date]]-WEEKDAY(Tabel1[[#This Row],[Date]],2)+4),100)&amp;TEXT(_xlfn.ISOWEEKNUM(Tabel1[[#This Row],[Date]]),"-00")</f>
        <v>27-29</v>
      </c>
      <c r="B577" s="49" t="str">
        <f>MOD(YEAR(Tabel1[[#This Row],[Date]]),100) &amp; TEXT(MONTH(Tabel1[[#This Row],[Date]]),"-00")</f>
        <v>27-07</v>
      </c>
      <c r="C577" s="60">
        <v>46593</v>
      </c>
      <c r="D577" s="53"/>
      <c r="E577" s="53"/>
      <c r="F577" s="53"/>
      <c r="G577" s="53"/>
      <c r="H577" s="53"/>
      <c r="I577" s="53"/>
      <c r="J577" s="53"/>
      <c r="K577" s="53"/>
      <c r="L577" s="69"/>
      <c r="M577" s="53"/>
      <c r="N577" s="48"/>
      <c r="O577" s="53"/>
      <c r="P577" s="54"/>
      <c r="Q577" s="70" cm="1">
        <f t="array" aca="1" ref="Q577" ca="1">(TODAY()&gt;=Tabel1[[#This Row],[Date]])*(_xlfn.AGGREGATE(14,6,Tabel1[Date]/(Tabel1[semaine]=Tabel1[[#This Row],[semaine]]),1)=Tabel1[[#This Row],[Date]])</f>
        <v>0</v>
      </c>
      <c r="R577" s="56" t="str" cm="1">
        <f t="array" aca="1" ref="R577" ca="1">IF(Tabel1[[#This Row],[auxi]:[auxi]],SUMIF(Tabel1[semaine],Tabel1[[#This Row],[semaine]],Tabel1[Heures payées]),"-")</f>
        <v>-</v>
      </c>
      <c r="S577" s="57" t="str" cm="1">
        <f t="array" aca="1" ref="S577" ca="1">IF(Tabel1[[#This Row],[auxi]:[auxi]],Tabel1[[#This Row],[total semaine]]*24-Contrat_hebdo__h,"")</f>
        <v/>
      </c>
      <c r="T577" s="68" t="str" cm="1">
        <f t="array" aca="1" ref="T577" ca="1">IF(Tabel1[[#This Row],[auxi]:[auxi]],SUMIF(Tabel1[semaine],Tabel1[[#This Row],[semaine]],Tabel1[Repas matin]),"-")</f>
        <v>-</v>
      </c>
      <c r="U577" s="68" t="str" cm="1">
        <f t="array" aca="1" ref="U577" ca="1">IF(Tabel1[[#This Row],[auxi]:[auxi]],SUMIF(Tabel1[semaine],Tabel1[[#This Row],[semaine]],Tabel1[Repas soir]),"-")</f>
        <v>-</v>
      </c>
    </row>
    <row r="578" spans="1:21" ht="15.75" thickBot="1" x14ac:dyDescent="0.3">
      <c r="A578" s="68" t="str">
        <f>MOD(YEAR(Tabel1[[#This Row],[Date]]-WEEKDAY(Tabel1[[#This Row],[Date]],2)+4),100)&amp;TEXT(_xlfn.ISOWEEKNUM(Tabel1[[#This Row],[Date]]),"-00")</f>
        <v>27-30</v>
      </c>
      <c r="B578" s="49" t="str">
        <f>MOD(YEAR(Tabel1[[#This Row],[Date]]),100) &amp; TEXT(MONTH(Tabel1[[#This Row],[Date]]),"-00")</f>
        <v>27-07</v>
      </c>
      <c r="C578" s="50">
        <v>46594</v>
      </c>
      <c r="D578" s="53"/>
      <c r="E578" s="53"/>
      <c r="F578" s="53"/>
      <c r="G578" s="53"/>
      <c r="H578" s="53"/>
      <c r="I578" s="53"/>
      <c r="J578" s="53"/>
      <c r="K578" s="53"/>
      <c r="L578" s="69"/>
      <c r="M578" s="53"/>
      <c r="N578" s="48"/>
      <c r="O578" s="53"/>
      <c r="P578" s="54"/>
      <c r="Q578" s="70" cm="1">
        <f t="array" aca="1" ref="Q578" ca="1">(TODAY()&gt;=Tabel1[[#This Row],[Date]])*(_xlfn.AGGREGATE(14,6,Tabel1[Date]/(Tabel1[semaine]=Tabel1[[#This Row],[semaine]]),1)=Tabel1[[#This Row],[Date]])</f>
        <v>0</v>
      </c>
      <c r="R578" s="56" t="str" cm="1">
        <f t="array" aca="1" ref="R578" ca="1">IF(Tabel1[[#This Row],[auxi]:[auxi]],SUMIF(Tabel1[semaine],Tabel1[[#This Row],[semaine]],Tabel1[Heures payées]),"-")</f>
        <v>-</v>
      </c>
      <c r="S578" s="57" t="str" cm="1">
        <f t="array" aca="1" ref="S578" ca="1">IF(Tabel1[[#This Row],[auxi]:[auxi]],Tabel1[[#This Row],[total semaine]]*24-Contrat_hebdo__h,"")</f>
        <v/>
      </c>
      <c r="T578" s="68" t="str" cm="1">
        <f t="array" aca="1" ref="T578" ca="1">IF(Tabel1[[#This Row],[auxi]:[auxi]],SUMIF(Tabel1[semaine],Tabel1[[#This Row],[semaine]],Tabel1[Repas matin]),"-")</f>
        <v>-</v>
      </c>
      <c r="U578" s="68" t="str" cm="1">
        <f t="array" aca="1" ref="U578" ca="1">IF(Tabel1[[#This Row],[auxi]:[auxi]],SUMIF(Tabel1[semaine],Tabel1[[#This Row],[semaine]],Tabel1[Repas soir]),"-")</f>
        <v>-</v>
      </c>
    </row>
    <row r="579" spans="1:21" ht="15.75" thickBot="1" x14ac:dyDescent="0.3">
      <c r="A579" s="68" t="str">
        <f>MOD(YEAR(Tabel1[[#This Row],[Date]]-WEEKDAY(Tabel1[[#This Row],[Date]],2)+4),100)&amp;TEXT(_xlfn.ISOWEEKNUM(Tabel1[[#This Row],[Date]]),"-00")</f>
        <v>27-30</v>
      </c>
      <c r="B579" s="49" t="str">
        <f>MOD(YEAR(Tabel1[[#This Row],[Date]]),100) &amp; TEXT(MONTH(Tabel1[[#This Row],[Date]]),"-00")</f>
        <v>27-07</v>
      </c>
      <c r="C579" s="50">
        <v>46595</v>
      </c>
      <c r="D579" s="53"/>
      <c r="E579" s="53"/>
      <c r="F579" s="53"/>
      <c r="G579" s="53"/>
      <c r="H579" s="53"/>
      <c r="I579" s="53"/>
      <c r="J579" s="53"/>
      <c r="K579" s="53"/>
      <c r="L579" s="69"/>
      <c r="M579" s="53"/>
      <c r="N579" s="48"/>
      <c r="O579" s="53"/>
      <c r="P579" s="54"/>
      <c r="Q579" s="70" cm="1">
        <f t="array" aca="1" ref="Q579" ca="1">(TODAY()&gt;=Tabel1[[#This Row],[Date]])*(_xlfn.AGGREGATE(14,6,Tabel1[Date]/(Tabel1[semaine]=Tabel1[[#This Row],[semaine]]),1)=Tabel1[[#This Row],[Date]])</f>
        <v>0</v>
      </c>
      <c r="R579" s="56" t="str" cm="1">
        <f t="array" aca="1" ref="R579" ca="1">IF(Tabel1[[#This Row],[auxi]:[auxi]],SUMIF(Tabel1[semaine],Tabel1[[#This Row],[semaine]],Tabel1[Heures payées]),"-")</f>
        <v>-</v>
      </c>
      <c r="S579" s="57" t="str" cm="1">
        <f t="array" aca="1" ref="S579" ca="1">IF(Tabel1[[#This Row],[auxi]:[auxi]],Tabel1[[#This Row],[total semaine]]*24-Contrat_hebdo__h,"")</f>
        <v/>
      </c>
      <c r="T579" s="68" t="str" cm="1">
        <f t="array" aca="1" ref="T579" ca="1">IF(Tabel1[[#This Row],[auxi]:[auxi]],SUMIF(Tabel1[semaine],Tabel1[[#This Row],[semaine]],Tabel1[Repas matin]),"-")</f>
        <v>-</v>
      </c>
      <c r="U579" s="68" t="str" cm="1">
        <f t="array" aca="1" ref="U579" ca="1">IF(Tabel1[[#This Row],[auxi]:[auxi]],SUMIF(Tabel1[semaine],Tabel1[[#This Row],[semaine]],Tabel1[Repas soir]),"-")</f>
        <v>-</v>
      </c>
    </row>
    <row r="580" spans="1:21" ht="15.75" thickBot="1" x14ac:dyDescent="0.3">
      <c r="A580" s="68" t="str">
        <f>MOD(YEAR(Tabel1[[#This Row],[Date]]-WEEKDAY(Tabel1[[#This Row],[Date]],2)+4),100)&amp;TEXT(_xlfn.ISOWEEKNUM(Tabel1[[#This Row],[Date]]),"-00")</f>
        <v>27-30</v>
      </c>
      <c r="B580" s="49" t="str">
        <f>MOD(YEAR(Tabel1[[#This Row],[Date]]),100) &amp; TEXT(MONTH(Tabel1[[#This Row],[Date]]),"-00")</f>
        <v>27-07</v>
      </c>
      <c r="C580" s="60">
        <v>46596</v>
      </c>
      <c r="D580" s="53"/>
      <c r="E580" s="53"/>
      <c r="F580" s="53"/>
      <c r="G580" s="53"/>
      <c r="H580" s="53"/>
      <c r="I580" s="53"/>
      <c r="J580" s="53"/>
      <c r="K580" s="53"/>
      <c r="L580" s="69"/>
      <c r="M580" s="53"/>
      <c r="N580" s="48"/>
      <c r="O580" s="53"/>
      <c r="P580" s="54"/>
      <c r="Q580" s="70" cm="1">
        <f t="array" aca="1" ref="Q580" ca="1">(TODAY()&gt;=Tabel1[[#This Row],[Date]])*(_xlfn.AGGREGATE(14,6,Tabel1[Date]/(Tabel1[semaine]=Tabel1[[#This Row],[semaine]]),1)=Tabel1[[#This Row],[Date]])</f>
        <v>0</v>
      </c>
      <c r="R580" s="56" t="str" cm="1">
        <f t="array" aca="1" ref="R580" ca="1">IF(Tabel1[[#This Row],[auxi]:[auxi]],SUMIF(Tabel1[semaine],Tabel1[[#This Row],[semaine]],Tabel1[Heures payées]),"-")</f>
        <v>-</v>
      </c>
      <c r="S580" s="57" t="str" cm="1">
        <f t="array" aca="1" ref="S580" ca="1">IF(Tabel1[[#This Row],[auxi]:[auxi]],Tabel1[[#This Row],[total semaine]]*24-Contrat_hebdo__h,"")</f>
        <v/>
      </c>
      <c r="T580" s="68" t="str" cm="1">
        <f t="array" aca="1" ref="T580" ca="1">IF(Tabel1[[#This Row],[auxi]:[auxi]],SUMIF(Tabel1[semaine],Tabel1[[#This Row],[semaine]],Tabel1[Repas matin]),"-")</f>
        <v>-</v>
      </c>
      <c r="U580" s="68" t="str" cm="1">
        <f t="array" aca="1" ref="U580" ca="1">IF(Tabel1[[#This Row],[auxi]:[auxi]],SUMIF(Tabel1[semaine],Tabel1[[#This Row],[semaine]],Tabel1[Repas soir]),"-")</f>
        <v>-</v>
      </c>
    </row>
    <row r="581" spans="1:21" ht="15.75" thickBot="1" x14ac:dyDescent="0.3">
      <c r="A581" s="68" t="str">
        <f>MOD(YEAR(Tabel1[[#This Row],[Date]]-WEEKDAY(Tabel1[[#This Row],[Date]],2)+4),100)&amp;TEXT(_xlfn.ISOWEEKNUM(Tabel1[[#This Row],[Date]]),"-00")</f>
        <v>27-30</v>
      </c>
      <c r="B581" s="49" t="str">
        <f>MOD(YEAR(Tabel1[[#This Row],[Date]]),100) &amp; TEXT(MONTH(Tabel1[[#This Row],[Date]]),"-00")</f>
        <v>27-07</v>
      </c>
      <c r="C581" s="50">
        <v>46597</v>
      </c>
      <c r="D581" s="53"/>
      <c r="E581" s="53"/>
      <c r="F581" s="53"/>
      <c r="G581" s="53"/>
      <c r="H581" s="53"/>
      <c r="I581" s="53"/>
      <c r="J581" s="53"/>
      <c r="K581" s="53"/>
      <c r="L581" s="69"/>
      <c r="M581" s="53"/>
      <c r="N581" s="48"/>
      <c r="O581" s="53"/>
      <c r="P581" s="54"/>
      <c r="Q581" s="70" cm="1">
        <f t="array" aca="1" ref="Q581" ca="1">(TODAY()&gt;=Tabel1[[#This Row],[Date]])*(_xlfn.AGGREGATE(14,6,Tabel1[Date]/(Tabel1[semaine]=Tabel1[[#This Row],[semaine]]),1)=Tabel1[[#This Row],[Date]])</f>
        <v>0</v>
      </c>
      <c r="R581" s="56" t="str" cm="1">
        <f t="array" aca="1" ref="R581" ca="1">IF(Tabel1[[#This Row],[auxi]:[auxi]],SUMIF(Tabel1[semaine],Tabel1[[#This Row],[semaine]],Tabel1[Heures payées]),"-")</f>
        <v>-</v>
      </c>
      <c r="S581" s="57" t="str" cm="1">
        <f t="array" aca="1" ref="S581" ca="1">IF(Tabel1[[#This Row],[auxi]:[auxi]],Tabel1[[#This Row],[total semaine]]*24-Contrat_hebdo__h,"")</f>
        <v/>
      </c>
      <c r="T581" s="68" t="str" cm="1">
        <f t="array" aca="1" ref="T581" ca="1">IF(Tabel1[[#This Row],[auxi]:[auxi]],SUMIF(Tabel1[semaine],Tabel1[[#This Row],[semaine]],Tabel1[Repas matin]),"-")</f>
        <v>-</v>
      </c>
      <c r="U581" s="68" t="str" cm="1">
        <f t="array" aca="1" ref="U581" ca="1">IF(Tabel1[[#This Row],[auxi]:[auxi]],SUMIF(Tabel1[semaine],Tabel1[[#This Row],[semaine]],Tabel1[Repas soir]),"-")</f>
        <v>-</v>
      </c>
    </row>
    <row r="582" spans="1:21" ht="15.75" thickBot="1" x14ac:dyDescent="0.3">
      <c r="A582" s="68" t="str">
        <f>MOD(YEAR(Tabel1[[#This Row],[Date]]-WEEKDAY(Tabel1[[#This Row],[Date]],2)+4),100)&amp;TEXT(_xlfn.ISOWEEKNUM(Tabel1[[#This Row],[Date]]),"-00")</f>
        <v>27-30</v>
      </c>
      <c r="B582" s="49" t="str">
        <f>MOD(YEAR(Tabel1[[#This Row],[Date]]),100) &amp; TEXT(MONTH(Tabel1[[#This Row],[Date]]),"-00")</f>
        <v>27-07</v>
      </c>
      <c r="C582" s="50">
        <v>46598</v>
      </c>
      <c r="D582" s="53"/>
      <c r="E582" s="53"/>
      <c r="F582" s="53"/>
      <c r="G582" s="53"/>
      <c r="H582" s="53"/>
      <c r="I582" s="53"/>
      <c r="J582" s="53"/>
      <c r="K582" s="53"/>
      <c r="L582" s="69"/>
      <c r="M582" s="53"/>
      <c r="N582" s="48"/>
      <c r="O582" s="53"/>
      <c r="P582" s="54"/>
      <c r="Q582" s="70" cm="1">
        <f t="array" aca="1" ref="Q582" ca="1">(TODAY()&gt;=Tabel1[[#This Row],[Date]])*(_xlfn.AGGREGATE(14,6,Tabel1[Date]/(Tabel1[semaine]=Tabel1[[#This Row],[semaine]]),1)=Tabel1[[#This Row],[Date]])</f>
        <v>0</v>
      </c>
      <c r="R582" s="56" t="str" cm="1">
        <f t="array" aca="1" ref="R582" ca="1">IF(Tabel1[[#This Row],[auxi]:[auxi]],SUMIF(Tabel1[semaine],Tabel1[[#This Row],[semaine]],Tabel1[Heures payées]),"-")</f>
        <v>-</v>
      </c>
      <c r="S582" s="57" t="str" cm="1">
        <f t="array" aca="1" ref="S582" ca="1">IF(Tabel1[[#This Row],[auxi]:[auxi]],Tabel1[[#This Row],[total semaine]]*24-Contrat_hebdo__h,"")</f>
        <v/>
      </c>
      <c r="T582" s="68" t="str" cm="1">
        <f t="array" aca="1" ref="T582" ca="1">IF(Tabel1[[#This Row],[auxi]:[auxi]],SUMIF(Tabel1[semaine],Tabel1[[#This Row],[semaine]],Tabel1[Repas matin]),"-")</f>
        <v>-</v>
      </c>
      <c r="U582" s="68" t="str" cm="1">
        <f t="array" aca="1" ref="U582" ca="1">IF(Tabel1[[#This Row],[auxi]:[auxi]],SUMIF(Tabel1[semaine],Tabel1[[#This Row],[semaine]],Tabel1[Repas soir]),"-")</f>
        <v>-</v>
      </c>
    </row>
    <row r="583" spans="1:21" ht="15.75" thickBot="1" x14ac:dyDescent="0.3">
      <c r="A583" s="68" t="str">
        <f>MOD(YEAR(Tabel1[[#This Row],[Date]]-WEEKDAY(Tabel1[[#This Row],[Date]],2)+4),100)&amp;TEXT(_xlfn.ISOWEEKNUM(Tabel1[[#This Row],[Date]]),"-00")</f>
        <v>27-30</v>
      </c>
      <c r="B583" s="49" t="str">
        <f>MOD(YEAR(Tabel1[[#This Row],[Date]]),100) &amp; TEXT(MONTH(Tabel1[[#This Row],[Date]]),"-00")</f>
        <v>27-07</v>
      </c>
      <c r="C583" s="60">
        <v>46599</v>
      </c>
      <c r="D583" s="53"/>
      <c r="E583" s="53"/>
      <c r="F583" s="53"/>
      <c r="G583" s="53"/>
      <c r="H583" s="53"/>
      <c r="I583" s="53"/>
      <c r="J583" s="53"/>
      <c r="K583" s="53"/>
      <c r="L583" s="69"/>
      <c r="M583" s="53"/>
      <c r="N583" s="48"/>
      <c r="O583" s="53"/>
      <c r="P583" s="54"/>
      <c r="Q583" s="70" cm="1">
        <f t="array" aca="1" ref="Q583" ca="1">(TODAY()&gt;=Tabel1[[#This Row],[Date]])*(_xlfn.AGGREGATE(14,6,Tabel1[Date]/(Tabel1[semaine]=Tabel1[[#This Row],[semaine]]),1)=Tabel1[[#This Row],[Date]])</f>
        <v>0</v>
      </c>
      <c r="R583" s="56" t="str" cm="1">
        <f t="array" aca="1" ref="R583" ca="1">IF(Tabel1[[#This Row],[auxi]:[auxi]],SUMIF(Tabel1[semaine],Tabel1[[#This Row],[semaine]],Tabel1[Heures payées]),"-")</f>
        <v>-</v>
      </c>
      <c r="S583" s="57" t="str" cm="1">
        <f t="array" aca="1" ref="S583" ca="1">IF(Tabel1[[#This Row],[auxi]:[auxi]],Tabel1[[#This Row],[total semaine]]*24-Contrat_hebdo__h,"")</f>
        <v/>
      </c>
      <c r="T583" s="68" t="str" cm="1">
        <f t="array" aca="1" ref="T583" ca="1">IF(Tabel1[[#This Row],[auxi]:[auxi]],SUMIF(Tabel1[semaine],Tabel1[[#This Row],[semaine]],Tabel1[Repas matin]),"-")</f>
        <v>-</v>
      </c>
      <c r="U583" s="68" t="str" cm="1">
        <f t="array" aca="1" ref="U583" ca="1">IF(Tabel1[[#This Row],[auxi]:[auxi]],SUMIF(Tabel1[semaine],Tabel1[[#This Row],[semaine]],Tabel1[Repas soir]),"-")</f>
        <v>-</v>
      </c>
    </row>
    <row r="584" spans="1:21" ht="15.75" thickBot="1" x14ac:dyDescent="0.3">
      <c r="A584" s="68" t="str">
        <f>MOD(YEAR(Tabel1[[#This Row],[Date]]-WEEKDAY(Tabel1[[#This Row],[Date]],2)+4),100)&amp;TEXT(_xlfn.ISOWEEKNUM(Tabel1[[#This Row],[Date]]),"-00")</f>
        <v>27-30</v>
      </c>
      <c r="B584" s="49" t="str">
        <f>MOD(YEAR(Tabel1[[#This Row],[Date]]),100) &amp; TEXT(MONTH(Tabel1[[#This Row],[Date]]),"-00")</f>
        <v>27-08</v>
      </c>
      <c r="C584" s="50">
        <v>46600</v>
      </c>
      <c r="D584" s="53"/>
      <c r="E584" s="53"/>
      <c r="F584" s="53"/>
      <c r="G584" s="53"/>
      <c r="H584" s="53"/>
      <c r="I584" s="53"/>
      <c r="J584" s="53"/>
      <c r="K584" s="53"/>
      <c r="L584" s="69"/>
      <c r="M584" s="53"/>
      <c r="N584" s="48"/>
      <c r="O584" s="53"/>
      <c r="P584" s="54"/>
      <c r="Q584" s="70" cm="1">
        <f t="array" aca="1" ref="Q584" ca="1">(TODAY()&gt;=Tabel1[[#This Row],[Date]])*(_xlfn.AGGREGATE(14,6,Tabel1[Date]/(Tabel1[semaine]=Tabel1[[#This Row],[semaine]]),1)=Tabel1[[#This Row],[Date]])</f>
        <v>0</v>
      </c>
      <c r="R584" s="56" t="str" cm="1">
        <f t="array" aca="1" ref="R584" ca="1">IF(Tabel1[[#This Row],[auxi]:[auxi]],SUMIF(Tabel1[semaine],Tabel1[[#This Row],[semaine]],Tabel1[Heures payées]),"-")</f>
        <v>-</v>
      </c>
      <c r="S584" s="57" t="str" cm="1">
        <f t="array" aca="1" ref="S584" ca="1">IF(Tabel1[[#This Row],[auxi]:[auxi]],Tabel1[[#This Row],[total semaine]]*24-Contrat_hebdo__h,"")</f>
        <v/>
      </c>
      <c r="T584" s="68" t="str" cm="1">
        <f t="array" aca="1" ref="T584" ca="1">IF(Tabel1[[#This Row],[auxi]:[auxi]],SUMIF(Tabel1[semaine],Tabel1[[#This Row],[semaine]],Tabel1[Repas matin]),"-")</f>
        <v>-</v>
      </c>
      <c r="U584" s="68" t="str" cm="1">
        <f t="array" aca="1" ref="U584" ca="1">IF(Tabel1[[#This Row],[auxi]:[auxi]],SUMIF(Tabel1[semaine],Tabel1[[#This Row],[semaine]],Tabel1[Repas soir]),"-")</f>
        <v>-</v>
      </c>
    </row>
    <row r="585" spans="1:21" ht="15.75" thickBot="1" x14ac:dyDescent="0.3">
      <c r="A585" s="68" t="str">
        <f>MOD(YEAR(Tabel1[[#This Row],[Date]]-WEEKDAY(Tabel1[[#This Row],[Date]],2)+4),100)&amp;TEXT(_xlfn.ISOWEEKNUM(Tabel1[[#This Row],[Date]]),"-00")</f>
        <v>27-31</v>
      </c>
      <c r="B585" s="49" t="str">
        <f>MOD(YEAR(Tabel1[[#This Row],[Date]]),100) &amp; TEXT(MONTH(Tabel1[[#This Row],[Date]]),"-00")</f>
        <v>27-08</v>
      </c>
      <c r="C585" s="50">
        <v>46601</v>
      </c>
      <c r="D585" s="53"/>
      <c r="E585" s="53"/>
      <c r="F585" s="53"/>
      <c r="G585" s="53"/>
      <c r="H585" s="53"/>
      <c r="I585" s="53"/>
      <c r="J585" s="53"/>
      <c r="K585" s="53"/>
      <c r="L585" s="69"/>
      <c r="M585" s="53"/>
      <c r="N585" s="48"/>
      <c r="O585" s="53"/>
      <c r="P585" s="54"/>
      <c r="Q585" s="70" cm="1">
        <f t="array" aca="1" ref="Q585" ca="1">(TODAY()&gt;=Tabel1[[#This Row],[Date]])*(_xlfn.AGGREGATE(14,6,Tabel1[Date]/(Tabel1[semaine]=Tabel1[[#This Row],[semaine]]),1)=Tabel1[[#This Row],[Date]])</f>
        <v>0</v>
      </c>
      <c r="R585" s="56" t="str" cm="1">
        <f t="array" aca="1" ref="R585" ca="1">IF(Tabel1[[#This Row],[auxi]:[auxi]],SUMIF(Tabel1[semaine],Tabel1[[#This Row],[semaine]],Tabel1[Heures payées]),"-")</f>
        <v>-</v>
      </c>
      <c r="S585" s="57" t="str" cm="1">
        <f t="array" aca="1" ref="S585" ca="1">IF(Tabel1[[#This Row],[auxi]:[auxi]],Tabel1[[#This Row],[total semaine]]*24-Contrat_hebdo__h,"")</f>
        <v/>
      </c>
      <c r="T585" s="68" t="str" cm="1">
        <f t="array" aca="1" ref="T585" ca="1">IF(Tabel1[[#This Row],[auxi]:[auxi]],SUMIF(Tabel1[semaine],Tabel1[[#This Row],[semaine]],Tabel1[Repas matin]),"-")</f>
        <v>-</v>
      </c>
      <c r="U585" s="68" t="str" cm="1">
        <f t="array" aca="1" ref="U585" ca="1">IF(Tabel1[[#This Row],[auxi]:[auxi]],SUMIF(Tabel1[semaine],Tabel1[[#This Row],[semaine]],Tabel1[Repas soir]),"-")</f>
        <v>-</v>
      </c>
    </row>
    <row r="586" spans="1:21" ht="15.75" thickBot="1" x14ac:dyDescent="0.3">
      <c r="A586" s="68" t="str">
        <f>MOD(YEAR(Tabel1[[#This Row],[Date]]-WEEKDAY(Tabel1[[#This Row],[Date]],2)+4),100)&amp;TEXT(_xlfn.ISOWEEKNUM(Tabel1[[#This Row],[Date]]),"-00")</f>
        <v>27-31</v>
      </c>
      <c r="B586" s="49" t="str">
        <f>MOD(YEAR(Tabel1[[#This Row],[Date]]),100) &amp; TEXT(MONTH(Tabel1[[#This Row],[Date]]),"-00")</f>
        <v>27-08</v>
      </c>
      <c r="C586" s="60">
        <v>46602</v>
      </c>
      <c r="D586" s="53"/>
      <c r="E586" s="53"/>
      <c r="F586" s="53"/>
      <c r="G586" s="53"/>
      <c r="H586" s="53"/>
      <c r="I586" s="53"/>
      <c r="J586" s="53"/>
      <c r="K586" s="53"/>
      <c r="L586" s="69"/>
      <c r="M586" s="53"/>
      <c r="N586" s="48"/>
      <c r="O586" s="53"/>
      <c r="P586" s="54"/>
      <c r="Q586" s="70" cm="1">
        <f t="array" aca="1" ref="Q586" ca="1">(TODAY()&gt;=Tabel1[[#This Row],[Date]])*(_xlfn.AGGREGATE(14,6,Tabel1[Date]/(Tabel1[semaine]=Tabel1[[#This Row],[semaine]]),1)=Tabel1[[#This Row],[Date]])</f>
        <v>0</v>
      </c>
      <c r="R586" s="56" t="str" cm="1">
        <f t="array" aca="1" ref="R586" ca="1">IF(Tabel1[[#This Row],[auxi]:[auxi]],SUMIF(Tabel1[semaine],Tabel1[[#This Row],[semaine]],Tabel1[Heures payées]),"-")</f>
        <v>-</v>
      </c>
      <c r="S586" s="57" t="str" cm="1">
        <f t="array" aca="1" ref="S586" ca="1">IF(Tabel1[[#This Row],[auxi]:[auxi]],Tabel1[[#This Row],[total semaine]]*24-Contrat_hebdo__h,"")</f>
        <v/>
      </c>
      <c r="T586" s="68" t="str" cm="1">
        <f t="array" aca="1" ref="T586" ca="1">IF(Tabel1[[#This Row],[auxi]:[auxi]],SUMIF(Tabel1[semaine],Tabel1[[#This Row],[semaine]],Tabel1[Repas matin]),"-")</f>
        <v>-</v>
      </c>
      <c r="U586" s="68" t="str" cm="1">
        <f t="array" aca="1" ref="U586" ca="1">IF(Tabel1[[#This Row],[auxi]:[auxi]],SUMIF(Tabel1[semaine],Tabel1[[#This Row],[semaine]],Tabel1[Repas soir]),"-")</f>
        <v>-</v>
      </c>
    </row>
    <row r="587" spans="1:21" ht="15.75" thickBot="1" x14ac:dyDescent="0.3">
      <c r="A587" s="68" t="str">
        <f>MOD(YEAR(Tabel1[[#This Row],[Date]]-WEEKDAY(Tabel1[[#This Row],[Date]],2)+4),100)&amp;TEXT(_xlfn.ISOWEEKNUM(Tabel1[[#This Row],[Date]]),"-00")</f>
        <v>27-31</v>
      </c>
      <c r="B587" s="49" t="str">
        <f>MOD(YEAR(Tabel1[[#This Row],[Date]]),100) &amp; TEXT(MONTH(Tabel1[[#This Row],[Date]]),"-00")</f>
        <v>27-08</v>
      </c>
      <c r="C587" s="50">
        <v>46603</v>
      </c>
      <c r="D587" s="53"/>
      <c r="E587" s="53"/>
      <c r="F587" s="53"/>
      <c r="G587" s="53"/>
      <c r="H587" s="53"/>
      <c r="I587" s="53"/>
      <c r="J587" s="53"/>
      <c r="K587" s="53"/>
      <c r="L587" s="69"/>
      <c r="M587" s="53"/>
      <c r="N587" s="48"/>
      <c r="O587" s="53"/>
      <c r="P587" s="54"/>
      <c r="Q587" s="70" cm="1">
        <f t="array" aca="1" ref="Q587" ca="1">(TODAY()&gt;=Tabel1[[#This Row],[Date]])*(_xlfn.AGGREGATE(14,6,Tabel1[Date]/(Tabel1[semaine]=Tabel1[[#This Row],[semaine]]),1)=Tabel1[[#This Row],[Date]])</f>
        <v>0</v>
      </c>
      <c r="R587" s="56" t="str" cm="1">
        <f t="array" aca="1" ref="R587" ca="1">IF(Tabel1[[#This Row],[auxi]:[auxi]],SUMIF(Tabel1[semaine],Tabel1[[#This Row],[semaine]],Tabel1[Heures payées]),"-")</f>
        <v>-</v>
      </c>
      <c r="S587" s="57" t="str" cm="1">
        <f t="array" aca="1" ref="S587" ca="1">IF(Tabel1[[#This Row],[auxi]:[auxi]],Tabel1[[#This Row],[total semaine]]*24-Contrat_hebdo__h,"")</f>
        <v/>
      </c>
      <c r="T587" s="68" t="str" cm="1">
        <f t="array" aca="1" ref="T587" ca="1">IF(Tabel1[[#This Row],[auxi]:[auxi]],SUMIF(Tabel1[semaine],Tabel1[[#This Row],[semaine]],Tabel1[Repas matin]),"-")</f>
        <v>-</v>
      </c>
      <c r="U587" s="68" t="str" cm="1">
        <f t="array" aca="1" ref="U587" ca="1">IF(Tabel1[[#This Row],[auxi]:[auxi]],SUMIF(Tabel1[semaine],Tabel1[[#This Row],[semaine]],Tabel1[Repas soir]),"-")</f>
        <v>-</v>
      </c>
    </row>
    <row r="588" spans="1:21" ht="15.75" thickBot="1" x14ac:dyDescent="0.3">
      <c r="A588" s="68" t="str">
        <f>MOD(YEAR(Tabel1[[#This Row],[Date]]-WEEKDAY(Tabel1[[#This Row],[Date]],2)+4),100)&amp;TEXT(_xlfn.ISOWEEKNUM(Tabel1[[#This Row],[Date]]),"-00")</f>
        <v>27-31</v>
      </c>
      <c r="B588" s="49" t="str">
        <f>MOD(YEAR(Tabel1[[#This Row],[Date]]),100) &amp; TEXT(MONTH(Tabel1[[#This Row],[Date]]),"-00")</f>
        <v>27-08</v>
      </c>
      <c r="C588" s="50">
        <v>46604</v>
      </c>
      <c r="D588" s="53"/>
      <c r="E588" s="53"/>
      <c r="F588" s="53"/>
      <c r="G588" s="53"/>
      <c r="H588" s="53"/>
      <c r="I588" s="53"/>
      <c r="J588" s="53"/>
      <c r="K588" s="53"/>
      <c r="L588" s="69"/>
      <c r="M588" s="53"/>
      <c r="N588" s="48"/>
      <c r="O588" s="53"/>
      <c r="P588" s="54"/>
      <c r="Q588" s="70" cm="1">
        <f t="array" aca="1" ref="Q588" ca="1">(TODAY()&gt;=Tabel1[[#This Row],[Date]])*(_xlfn.AGGREGATE(14,6,Tabel1[Date]/(Tabel1[semaine]=Tabel1[[#This Row],[semaine]]),1)=Tabel1[[#This Row],[Date]])</f>
        <v>0</v>
      </c>
      <c r="R588" s="56" t="str" cm="1">
        <f t="array" aca="1" ref="R588" ca="1">IF(Tabel1[[#This Row],[auxi]:[auxi]],SUMIF(Tabel1[semaine],Tabel1[[#This Row],[semaine]],Tabel1[Heures payées]),"-")</f>
        <v>-</v>
      </c>
      <c r="S588" s="57" t="str" cm="1">
        <f t="array" aca="1" ref="S588" ca="1">IF(Tabel1[[#This Row],[auxi]:[auxi]],Tabel1[[#This Row],[total semaine]]*24-Contrat_hebdo__h,"")</f>
        <v/>
      </c>
      <c r="T588" s="68" t="str" cm="1">
        <f t="array" aca="1" ref="T588" ca="1">IF(Tabel1[[#This Row],[auxi]:[auxi]],SUMIF(Tabel1[semaine],Tabel1[[#This Row],[semaine]],Tabel1[Repas matin]),"-")</f>
        <v>-</v>
      </c>
      <c r="U588" s="68" t="str" cm="1">
        <f t="array" aca="1" ref="U588" ca="1">IF(Tabel1[[#This Row],[auxi]:[auxi]],SUMIF(Tabel1[semaine],Tabel1[[#This Row],[semaine]],Tabel1[Repas soir]),"-")</f>
        <v>-</v>
      </c>
    </row>
    <row r="589" spans="1:21" ht="15.75" thickBot="1" x14ac:dyDescent="0.3">
      <c r="A589" s="68" t="str">
        <f>MOD(YEAR(Tabel1[[#This Row],[Date]]-WEEKDAY(Tabel1[[#This Row],[Date]],2)+4),100)&amp;TEXT(_xlfn.ISOWEEKNUM(Tabel1[[#This Row],[Date]]),"-00")</f>
        <v>27-31</v>
      </c>
      <c r="B589" s="49" t="str">
        <f>MOD(YEAR(Tabel1[[#This Row],[Date]]),100) &amp; TEXT(MONTH(Tabel1[[#This Row],[Date]]),"-00")</f>
        <v>27-08</v>
      </c>
      <c r="C589" s="60">
        <v>46605</v>
      </c>
      <c r="D589" s="53"/>
      <c r="E589" s="53"/>
      <c r="F589" s="53"/>
      <c r="G589" s="53"/>
      <c r="H589" s="53"/>
      <c r="I589" s="53"/>
      <c r="J589" s="53"/>
      <c r="K589" s="53"/>
      <c r="L589" s="69"/>
      <c r="M589" s="53"/>
      <c r="N589" s="48"/>
      <c r="O589" s="53"/>
      <c r="P589" s="54"/>
      <c r="Q589" s="70" cm="1">
        <f t="array" aca="1" ref="Q589" ca="1">(TODAY()&gt;=Tabel1[[#This Row],[Date]])*(_xlfn.AGGREGATE(14,6,Tabel1[Date]/(Tabel1[semaine]=Tabel1[[#This Row],[semaine]]),1)=Tabel1[[#This Row],[Date]])</f>
        <v>0</v>
      </c>
      <c r="R589" s="56" t="str" cm="1">
        <f t="array" aca="1" ref="R589" ca="1">IF(Tabel1[[#This Row],[auxi]:[auxi]],SUMIF(Tabel1[semaine],Tabel1[[#This Row],[semaine]],Tabel1[Heures payées]),"-")</f>
        <v>-</v>
      </c>
      <c r="S589" s="57" t="str" cm="1">
        <f t="array" aca="1" ref="S589" ca="1">IF(Tabel1[[#This Row],[auxi]:[auxi]],Tabel1[[#This Row],[total semaine]]*24-Contrat_hebdo__h,"")</f>
        <v/>
      </c>
      <c r="T589" s="68" t="str" cm="1">
        <f t="array" aca="1" ref="T589" ca="1">IF(Tabel1[[#This Row],[auxi]:[auxi]],SUMIF(Tabel1[semaine],Tabel1[[#This Row],[semaine]],Tabel1[Repas matin]),"-")</f>
        <v>-</v>
      </c>
      <c r="U589" s="68" t="str" cm="1">
        <f t="array" aca="1" ref="U589" ca="1">IF(Tabel1[[#This Row],[auxi]:[auxi]],SUMIF(Tabel1[semaine],Tabel1[[#This Row],[semaine]],Tabel1[Repas soir]),"-")</f>
        <v>-</v>
      </c>
    </row>
    <row r="590" spans="1:21" ht="15.75" thickBot="1" x14ac:dyDescent="0.3">
      <c r="A590" s="68" t="str">
        <f>MOD(YEAR(Tabel1[[#This Row],[Date]]-WEEKDAY(Tabel1[[#This Row],[Date]],2)+4),100)&amp;TEXT(_xlfn.ISOWEEKNUM(Tabel1[[#This Row],[Date]]),"-00")</f>
        <v>27-31</v>
      </c>
      <c r="B590" s="49" t="str">
        <f>MOD(YEAR(Tabel1[[#This Row],[Date]]),100) &amp; TEXT(MONTH(Tabel1[[#This Row],[Date]]),"-00")</f>
        <v>27-08</v>
      </c>
      <c r="C590" s="50">
        <v>46606</v>
      </c>
      <c r="D590" s="53"/>
      <c r="E590" s="53"/>
      <c r="F590" s="53"/>
      <c r="G590" s="53"/>
      <c r="H590" s="53"/>
      <c r="I590" s="53"/>
      <c r="J590" s="53"/>
      <c r="K590" s="53"/>
      <c r="L590" s="69"/>
      <c r="M590" s="53"/>
      <c r="N590" s="48"/>
      <c r="O590" s="53"/>
      <c r="P590" s="54"/>
      <c r="Q590" s="70" cm="1">
        <f t="array" aca="1" ref="Q590" ca="1">(TODAY()&gt;=Tabel1[[#This Row],[Date]])*(_xlfn.AGGREGATE(14,6,Tabel1[Date]/(Tabel1[semaine]=Tabel1[[#This Row],[semaine]]),1)=Tabel1[[#This Row],[Date]])</f>
        <v>0</v>
      </c>
      <c r="R590" s="56" t="str" cm="1">
        <f t="array" aca="1" ref="R590" ca="1">IF(Tabel1[[#This Row],[auxi]:[auxi]],SUMIF(Tabel1[semaine],Tabel1[[#This Row],[semaine]],Tabel1[Heures payées]),"-")</f>
        <v>-</v>
      </c>
      <c r="S590" s="57" t="str" cm="1">
        <f t="array" aca="1" ref="S590" ca="1">IF(Tabel1[[#This Row],[auxi]:[auxi]],Tabel1[[#This Row],[total semaine]]*24-Contrat_hebdo__h,"")</f>
        <v/>
      </c>
      <c r="T590" s="68" t="str" cm="1">
        <f t="array" aca="1" ref="T590" ca="1">IF(Tabel1[[#This Row],[auxi]:[auxi]],SUMIF(Tabel1[semaine],Tabel1[[#This Row],[semaine]],Tabel1[Repas matin]),"-")</f>
        <v>-</v>
      </c>
      <c r="U590" s="68" t="str" cm="1">
        <f t="array" aca="1" ref="U590" ca="1">IF(Tabel1[[#This Row],[auxi]:[auxi]],SUMIF(Tabel1[semaine],Tabel1[[#This Row],[semaine]],Tabel1[Repas soir]),"-")</f>
        <v>-</v>
      </c>
    </row>
    <row r="591" spans="1:21" ht="15.75" thickBot="1" x14ac:dyDescent="0.3">
      <c r="A591" s="68" t="str">
        <f>MOD(YEAR(Tabel1[[#This Row],[Date]]-WEEKDAY(Tabel1[[#This Row],[Date]],2)+4),100)&amp;TEXT(_xlfn.ISOWEEKNUM(Tabel1[[#This Row],[Date]]),"-00")</f>
        <v>27-31</v>
      </c>
      <c r="B591" s="49" t="str">
        <f>MOD(YEAR(Tabel1[[#This Row],[Date]]),100) &amp; TEXT(MONTH(Tabel1[[#This Row],[Date]]),"-00")</f>
        <v>27-08</v>
      </c>
      <c r="C591" s="50">
        <v>46607</v>
      </c>
      <c r="D591" s="53"/>
      <c r="E591" s="53"/>
      <c r="F591" s="53"/>
      <c r="G591" s="53"/>
      <c r="H591" s="53"/>
      <c r="I591" s="53"/>
      <c r="J591" s="53"/>
      <c r="K591" s="53"/>
      <c r="L591" s="69"/>
      <c r="M591" s="53"/>
      <c r="N591" s="48"/>
      <c r="O591" s="53"/>
      <c r="P591" s="54"/>
      <c r="Q591" s="70" cm="1">
        <f t="array" aca="1" ref="Q591" ca="1">(TODAY()&gt;=Tabel1[[#This Row],[Date]])*(_xlfn.AGGREGATE(14,6,Tabel1[Date]/(Tabel1[semaine]=Tabel1[[#This Row],[semaine]]),1)=Tabel1[[#This Row],[Date]])</f>
        <v>0</v>
      </c>
      <c r="R591" s="56" t="str" cm="1">
        <f t="array" aca="1" ref="R591" ca="1">IF(Tabel1[[#This Row],[auxi]:[auxi]],SUMIF(Tabel1[semaine],Tabel1[[#This Row],[semaine]],Tabel1[Heures payées]),"-")</f>
        <v>-</v>
      </c>
      <c r="S591" s="57" t="str" cm="1">
        <f t="array" aca="1" ref="S591" ca="1">IF(Tabel1[[#This Row],[auxi]:[auxi]],Tabel1[[#This Row],[total semaine]]*24-Contrat_hebdo__h,"")</f>
        <v/>
      </c>
      <c r="T591" s="68" t="str" cm="1">
        <f t="array" aca="1" ref="T591" ca="1">IF(Tabel1[[#This Row],[auxi]:[auxi]],SUMIF(Tabel1[semaine],Tabel1[[#This Row],[semaine]],Tabel1[Repas matin]),"-")</f>
        <v>-</v>
      </c>
      <c r="U591" s="68" t="str" cm="1">
        <f t="array" aca="1" ref="U591" ca="1">IF(Tabel1[[#This Row],[auxi]:[auxi]],SUMIF(Tabel1[semaine],Tabel1[[#This Row],[semaine]],Tabel1[Repas soir]),"-")</f>
        <v>-</v>
      </c>
    </row>
    <row r="592" spans="1:21" ht="15.75" thickBot="1" x14ac:dyDescent="0.3">
      <c r="A592" s="68" t="str">
        <f>MOD(YEAR(Tabel1[[#This Row],[Date]]-WEEKDAY(Tabel1[[#This Row],[Date]],2)+4),100)&amp;TEXT(_xlfn.ISOWEEKNUM(Tabel1[[#This Row],[Date]]),"-00")</f>
        <v>27-32</v>
      </c>
      <c r="B592" s="49" t="str">
        <f>MOD(YEAR(Tabel1[[#This Row],[Date]]),100) &amp; TEXT(MONTH(Tabel1[[#This Row],[Date]]),"-00")</f>
        <v>27-08</v>
      </c>
      <c r="C592" s="60">
        <v>46608</v>
      </c>
      <c r="D592" s="53"/>
      <c r="E592" s="53"/>
      <c r="F592" s="53"/>
      <c r="G592" s="53"/>
      <c r="H592" s="53"/>
      <c r="I592" s="53"/>
      <c r="J592" s="53"/>
      <c r="K592" s="53"/>
      <c r="L592" s="69"/>
      <c r="M592" s="53"/>
      <c r="N592" s="48"/>
      <c r="O592" s="53"/>
      <c r="P592" s="54"/>
      <c r="Q592" s="70" cm="1">
        <f t="array" aca="1" ref="Q592" ca="1">(TODAY()&gt;=Tabel1[[#This Row],[Date]])*(_xlfn.AGGREGATE(14,6,Tabel1[Date]/(Tabel1[semaine]=Tabel1[[#This Row],[semaine]]),1)=Tabel1[[#This Row],[Date]])</f>
        <v>0</v>
      </c>
      <c r="R592" s="56" t="str" cm="1">
        <f t="array" aca="1" ref="R592" ca="1">IF(Tabel1[[#This Row],[auxi]:[auxi]],SUMIF(Tabel1[semaine],Tabel1[[#This Row],[semaine]],Tabel1[Heures payées]),"-")</f>
        <v>-</v>
      </c>
      <c r="S592" s="57" t="str" cm="1">
        <f t="array" aca="1" ref="S592" ca="1">IF(Tabel1[[#This Row],[auxi]:[auxi]],Tabel1[[#This Row],[total semaine]]*24-Contrat_hebdo__h,"")</f>
        <v/>
      </c>
      <c r="T592" s="68" t="str" cm="1">
        <f t="array" aca="1" ref="T592" ca="1">IF(Tabel1[[#This Row],[auxi]:[auxi]],SUMIF(Tabel1[semaine],Tabel1[[#This Row],[semaine]],Tabel1[Repas matin]),"-")</f>
        <v>-</v>
      </c>
      <c r="U592" s="68" t="str" cm="1">
        <f t="array" aca="1" ref="U592" ca="1">IF(Tabel1[[#This Row],[auxi]:[auxi]],SUMIF(Tabel1[semaine],Tabel1[[#This Row],[semaine]],Tabel1[Repas soir]),"-")</f>
        <v>-</v>
      </c>
    </row>
    <row r="593" spans="1:21" ht="15.75" thickBot="1" x14ac:dyDescent="0.3">
      <c r="A593" s="68" t="str">
        <f>MOD(YEAR(Tabel1[[#This Row],[Date]]-WEEKDAY(Tabel1[[#This Row],[Date]],2)+4),100)&amp;TEXT(_xlfn.ISOWEEKNUM(Tabel1[[#This Row],[Date]]),"-00")</f>
        <v>27-32</v>
      </c>
      <c r="B593" s="49" t="str">
        <f>MOD(YEAR(Tabel1[[#This Row],[Date]]),100) &amp; TEXT(MONTH(Tabel1[[#This Row],[Date]]),"-00")</f>
        <v>27-08</v>
      </c>
      <c r="C593" s="50">
        <v>46609</v>
      </c>
      <c r="D593" s="53"/>
      <c r="E593" s="53"/>
      <c r="F593" s="53"/>
      <c r="G593" s="53"/>
      <c r="H593" s="53"/>
      <c r="I593" s="53"/>
      <c r="J593" s="53"/>
      <c r="K593" s="53"/>
      <c r="L593" s="69"/>
      <c r="M593" s="53"/>
      <c r="N593" s="48"/>
      <c r="O593" s="53"/>
      <c r="P593" s="54"/>
      <c r="Q593" s="70" cm="1">
        <f t="array" aca="1" ref="Q593" ca="1">(TODAY()&gt;=Tabel1[[#This Row],[Date]])*(_xlfn.AGGREGATE(14,6,Tabel1[Date]/(Tabel1[semaine]=Tabel1[[#This Row],[semaine]]),1)=Tabel1[[#This Row],[Date]])</f>
        <v>0</v>
      </c>
      <c r="R593" s="56" t="str" cm="1">
        <f t="array" aca="1" ref="R593" ca="1">IF(Tabel1[[#This Row],[auxi]:[auxi]],SUMIF(Tabel1[semaine],Tabel1[[#This Row],[semaine]],Tabel1[Heures payées]),"-")</f>
        <v>-</v>
      </c>
      <c r="S593" s="57" t="str" cm="1">
        <f t="array" aca="1" ref="S593" ca="1">IF(Tabel1[[#This Row],[auxi]:[auxi]],Tabel1[[#This Row],[total semaine]]*24-Contrat_hebdo__h,"")</f>
        <v/>
      </c>
      <c r="T593" s="68" t="str" cm="1">
        <f t="array" aca="1" ref="T593" ca="1">IF(Tabel1[[#This Row],[auxi]:[auxi]],SUMIF(Tabel1[semaine],Tabel1[[#This Row],[semaine]],Tabel1[Repas matin]),"-")</f>
        <v>-</v>
      </c>
      <c r="U593" s="68" t="str" cm="1">
        <f t="array" aca="1" ref="U593" ca="1">IF(Tabel1[[#This Row],[auxi]:[auxi]],SUMIF(Tabel1[semaine],Tabel1[[#This Row],[semaine]],Tabel1[Repas soir]),"-")</f>
        <v>-</v>
      </c>
    </row>
    <row r="594" spans="1:21" ht="15.75" thickBot="1" x14ac:dyDescent="0.3">
      <c r="A594" s="68" t="str">
        <f>MOD(YEAR(Tabel1[[#This Row],[Date]]-WEEKDAY(Tabel1[[#This Row],[Date]],2)+4),100)&amp;TEXT(_xlfn.ISOWEEKNUM(Tabel1[[#This Row],[Date]]),"-00")</f>
        <v>27-32</v>
      </c>
      <c r="B594" s="49" t="str">
        <f>MOD(YEAR(Tabel1[[#This Row],[Date]]),100) &amp; TEXT(MONTH(Tabel1[[#This Row],[Date]]),"-00")</f>
        <v>27-08</v>
      </c>
      <c r="C594" s="50">
        <v>46610</v>
      </c>
      <c r="D594" s="53"/>
      <c r="E594" s="53"/>
      <c r="F594" s="53"/>
      <c r="G594" s="53"/>
      <c r="H594" s="53"/>
      <c r="I594" s="53"/>
      <c r="J594" s="53"/>
      <c r="K594" s="53"/>
      <c r="L594" s="69"/>
      <c r="M594" s="53"/>
      <c r="N594" s="48"/>
      <c r="O594" s="53"/>
      <c r="P594" s="54"/>
      <c r="Q594" s="70" cm="1">
        <f t="array" aca="1" ref="Q594" ca="1">(TODAY()&gt;=Tabel1[[#This Row],[Date]])*(_xlfn.AGGREGATE(14,6,Tabel1[Date]/(Tabel1[semaine]=Tabel1[[#This Row],[semaine]]),1)=Tabel1[[#This Row],[Date]])</f>
        <v>0</v>
      </c>
      <c r="R594" s="56" t="str" cm="1">
        <f t="array" aca="1" ref="R594" ca="1">IF(Tabel1[[#This Row],[auxi]:[auxi]],SUMIF(Tabel1[semaine],Tabel1[[#This Row],[semaine]],Tabel1[Heures payées]),"-")</f>
        <v>-</v>
      </c>
      <c r="S594" s="57" t="str" cm="1">
        <f t="array" aca="1" ref="S594" ca="1">IF(Tabel1[[#This Row],[auxi]:[auxi]],Tabel1[[#This Row],[total semaine]]*24-Contrat_hebdo__h,"")</f>
        <v/>
      </c>
      <c r="T594" s="68" t="str" cm="1">
        <f t="array" aca="1" ref="T594" ca="1">IF(Tabel1[[#This Row],[auxi]:[auxi]],SUMIF(Tabel1[semaine],Tabel1[[#This Row],[semaine]],Tabel1[Repas matin]),"-")</f>
        <v>-</v>
      </c>
      <c r="U594" s="68" t="str" cm="1">
        <f t="array" aca="1" ref="U594" ca="1">IF(Tabel1[[#This Row],[auxi]:[auxi]],SUMIF(Tabel1[semaine],Tabel1[[#This Row],[semaine]],Tabel1[Repas soir]),"-")</f>
        <v>-</v>
      </c>
    </row>
    <row r="595" spans="1:21" ht="15.75" thickBot="1" x14ac:dyDescent="0.3">
      <c r="A595" s="68" t="str">
        <f>MOD(YEAR(Tabel1[[#This Row],[Date]]-WEEKDAY(Tabel1[[#This Row],[Date]],2)+4),100)&amp;TEXT(_xlfn.ISOWEEKNUM(Tabel1[[#This Row],[Date]]),"-00")</f>
        <v>27-32</v>
      </c>
      <c r="B595" s="49" t="str">
        <f>MOD(YEAR(Tabel1[[#This Row],[Date]]),100) &amp; TEXT(MONTH(Tabel1[[#This Row],[Date]]),"-00")</f>
        <v>27-08</v>
      </c>
      <c r="C595" s="60">
        <v>46611</v>
      </c>
      <c r="D595" s="53"/>
      <c r="E595" s="53"/>
      <c r="F595" s="53"/>
      <c r="G595" s="53"/>
      <c r="H595" s="53"/>
      <c r="I595" s="53"/>
      <c r="J595" s="53"/>
      <c r="K595" s="53"/>
      <c r="L595" s="69"/>
      <c r="M595" s="53"/>
      <c r="N595" s="48"/>
      <c r="O595" s="53"/>
      <c r="P595" s="54"/>
      <c r="Q595" s="70" cm="1">
        <f t="array" aca="1" ref="Q595" ca="1">(TODAY()&gt;=Tabel1[[#This Row],[Date]])*(_xlfn.AGGREGATE(14,6,Tabel1[Date]/(Tabel1[semaine]=Tabel1[[#This Row],[semaine]]),1)=Tabel1[[#This Row],[Date]])</f>
        <v>0</v>
      </c>
      <c r="R595" s="56" t="str" cm="1">
        <f t="array" aca="1" ref="R595" ca="1">IF(Tabel1[[#This Row],[auxi]:[auxi]],SUMIF(Tabel1[semaine],Tabel1[[#This Row],[semaine]],Tabel1[Heures payées]),"-")</f>
        <v>-</v>
      </c>
      <c r="S595" s="57" t="str" cm="1">
        <f t="array" aca="1" ref="S595" ca="1">IF(Tabel1[[#This Row],[auxi]:[auxi]],Tabel1[[#This Row],[total semaine]]*24-Contrat_hebdo__h,"")</f>
        <v/>
      </c>
      <c r="T595" s="68" t="str" cm="1">
        <f t="array" aca="1" ref="T595" ca="1">IF(Tabel1[[#This Row],[auxi]:[auxi]],SUMIF(Tabel1[semaine],Tabel1[[#This Row],[semaine]],Tabel1[Repas matin]),"-")</f>
        <v>-</v>
      </c>
      <c r="U595" s="68" t="str" cm="1">
        <f t="array" aca="1" ref="U595" ca="1">IF(Tabel1[[#This Row],[auxi]:[auxi]],SUMIF(Tabel1[semaine],Tabel1[[#This Row],[semaine]],Tabel1[Repas soir]),"-")</f>
        <v>-</v>
      </c>
    </row>
    <row r="596" spans="1:21" ht="15.75" thickBot="1" x14ac:dyDescent="0.3">
      <c r="A596" s="68" t="str">
        <f>MOD(YEAR(Tabel1[[#This Row],[Date]]-WEEKDAY(Tabel1[[#This Row],[Date]],2)+4),100)&amp;TEXT(_xlfn.ISOWEEKNUM(Tabel1[[#This Row],[Date]]),"-00")</f>
        <v>27-32</v>
      </c>
      <c r="B596" s="49" t="str">
        <f>MOD(YEAR(Tabel1[[#This Row],[Date]]),100) &amp; TEXT(MONTH(Tabel1[[#This Row],[Date]]),"-00")</f>
        <v>27-08</v>
      </c>
      <c r="C596" s="50">
        <v>46612</v>
      </c>
      <c r="D596" s="53"/>
      <c r="E596" s="53"/>
      <c r="F596" s="53"/>
      <c r="G596" s="53"/>
      <c r="H596" s="53"/>
      <c r="I596" s="53"/>
      <c r="J596" s="53"/>
      <c r="K596" s="53"/>
      <c r="L596" s="69"/>
      <c r="M596" s="53"/>
      <c r="N596" s="48"/>
      <c r="O596" s="53"/>
      <c r="P596" s="54"/>
      <c r="Q596" s="70" cm="1">
        <f t="array" aca="1" ref="Q596" ca="1">(TODAY()&gt;=Tabel1[[#This Row],[Date]])*(_xlfn.AGGREGATE(14,6,Tabel1[Date]/(Tabel1[semaine]=Tabel1[[#This Row],[semaine]]),1)=Tabel1[[#This Row],[Date]])</f>
        <v>0</v>
      </c>
      <c r="R596" s="56" t="str" cm="1">
        <f t="array" aca="1" ref="R596" ca="1">IF(Tabel1[[#This Row],[auxi]:[auxi]],SUMIF(Tabel1[semaine],Tabel1[[#This Row],[semaine]],Tabel1[Heures payées]),"-")</f>
        <v>-</v>
      </c>
      <c r="S596" s="57" t="str" cm="1">
        <f t="array" aca="1" ref="S596" ca="1">IF(Tabel1[[#This Row],[auxi]:[auxi]],Tabel1[[#This Row],[total semaine]]*24-Contrat_hebdo__h,"")</f>
        <v/>
      </c>
      <c r="T596" s="68" t="str" cm="1">
        <f t="array" aca="1" ref="T596" ca="1">IF(Tabel1[[#This Row],[auxi]:[auxi]],SUMIF(Tabel1[semaine],Tabel1[[#This Row],[semaine]],Tabel1[Repas matin]),"-")</f>
        <v>-</v>
      </c>
      <c r="U596" s="68" t="str" cm="1">
        <f t="array" aca="1" ref="U596" ca="1">IF(Tabel1[[#This Row],[auxi]:[auxi]],SUMIF(Tabel1[semaine],Tabel1[[#This Row],[semaine]],Tabel1[Repas soir]),"-")</f>
        <v>-</v>
      </c>
    </row>
    <row r="597" spans="1:21" ht="15.75" thickBot="1" x14ac:dyDescent="0.3">
      <c r="A597" s="68" t="str">
        <f>MOD(YEAR(Tabel1[[#This Row],[Date]]-WEEKDAY(Tabel1[[#This Row],[Date]],2)+4),100)&amp;TEXT(_xlfn.ISOWEEKNUM(Tabel1[[#This Row],[Date]]),"-00")</f>
        <v>27-32</v>
      </c>
      <c r="B597" s="49" t="str">
        <f>MOD(YEAR(Tabel1[[#This Row],[Date]]),100) &amp; TEXT(MONTH(Tabel1[[#This Row],[Date]]),"-00")</f>
        <v>27-08</v>
      </c>
      <c r="C597" s="50">
        <v>46613</v>
      </c>
      <c r="D597" s="53"/>
      <c r="E597" s="53"/>
      <c r="F597" s="53"/>
      <c r="G597" s="53"/>
      <c r="H597" s="53"/>
      <c r="I597" s="53"/>
      <c r="J597" s="53"/>
      <c r="K597" s="53"/>
      <c r="L597" s="69"/>
      <c r="M597" s="53"/>
      <c r="N597" s="48"/>
      <c r="O597" s="53"/>
      <c r="P597" s="54"/>
      <c r="Q597" s="70" cm="1">
        <f t="array" aca="1" ref="Q597" ca="1">(TODAY()&gt;=Tabel1[[#This Row],[Date]])*(_xlfn.AGGREGATE(14,6,Tabel1[Date]/(Tabel1[semaine]=Tabel1[[#This Row],[semaine]]),1)=Tabel1[[#This Row],[Date]])</f>
        <v>0</v>
      </c>
      <c r="R597" s="56" t="str" cm="1">
        <f t="array" aca="1" ref="R597" ca="1">IF(Tabel1[[#This Row],[auxi]:[auxi]],SUMIF(Tabel1[semaine],Tabel1[[#This Row],[semaine]],Tabel1[Heures payées]),"-")</f>
        <v>-</v>
      </c>
      <c r="S597" s="57" t="str" cm="1">
        <f t="array" aca="1" ref="S597" ca="1">IF(Tabel1[[#This Row],[auxi]:[auxi]],Tabel1[[#This Row],[total semaine]]*24-Contrat_hebdo__h,"")</f>
        <v/>
      </c>
      <c r="T597" s="68" t="str" cm="1">
        <f t="array" aca="1" ref="T597" ca="1">IF(Tabel1[[#This Row],[auxi]:[auxi]],SUMIF(Tabel1[semaine],Tabel1[[#This Row],[semaine]],Tabel1[Repas matin]),"-")</f>
        <v>-</v>
      </c>
      <c r="U597" s="68" t="str" cm="1">
        <f t="array" aca="1" ref="U597" ca="1">IF(Tabel1[[#This Row],[auxi]:[auxi]],SUMIF(Tabel1[semaine],Tabel1[[#This Row],[semaine]],Tabel1[Repas soir]),"-")</f>
        <v>-</v>
      </c>
    </row>
    <row r="598" spans="1:21" ht="15.75" thickBot="1" x14ac:dyDescent="0.3">
      <c r="A598" s="68" t="str">
        <f>MOD(YEAR(Tabel1[[#This Row],[Date]]-WEEKDAY(Tabel1[[#This Row],[Date]],2)+4),100)&amp;TEXT(_xlfn.ISOWEEKNUM(Tabel1[[#This Row],[Date]]),"-00")</f>
        <v>27-32</v>
      </c>
      <c r="B598" s="49" t="str">
        <f>MOD(YEAR(Tabel1[[#This Row],[Date]]),100) &amp; TEXT(MONTH(Tabel1[[#This Row],[Date]]),"-00")</f>
        <v>27-08</v>
      </c>
      <c r="C598" s="60">
        <v>46614</v>
      </c>
      <c r="D598" s="53"/>
      <c r="E598" s="53"/>
      <c r="F598" s="53"/>
      <c r="G598" s="53"/>
      <c r="H598" s="53"/>
      <c r="I598" s="53"/>
      <c r="J598" s="53"/>
      <c r="K598" s="53"/>
      <c r="L598" s="69"/>
      <c r="M598" s="53"/>
      <c r="N598" s="48"/>
      <c r="O598" s="53"/>
      <c r="P598" s="54"/>
      <c r="Q598" s="70" cm="1">
        <f t="array" aca="1" ref="Q598" ca="1">(TODAY()&gt;=Tabel1[[#This Row],[Date]])*(_xlfn.AGGREGATE(14,6,Tabel1[Date]/(Tabel1[semaine]=Tabel1[[#This Row],[semaine]]),1)=Tabel1[[#This Row],[Date]])</f>
        <v>0</v>
      </c>
      <c r="R598" s="56" t="str" cm="1">
        <f t="array" aca="1" ref="R598" ca="1">IF(Tabel1[[#This Row],[auxi]:[auxi]],SUMIF(Tabel1[semaine],Tabel1[[#This Row],[semaine]],Tabel1[Heures payées]),"-")</f>
        <v>-</v>
      </c>
      <c r="S598" s="57" t="str" cm="1">
        <f t="array" aca="1" ref="S598" ca="1">IF(Tabel1[[#This Row],[auxi]:[auxi]],Tabel1[[#This Row],[total semaine]]*24-Contrat_hebdo__h,"")</f>
        <v/>
      </c>
      <c r="T598" s="68" t="str" cm="1">
        <f t="array" aca="1" ref="T598" ca="1">IF(Tabel1[[#This Row],[auxi]:[auxi]],SUMIF(Tabel1[semaine],Tabel1[[#This Row],[semaine]],Tabel1[Repas matin]),"-")</f>
        <v>-</v>
      </c>
      <c r="U598" s="68" t="str" cm="1">
        <f t="array" aca="1" ref="U598" ca="1">IF(Tabel1[[#This Row],[auxi]:[auxi]],SUMIF(Tabel1[semaine],Tabel1[[#This Row],[semaine]],Tabel1[Repas soir]),"-")</f>
        <v>-</v>
      </c>
    </row>
    <row r="599" spans="1:21" ht="15.75" thickBot="1" x14ac:dyDescent="0.3">
      <c r="A599" s="68" t="str">
        <f>MOD(YEAR(Tabel1[[#This Row],[Date]]-WEEKDAY(Tabel1[[#This Row],[Date]],2)+4),100)&amp;TEXT(_xlfn.ISOWEEKNUM(Tabel1[[#This Row],[Date]]),"-00")</f>
        <v>27-33</v>
      </c>
      <c r="B599" s="49" t="str">
        <f>MOD(YEAR(Tabel1[[#This Row],[Date]]),100) &amp; TEXT(MONTH(Tabel1[[#This Row],[Date]]),"-00")</f>
        <v>27-08</v>
      </c>
      <c r="C599" s="50">
        <v>46615</v>
      </c>
      <c r="D599" s="53"/>
      <c r="E599" s="53"/>
      <c r="F599" s="53"/>
      <c r="G599" s="53"/>
      <c r="H599" s="53"/>
      <c r="I599" s="53"/>
      <c r="J599" s="53"/>
      <c r="K599" s="53"/>
      <c r="L599" s="69"/>
      <c r="M599" s="53"/>
      <c r="N599" s="48"/>
      <c r="O599" s="53"/>
      <c r="P599" s="54"/>
      <c r="Q599" s="70" cm="1">
        <f t="array" aca="1" ref="Q599" ca="1">(TODAY()&gt;=Tabel1[[#This Row],[Date]])*(_xlfn.AGGREGATE(14,6,Tabel1[Date]/(Tabel1[semaine]=Tabel1[[#This Row],[semaine]]),1)=Tabel1[[#This Row],[Date]])</f>
        <v>0</v>
      </c>
      <c r="R599" s="56" t="str" cm="1">
        <f t="array" aca="1" ref="R599" ca="1">IF(Tabel1[[#This Row],[auxi]:[auxi]],SUMIF(Tabel1[semaine],Tabel1[[#This Row],[semaine]],Tabel1[Heures payées]),"-")</f>
        <v>-</v>
      </c>
      <c r="S599" s="57" t="str" cm="1">
        <f t="array" aca="1" ref="S599" ca="1">IF(Tabel1[[#This Row],[auxi]:[auxi]],Tabel1[[#This Row],[total semaine]]*24-Contrat_hebdo__h,"")</f>
        <v/>
      </c>
      <c r="T599" s="68" t="str" cm="1">
        <f t="array" aca="1" ref="T599" ca="1">IF(Tabel1[[#This Row],[auxi]:[auxi]],SUMIF(Tabel1[semaine],Tabel1[[#This Row],[semaine]],Tabel1[Repas matin]),"-")</f>
        <v>-</v>
      </c>
      <c r="U599" s="68" t="str" cm="1">
        <f t="array" aca="1" ref="U599" ca="1">IF(Tabel1[[#This Row],[auxi]:[auxi]],SUMIF(Tabel1[semaine],Tabel1[[#This Row],[semaine]],Tabel1[Repas soir]),"-")</f>
        <v>-</v>
      </c>
    </row>
    <row r="600" spans="1:21" ht="15.75" thickBot="1" x14ac:dyDescent="0.3">
      <c r="A600" s="68" t="str">
        <f>MOD(YEAR(Tabel1[[#This Row],[Date]]-WEEKDAY(Tabel1[[#This Row],[Date]],2)+4),100)&amp;TEXT(_xlfn.ISOWEEKNUM(Tabel1[[#This Row],[Date]]),"-00")</f>
        <v>27-33</v>
      </c>
      <c r="B600" s="49" t="str">
        <f>MOD(YEAR(Tabel1[[#This Row],[Date]]),100) &amp; TEXT(MONTH(Tabel1[[#This Row],[Date]]),"-00")</f>
        <v>27-08</v>
      </c>
      <c r="C600" s="50">
        <v>46616</v>
      </c>
      <c r="D600" s="53"/>
      <c r="E600" s="53"/>
      <c r="F600" s="53"/>
      <c r="G600" s="53"/>
      <c r="H600" s="53"/>
      <c r="I600" s="53"/>
      <c r="J600" s="53"/>
      <c r="K600" s="53"/>
      <c r="L600" s="69"/>
      <c r="M600" s="53"/>
      <c r="N600" s="48"/>
      <c r="O600" s="53"/>
      <c r="P600" s="54"/>
      <c r="Q600" s="70" cm="1">
        <f t="array" aca="1" ref="Q600" ca="1">(TODAY()&gt;=Tabel1[[#This Row],[Date]])*(_xlfn.AGGREGATE(14,6,Tabel1[Date]/(Tabel1[semaine]=Tabel1[[#This Row],[semaine]]),1)=Tabel1[[#This Row],[Date]])</f>
        <v>0</v>
      </c>
      <c r="R600" s="56" t="str" cm="1">
        <f t="array" aca="1" ref="R600" ca="1">IF(Tabel1[[#This Row],[auxi]:[auxi]],SUMIF(Tabel1[semaine],Tabel1[[#This Row],[semaine]],Tabel1[Heures payées]),"-")</f>
        <v>-</v>
      </c>
      <c r="S600" s="57" t="str" cm="1">
        <f t="array" aca="1" ref="S600" ca="1">IF(Tabel1[[#This Row],[auxi]:[auxi]],Tabel1[[#This Row],[total semaine]]*24-Contrat_hebdo__h,"")</f>
        <v/>
      </c>
      <c r="T600" s="68" t="str" cm="1">
        <f t="array" aca="1" ref="T600" ca="1">IF(Tabel1[[#This Row],[auxi]:[auxi]],SUMIF(Tabel1[semaine],Tabel1[[#This Row],[semaine]],Tabel1[Repas matin]),"-")</f>
        <v>-</v>
      </c>
      <c r="U600" s="68" t="str" cm="1">
        <f t="array" aca="1" ref="U600" ca="1">IF(Tabel1[[#This Row],[auxi]:[auxi]],SUMIF(Tabel1[semaine],Tabel1[[#This Row],[semaine]],Tabel1[Repas soir]),"-")</f>
        <v>-</v>
      </c>
    </row>
    <row r="601" spans="1:21" ht="15.75" thickBot="1" x14ac:dyDescent="0.3">
      <c r="A601" s="68" t="str">
        <f>MOD(YEAR(Tabel1[[#This Row],[Date]]-WEEKDAY(Tabel1[[#This Row],[Date]],2)+4),100)&amp;TEXT(_xlfn.ISOWEEKNUM(Tabel1[[#This Row],[Date]]),"-00")</f>
        <v>27-33</v>
      </c>
      <c r="B601" s="49" t="str">
        <f>MOD(YEAR(Tabel1[[#This Row],[Date]]),100) &amp; TEXT(MONTH(Tabel1[[#This Row],[Date]]),"-00")</f>
        <v>27-08</v>
      </c>
      <c r="C601" s="60">
        <v>46617</v>
      </c>
      <c r="D601" s="53"/>
      <c r="E601" s="53"/>
      <c r="F601" s="53"/>
      <c r="G601" s="53"/>
      <c r="H601" s="53"/>
      <c r="I601" s="53"/>
      <c r="J601" s="53"/>
      <c r="K601" s="53"/>
      <c r="L601" s="69"/>
      <c r="M601" s="53"/>
      <c r="N601" s="48"/>
      <c r="O601" s="53"/>
      <c r="P601" s="54"/>
      <c r="Q601" s="70" cm="1">
        <f t="array" aca="1" ref="Q601" ca="1">(TODAY()&gt;=Tabel1[[#This Row],[Date]])*(_xlfn.AGGREGATE(14,6,Tabel1[Date]/(Tabel1[semaine]=Tabel1[[#This Row],[semaine]]),1)=Tabel1[[#This Row],[Date]])</f>
        <v>0</v>
      </c>
      <c r="R601" s="56" t="str" cm="1">
        <f t="array" aca="1" ref="R601" ca="1">IF(Tabel1[[#This Row],[auxi]:[auxi]],SUMIF(Tabel1[semaine],Tabel1[[#This Row],[semaine]],Tabel1[Heures payées]),"-")</f>
        <v>-</v>
      </c>
      <c r="S601" s="57" t="str" cm="1">
        <f t="array" aca="1" ref="S601" ca="1">IF(Tabel1[[#This Row],[auxi]:[auxi]],Tabel1[[#This Row],[total semaine]]*24-Contrat_hebdo__h,"")</f>
        <v/>
      </c>
      <c r="T601" s="68" t="str" cm="1">
        <f t="array" aca="1" ref="T601" ca="1">IF(Tabel1[[#This Row],[auxi]:[auxi]],SUMIF(Tabel1[semaine],Tabel1[[#This Row],[semaine]],Tabel1[Repas matin]),"-")</f>
        <v>-</v>
      </c>
      <c r="U601" s="68" t="str" cm="1">
        <f t="array" aca="1" ref="U601" ca="1">IF(Tabel1[[#This Row],[auxi]:[auxi]],SUMIF(Tabel1[semaine],Tabel1[[#This Row],[semaine]],Tabel1[Repas soir]),"-")</f>
        <v>-</v>
      </c>
    </row>
    <row r="602" spans="1:21" ht="15.75" thickBot="1" x14ac:dyDescent="0.3">
      <c r="A602" s="68" t="str">
        <f>MOD(YEAR(Tabel1[[#This Row],[Date]]-WEEKDAY(Tabel1[[#This Row],[Date]],2)+4),100)&amp;TEXT(_xlfn.ISOWEEKNUM(Tabel1[[#This Row],[Date]]),"-00")</f>
        <v>27-33</v>
      </c>
      <c r="B602" s="49" t="str">
        <f>MOD(YEAR(Tabel1[[#This Row],[Date]]),100) &amp; TEXT(MONTH(Tabel1[[#This Row],[Date]]),"-00")</f>
        <v>27-08</v>
      </c>
      <c r="C602" s="50">
        <v>46618</v>
      </c>
      <c r="D602" s="53"/>
      <c r="E602" s="53"/>
      <c r="F602" s="53"/>
      <c r="G602" s="53"/>
      <c r="H602" s="53"/>
      <c r="I602" s="53"/>
      <c r="J602" s="53"/>
      <c r="K602" s="53"/>
      <c r="L602" s="69"/>
      <c r="M602" s="53"/>
      <c r="N602" s="48"/>
      <c r="O602" s="53"/>
      <c r="P602" s="54"/>
      <c r="Q602" s="70" cm="1">
        <f t="array" aca="1" ref="Q602" ca="1">(TODAY()&gt;=Tabel1[[#This Row],[Date]])*(_xlfn.AGGREGATE(14,6,Tabel1[Date]/(Tabel1[semaine]=Tabel1[[#This Row],[semaine]]),1)=Tabel1[[#This Row],[Date]])</f>
        <v>0</v>
      </c>
      <c r="R602" s="56" t="str" cm="1">
        <f t="array" aca="1" ref="R602" ca="1">IF(Tabel1[[#This Row],[auxi]:[auxi]],SUMIF(Tabel1[semaine],Tabel1[[#This Row],[semaine]],Tabel1[Heures payées]),"-")</f>
        <v>-</v>
      </c>
      <c r="S602" s="57" t="str" cm="1">
        <f t="array" aca="1" ref="S602" ca="1">IF(Tabel1[[#This Row],[auxi]:[auxi]],Tabel1[[#This Row],[total semaine]]*24-Contrat_hebdo__h,"")</f>
        <v/>
      </c>
      <c r="T602" s="68" t="str" cm="1">
        <f t="array" aca="1" ref="T602" ca="1">IF(Tabel1[[#This Row],[auxi]:[auxi]],SUMIF(Tabel1[semaine],Tabel1[[#This Row],[semaine]],Tabel1[Repas matin]),"-")</f>
        <v>-</v>
      </c>
      <c r="U602" s="68" t="str" cm="1">
        <f t="array" aca="1" ref="U602" ca="1">IF(Tabel1[[#This Row],[auxi]:[auxi]],SUMIF(Tabel1[semaine],Tabel1[[#This Row],[semaine]],Tabel1[Repas soir]),"-")</f>
        <v>-</v>
      </c>
    </row>
    <row r="603" spans="1:21" ht="15.75" thickBot="1" x14ac:dyDescent="0.3">
      <c r="A603" s="68" t="str">
        <f>MOD(YEAR(Tabel1[[#This Row],[Date]]-WEEKDAY(Tabel1[[#This Row],[Date]],2)+4),100)&amp;TEXT(_xlfn.ISOWEEKNUM(Tabel1[[#This Row],[Date]]),"-00")</f>
        <v>27-33</v>
      </c>
      <c r="B603" s="49" t="str">
        <f>MOD(YEAR(Tabel1[[#This Row],[Date]]),100) &amp; TEXT(MONTH(Tabel1[[#This Row],[Date]]),"-00")</f>
        <v>27-08</v>
      </c>
      <c r="C603" s="50">
        <v>46619</v>
      </c>
      <c r="D603" s="53"/>
      <c r="E603" s="53"/>
      <c r="F603" s="53"/>
      <c r="G603" s="53"/>
      <c r="H603" s="53"/>
      <c r="I603" s="53"/>
      <c r="J603" s="53"/>
      <c r="K603" s="53"/>
      <c r="L603" s="69"/>
      <c r="M603" s="53"/>
      <c r="N603" s="48"/>
      <c r="O603" s="53"/>
      <c r="P603" s="54"/>
      <c r="Q603" s="70" cm="1">
        <f t="array" aca="1" ref="Q603" ca="1">(TODAY()&gt;=Tabel1[[#This Row],[Date]])*(_xlfn.AGGREGATE(14,6,Tabel1[Date]/(Tabel1[semaine]=Tabel1[[#This Row],[semaine]]),1)=Tabel1[[#This Row],[Date]])</f>
        <v>0</v>
      </c>
      <c r="R603" s="56" t="str" cm="1">
        <f t="array" aca="1" ref="R603" ca="1">IF(Tabel1[[#This Row],[auxi]:[auxi]],SUMIF(Tabel1[semaine],Tabel1[[#This Row],[semaine]],Tabel1[Heures payées]),"-")</f>
        <v>-</v>
      </c>
      <c r="S603" s="57" t="str" cm="1">
        <f t="array" aca="1" ref="S603" ca="1">IF(Tabel1[[#This Row],[auxi]:[auxi]],Tabel1[[#This Row],[total semaine]]*24-Contrat_hebdo__h,"")</f>
        <v/>
      </c>
      <c r="T603" s="68" t="str" cm="1">
        <f t="array" aca="1" ref="T603" ca="1">IF(Tabel1[[#This Row],[auxi]:[auxi]],SUMIF(Tabel1[semaine],Tabel1[[#This Row],[semaine]],Tabel1[Repas matin]),"-")</f>
        <v>-</v>
      </c>
      <c r="U603" s="68" t="str" cm="1">
        <f t="array" aca="1" ref="U603" ca="1">IF(Tabel1[[#This Row],[auxi]:[auxi]],SUMIF(Tabel1[semaine],Tabel1[[#This Row],[semaine]],Tabel1[Repas soir]),"-")</f>
        <v>-</v>
      </c>
    </row>
    <row r="604" spans="1:21" ht="15.75" thickBot="1" x14ac:dyDescent="0.3">
      <c r="A604" s="68" t="str">
        <f>MOD(YEAR(Tabel1[[#This Row],[Date]]-WEEKDAY(Tabel1[[#This Row],[Date]],2)+4),100)&amp;TEXT(_xlfn.ISOWEEKNUM(Tabel1[[#This Row],[Date]]),"-00")</f>
        <v>27-33</v>
      </c>
      <c r="B604" s="49" t="str">
        <f>MOD(YEAR(Tabel1[[#This Row],[Date]]),100) &amp; TEXT(MONTH(Tabel1[[#This Row],[Date]]),"-00")</f>
        <v>27-08</v>
      </c>
      <c r="C604" s="60">
        <v>46620</v>
      </c>
      <c r="D604" s="53"/>
      <c r="E604" s="53"/>
      <c r="F604" s="53"/>
      <c r="G604" s="53"/>
      <c r="H604" s="53"/>
      <c r="I604" s="53"/>
      <c r="J604" s="53"/>
      <c r="K604" s="53"/>
      <c r="L604" s="69"/>
      <c r="M604" s="53"/>
      <c r="N604" s="48"/>
      <c r="O604" s="53"/>
      <c r="P604" s="54"/>
      <c r="Q604" s="70" cm="1">
        <f t="array" aca="1" ref="Q604" ca="1">(TODAY()&gt;=Tabel1[[#This Row],[Date]])*(_xlfn.AGGREGATE(14,6,Tabel1[Date]/(Tabel1[semaine]=Tabel1[[#This Row],[semaine]]),1)=Tabel1[[#This Row],[Date]])</f>
        <v>0</v>
      </c>
      <c r="R604" s="56" t="str" cm="1">
        <f t="array" aca="1" ref="R604" ca="1">IF(Tabel1[[#This Row],[auxi]:[auxi]],SUMIF(Tabel1[semaine],Tabel1[[#This Row],[semaine]],Tabel1[Heures payées]),"-")</f>
        <v>-</v>
      </c>
      <c r="S604" s="57" t="str" cm="1">
        <f t="array" aca="1" ref="S604" ca="1">IF(Tabel1[[#This Row],[auxi]:[auxi]],Tabel1[[#This Row],[total semaine]]*24-Contrat_hebdo__h,"")</f>
        <v/>
      </c>
      <c r="T604" s="68" t="str" cm="1">
        <f t="array" aca="1" ref="T604" ca="1">IF(Tabel1[[#This Row],[auxi]:[auxi]],SUMIF(Tabel1[semaine],Tabel1[[#This Row],[semaine]],Tabel1[Repas matin]),"-")</f>
        <v>-</v>
      </c>
      <c r="U604" s="68" t="str" cm="1">
        <f t="array" aca="1" ref="U604" ca="1">IF(Tabel1[[#This Row],[auxi]:[auxi]],SUMIF(Tabel1[semaine],Tabel1[[#This Row],[semaine]],Tabel1[Repas soir]),"-")</f>
        <v>-</v>
      </c>
    </row>
    <row r="605" spans="1:21" ht="15.75" thickBot="1" x14ac:dyDescent="0.3">
      <c r="A605" s="68" t="str">
        <f>MOD(YEAR(Tabel1[[#This Row],[Date]]-WEEKDAY(Tabel1[[#This Row],[Date]],2)+4),100)&amp;TEXT(_xlfn.ISOWEEKNUM(Tabel1[[#This Row],[Date]]),"-00")</f>
        <v>27-33</v>
      </c>
      <c r="B605" s="49" t="str">
        <f>MOD(YEAR(Tabel1[[#This Row],[Date]]),100) &amp; TEXT(MONTH(Tabel1[[#This Row],[Date]]),"-00")</f>
        <v>27-08</v>
      </c>
      <c r="C605" s="50">
        <v>46621</v>
      </c>
      <c r="D605" s="53"/>
      <c r="E605" s="53"/>
      <c r="F605" s="53"/>
      <c r="G605" s="53"/>
      <c r="H605" s="53"/>
      <c r="I605" s="53"/>
      <c r="J605" s="53"/>
      <c r="K605" s="53"/>
      <c r="L605" s="69"/>
      <c r="M605" s="53"/>
      <c r="N605" s="48"/>
      <c r="O605" s="53"/>
      <c r="P605" s="54"/>
      <c r="Q605" s="70" cm="1">
        <f t="array" aca="1" ref="Q605" ca="1">(TODAY()&gt;=Tabel1[[#This Row],[Date]])*(_xlfn.AGGREGATE(14,6,Tabel1[Date]/(Tabel1[semaine]=Tabel1[[#This Row],[semaine]]),1)=Tabel1[[#This Row],[Date]])</f>
        <v>0</v>
      </c>
      <c r="R605" s="56" t="str" cm="1">
        <f t="array" aca="1" ref="R605" ca="1">IF(Tabel1[[#This Row],[auxi]:[auxi]],SUMIF(Tabel1[semaine],Tabel1[[#This Row],[semaine]],Tabel1[Heures payées]),"-")</f>
        <v>-</v>
      </c>
      <c r="S605" s="57" t="str" cm="1">
        <f t="array" aca="1" ref="S605" ca="1">IF(Tabel1[[#This Row],[auxi]:[auxi]],Tabel1[[#This Row],[total semaine]]*24-Contrat_hebdo__h,"")</f>
        <v/>
      </c>
      <c r="T605" s="68" t="str" cm="1">
        <f t="array" aca="1" ref="T605" ca="1">IF(Tabel1[[#This Row],[auxi]:[auxi]],SUMIF(Tabel1[semaine],Tabel1[[#This Row],[semaine]],Tabel1[Repas matin]),"-")</f>
        <v>-</v>
      </c>
      <c r="U605" s="68" t="str" cm="1">
        <f t="array" aca="1" ref="U605" ca="1">IF(Tabel1[[#This Row],[auxi]:[auxi]],SUMIF(Tabel1[semaine],Tabel1[[#This Row],[semaine]],Tabel1[Repas soir]),"-")</f>
        <v>-</v>
      </c>
    </row>
    <row r="606" spans="1:21" ht="15.75" thickBot="1" x14ac:dyDescent="0.3">
      <c r="A606" s="68" t="str">
        <f>MOD(YEAR(Tabel1[[#This Row],[Date]]-WEEKDAY(Tabel1[[#This Row],[Date]],2)+4),100)&amp;TEXT(_xlfn.ISOWEEKNUM(Tabel1[[#This Row],[Date]]),"-00")</f>
        <v>27-34</v>
      </c>
      <c r="B606" s="49" t="str">
        <f>MOD(YEAR(Tabel1[[#This Row],[Date]]),100) &amp; TEXT(MONTH(Tabel1[[#This Row],[Date]]),"-00")</f>
        <v>27-08</v>
      </c>
      <c r="C606" s="50">
        <v>46622</v>
      </c>
      <c r="D606" s="53"/>
      <c r="E606" s="53"/>
      <c r="F606" s="53"/>
      <c r="G606" s="53"/>
      <c r="H606" s="53"/>
      <c r="I606" s="53"/>
      <c r="J606" s="53"/>
      <c r="K606" s="53"/>
      <c r="L606" s="69"/>
      <c r="M606" s="53"/>
      <c r="N606" s="48"/>
      <c r="O606" s="53"/>
      <c r="P606" s="54"/>
      <c r="Q606" s="70" cm="1">
        <f t="array" aca="1" ref="Q606" ca="1">(TODAY()&gt;=Tabel1[[#This Row],[Date]])*(_xlfn.AGGREGATE(14,6,Tabel1[Date]/(Tabel1[semaine]=Tabel1[[#This Row],[semaine]]),1)=Tabel1[[#This Row],[Date]])</f>
        <v>0</v>
      </c>
      <c r="R606" s="56" t="str" cm="1">
        <f t="array" aca="1" ref="R606" ca="1">IF(Tabel1[[#This Row],[auxi]:[auxi]],SUMIF(Tabel1[semaine],Tabel1[[#This Row],[semaine]],Tabel1[Heures payées]),"-")</f>
        <v>-</v>
      </c>
      <c r="S606" s="57" t="str" cm="1">
        <f t="array" aca="1" ref="S606" ca="1">IF(Tabel1[[#This Row],[auxi]:[auxi]],Tabel1[[#This Row],[total semaine]]*24-Contrat_hebdo__h,"")</f>
        <v/>
      </c>
      <c r="T606" s="68" t="str" cm="1">
        <f t="array" aca="1" ref="T606" ca="1">IF(Tabel1[[#This Row],[auxi]:[auxi]],SUMIF(Tabel1[semaine],Tabel1[[#This Row],[semaine]],Tabel1[Repas matin]),"-")</f>
        <v>-</v>
      </c>
      <c r="U606" s="68" t="str" cm="1">
        <f t="array" aca="1" ref="U606" ca="1">IF(Tabel1[[#This Row],[auxi]:[auxi]],SUMIF(Tabel1[semaine],Tabel1[[#This Row],[semaine]],Tabel1[Repas soir]),"-")</f>
        <v>-</v>
      </c>
    </row>
    <row r="607" spans="1:21" ht="15.75" thickBot="1" x14ac:dyDescent="0.3">
      <c r="A607" s="68" t="str">
        <f>MOD(YEAR(Tabel1[[#This Row],[Date]]-WEEKDAY(Tabel1[[#This Row],[Date]],2)+4),100)&amp;TEXT(_xlfn.ISOWEEKNUM(Tabel1[[#This Row],[Date]]),"-00")</f>
        <v>27-34</v>
      </c>
      <c r="B607" s="49" t="str">
        <f>MOD(YEAR(Tabel1[[#This Row],[Date]]),100) &amp; TEXT(MONTH(Tabel1[[#This Row],[Date]]),"-00")</f>
        <v>27-08</v>
      </c>
      <c r="C607" s="60">
        <v>46623</v>
      </c>
      <c r="D607" s="53"/>
      <c r="E607" s="53"/>
      <c r="F607" s="53"/>
      <c r="G607" s="53"/>
      <c r="H607" s="53"/>
      <c r="I607" s="53"/>
      <c r="J607" s="53"/>
      <c r="K607" s="53"/>
      <c r="L607" s="69"/>
      <c r="M607" s="53"/>
      <c r="N607" s="48"/>
      <c r="O607" s="53"/>
      <c r="P607" s="54"/>
      <c r="Q607" s="70" cm="1">
        <f t="array" aca="1" ref="Q607" ca="1">(TODAY()&gt;=Tabel1[[#This Row],[Date]])*(_xlfn.AGGREGATE(14,6,Tabel1[Date]/(Tabel1[semaine]=Tabel1[[#This Row],[semaine]]),1)=Tabel1[[#This Row],[Date]])</f>
        <v>0</v>
      </c>
      <c r="R607" s="56" t="str" cm="1">
        <f t="array" aca="1" ref="R607" ca="1">IF(Tabel1[[#This Row],[auxi]:[auxi]],SUMIF(Tabel1[semaine],Tabel1[[#This Row],[semaine]],Tabel1[Heures payées]),"-")</f>
        <v>-</v>
      </c>
      <c r="S607" s="57" t="str" cm="1">
        <f t="array" aca="1" ref="S607" ca="1">IF(Tabel1[[#This Row],[auxi]:[auxi]],Tabel1[[#This Row],[total semaine]]*24-Contrat_hebdo__h,"")</f>
        <v/>
      </c>
      <c r="T607" s="68" t="str" cm="1">
        <f t="array" aca="1" ref="T607" ca="1">IF(Tabel1[[#This Row],[auxi]:[auxi]],SUMIF(Tabel1[semaine],Tabel1[[#This Row],[semaine]],Tabel1[Repas matin]),"-")</f>
        <v>-</v>
      </c>
      <c r="U607" s="68" t="str" cm="1">
        <f t="array" aca="1" ref="U607" ca="1">IF(Tabel1[[#This Row],[auxi]:[auxi]],SUMIF(Tabel1[semaine],Tabel1[[#This Row],[semaine]],Tabel1[Repas soir]),"-")</f>
        <v>-</v>
      </c>
    </row>
    <row r="608" spans="1:21" ht="15.75" thickBot="1" x14ac:dyDescent="0.3">
      <c r="A608" s="68" t="str">
        <f>MOD(YEAR(Tabel1[[#This Row],[Date]]-WEEKDAY(Tabel1[[#This Row],[Date]],2)+4),100)&amp;TEXT(_xlfn.ISOWEEKNUM(Tabel1[[#This Row],[Date]]),"-00")</f>
        <v>27-34</v>
      </c>
      <c r="B608" s="49" t="str">
        <f>MOD(YEAR(Tabel1[[#This Row],[Date]]),100) &amp; TEXT(MONTH(Tabel1[[#This Row],[Date]]),"-00")</f>
        <v>27-08</v>
      </c>
      <c r="C608" s="50">
        <v>46624</v>
      </c>
      <c r="D608" s="53"/>
      <c r="E608" s="53"/>
      <c r="F608" s="53"/>
      <c r="G608" s="53"/>
      <c r="H608" s="53"/>
      <c r="I608" s="53"/>
      <c r="J608" s="53"/>
      <c r="K608" s="53"/>
      <c r="L608" s="69"/>
      <c r="M608" s="53"/>
      <c r="N608" s="48"/>
      <c r="O608" s="53"/>
      <c r="P608" s="54"/>
      <c r="Q608" s="70" cm="1">
        <f t="array" aca="1" ref="Q608" ca="1">(TODAY()&gt;=Tabel1[[#This Row],[Date]])*(_xlfn.AGGREGATE(14,6,Tabel1[Date]/(Tabel1[semaine]=Tabel1[[#This Row],[semaine]]),1)=Tabel1[[#This Row],[Date]])</f>
        <v>0</v>
      </c>
      <c r="R608" s="56" t="str" cm="1">
        <f t="array" aca="1" ref="R608" ca="1">IF(Tabel1[[#This Row],[auxi]:[auxi]],SUMIF(Tabel1[semaine],Tabel1[[#This Row],[semaine]],Tabel1[Heures payées]),"-")</f>
        <v>-</v>
      </c>
      <c r="S608" s="57" t="str" cm="1">
        <f t="array" aca="1" ref="S608" ca="1">IF(Tabel1[[#This Row],[auxi]:[auxi]],Tabel1[[#This Row],[total semaine]]*24-Contrat_hebdo__h,"")</f>
        <v/>
      </c>
      <c r="T608" s="68" t="str" cm="1">
        <f t="array" aca="1" ref="T608" ca="1">IF(Tabel1[[#This Row],[auxi]:[auxi]],SUMIF(Tabel1[semaine],Tabel1[[#This Row],[semaine]],Tabel1[Repas matin]),"-")</f>
        <v>-</v>
      </c>
      <c r="U608" s="68" t="str" cm="1">
        <f t="array" aca="1" ref="U608" ca="1">IF(Tabel1[[#This Row],[auxi]:[auxi]],SUMIF(Tabel1[semaine],Tabel1[[#This Row],[semaine]],Tabel1[Repas soir]),"-")</f>
        <v>-</v>
      </c>
    </row>
    <row r="609" spans="1:21" ht="15.75" thickBot="1" x14ac:dyDescent="0.3">
      <c r="A609" s="68" t="str">
        <f>MOD(YEAR(Tabel1[[#This Row],[Date]]-WEEKDAY(Tabel1[[#This Row],[Date]],2)+4),100)&amp;TEXT(_xlfn.ISOWEEKNUM(Tabel1[[#This Row],[Date]]),"-00")</f>
        <v>27-34</v>
      </c>
      <c r="B609" s="49" t="str">
        <f>MOD(YEAR(Tabel1[[#This Row],[Date]]),100) &amp; TEXT(MONTH(Tabel1[[#This Row],[Date]]),"-00")</f>
        <v>27-08</v>
      </c>
      <c r="C609" s="50">
        <v>46625</v>
      </c>
      <c r="D609" s="53"/>
      <c r="E609" s="53"/>
      <c r="F609" s="53"/>
      <c r="G609" s="53"/>
      <c r="H609" s="53"/>
      <c r="I609" s="53"/>
      <c r="J609" s="53"/>
      <c r="K609" s="53"/>
      <c r="L609" s="69"/>
      <c r="M609" s="53"/>
      <c r="N609" s="48"/>
      <c r="O609" s="53"/>
      <c r="P609" s="54"/>
      <c r="Q609" s="70" cm="1">
        <f t="array" aca="1" ref="Q609" ca="1">(TODAY()&gt;=Tabel1[[#This Row],[Date]])*(_xlfn.AGGREGATE(14,6,Tabel1[Date]/(Tabel1[semaine]=Tabel1[[#This Row],[semaine]]),1)=Tabel1[[#This Row],[Date]])</f>
        <v>0</v>
      </c>
      <c r="R609" s="56" t="str" cm="1">
        <f t="array" aca="1" ref="R609" ca="1">IF(Tabel1[[#This Row],[auxi]:[auxi]],SUMIF(Tabel1[semaine],Tabel1[[#This Row],[semaine]],Tabel1[Heures payées]),"-")</f>
        <v>-</v>
      </c>
      <c r="S609" s="57" t="str" cm="1">
        <f t="array" aca="1" ref="S609" ca="1">IF(Tabel1[[#This Row],[auxi]:[auxi]],Tabel1[[#This Row],[total semaine]]*24-Contrat_hebdo__h,"")</f>
        <v/>
      </c>
      <c r="T609" s="68" t="str" cm="1">
        <f t="array" aca="1" ref="T609" ca="1">IF(Tabel1[[#This Row],[auxi]:[auxi]],SUMIF(Tabel1[semaine],Tabel1[[#This Row],[semaine]],Tabel1[Repas matin]),"-")</f>
        <v>-</v>
      </c>
      <c r="U609" s="68" t="str" cm="1">
        <f t="array" aca="1" ref="U609" ca="1">IF(Tabel1[[#This Row],[auxi]:[auxi]],SUMIF(Tabel1[semaine],Tabel1[[#This Row],[semaine]],Tabel1[Repas soir]),"-")</f>
        <v>-</v>
      </c>
    </row>
    <row r="610" spans="1:21" ht="15.75" thickBot="1" x14ac:dyDescent="0.3">
      <c r="A610" s="68" t="str">
        <f>MOD(YEAR(Tabel1[[#This Row],[Date]]-WEEKDAY(Tabel1[[#This Row],[Date]],2)+4),100)&amp;TEXT(_xlfn.ISOWEEKNUM(Tabel1[[#This Row],[Date]]),"-00")</f>
        <v>27-34</v>
      </c>
      <c r="B610" s="49" t="str">
        <f>MOD(YEAR(Tabel1[[#This Row],[Date]]),100) &amp; TEXT(MONTH(Tabel1[[#This Row],[Date]]),"-00")</f>
        <v>27-08</v>
      </c>
      <c r="C610" s="60">
        <v>46626</v>
      </c>
      <c r="D610" s="53"/>
      <c r="E610" s="53"/>
      <c r="F610" s="53"/>
      <c r="G610" s="53"/>
      <c r="H610" s="53"/>
      <c r="I610" s="53"/>
      <c r="J610" s="53"/>
      <c r="K610" s="53"/>
      <c r="L610" s="69"/>
      <c r="M610" s="53"/>
      <c r="N610" s="48"/>
      <c r="O610" s="53"/>
      <c r="P610" s="54"/>
      <c r="Q610" s="70" cm="1">
        <f t="array" aca="1" ref="Q610" ca="1">(TODAY()&gt;=Tabel1[[#This Row],[Date]])*(_xlfn.AGGREGATE(14,6,Tabel1[Date]/(Tabel1[semaine]=Tabel1[[#This Row],[semaine]]),1)=Tabel1[[#This Row],[Date]])</f>
        <v>0</v>
      </c>
      <c r="R610" s="56" t="str" cm="1">
        <f t="array" aca="1" ref="R610" ca="1">IF(Tabel1[[#This Row],[auxi]:[auxi]],SUMIF(Tabel1[semaine],Tabel1[[#This Row],[semaine]],Tabel1[Heures payées]),"-")</f>
        <v>-</v>
      </c>
      <c r="S610" s="57" t="str" cm="1">
        <f t="array" aca="1" ref="S610" ca="1">IF(Tabel1[[#This Row],[auxi]:[auxi]],Tabel1[[#This Row],[total semaine]]*24-Contrat_hebdo__h,"")</f>
        <v/>
      </c>
      <c r="T610" s="68" t="str" cm="1">
        <f t="array" aca="1" ref="T610" ca="1">IF(Tabel1[[#This Row],[auxi]:[auxi]],SUMIF(Tabel1[semaine],Tabel1[[#This Row],[semaine]],Tabel1[Repas matin]),"-")</f>
        <v>-</v>
      </c>
      <c r="U610" s="68" t="str" cm="1">
        <f t="array" aca="1" ref="U610" ca="1">IF(Tabel1[[#This Row],[auxi]:[auxi]],SUMIF(Tabel1[semaine],Tabel1[[#This Row],[semaine]],Tabel1[Repas soir]),"-")</f>
        <v>-</v>
      </c>
    </row>
    <row r="611" spans="1:21" ht="15.75" thickBot="1" x14ac:dyDescent="0.3">
      <c r="A611" s="68" t="str">
        <f>MOD(YEAR(Tabel1[[#This Row],[Date]]-WEEKDAY(Tabel1[[#This Row],[Date]],2)+4),100)&amp;TEXT(_xlfn.ISOWEEKNUM(Tabel1[[#This Row],[Date]]),"-00")</f>
        <v>27-34</v>
      </c>
      <c r="B611" s="49" t="str">
        <f>MOD(YEAR(Tabel1[[#This Row],[Date]]),100) &amp; TEXT(MONTH(Tabel1[[#This Row],[Date]]),"-00")</f>
        <v>27-08</v>
      </c>
      <c r="C611" s="50">
        <v>46627</v>
      </c>
      <c r="D611" s="53"/>
      <c r="E611" s="53"/>
      <c r="F611" s="53"/>
      <c r="G611" s="53"/>
      <c r="H611" s="53"/>
      <c r="I611" s="53"/>
      <c r="J611" s="53"/>
      <c r="K611" s="53"/>
      <c r="L611" s="69"/>
      <c r="M611" s="53"/>
      <c r="N611" s="48"/>
      <c r="O611" s="53"/>
      <c r="P611" s="54"/>
      <c r="Q611" s="70" cm="1">
        <f t="array" aca="1" ref="Q611" ca="1">(TODAY()&gt;=Tabel1[[#This Row],[Date]])*(_xlfn.AGGREGATE(14,6,Tabel1[Date]/(Tabel1[semaine]=Tabel1[[#This Row],[semaine]]),1)=Tabel1[[#This Row],[Date]])</f>
        <v>0</v>
      </c>
      <c r="R611" s="56" t="str" cm="1">
        <f t="array" aca="1" ref="R611" ca="1">IF(Tabel1[[#This Row],[auxi]:[auxi]],SUMIF(Tabel1[semaine],Tabel1[[#This Row],[semaine]],Tabel1[Heures payées]),"-")</f>
        <v>-</v>
      </c>
      <c r="S611" s="57" t="str" cm="1">
        <f t="array" aca="1" ref="S611" ca="1">IF(Tabel1[[#This Row],[auxi]:[auxi]],Tabel1[[#This Row],[total semaine]]*24-Contrat_hebdo__h,"")</f>
        <v/>
      </c>
      <c r="T611" s="68" t="str" cm="1">
        <f t="array" aca="1" ref="T611" ca="1">IF(Tabel1[[#This Row],[auxi]:[auxi]],SUMIF(Tabel1[semaine],Tabel1[[#This Row],[semaine]],Tabel1[Repas matin]),"-")</f>
        <v>-</v>
      </c>
      <c r="U611" s="68" t="str" cm="1">
        <f t="array" aca="1" ref="U611" ca="1">IF(Tabel1[[#This Row],[auxi]:[auxi]],SUMIF(Tabel1[semaine],Tabel1[[#This Row],[semaine]],Tabel1[Repas soir]),"-")</f>
        <v>-</v>
      </c>
    </row>
    <row r="612" spans="1:21" ht="15.75" thickBot="1" x14ac:dyDescent="0.3">
      <c r="A612" s="68" t="str">
        <f>MOD(YEAR(Tabel1[[#This Row],[Date]]-WEEKDAY(Tabel1[[#This Row],[Date]],2)+4),100)&amp;TEXT(_xlfn.ISOWEEKNUM(Tabel1[[#This Row],[Date]]),"-00")</f>
        <v>27-34</v>
      </c>
      <c r="B612" s="49" t="str">
        <f>MOD(YEAR(Tabel1[[#This Row],[Date]]),100) &amp; TEXT(MONTH(Tabel1[[#This Row],[Date]]),"-00")</f>
        <v>27-08</v>
      </c>
      <c r="C612" s="50">
        <v>46628</v>
      </c>
      <c r="D612" s="53"/>
      <c r="E612" s="53"/>
      <c r="F612" s="53"/>
      <c r="G612" s="53"/>
      <c r="H612" s="53"/>
      <c r="I612" s="53"/>
      <c r="J612" s="53"/>
      <c r="K612" s="53"/>
      <c r="L612" s="69"/>
      <c r="M612" s="53"/>
      <c r="N612" s="48"/>
      <c r="O612" s="53"/>
      <c r="P612" s="54"/>
      <c r="Q612" s="70" cm="1">
        <f t="array" aca="1" ref="Q612" ca="1">(TODAY()&gt;=Tabel1[[#This Row],[Date]])*(_xlfn.AGGREGATE(14,6,Tabel1[Date]/(Tabel1[semaine]=Tabel1[[#This Row],[semaine]]),1)=Tabel1[[#This Row],[Date]])</f>
        <v>0</v>
      </c>
      <c r="R612" s="56" t="str" cm="1">
        <f t="array" aca="1" ref="R612" ca="1">IF(Tabel1[[#This Row],[auxi]:[auxi]],SUMIF(Tabel1[semaine],Tabel1[[#This Row],[semaine]],Tabel1[Heures payées]),"-")</f>
        <v>-</v>
      </c>
      <c r="S612" s="57" t="str" cm="1">
        <f t="array" aca="1" ref="S612" ca="1">IF(Tabel1[[#This Row],[auxi]:[auxi]],Tabel1[[#This Row],[total semaine]]*24-Contrat_hebdo__h,"")</f>
        <v/>
      </c>
      <c r="T612" s="68" t="str" cm="1">
        <f t="array" aca="1" ref="T612" ca="1">IF(Tabel1[[#This Row],[auxi]:[auxi]],SUMIF(Tabel1[semaine],Tabel1[[#This Row],[semaine]],Tabel1[Repas matin]),"-")</f>
        <v>-</v>
      </c>
      <c r="U612" s="68" t="str" cm="1">
        <f t="array" aca="1" ref="U612" ca="1">IF(Tabel1[[#This Row],[auxi]:[auxi]],SUMIF(Tabel1[semaine],Tabel1[[#This Row],[semaine]],Tabel1[Repas soir]),"-")</f>
        <v>-</v>
      </c>
    </row>
    <row r="613" spans="1:21" ht="15.75" thickBot="1" x14ac:dyDescent="0.3">
      <c r="A613" s="68" t="str">
        <f>MOD(YEAR(Tabel1[[#This Row],[Date]]-WEEKDAY(Tabel1[[#This Row],[Date]],2)+4),100)&amp;TEXT(_xlfn.ISOWEEKNUM(Tabel1[[#This Row],[Date]]),"-00")</f>
        <v>27-35</v>
      </c>
      <c r="B613" s="49" t="str">
        <f>MOD(YEAR(Tabel1[[#This Row],[Date]]),100) &amp; TEXT(MONTH(Tabel1[[#This Row],[Date]]),"-00")</f>
        <v>27-08</v>
      </c>
      <c r="C613" s="60">
        <v>46629</v>
      </c>
      <c r="D613" s="53"/>
      <c r="E613" s="53"/>
      <c r="F613" s="53"/>
      <c r="G613" s="53"/>
      <c r="H613" s="53"/>
      <c r="I613" s="53"/>
      <c r="J613" s="53"/>
      <c r="K613" s="53"/>
      <c r="L613" s="69"/>
      <c r="M613" s="53"/>
      <c r="N613" s="48"/>
      <c r="O613" s="53"/>
      <c r="P613" s="54"/>
      <c r="Q613" s="70" cm="1">
        <f t="array" aca="1" ref="Q613" ca="1">(TODAY()&gt;=Tabel1[[#This Row],[Date]])*(_xlfn.AGGREGATE(14,6,Tabel1[Date]/(Tabel1[semaine]=Tabel1[[#This Row],[semaine]]),1)=Tabel1[[#This Row],[Date]])</f>
        <v>0</v>
      </c>
      <c r="R613" s="56" t="str" cm="1">
        <f t="array" aca="1" ref="R613" ca="1">IF(Tabel1[[#This Row],[auxi]:[auxi]],SUMIF(Tabel1[semaine],Tabel1[[#This Row],[semaine]],Tabel1[Heures payées]),"-")</f>
        <v>-</v>
      </c>
      <c r="S613" s="57" t="str" cm="1">
        <f t="array" aca="1" ref="S613" ca="1">IF(Tabel1[[#This Row],[auxi]:[auxi]],Tabel1[[#This Row],[total semaine]]*24-Contrat_hebdo__h,"")</f>
        <v/>
      </c>
      <c r="T613" s="68" t="str" cm="1">
        <f t="array" aca="1" ref="T613" ca="1">IF(Tabel1[[#This Row],[auxi]:[auxi]],SUMIF(Tabel1[semaine],Tabel1[[#This Row],[semaine]],Tabel1[Repas matin]),"-")</f>
        <v>-</v>
      </c>
      <c r="U613" s="68" t="str" cm="1">
        <f t="array" aca="1" ref="U613" ca="1">IF(Tabel1[[#This Row],[auxi]:[auxi]],SUMIF(Tabel1[semaine],Tabel1[[#This Row],[semaine]],Tabel1[Repas soir]),"-")</f>
        <v>-</v>
      </c>
    </row>
    <row r="614" spans="1:21" ht="15.75" thickBot="1" x14ac:dyDescent="0.3">
      <c r="A614" s="68" t="str">
        <f>MOD(YEAR(Tabel1[[#This Row],[Date]]-WEEKDAY(Tabel1[[#This Row],[Date]],2)+4),100)&amp;TEXT(_xlfn.ISOWEEKNUM(Tabel1[[#This Row],[Date]]),"-00")</f>
        <v>27-35</v>
      </c>
      <c r="B614" s="49" t="str">
        <f>MOD(YEAR(Tabel1[[#This Row],[Date]]),100) &amp; TEXT(MONTH(Tabel1[[#This Row],[Date]]),"-00")</f>
        <v>27-08</v>
      </c>
      <c r="C614" s="50">
        <v>46630</v>
      </c>
      <c r="D614" s="53"/>
      <c r="E614" s="53"/>
      <c r="F614" s="53"/>
      <c r="G614" s="53"/>
      <c r="H614" s="53"/>
      <c r="I614" s="53"/>
      <c r="J614" s="53"/>
      <c r="K614" s="53"/>
      <c r="L614" s="69"/>
      <c r="M614" s="53"/>
      <c r="N614" s="48"/>
      <c r="O614" s="53"/>
      <c r="P614" s="54"/>
      <c r="Q614" s="70" cm="1">
        <f t="array" aca="1" ref="Q614" ca="1">(TODAY()&gt;=Tabel1[[#This Row],[Date]])*(_xlfn.AGGREGATE(14,6,Tabel1[Date]/(Tabel1[semaine]=Tabel1[[#This Row],[semaine]]),1)=Tabel1[[#This Row],[Date]])</f>
        <v>0</v>
      </c>
      <c r="R614" s="56" t="str" cm="1">
        <f t="array" aca="1" ref="R614" ca="1">IF(Tabel1[[#This Row],[auxi]:[auxi]],SUMIF(Tabel1[semaine],Tabel1[[#This Row],[semaine]],Tabel1[Heures payées]),"-")</f>
        <v>-</v>
      </c>
      <c r="S614" s="57" t="str" cm="1">
        <f t="array" aca="1" ref="S614" ca="1">IF(Tabel1[[#This Row],[auxi]:[auxi]],Tabel1[[#This Row],[total semaine]]*24-Contrat_hebdo__h,"")</f>
        <v/>
      </c>
      <c r="T614" s="68" t="str" cm="1">
        <f t="array" aca="1" ref="T614" ca="1">IF(Tabel1[[#This Row],[auxi]:[auxi]],SUMIF(Tabel1[semaine],Tabel1[[#This Row],[semaine]],Tabel1[Repas matin]),"-")</f>
        <v>-</v>
      </c>
      <c r="U614" s="68" t="str" cm="1">
        <f t="array" aca="1" ref="U614" ca="1">IF(Tabel1[[#This Row],[auxi]:[auxi]],SUMIF(Tabel1[semaine],Tabel1[[#This Row],[semaine]],Tabel1[Repas soir]),"-")</f>
        <v>-</v>
      </c>
    </row>
    <row r="615" spans="1:21" ht="15.75" thickBot="1" x14ac:dyDescent="0.3">
      <c r="A615" s="68" t="str">
        <f>MOD(YEAR(Tabel1[[#This Row],[Date]]-WEEKDAY(Tabel1[[#This Row],[Date]],2)+4),100)&amp;TEXT(_xlfn.ISOWEEKNUM(Tabel1[[#This Row],[Date]]),"-00")</f>
        <v>27-35</v>
      </c>
      <c r="B615" s="49" t="str">
        <f>MOD(YEAR(Tabel1[[#This Row],[Date]]),100) &amp; TEXT(MONTH(Tabel1[[#This Row],[Date]]),"-00")</f>
        <v>27-09</v>
      </c>
      <c r="C615" s="50">
        <v>46631</v>
      </c>
      <c r="D615" s="53"/>
      <c r="E615" s="53"/>
      <c r="F615" s="53"/>
      <c r="G615" s="53"/>
      <c r="H615" s="53"/>
      <c r="I615" s="53"/>
      <c r="J615" s="53"/>
      <c r="K615" s="53"/>
      <c r="L615" s="69"/>
      <c r="M615" s="53"/>
      <c r="N615" s="48"/>
      <c r="O615" s="53"/>
      <c r="P615" s="54"/>
      <c r="Q615" s="70" cm="1">
        <f t="array" aca="1" ref="Q615" ca="1">(TODAY()&gt;=Tabel1[[#This Row],[Date]])*(_xlfn.AGGREGATE(14,6,Tabel1[Date]/(Tabel1[semaine]=Tabel1[[#This Row],[semaine]]),1)=Tabel1[[#This Row],[Date]])</f>
        <v>0</v>
      </c>
      <c r="R615" s="56" t="str" cm="1">
        <f t="array" aca="1" ref="R615" ca="1">IF(Tabel1[[#This Row],[auxi]:[auxi]],SUMIF(Tabel1[semaine],Tabel1[[#This Row],[semaine]],Tabel1[Heures payées]),"-")</f>
        <v>-</v>
      </c>
      <c r="S615" s="57" t="str" cm="1">
        <f t="array" aca="1" ref="S615" ca="1">IF(Tabel1[[#This Row],[auxi]:[auxi]],Tabel1[[#This Row],[total semaine]]*24-Contrat_hebdo__h,"")</f>
        <v/>
      </c>
      <c r="T615" s="68" t="str" cm="1">
        <f t="array" aca="1" ref="T615" ca="1">IF(Tabel1[[#This Row],[auxi]:[auxi]],SUMIF(Tabel1[semaine],Tabel1[[#This Row],[semaine]],Tabel1[Repas matin]),"-")</f>
        <v>-</v>
      </c>
      <c r="U615" s="68" t="str" cm="1">
        <f t="array" aca="1" ref="U615" ca="1">IF(Tabel1[[#This Row],[auxi]:[auxi]],SUMIF(Tabel1[semaine],Tabel1[[#This Row],[semaine]],Tabel1[Repas soir]),"-")</f>
        <v>-</v>
      </c>
    </row>
    <row r="616" spans="1:21" ht="15.75" thickBot="1" x14ac:dyDescent="0.3">
      <c r="A616" s="68" t="str">
        <f>MOD(YEAR(Tabel1[[#This Row],[Date]]-WEEKDAY(Tabel1[[#This Row],[Date]],2)+4),100)&amp;TEXT(_xlfn.ISOWEEKNUM(Tabel1[[#This Row],[Date]]),"-00")</f>
        <v>27-35</v>
      </c>
      <c r="B616" s="49" t="str">
        <f>MOD(YEAR(Tabel1[[#This Row],[Date]]),100) &amp; TEXT(MONTH(Tabel1[[#This Row],[Date]]),"-00")</f>
        <v>27-09</v>
      </c>
      <c r="C616" s="60">
        <v>46632</v>
      </c>
      <c r="D616" s="53"/>
      <c r="E616" s="53"/>
      <c r="F616" s="53"/>
      <c r="G616" s="53"/>
      <c r="H616" s="53"/>
      <c r="I616" s="53"/>
      <c r="J616" s="53"/>
      <c r="K616" s="53"/>
      <c r="L616" s="69"/>
      <c r="M616" s="53"/>
      <c r="N616" s="48"/>
      <c r="O616" s="53"/>
      <c r="P616" s="54"/>
      <c r="Q616" s="70" cm="1">
        <f t="array" aca="1" ref="Q616" ca="1">(TODAY()&gt;=Tabel1[[#This Row],[Date]])*(_xlfn.AGGREGATE(14,6,Tabel1[Date]/(Tabel1[semaine]=Tabel1[[#This Row],[semaine]]),1)=Tabel1[[#This Row],[Date]])</f>
        <v>0</v>
      </c>
      <c r="R616" s="56" t="str" cm="1">
        <f t="array" aca="1" ref="R616" ca="1">IF(Tabel1[[#This Row],[auxi]:[auxi]],SUMIF(Tabel1[semaine],Tabel1[[#This Row],[semaine]],Tabel1[Heures payées]),"-")</f>
        <v>-</v>
      </c>
      <c r="S616" s="57" t="str" cm="1">
        <f t="array" aca="1" ref="S616" ca="1">IF(Tabel1[[#This Row],[auxi]:[auxi]],Tabel1[[#This Row],[total semaine]]*24-Contrat_hebdo__h,"")</f>
        <v/>
      </c>
      <c r="T616" s="68" t="str" cm="1">
        <f t="array" aca="1" ref="T616" ca="1">IF(Tabel1[[#This Row],[auxi]:[auxi]],SUMIF(Tabel1[semaine],Tabel1[[#This Row],[semaine]],Tabel1[Repas matin]),"-")</f>
        <v>-</v>
      </c>
      <c r="U616" s="68" t="str" cm="1">
        <f t="array" aca="1" ref="U616" ca="1">IF(Tabel1[[#This Row],[auxi]:[auxi]],SUMIF(Tabel1[semaine],Tabel1[[#This Row],[semaine]],Tabel1[Repas soir]),"-")</f>
        <v>-</v>
      </c>
    </row>
    <row r="617" spans="1:21" ht="15.75" thickBot="1" x14ac:dyDescent="0.3">
      <c r="A617" s="68" t="str">
        <f>MOD(YEAR(Tabel1[[#This Row],[Date]]-WEEKDAY(Tabel1[[#This Row],[Date]],2)+4),100)&amp;TEXT(_xlfn.ISOWEEKNUM(Tabel1[[#This Row],[Date]]),"-00")</f>
        <v>27-35</v>
      </c>
      <c r="B617" s="49" t="str">
        <f>MOD(YEAR(Tabel1[[#This Row],[Date]]),100) &amp; TEXT(MONTH(Tabel1[[#This Row],[Date]]),"-00")</f>
        <v>27-09</v>
      </c>
      <c r="C617" s="50">
        <v>46633</v>
      </c>
      <c r="D617" s="53"/>
      <c r="E617" s="53"/>
      <c r="F617" s="53"/>
      <c r="G617" s="53"/>
      <c r="H617" s="53"/>
      <c r="I617" s="53"/>
      <c r="J617" s="53"/>
      <c r="K617" s="53"/>
      <c r="L617" s="69"/>
      <c r="M617" s="53"/>
      <c r="N617" s="48"/>
      <c r="O617" s="53"/>
      <c r="P617" s="54"/>
      <c r="Q617" s="70" cm="1">
        <f t="array" aca="1" ref="Q617" ca="1">(TODAY()&gt;=Tabel1[[#This Row],[Date]])*(_xlfn.AGGREGATE(14,6,Tabel1[Date]/(Tabel1[semaine]=Tabel1[[#This Row],[semaine]]),1)=Tabel1[[#This Row],[Date]])</f>
        <v>0</v>
      </c>
      <c r="R617" s="56" t="str" cm="1">
        <f t="array" aca="1" ref="R617" ca="1">IF(Tabel1[[#This Row],[auxi]:[auxi]],SUMIF(Tabel1[semaine],Tabel1[[#This Row],[semaine]],Tabel1[Heures payées]),"-")</f>
        <v>-</v>
      </c>
      <c r="S617" s="57" t="str" cm="1">
        <f t="array" aca="1" ref="S617" ca="1">IF(Tabel1[[#This Row],[auxi]:[auxi]],Tabel1[[#This Row],[total semaine]]*24-Contrat_hebdo__h,"")</f>
        <v/>
      </c>
      <c r="T617" s="68" t="str" cm="1">
        <f t="array" aca="1" ref="T617" ca="1">IF(Tabel1[[#This Row],[auxi]:[auxi]],SUMIF(Tabel1[semaine],Tabel1[[#This Row],[semaine]],Tabel1[Repas matin]),"-")</f>
        <v>-</v>
      </c>
      <c r="U617" s="68" t="str" cm="1">
        <f t="array" aca="1" ref="U617" ca="1">IF(Tabel1[[#This Row],[auxi]:[auxi]],SUMIF(Tabel1[semaine],Tabel1[[#This Row],[semaine]],Tabel1[Repas soir]),"-")</f>
        <v>-</v>
      </c>
    </row>
    <row r="618" spans="1:21" ht="15.75" thickBot="1" x14ac:dyDescent="0.3">
      <c r="A618" s="68" t="str">
        <f>MOD(YEAR(Tabel1[[#This Row],[Date]]-WEEKDAY(Tabel1[[#This Row],[Date]],2)+4),100)&amp;TEXT(_xlfn.ISOWEEKNUM(Tabel1[[#This Row],[Date]]),"-00")</f>
        <v>27-35</v>
      </c>
      <c r="B618" s="49" t="str">
        <f>MOD(YEAR(Tabel1[[#This Row],[Date]]),100) &amp; TEXT(MONTH(Tabel1[[#This Row],[Date]]),"-00")</f>
        <v>27-09</v>
      </c>
      <c r="C618" s="50">
        <v>46634</v>
      </c>
      <c r="D618" s="53"/>
      <c r="E618" s="53"/>
      <c r="F618" s="53"/>
      <c r="G618" s="53"/>
      <c r="H618" s="53"/>
      <c r="I618" s="53"/>
      <c r="J618" s="53"/>
      <c r="K618" s="53"/>
      <c r="L618" s="69"/>
      <c r="M618" s="53"/>
      <c r="N618" s="48"/>
      <c r="O618" s="53"/>
      <c r="P618" s="54"/>
      <c r="Q618" s="70" cm="1">
        <f t="array" aca="1" ref="Q618" ca="1">(TODAY()&gt;=Tabel1[[#This Row],[Date]])*(_xlfn.AGGREGATE(14,6,Tabel1[Date]/(Tabel1[semaine]=Tabel1[[#This Row],[semaine]]),1)=Tabel1[[#This Row],[Date]])</f>
        <v>0</v>
      </c>
      <c r="R618" s="56" t="str" cm="1">
        <f t="array" aca="1" ref="R618" ca="1">IF(Tabel1[[#This Row],[auxi]:[auxi]],SUMIF(Tabel1[semaine],Tabel1[[#This Row],[semaine]],Tabel1[Heures payées]),"-")</f>
        <v>-</v>
      </c>
      <c r="S618" s="57" t="str" cm="1">
        <f t="array" aca="1" ref="S618" ca="1">IF(Tabel1[[#This Row],[auxi]:[auxi]],Tabel1[[#This Row],[total semaine]]*24-Contrat_hebdo__h,"")</f>
        <v/>
      </c>
      <c r="T618" s="68" t="str" cm="1">
        <f t="array" aca="1" ref="T618" ca="1">IF(Tabel1[[#This Row],[auxi]:[auxi]],SUMIF(Tabel1[semaine],Tabel1[[#This Row],[semaine]],Tabel1[Repas matin]),"-")</f>
        <v>-</v>
      </c>
      <c r="U618" s="68" t="str" cm="1">
        <f t="array" aca="1" ref="U618" ca="1">IF(Tabel1[[#This Row],[auxi]:[auxi]],SUMIF(Tabel1[semaine],Tabel1[[#This Row],[semaine]],Tabel1[Repas soir]),"-")</f>
        <v>-</v>
      </c>
    </row>
    <row r="619" spans="1:21" ht="15.75" thickBot="1" x14ac:dyDescent="0.3">
      <c r="A619" s="68" t="str">
        <f>MOD(YEAR(Tabel1[[#This Row],[Date]]-WEEKDAY(Tabel1[[#This Row],[Date]],2)+4),100)&amp;TEXT(_xlfn.ISOWEEKNUM(Tabel1[[#This Row],[Date]]),"-00")</f>
        <v>27-35</v>
      </c>
      <c r="B619" s="49" t="str">
        <f>MOD(YEAR(Tabel1[[#This Row],[Date]]),100) &amp; TEXT(MONTH(Tabel1[[#This Row],[Date]]),"-00")</f>
        <v>27-09</v>
      </c>
      <c r="C619" s="60">
        <v>46635</v>
      </c>
      <c r="D619" s="53"/>
      <c r="E619" s="53"/>
      <c r="F619" s="53"/>
      <c r="G619" s="53"/>
      <c r="H619" s="53"/>
      <c r="I619" s="53"/>
      <c r="J619" s="53"/>
      <c r="K619" s="53"/>
      <c r="L619" s="69"/>
      <c r="M619" s="53"/>
      <c r="N619" s="48"/>
      <c r="O619" s="53"/>
      <c r="P619" s="54"/>
      <c r="Q619" s="70" cm="1">
        <f t="array" aca="1" ref="Q619" ca="1">(TODAY()&gt;=Tabel1[[#This Row],[Date]])*(_xlfn.AGGREGATE(14,6,Tabel1[Date]/(Tabel1[semaine]=Tabel1[[#This Row],[semaine]]),1)=Tabel1[[#This Row],[Date]])</f>
        <v>0</v>
      </c>
      <c r="R619" s="56" t="str" cm="1">
        <f t="array" aca="1" ref="R619" ca="1">IF(Tabel1[[#This Row],[auxi]:[auxi]],SUMIF(Tabel1[semaine],Tabel1[[#This Row],[semaine]],Tabel1[Heures payées]),"-")</f>
        <v>-</v>
      </c>
      <c r="S619" s="57" t="str" cm="1">
        <f t="array" aca="1" ref="S619" ca="1">IF(Tabel1[[#This Row],[auxi]:[auxi]],Tabel1[[#This Row],[total semaine]]*24-Contrat_hebdo__h,"")</f>
        <v/>
      </c>
      <c r="T619" s="68" t="str" cm="1">
        <f t="array" aca="1" ref="T619" ca="1">IF(Tabel1[[#This Row],[auxi]:[auxi]],SUMIF(Tabel1[semaine],Tabel1[[#This Row],[semaine]],Tabel1[Repas matin]),"-")</f>
        <v>-</v>
      </c>
      <c r="U619" s="68" t="str" cm="1">
        <f t="array" aca="1" ref="U619" ca="1">IF(Tabel1[[#This Row],[auxi]:[auxi]],SUMIF(Tabel1[semaine],Tabel1[[#This Row],[semaine]],Tabel1[Repas soir]),"-")</f>
        <v>-</v>
      </c>
    </row>
    <row r="620" spans="1:21" ht="15.75" thickBot="1" x14ac:dyDescent="0.3">
      <c r="A620" s="68" t="str">
        <f>MOD(YEAR(Tabel1[[#This Row],[Date]]-WEEKDAY(Tabel1[[#This Row],[Date]],2)+4),100)&amp;TEXT(_xlfn.ISOWEEKNUM(Tabel1[[#This Row],[Date]]),"-00")</f>
        <v>27-36</v>
      </c>
      <c r="B620" s="49" t="str">
        <f>MOD(YEAR(Tabel1[[#This Row],[Date]]),100) &amp; TEXT(MONTH(Tabel1[[#This Row],[Date]]),"-00")</f>
        <v>27-09</v>
      </c>
      <c r="C620" s="50">
        <v>46636</v>
      </c>
      <c r="D620" s="53"/>
      <c r="E620" s="53"/>
      <c r="F620" s="53"/>
      <c r="G620" s="53"/>
      <c r="H620" s="53"/>
      <c r="I620" s="53"/>
      <c r="J620" s="53"/>
      <c r="K620" s="53"/>
      <c r="L620" s="69"/>
      <c r="M620" s="53"/>
      <c r="N620" s="48"/>
      <c r="O620" s="53"/>
      <c r="P620" s="54"/>
      <c r="Q620" s="70" cm="1">
        <f t="array" aca="1" ref="Q620" ca="1">(TODAY()&gt;=Tabel1[[#This Row],[Date]])*(_xlfn.AGGREGATE(14,6,Tabel1[Date]/(Tabel1[semaine]=Tabel1[[#This Row],[semaine]]),1)=Tabel1[[#This Row],[Date]])</f>
        <v>0</v>
      </c>
      <c r="R620" s="56" t="str" cm="1">
        <f t="array" aca="1" ref="R620" ca="1">IF(Tabel1[[#This Row],[auxi]:[auxi]],SUMIF(Tabel1[semaine],Tabel1[[#This Row],[semaine]],Tabel1[Heures payées]),"-")</f>
        <v>-</v>
      </c>
      <c r="S620" s="57" t="str" cm="1">
        <f t="array" aca="1" ref="S620" ca="1">IF(Tabel1[[#This Row],[auxi]:[auxi]],Tabel1[[#This Row],[total semaine]]*24-Contrat_hebdo__h,"")</f>
        <v/>
      </c>
      <c r="T620" s="68" t="str" cm="1">
        <f t="array" aca="1" ref="T620" ca="1">IF(Tabel1[[#This Row],[auxi]:[auxi]],SUMIF(Tabel1[semaine],Tabel1[[#This Row],[semaine]],Tabel1[Repas matin]),"-")</f>
        <v>-</v>
      </c>
      <c r="U620" s="68" t="str" cm="1">
        <f t="array" aca="1" ref="U620" ca="1">IF(Tabel1[[#This Row],[auxi]:[auxi]],SUMIF(Tabel1[semaine],Tabel1[[#This Row],[semaine]],Tabel1[Repas soir]),"-")</f>
        <v>-</v>
      </c>
    </row>
    <row r="621" spans="1:21" ht="15.75" thickBot="1" x14ac:dyDescent="0.3">
      <c r="A621" s="68" t="str">
        <f>MOD(YEAR(Tabel1[[#This Row],[Date]]-WEEKDAY(Tabel1[[#This Row],[Date]],2)+4),100)&amp;TEXT(_xlfn.ISOWEEKNUM(Tabel1[[#This Row],[Date]]),"-00")</f>
        <v>27-36</v>
      </c>
      <c r="B621" s="49" t="str">
        <f>MOD(YEAR(Tabel1[[#This Row],[Date]]),100) &amp; TEXT(MONTH(Tabel1[[#This Row],[Date]]),"-00")</f>
        <v>27-09</v>
      </c>
      <c r="C621" s="50">
        <v>46637</v>
      </c>
      <c r="D621" s="53"/>
      <c r="E621" s="53"/>
      <c r="F621" s="53"/>
      <c r="G621" s="53"/>
      <c r="H621" s="53"/>
      <c r="I621" s="53"/>
      <c r="J621" s="53"/>
      <c r="K621" s="53"/>
      <c r="L621" s="69"/>
      <c r="M621" s="53"/>
      <c r="N621" s="48"/>
      <c r="O621" s="53"/>
      <c r="P621" s="54"/>
      <c r="Q621" s="70" cm="1">
        <f t="array" aca="1" ref="Q621" ca="1">(TODAY()&gt;=Tabel1[[#This Row],[Date]])*(_xlfn.AGGREGATE(14,6,Tabel1[Date]/(Tabel1[semaine]=Tabel1[[#This Row],[semaine]]),1)=Tabel1[[#This Row],[Date]])</f>
        <v>0</v>
      </c>
      <c r="R621" s="56" t="str" cm="1">
        <f t="array" aca="1" ref="R621" ca="1">IF(Tabel1[[#This Row],[auxi]:[auxi]],SUMIF(Tabel1[semaine],Tabel1[[#This Row],[semaine]],Tabel1[Heures payées]),"-")</f>
        <v>-</v>
      </c>
      <c r="S621" s="57" t="str" cm="1">
        <f t="array" aca="1" ref="S621" ca="1">IF(Tabel1[[#This Row],[auxi]:[auxi]],Tabel1[[#This Row],[total semaine]]*24-Contrat_hebdo__h,"")</f>
        <v/>
      </c>
      <c r="T621" s="68" t="str" cm="1">
        <f t="array" aca="1" ref="T621" ca="1">IF(Tabel1[[#This Row],[auxi]:[auxi]],SUMIF(Tabel1[semaine],Tabel1[[#This Row],[semaine]],Tabel1[Repas matin]),"-")</f>
        <v>-</v>
      </c>
      <c r="U621" s="68" t="str" cm="1">
        <f t="array" aca="1" ref="U621" ca="1">IF(Tabel1[[#This Row],[auxi]:[auxi]],SUMIF(Tabel1[semaine],Tabel1[[#This Row],[semaine]],Tabel1[Repas soir]),"-")</f>
        <v>-</v>
      </c>
    </row>
    <row r="622" spans="1:21" ht="15.75" thickBot="1" x14ac:dyDescent="0.3">
      <c r="A622" s="68" t="str">
        <f>MOD(YEAR(Tabel1[[#This Row],[Date]]-WEEKDAY(Tabel1[[#This Row],[Date]],2)+4),100)&amp;TEXT(_xlfn.ISOWEEKNUM(Tabel1[[#This Row],[Date]]),"-00")</f>
        <v>27-36</v>
      </c>
      <c r="B622" s="49" t="str">
        <f>MOD(YEAR(Tabel1[[#This Row],[Date]]),100) &amp; TEXT(MONTH(Tabel1[[#This Row],[Date]]),"-00")</f>
        <v>27-09</v>
      </c>
      <c r="C622" s="60">
        <v>46638</v>
      </c>
      <c r="D622" s="53"/>
      <c r="E622" s="53"/>
      <c r="F622" s="53"/>
      <c r="G622" s="53"/>
      <c r="H622" s="53"/>
      <c r="I622" s="53"/>
      <c r="J622" s="53"/>
      <c r="K622" s="53"/>
      <c r="L622" s="69"/>
      <c r="M622" s="53"/>
      <c r="N622" s="48"/>
      <c r="O622" s="53"/>
      <c r="P622" s="54"/>
      <c r="Q622" s="70" cm="1">
        <f t="array" aca="1" ref="Q622" ca="1">(TODAY()&gt;=Tabel1[[#This Row],[Date]])*(_xlfn.AGGREGATE(14,6,Tabel1[Date]/(Tabel1[semaine]=Tabel1[[#This Row],[semaine]]),1)=Tabel1[[#This Row],[Date]])</f>
        <v>0</v>
      </c>
      <c r="R622" s="56" t="str" cm="1">
        <f t="array" aca="1" ref="R622" ca="1">IF(Tabel1[[#This Row],[auxi]:[auxi]],SUMIF(Tabel1[semaine],Tabel1[[#This Row],[semaine]],Tabel1[Heures payées]),"-")</f>
        <v>-</v>
      </c>
      <c r="S622" s="57" t="str" cm="1">
        <f t="array" aca="1" ref="S622" ca="1">IF(Tabel1[[#This Row],[auxi]:[auxi]],Tabel1[[#This Row],[total semaine]]*24-Contrat_hebdo__h,"")</f>
        <v/>
      </c>
      <c r="T622" s="68" t="str" cm="1">
        <f t="array" aca="1" ref="T622" ca="1">IF(Tabel1[[#This Row],[auxi]:[auxi]],SUMIF(Tabel1[semaine],Tabel1[[#This Row],[semaine]],Tabel1[Repas matin]),"-")</f>
        <v>-</v>
      </c>
      <c r="U622" s="68" t="str" cm="1">
        <f t="array" aca="1" ref="U622" ca="1">IF(Tabel1[[#This Row],[auxi]:[auxi]],SUMIF(Tabel1[semaine],Tabel1[[#This Row],[semaine]],Tabel1[Repas soir]),"-")</f>
        <v>-</v>
      </c>
    </row>
    <row r="623" spans="1:21" ht="15.75" thickBot="1" x14ac:dyDescent="0.3">
      <c r="A623" s="68" t="str">
        <f>MOD(YEAR(Tabel1[[#This Row],[Date]]-WEEKDAY(Tabel1[[#This Row],[Date]],2)+4),100)&amp;TEXT(_xlfn.ISOWEEKNUM(Tabel1[[#This Row],[Date]]),"-00")</f>
        <v>27-36</v>
      </c>
      <c r="B623" s="49" t="str">
        <f>MOD(YEAR(Tabel1[[#This Row],[Date]]),100) &amp; TEXT(MONTH(Tabel1[[#This Row],[Date]]),"-00")</f>
        <v>27-09</v>
      </c>
      <c r="C623" s="50">
        <v>46639</v>
      </c>
      <c r="D623" s="53"/>
      <c r="E623" s="53"/>
      <c r="F623" s="53"/>
      <c r="G623" s="53"/>
      <c r="H623" s="53"/>
      <c r="I623" s="53"/>
      <c r="J623" s="53"/>
      <c r="K623" s="53"/>
      <c r="L623" s="69"/>
      <c r="M623" s="53"/>
      <c r="N623" s="48"/>
      <c r="O623" s="53"/>
      <c r="P623" s="54"/>
      <c r="Q623" s="70" cm="1">
        <f t="array" aca="1" ref="Q623" ca="1">(TODAY()&gt;=Tabel1[[#This Row],[Date]])*(_xlfn.AGGREGATE(14,6,Tabel1[Date]/(Tabel1[semaine]=Tabel1[[#This Row],[semaine]]),1)=Tabel1[[#This Row],[Date]])</f>
        <v>0</v>
      </c>
      <c r="R623" s="56" t="str" cm="1">
        <f t="array" aca="1" ref="R623" ca="1">IF(Tabel1[[#This Row],[auxi]:[auxi]],SUMIF(Tabel1[semaine],Tabel1[[#This Row],[semaine]],Tabel1[Heures payées]),"-")</f>
        <v>-</v>
      </c>
      <c r="S623" s="57" t="str" cm="1">
        <f t="array" aca="1" ref="S623" ca="1">IF(Tabel1[[#This Row],[auxi]:[auxi]],Tabel1[[#This Row],[total semaine]]*24-Contrat_hebdo__h,"")</f>
        <v/>
      </c>
      <c r="T623" s="68" t="str" cm="1">
        <f t="array" aca="1" ref="T623" ca="1">IF(Tabel1[[#This Row],[auxi]:[auxi]],SUMIF(Tabel1[semaine],Tabel1[[#This Row],[semaine]],Tabel1[Repas matin]),"-")</f>
        <v>-</v>
      </c>
      <c r="U623" s="68" t="str" cm="1">
        <f t="array" aca="1" ref="U623" ca="1">IF(Tabel1[[#This Row],[auxi]:[auxi]],SUMIF(Tabel1[semaine],Tabel1[[#This Row],[semaine]],Tabel1[Repas soir]),"-")</f>
        <v>-</v>
      </c>
    </row>
    <row r="624" spans="1:21" ht="15.75" thickBot="1" x14ac:dyDescent="0.3">
      <c r="A624" s="68" t="str">
        <f>MOD(YEAR(Tabel1[[#This Row],[Date]]-WEEKDAY(Tabel1[[#This Row],[Date]],2)+4),100)&amp;TEXT(_xlfn.ISOWEEKNUM(Tabel1[[#This Row],[Date]]),"-00")</f>
        <v>27-36</v>
      </c>
      <c r="B624" s="49" t="str">
        <f>MOD(YEAR(Tabel1[[#This Row],[Date]]),100) &amp; TEXT(MONTH(Tabel1[[#This Row],[Date]]),"-00")</f>
        <v>27-09</v>
      </c>
      <c r="C624" s="50">
        <v>46640</v>
      </c>
      <c r="D624" s="53"/>
      <c r="E624" s="53"/>
      <c r="F624" s="53"/>
      <c r="G624" s="53"/>
      <c r="H624" s="53"/>
      <c r="I624" s="53"/>
      <c r="J624" s="53"/>
      <c r="K624" s="53"/>
      <c r="L624" s="69"/>
      <c r="M624" s="53"/>
      <c r="N624" s="48"/>
      <c r="O624" s="53"/>
      <c r="P624" s="54"/>
      <c r="Q624" s="70" cm="1">
        <f t="array" aca="1" ref="Q624" ca="1">(TODAY()&gt;=Tabel1[[#This Row],[Date]])*(_xlfn.AGGREGATE(14,6,Tabel1[Date]/(Tabel1[semaine]=Tabel1[[#This Row],[semaine]]),1)=Tabel1[[#This Row],[Date]])</f>
        <v>0</v>
      </c>
      <c r="R624" s="56" t="str" cm="1">
        <f t="array" aca="1" ref="R624" ca="1">IF(Tabel1[[#This Row],[auxi]:[auxi]],SUMIF(Tabel1[semaine],Tabel1[[#This Row],[semaine]],Tabel1[Heures payées]),"-")</f>
        <v>-</v>
      </c>
      <c r="S624" s="57" t="str" cm="1">
        <f t="array" aca="1" ref="S624" ca="1">IF(Tabel1[[#This Row],[auxi]:[auxi]],Tabel1[[#This Row],[total semaine]]*24-Contrat_hebdo__h,"")</f>
        <v/>
      </c>
      <c r="T624" s="68" t="str" cm="1">
        <f t="array" aca="1" ref="T624" ca="1">IF(Tabel1[[#This Row],[auxi]:[auxi]],SUMIF(Tabel1[semaine],Tabel1[[#This Row],[semaine]],Tabel1[Repas matin]),"-")</f>
        <v>-</v>
      </c>
      <c r="U624" s="68" t="str" cm="1">
        <f t="array" aca="1" ref="U624" ca="1">IF(Tabel1[[#This Row],[auxi]:[auxi]],SUMIF(Tabel1[semaine],Tabel1[[#This Row],[semaine]],Tabel1[Repas soir]),"-")</f>
        <v>-</v>
      </c>
    </row>
    <row r="625" spans="1:21" ht="15.75" thickBot="1" x14ac:dyDescent="0.3">
      <c r="A625" s="68" t="str">
        <f>MOD(YEAR(Tabel1[[#This Row],[Date]]-WEEKDAY(Tabel1[[#This Row],[Date]],2)+4),100)&amp;TEXT(_xlfn.ISOWEEKNUM(Tabel1[[#This Row],[Date]]),"-00")</f>
        <v>27-36</v>
      </c>
      <c r="B625" s="49" t="str">
        <f>MOD(YEAR(Tabel1[[#This Row],[Date]]),100) &amp; TEXT(MONTH(Tabel1[[#This Row],[Date]]),"-00")</f>
        <v>27-09</v>
      </c>
      <c r="C625" s="60">
        <v>46641</v>
      </c>
      <c r="D625" s="53"/>
      <c r="E625" s="53"/>
      <c r="F625" s="53"/>
      <c r="G625" s="53"/>
      <c r="H625" s="53"/>
      <c r="I625" s="53"/>
      <c r="J625" s="53"/>
      <c r="K625" s="53"/>
      <c r="L625" s="69"/>
      <c r="M625" s="53"/>
      <c r="N625" s="48"/>
      <c r="O625" s="53"/>
      <c r="P625" s="54"/>
      <c r="Q625" s="70" cm="1">
        <f t="array" aca="1" ref="Q625" ca="1">(TODAY()&gt;=Tabel1[[#This Row],[Date]])*(_xlfn.AGGREGATE(14,6,Tabel1[Date]/(Tabel1[semaine]=Tabel1[[#This Row],[semaine]]),1)=Tabel1[[#This Row],[Date]])</f>
        <v>0</v>
      </c>
      <c r="R625" s="56" t="str" cm="1">
        <f t="array" aca="1" ref="R625" ca="1">IF(Tabel1[[#This Row],[auxi]:[auxi]],SUMIF(Tabel1[semaine],Tabel1[[#This Row],[semaine]],Tabel1[Heures payées]),"-")</f>
        <v>-</v>
      </c>
      <c r="S625" s="57" t="str" cm="1">
        <f t="array" aca="1" ref="S625" ca="1">IF(Tabel1[[#This Row],[auxi]:[auxi]],Tabel1[[#This Row],[total semaine]]*24-Contrat_hebdo__h,"")</f>
        <v/>
      </c>
      <c r="T625" s="68" t="str" cm="1">
        <f t="array" aca="1" ref="T625" ca="1">IF(Tabel1[[#This Row],[auxi]:[auxi]],SUMIF(Tabel1[semaine],Tabel1[[#This Row],[semaine]],Tabel1[Repas matin]),"-")</f>
        <v>-</v>
      </c>
      <c r="U625" s="68" t="str" cm="1">
        <f t="array" aca="1" ref="U625" ca="1">IF(Tabel1[[#This Row],[auxi]:[auxi]],SUMIF(Tabel1[semaine],Tabel1[[#This Row],[semaine]],Tabel1[Repas soir]),"-")</f>
        <v>-</v>
      </c>
    </row>
    <row r="626" spans="1:21" ht="15.75" thickBot="1" x14ac:dyDescent="0.3">
      <c r="A626" s="68" t="str">
        <f>MOD(YEAR(Tabel1[[#This Row],[Date]]-WEEKDAY(Tabel1[[#This Row],[Date]],2)+4),100)&amp;TEXT(_xlfn.ISOWEEKNUM(Tabel1[[#This Row],[Date]]),"-00")</f>
        <v>27-36</v>
      </c>
      <c r="B626" s="49" t="str">
        <f>MOD(YEAR(Tabel1[[#This Row],[Date]]),100) &amp; TEXT(MONTH(Tabel1[[#This Row],[Date]]),"-00")</f>
        <v>27-09</v>
      </c>
      <c r="C626" s="50">
        <v>46642</v>
      </c>
      <c r="D626" s="53"/>
      <c r="E626" s="53"/>
      <c r="F626" s="53"/>
      <c r="G626" s="53"/>
      <c r="H626" s="53"/>
      <c r="I626" s="53"/>
      <c r="J626" s="53"/>
      <c r="K626" s="53"/>
      <c r="L626" s="69"/>
      <c r="M626" s="53"/>
      <c r="N626" s="48"/>
      <c r="O626" s="53"/>
      <c r="P626" s="54"/>
      <c r="Q626" s="70" cm="1">
        <f t="array" aca="1" ref="Q626" ca="1">(TODAY()&gt;=Tabel1[[#This Row],[Date]])*(_xlfn.AGGREGATE(14,6,Tabel1[Date]/(Tabel1[semaine]=Tabel1[[#This Row],[semaine]]),1)=Tabel1[[#This Row],[Date]])</f>
        <v>0</v>
      </c>
      <c r="R626" s="56" t="str" cm="1">
        <f t="array" aca="1" ref="R626" ca="1">IF(Tabel1[[#This Row],[auxi]:[auxi]],SUMIF(Tabel1[semaine],Tabel1[[#This Row],[semaine]],Tabel1[Heures payées]),"-")</f>
        <v>-</v>
      </c>
      <c r="S626" s="57" t="str" cm="1">
        <f t="array" aca="1" ref="S626" ca="1">IF(Tabel1[[#This Row],[auxi]:[auxi]],Tabel1[[#This Row],[total semaine]]*24-Contrat_hebdo__h,"")</f>
        <v/>
      </c>
      <c r="T626" s="68" t="str" cm="1">
        <f t="array" aca="1" ref="T626" ca="1">IF(Tabel1[[#This Row],[auxi]:[auxi]],SUMIF(Tabel1[semaine],Tabel1[[#This Row],[semaine]],Tabel1[Repas matin]),"-")</f>
        <v>-</v>
      </c>
      <c r="U626" s="68" t="str" cm="1">
        <f t="array" aca="1" ref="U626" ca="1">IF(Tabel1[[#This Row],[auxi]:[auxi]],SUMIF(Tabel1[semaine],Tabel1[[#This Row],[semaine]],Tabel1[Repas soir]),"-")</f>
        <v>-</v>
      </c>
    </row>
    <row r="627" spans="1:21" ht="15.75" thickBot="1" x14ac:dyDescent="0.3">
      <c r="A627" s="68" t="str">
        <f>MOD(YEAR(Tabel1[[#This Row],[Date]]-WEEKDAY(Tabel1[[#This Row],[Date]],2)+4),100)&amp;TEXT(_xlfn.ISOWEEKNUM(Tabel1[[#This Row],[Date]]),"-00")</f>
        <v>27-37</v>
      </c>
      <c r="B627" s="49" t="str">
        <f>MOD(YEAR(Tabel1[[#This Row],[Date]]),100) &amp; TEXT(MONTH(Tabel1[[#This Row],[Date]]),"-00")</f>
        <v>27-09</v>
      </c>
      <c r="C627" s="50">
        <v>46643</v>
      </c>
      <c r="D627" s="53"/>
      <c r="E627" s="53"/>
      <c r="F627" s="53"/>
      <c r="G627" s="53"/>
      <c r="H627" s="53"/>
      <c r="I627" s="53"/>
      <c r="J627" s="53"/>
      <c r="K627" s="53"/>
      <c r="L627" s="69"/>
      <c r="M627" s="53"/>
      <c r="N627" s="48"/>
      <c r="O627" s="53"/>
      <c r="P627" s="54"/>
      <c r="Q627" s="70" cm="1">
        <f t="array" aca="1" ref="Q627" ca="1">(TODAY()&gt;=Tabel1[[#This Row],[Date]])*(_xlfn.AGGREGATE(14,6,Tabel1[Date]/(Tabel1[semaine]=Tabel1[[#This Row],[semaine]]),1)=Tabel1[[#This Row],[Date]])</f>
        <v>0</v>
      </c>
      <c r="R627" s="56" t="str" cm="1">
        <f t="array" aca="1" ref="R627" ca="1">IF(Tabel1[[#This Row],[auxi]:[auxi]],SUMIF(Tabel1[semaine],Tabel1[[#This Row],[semaine]],Tabel1[Heures payées]),"-")</f>
        <v>-</v>
      </c>
      <c r="S627" s="57" t="str" cm="1">
        <f t="array" aca="1" ref="S627" ca="1">IF(Tabel1[[#This Row],[auxi]:[auxi]],Tabel1[[#This Row],[total semaine]]*24-Contrat_hebdo__h,"")</f>
        <v/>
      </c>
      <c r="T627" s="68" t="str" cm="1">
        <f t="array" aca="1" ref="T627" ca="1">IF(Tabel1[[#This Row],[auxi]:[auxi]],SUMIF(Tabel1[semaine],Tabel1[[#This Row],[semaine]],Tabel1[Repas matin]),"-")</f>
        <v>-</v>
      </c>
      <c r="U627" s="68" t="str" cm="1">
        <f t="array" aca="1" ref="U627" ca="1">IF(Tabel1[[#This Row],[auxi]:[auxi]],SUMIF(Tabel1[semaine],Tabel1[[#This Row],[semaine]],Tabel1[Repas soir]),"-")</f>
        <v>-</v>
      </c>
    </row>
    <row r="628" spans="1:21" ht="15.75" thickBot="1" x14ac:dyDescent="0.3">
      <c r="A628" s="68" t="str">
        <f>MOD(YEAR(Tabel1[[#This Row],[Date]]-WEEKDAY(Tabel1[[#This Row],[Date]],2)+4),100)&amp;TEXT(_xlfn.ISOWEEKNUM(Tabel1[[#This Row],[Date]]),"-00")</f>
        <v>27-37</v>
      </c>
      <c r="B628" s="49" t="str">
        <f>MOD(YEAR(Tabel1[[#This Row],[Date]]),100) &amp; TEXT(MONTH(Tabel1[[#This Row],[Date]]),"-00")</f>
        <v>27-09</v>
      </c>
      <c r="C628" s="60">
        <v>46644</v>
      </c>
      <c r="D628" s="53"/>
      <c r="E628" s="53"/>
      <c r="F628" s="53"/>
      <c r="G628" s="53"/>
      <c r="H628" s="53"/>
      <c r="I628" s="53"/>
      <c r="J628" s="53"/>
      <c r="K628" s="53"/>
      <c r="L628" s="69"/>
      <c r="M628" s="53"/>
      <c r="N628" s="48"/>
      <c r="O628" s="53"/>
      <c r="P628" s="54"/>
      <c r="Q628" s="70" cm="1">
        <f t="array" aca="1" ref="Q628" ca="1">(TODAY()&gt;=Tabel1[[#This Row],[Date]])*(_xlfn.AGGREGATE(14,6,Tabel1[Date]/(Tabel1[semaine]=Tabel1[[#This Row],[semaine]]),1)=Tabel1[[#This Row],[Date]])</f>
        <v>0</v>
      </c>
      <c r="R628" s="56" t="str" cm="1">
        <f t="array" aca="1" ref="R628" ca="1">IF(Tabel1[[#This Row],[auxi]:[auxi]],SUMIF(Tabel1[semaine],Tabel1[[#This Row],[semaine]],Tabel1[Heures payées]),"-")</f>
        <v>-</v>
      </c>
      <c r="S628" s="57" t="str" cm="1">
        <f t="array" aca="1" ref="S628" ca="1">IF(Tabel1[[#This Row],[auxi]:[auxi]],Tabel1[[#This Row],[total semaine]]*24-Contrat_hebdo__h,"")</f>
        <v/>
      </c>
      <c r="T628" s="68" t="str" cm="1">
        <f t="array" aca="1" ref="T628" ca="1">IF(Tabel1[[#This Row],[auxi]:[auxi]],SUMIF(Tabel1[semaine],Tabel1[[#This Row],[semaine]],Tabel1[Repas matin]),"-")</f>
        <v>-</v>
      </c>
      <c r="U628" s="68" t="str" cm="1">
        <f t="array" aca="1" ref="U628" ca="1">IF(Tabel1[[#This Row],[auxi]:[auxi]],SUMIF(Tabel1[semaine],Tabel1[[#This Row],[semaine]],Tabel1[Repas soir]),"-")</f>
        <v>-</v>
      </c>
    </row>
    <row r="629" spans="1:21" ht="15.75" thickBot="1" x14ac:dyDescent="0.3">
      <c r="A629" s="68" t="str">
        <f>MOD(YEAR(Tabel1[[#This Row],[Date]]-WEEKDAY(Tabel1[[#This Row],[Date]],2)+4),100)&amp;TEXT(_xlfn.ISOWEEKNUM(Tabel1[[#This Row],[Date]]),"-00")</f>
        <v>27-37</v>
      </c>
      <c r="B629" s="49" t="str">
        <f>MOD(YEAR(Tabel1[[#This Row],[Date]]),100) &amp; TEXT(MONTH(Tabel1[[#This Row],[Date]]),"-00")</f>
        <v>27-09</v>
      </c>
      <c r="C629" s="50">
        <v>46645</v>
      </c>
      <c r="D629" s="53"/>
      <c r="E629" s="53"/>
      <c r="F629" s="53"/>
      <c r="G629" s="53"/>
      <c r="H629" s="53"/>
      <c r="I629" s="53"/>
      <c r="J629" s="53"/>
      <c r="K629" s="53"/>
      <c r="L629" s="69"/>
      <c r="M629" s="53"/>
      <c r="N629" s="48"/>
      <c r="O629" s="53"/>
      <c r="P629" s="54"/>
      <c r="Q629" s="70" cm="1">
        <f t="array" aca="1" ref="Q629" ca="1">(TODAY()&gt;=Tabel1[[#This Row],[Date]])*(_xlfn.AGGREGATE(14,6,Tabel1[Date]/(Tabel1[semaine]=Tabel1[[#This Row],[semaine]]),1)=Tabel1[[#This Row],[Date]])</f>
        <v>0</v>
      </c>
      <c r="R629" s="56" t="str" cm="1">
        <f t="array" aca="1" ref="R629" ca="1">IF(Tabel1[[#This Row],[auxi]:[auxi]],SUMIF(Tabel1[semaine],Tabel1[[#This Row],[semaine]],Tabel1[Heures payées]),"-")</f>
        <v>-</v>
      </c>
      <c r="S629" s="57" t="str" cm="1">
        <f t="array" aca="1" ref="S629" ca="1">IF(Tabel1[[#This Row],[auxi]:[auxi]],Tabel1[[#This Row],[total semaine]]*24-Contrat_hebdo__h,"")</f>
        <v/>
      </c>
      <c r="T629" s="68" t="str" cm="1">
        <f t="array" aca="1" ref="T629" ca="1">IF(Tabel1[[#This Row],[auxi]:[auxi]],SUMIF(Tabel1[semaine],Tabel1[[#This Row],[semaine]],Tabel1[Repas matin]),"-")</f>
        <v>-</v>
      </c>
      <c r="U629" s="68" t="str" cm="1">
        <f t="array" aca="1" ref="U629" ca="1">IF(Tabel1[[#This Row],[auxi]:[auxi]],SUMIF(Tabel1[semaine],Tabel1[[#This Row],[semaine]],Tabel1[Repas soir]),"-")</f>
        <v>-</v>
      </c>
    </row>
    <row r="630" spans="1:21" ht="15.75" thickBot="1" x14ac:dyDescent="0.3">
      <c r="A630" s="68" t="str">
        <f>MOD(YEAR(Tabel1[[#This Row],[Date]]-WEEKDAY(Tabel1[[#This Row],[Date]],2)+4),100)&amp;TEXT(_xlfn.ISOWEEKNUM(Tabel1[[#This Row],[Date]]),"-00")</f>
        <v>27-37</v>
      </c>
      <c r="B630" s="49" t="str">
        <f>MOD(YEAR(Tabel1[[#This Row],[Date]]),100) &amp; TEXT(MONTH(Tabel1[[#This Row],[Date]]),"-00")</f>
        <v>27-09</v>
      </c>
      <c r="C630" s="50">
        <v>46646</v>
      </c>
      <c r="D630" s="53"/>
      <c r="E630" s="53"/>
      <c r="F630" s="53"/>
      <c r="G630" s="53"/>
      <c r="H630" s="53"/>
      <c r="I630" s="53"/>
      <c r="J630" s="53"/>
      <c r="K630" s="53"/>
      <c r="L630" s="69"/>
      <c r="M630" s="53"/>
      <c r="N630" s="48"/>
      <c r="O630" s="53"/>
      <c r="P630" s="54"/>
      <c r="Q630" s="70" cm="1">
        <f t="array" aca="1" ref="Q630" ca="1">(TODAY()&gt;=Tabel1[[#This Row],[Date]])*(_xlfn.AGGREGATE(14,6,Tabel1[Date]/(Tabel1[semaine]=Tabel1[[#This Row],[semaine]]),1)=Tabel1[[#This Row],[Date]])</f>
        <v>0</v>
      </c>
      <c r="R630" s="56" t="str" cm="1">
        <f t="array" aca="1" ref="R630" ca="1">IF(Tabel1[[#This Row],[auxi]:[auxi]],SUMIF(Tabel1[semaine],Tabel1[[#This Row],[semaine]],Tabel1[Heures payées]),"-")</f>
        <v>-</v>
      </c>
      <c r="S630" s="57" t="str" cm="1">
        <f t="array" aca="1" ref="S630" ca="1">IF(Tabel1[[#This Row],[auxi]:[auxi]],Tabel1[[#This Row],[total semaine]]*24-Contrat_hebdo__h,"")</f>
        <v/>
      </c>
      <c r="T630" s="68" t="str" cm="1">
        <f t="array" aca="1" ref="T630" ca="1">IF(Tabel1[[#This Row],[auxi]:[auxi]],SUMIF(Tabel1[semaine],Tabel1[[#This Row],[semaine]],Tabel1[Repas matin]),"-")</f>
        <v>-</v>
      </c>
      <c r="U630" s="68" t="str" cm="1">
        <f t="array" aca="1" ref="U630" ca="1">IF(Tabel1[[#This Row],[auxi]:[auxi]],SUMIF(Tabel1[semaine],Tabel1[[#This Row],[semaine]],Tabel1[Repas soir]),"-")</f>
        <v>-</v>
      </c>
    </row>
    <row r="631" spans="1:21" ht="15.75" thickBot="1" x14ac:dyDescent="0.3">
      <c r="A631" s="68" t="str">
        <f>MOD(YEAR(Tabel1[[#This Row],[Date]]-WEEKDAY(Tabel1[[#This Row],[Date]],2)+4),100)&amp;TEXT(_xlfn.ISOWEEKNUM(Tabel1[[#This Row],[Date]]),"-00")</f>
        <v>27-37</v>
      </c>
      <c r="B631" s="49" t="str">
        <f>MOD(YEAR(Tabel1[[#This Row],[Date]]),100) &amp; TEXT(MONTH(Tabel1[[#This Row],[Date]]),"-00")</f>
        <v>27-09</v>
      </c>
      <c r="C631" s="60">
        <v>46647</v>
      </c>
      <c r="D631" s="53"/>
      <c r="E631" s="53"/>
      <c r="F631" s="53"/>
      <c r="G631" s="53"/>
      <c r="H631" s="53"/>
      <c r="I631" s="53"/>
      <c r="J631" s="53"/>
      <c r="K631" s="53"/>
      <c r="L631" s="69"/>
      <c r="M631" s="53"/>
      <c r="N631" s="48"/>
      <c r="O631" s="53"/>
      <c r="P631" s="54"/>
      <c r="Q631" s="70" cm="1">
        <f t="array" aca="1" ref="Q631" ca="1">(TODAY()&gt;=Tabel1[[#This Row],[Date]])*(_xlfn.AGGREGATE(14,6,Tabel1[Date]/(Tabel1[semaine]=Tabel1[[#This Row],[semaine]]),1)=Tabel1[[#This Row],[Date]])</f>
        <v>0</v>
      </c>
      <c r="R631" s="56" t="str" cm="1">
        <f t="array" aca="1" ref="R631" ca="1">IF(Tabel1[[#This Row],[auxi]:[auxi]],SUMIF(Tabel1[semaine],Tabel1[[#This Row],[semaine]],Tabel1[Heures payées]),"-")</f>
        <v>-</v>
      </c>
      <c r="S631" s="57" t="str" cm="1">
        <f t="array" aca="1" ref="S631" ca="1">IF(Tabel1[[#This Row],[auxi]:[auxi]],Tabel1[[#This Row],[total semaine]]*24-Contrat_hebdo__h,"")</f>
        <v/>
      </c>
      <c r="T631" s="68" t="str" cm="1">
        <f t="array" aca="1" ref="T631" ca="1">IF(Tabel1[[#This Row],[auxi]:[auxi]],SUMIF(Tabel1[semaine],Tabel1[[#This Row],[semaine]],Tabel1[Repas matin]),"-")</f>
        <v>-</v>
      </c>
      <c r="U631" s="68" t="str" cm="1">
        <f t="array" aca="1" ref="U631" ca="1">IF(Tabel1[[#This Row],[auxi]:[auxi]],SUMIF(Tabel1[semaine],Tabel1[[#This Row],[semaine]],Tabel1[Repas soir]),"-")</f>
        <v>-</v>
      </c>
    </row>
    <row r="632" spans="1:21" ht="15.75" thickBot="1" x14ac:dyDescent="0.3">
      <c r="A632" s="68" t="str">
        <f>MOD(YEAR(Tabel1[[#This Row],[Date]]-WEEKDAY(Tabel1[[#This Row],[Date]],2)+4),100)&amp;TEXT(_xlfn.ISOWEEKNUM(Tabel1[[#This Row],[Date]]),"-00")</f>
        <v>27-37</v>
      </c>
      <c r="B632" s="49" t="str">
        <f>MOD(YEAR(Tabel1[[#This Row],[Date]]),100) &amp; TEXT(MONTH(Tabel1[[#This Row],[Date]]),"-00")</f>
        <v>27-09</v>
      </c>
      <c r="C632" s="50">
        <v>46648</v>
      </c>
      <c r="D632" s="53"/>
      <c r="E632" s="53"/>
      <c r="F632" s="53"/>
      <c r="G632" s="53"/>
      <c r="H632" s="53"/>
      <c r="I632" s="53"/>
      <c r="J632" s="53"/>
      <c r="K632" s="53"/>
      <c r="L632" s="69"/>
      <c r="M632" s="53"/>
      <c r="N632" s="48"/>
      <c r="O632" s="53"/>
      <c r="P632" s="54"/>
      <c r="Q632" s="70" cm="1">
        <f t="array" aca="1" ref="Q632" ca="1">(TODAY()&gt;=Tabel1[[#This Row],[Date]])*(_xlfn.AGGREGATE(14,6,Tabel1[Date]/(Tabel1[semaine]=Tabel1[[#This Row],[semaine]]),1)=Tabel1[[#This Row],[Date]])</f>
        <v>0</v>
      </c>
      <c r="R632" s="56" t="str" cm="1">
        <f t="array" aca="1" ref="R632" ca="1">IF(Tabel1[[#This Row],[auxi]:[auxi]],SUMIF(Tabel1[semaine],Tabel1[[#This Row],[semaine]],Tabel1[Heures payées]),"-")</f>
        <v>-</v>
      </c>
      <c r="S632" s="57" t="str" cm="1">
        <f t="array" aca="1" ref="S632" ca="1">IF(Tabel1[[#This Row],[auxi]:[auxi]],Tabel1[[#This Row],[total semaine]]*24-Contrat_hebdo__h,"")</f>
        <v/>
      </c>
      <c r="T632" s="68" t="str" cm="1">
        <f t="array" aca="1" ref="T632" ca="1">IF(Tabel1[[#This Row],[auxi]:[auxi]],SUMIF(Tabel1[semaine],Tabel1[[#This Row],[semaine]],Tabel1[Repas matin]),"-")</f>
        <v>-</v>
      </c>
      <c r="U632" s="68" t="str" cm="1">
        <f t="array" aca="1" ref="U632" ca="1">IF(Tabel1[[#This Row],[auxi]:[auxi]],SUMIF(Tabel1[semaine],Tabel1[[#This Row],[semaine]],Tabel1[Repas soir]),"-")</f>
        <v>-</v>
      </c>
    </row>
    <row r="633" spans="1:21" ht="15.75" thickBot="1" x14ac:dyDescent="0.3">
      <c r="A633" s="68" t="str">
        <f>MOD(YEAR(Tabel1[[#This Row],[Date]]-WEEKDAY(Tabel1[[#This Row],[Date]],2)+4),100)&amp;TEXT(_xlfn.ISOWEEKNUM(Tabel1[[#This Row],[Date]]),"-00")</f>
        <v>27-37</v>
      </c>
      <c r="B633" s="49" t="str">
        <f>MOD(YEAR(Tabel1[[#This Row],[Date]]),100) &amp; TEXT(MONTH(Tabel1[[#This Row],[Date]]),"-00")</f>
        <v>27-09</v>
      </c>
      <c r="C633" s="50">
        <v>46649</v>
      </c>
      <c r="D633" s="53"/>
      <c r="E633" s="53"/>
      <c r="F633" s="53"/>
      <c r="G633" s="53"/>
      <c r="H633" s="53"/>
      <c r="I633" s="53"/>
      <c r="J633" s="53"/>
      <c r="K633" s="53"/>
      <c r="L633" s="69"/>
      <c r="M633" s="53"/>
      <c r="N633" s="48"/>
      <c r="O633" s="53"/>
      <c r="P633" s="54"/>
      <c r="Q633" s="70" cm="1">
        <f t="array" aca="1" ref="Q633" ca="1">(TODAY()&gt;=Tabel1[[#This Row],[Date]])*(_xlfn.AGGREGATE(14,6,Tabel1[Date]/(Tabel1[semaine]=Tabel1[[#This Row],[semaine]]),1)=Tabel1[[#This Row],[Date]])</f>
        <v>0</v>
      </c>
      <c r="R633" s="56" t="str" cm="1">
        <f t="array" aca="1" ref="R633" ca="1">IF(Tabel1[[#This Row],[auxi]:[auxi]],SUMIF(Tabel1[semaine],Tabel1[[#This Row],[semaine]],Tabel1[Heures payées]),"-")</f>
        <v>-</v>
      </c>
      <c r="S633" s="57" t="str" cm="1">
        <f t="array" aca="1" ref="S633" ca="1">IF(Tabel1[[#This Row],[auxi]:[auxi]],Tabel1[[#This Row],[total semaine]]*24-Contrat_hebdo__h,"")</f>
        <v/>
      </c>
      <c r="T633" s="68" t="str" cm="1">
        <f t="array" aca="1" ref="T633" ca="1">IF(Tabel1[[#This Row],[auxi]:[auxi]],SUMIF(Tabel1[semaine],Tabel1[[#This Row],[semaine]],Tabel1[Repas matin]),"-")</f>
        <v>-</v>
      </c>
      <c r="U633" s="68" t="str" cm="1">
        <f t="array" aca="1" ref="U633" ca="1">IF(Tabel1[[#This Row],[auxi]:[auxi]],SUMIF(Tabel1[semaine],Tabel1[[#This Row],[semaine]],Tabel1[Repas soir]),"-")</f>
        <v>-</v>
      </c>
    </row>
    <row r="634" spans="1:21" ht="15.75" thickBot="1" x14ac:dyDescent="0.3">
      <c r="A634" s="68" t="str">
        <f>MOD(YEAR(Tabel1[[#This Row],[Date]]-WEEKDAY(Tabel1[[#This Row],[Date]],2)+4),100)&amp;TEXT(_xlfn.ISOWEEKNUM(Tabel1[[#This Row],[Date]]),"-00")</f>
        <v>27-38</v>
      </c>
      <c r="B634" s="49" t="str">
        <f>MOD(YEAR(Tabel1[[#This Row],[Date]]),100) &amp; TEXT(MONTH(Tabel1[[#This Row],[Date]]),"-00")</f>
        <v>27-09</v>
      </c>
      <c r="C634" s="60">
        <v>46650</v>
      </c>
      <c r="D634" s="53"/>
      <c r="E634" s="53"/>
      <c r="F634" s="53"/>
      <c r="G634" s="53"/>
      <c r="H634" s="53"/>
      <c r="I634" s="53"/>
      <c r="J634" s="53"/>
      <c r="K634" s="53"/>
      <c r="L634" s="69"/>
      <c r="M634" s="53"/>
      <c r="N634" s="48"/>
      <c r="O634" s="53"/>
      <c r="P634" s="54"/>
      <c r="Q634" s="70" cm="1">
        <f t="array" aca="1" ref="Q634" ca="1">(TODAY()&gt;=Tabel1[[#This Row],[Date]])*(_xlfn.AGGREGATE(14,6,Tabel1[Date]/(Tabel1[semaine]=Tabel1[[#This Row],[semaine]]),1)=Tabel1[[#This Row],[Date]])</f>
        <v>0</v>
      </c>
      <c r="R634" s="56" t="str" cm="1">
        <f t="array" aca="1" ref="R634" ca="1">IF(Tabel1[[#This Row],[auxi]:[auxi]],SUMIF(Tabel1[semaine],Tabel1[[#This Row],[semaine]],Tabel1[Heures payées]),"-")</f>
        <v>-</v>
      </c>
      <c r="S634" s="57" t="str" cm="1">
        <f t="array" aca="1" ref="S634" ca="1">IF(Tabel1[[#This Row],[auxi]:[auxi]],Tabel1[[#This Row],[total semaine]]*24-Contrat_hebdo__h,"")</f>
        <v/>
      </c>
      <c r="T634" s="68" t="str" cm="1">
        <f t="array" aca="1" ref="T634" ca="1">IF(Tabel1[[#This Row],[auxi]:[auxi]],SUMIF(Tabel1[semaine],Tabel1[[#This Row],[semaine]],Tabel1[Repas matin]),"-")</f>
        <v>-</v>
      </c>
      <c r="U634" s="68" t="str" cm="1">
        <f t="array" aca="1" ref="U634" ca="1">IF(Tabel1[[#This Row],[auxi]:[auxi]],SUMIF(Tabel1[semaine],Tabel1[[#This Row],[semaine]],Tabel1[Repas soir]),"-")</f>
        <v>-</v>
      </c>
    </row>
    <row r="635" spans="1:21" ht="15.75" thickBot="1" x14ac:dyDescent="0.3">
      <c r="A635" s="68" t="str">
        <f>MOD(YEAR(Tabel1[[#This Row],[Date]]-WEEKDAY(Tabel1[[#This Row],[Date]],2)+4),100)&amp;TEXT(_xlfn.ISOWEEKNUM(Tabel1[[#This Row],[Date]]),"-00")</f>
        <v>27-38</v>
      </c>
      <c r="B635" s="49" t="str">
        <f>MOD(YEAR(Tabel1[[#This Row],[Date]]),100) &amp; TEXT(MONTH(Tabel1[[#This Row],[Date]]),"-00")</f>
        <v>27-09</v>
      </c>
      <c r="C635" s="50">
        <v>46651</v>
      </c>
      <c r="D635" s="53"/>
      <c r="E635" s="53"/>
      <c r="F635" s="53"/>
      <c r="G635" s="53"/>
      <c r="H635" s="53"/>
      <c r="I635" s="53"/>
      <c r="J635" s="53"/>
      <c r="K635" s="53"/>
      <c r="L635" s="69"/>
      <c r="M635" s="53"/>
      <c r="N635" s="48"/>
      <c r="O635" s="53"/>
      <c r="P635" s="54"/>
      <c r="Q635" s="70" cm="1">
        <f t="array" aca="1" ref="Q635" ca="1">(TODAY()&gt;=Tabel1[[#This Row],[Date]])*(_xlfn.AGGREGATE(14,6,Tabel1[Date]/(Tabel1[semaine]=Tabel1[[#This Row],[semaine]]),1)=Tabel1[[#This Row],[Date]])</f>
        <v>0</v>
      </c>
      <c r="R635" s="56" t="str" cm="1">
        <f t="array" aca="1" ref="R635" ca="1">IF(Tabel1[[#This Row],[auxi]:[auxi]],SUMIF(Tabel1[semaine],Tabel1[[#This Row],[semaine]],Tabel1[Heures payées]),"-")</f>
        <v>-</v>
      </c>
      <c r="S635" s="57" t="str" cm="1">
        <f t="array" aca="1" ref="S635" ca="1">IF(Tabel1[[#This Row],[auxi]:[auxi]],Tabel1[[#This Row],[total semaine]]*24-Contrat_hebdo__h,"")</f>
        <v/>
      </c>
      <c r="T635" s="68" t="str" cm="1">
        <f t="array" aca="1" ref="T635" ca="1">IF(Tabel1[[#This Row],[auxi]:[auxi]],SUMIF(Tabel1[semaine],Tabel1[[#This Row],[semaine]],Tabel1[Repas matin]),"-")</f>
        <v>-</v>
      </c>
      <c r="U635" s="68" t="str" cm="1">
        <f t="array" aca="1" ref="U635" ca="1">IF(Tabel1[[#This Row],[auxi]:[auxi]],SUMIF(Tabel1[semaine],Tabel1[[#This Row],[semaine]],Tabel1[Repas soir]),"-")</f>
        <v>-</v>
      </c>
    </row>
    <row r="636" spans="1:21" ht="15.75" thickBot="1" x14ac:dyDescent="0.3">
      <c r="A636" s="68" t="str">
        <f>MOD(YEAR(Tabel1[[#This Row],[Date]]-WEEKDAY(Tabel1[[#This Row],[Date]],2)+4),100)&amp;TEXT(_xlfn.ISOWEEKNUM(Tabel1[[#This Row],[Date]]),"-00")</f>
        <v>27-38</v>
      </c>
      <c r="B636" s="49" t="str">
        <f>MOD(YEAR(Tabel1[[#This Row],[Date]]),100) &amp; TEXT(MONTH(Tabel1[[#This Row],[Date]]),"-00")</f>
        <v>27-09</v>
      </c>
      <c r="C636" s="50">
        <v>46652</v>
      </c>
      <c r="D636" s="53"/>
      <c r="E636" s="53"/>
      <c r="F636" s="53"/>
      <c r="G636" s="53"/>
      <c r="H636" s="53"/>
      <c r="I636" s="53"/>
      <c r="J636" s="53"/>
      <c r="K636" s="53"/>
      <c r="L636" s="69"/>
      <c r="M636" s="53"/>
      <c r="N636" s="48"/>
      <c r="O636" s="53"/>
      <c r="P636" s="54"/>
      <c r="Q636" s="70" cm="1">
        <f t="array" aca="1" ref="Q636" ca="1">(TODAY()&gt;=Tabel1[[#This Row],[Date]])*(_xlfn.AGGREGATE(14,6,Tabel1[Date]/(Tabel1[semaine]=Tabel1[[#This Row],[semaine]]),1)=Tabel1[[#This Row],[Date]])</f>
        <v>0</v>
      </c>
      <c r="R636" s="56" t="str" cm="1">
        <f t="array" aca="1" ref="R636" ca="1">IF(Tabel1[[#This Row],[auxi]:[auxi]],SUMIF(Tabel1[semaine],Tabel1[[#This Row],[semaine]],Tabel1[Heures payées]),"-")</f>
        <v>-</v>
      </c>
      <c r="S636" s="57" t="str" cm="1">
        <f t="array" aca="1" ref="S636" ca="1">IF(Tabel1[[#This Row],[auxi]:[auxi]],Tabel1[[#This Row],[total semaine]]*24-Contrat_hebdo__h,"")</f>
        <v/>
      </c>
      <c r="T636" s="68" t="str" cm="1">
        <f t="array" aca="1" ref="T636" ca="1">IF(Tabel1[[#This Row],[auxi]:[auxi]],SUMIF(Tabel1[semaine],Tabel1[[#This Row],[semaine]],Tabel1[Repas matin]),"-")</f>
        <v>-</v>
      </c>
      <c r="U636" s="68" t="str" cm="1">
        <f t="array" aca="1" ref="U636" ca="1">IF(Tabel1[[#This Row],[auxi]:[auxi]],SUMIF(Tabel1[semaine],Tabel1[[#This Row],[semaine]],Tabel1[Repas soir]),"-")</f>
        <v>-</v>
      </c>
    </row>
    <row r="637" spans="1:21" ht="15.75" thickBot="1" x14ac:dyDescent="0.3">
      <c r="A637" s="68" t="str">
        <f>MOD(YEAR(Tabel1[[#This Row],[Date]]-WEEKDAY(Tabel1[[#This Row],[Date]],2)+4),100)&amp;TEXT(_xlfn.ISOWEEKNUM(Tabel1[[#This Row],[Date]]),"-00")</f>
        <v>27-38</v>
      </c>
      <c r="B637" s="49" t="str">
        <f>MOD(YEAR(Tabel1[[#This Row],[Date]]),100) &amp; TEXT(MONTH(Tabel1[[#This Row],[Date]]),"-00")</f>
        <v>27-09</v>
      </c>
      <c r="C637" s="60">
        <v>46653</v>
      </c>
      <c r="D637" s="53"/>
      <c r="E637" s="53"/>
      <c r="F637" s="53"/>
      <c r="G637" s="53"/>
      <c r="H637" s="53"/>
      <c r="I637" s="53"/>
      <c r="J637" s="53"/>
      <c r="K637" s="53"/>
      <c r="L637" s="69"/>
      <c r="M637" s="53"/>
      <c r="N637" s="48"/>
      <c r="O637" s="53"/>
      <c r="P637" s="54"/>
      <c r="Q637" s="70" cm="1">
        <f t="array" aca="1" ref="Q637" ca="1">(TODAY()&gt;=Tabel1[[#This Row],[Date]])*(_xlfn.AGGREGATE(14,6,Tabel1[Date]/(Tabel1[semaine]=Tabel1[[#This Row],[semaine]]),1)=Tabel1[[#This Row],[Date]])</f>
        <v>0</v>
      </c>
      <c r="R637" s="56" t="str" cm="1">
        <f t="array" aca="1" ref="R637" ca="1">IF(Tabel1[[#This Row],[auxi]:[auxi]],SUMIF(Tabel1[semaine],Tabel1[[#This Row],[semaine]],Tabel1[Heures payées]),"-")</f>
        <v>-</v>
      </c>
      <c r="S637" s="57" t="str" cm="1">
        <f t="array" aca="1" ref="S637" ca="1">IF(Tabel1[[#This Row],[auxi]:[auxi]],Tabel1[[#This Row],[total semaine]]*24-Contrat_hebdo__h,"")</f>
        <v/>
      </c>
      <c r="T637" s="68" t="str" cm="1">
        <f t="array" aca="1" ref="T637" ca="1">IF(Tabel1[[#This Row],[auxi]:[auxi]],SUMIF(Tabel1[semaine],Tabel1[[#This Row],[semaine]],Tabel1[Repas matin]),"-")</f>
        <v>-</v>
      </c>
      <c r="U637" s="68" t="str" cm="1">
        <f t="array" aca="1" ref="U637" ca="1">IF(Tabel1[[#This Row],[auxi]:[auxi]],SUMIF(Tabel1[semaine],Tabel1[[#This Row],[semaine]],Tabel1[Repas soir]),"-")</f>
        <v>-</v>
      </c>
    </row>
    <row r="638" spans="1:21" ht="15.75" thickBot="1" x14ac:dyDescent="0.3">
      <c r="A638" s="68" t="str">
        <f>MOD(YEAR(Tabel1[[#This Row],[Date]]-WEEKDAY(Tabel1[[#This Row],[Date]],2)+4),100)&amp;TEXT(_xlfn.ISOWEEKNUM(Tabel1[[#This Row],[Date]]),"-00")</f>
        <v>27-38</v>
      </c>
      <c r="B638" s="49" t="str">
        <f>MOD(YEAR(Tabel1[[#This Row],[Date]]),100) &amp; TEXT(MONTH(Tabel1[[#This Row],[Date]]),"-00")</f>
        <v>27-09</v>
      </c>
      <c r="C638" s="50">
        <v>46654</v>
      </c>
      <c r="D638" s="53"/>
      <c r="E638" s="53"/>
      <c r="F638" s="53"/>
      <c r="G638" s="53"/>
      <c r="H638" s="53"/>
      <c r="I638" s="53"/>
      <c r="J638" s="53"/>
      <c r="K638" s="53"/>
      <c r="L638" s="69"/>
      <c r="M638" s="53"/>
      <c r="N638" s="48"/>
      <c r="O638" s="53"/>
      <c r="P638" s="54"/>
      <c r="Q638" s="70" cm="1">
        <f t="array" aca="1" ref="Q638" ca="1">(TODAY()&gt;=Tabel1[[#This Row],[Date]])*(_xlfn.AGGREGATE(14,6,Tabel1[Date]/(Tabel1[semaine]=Tabel1[[#This Row],[semaine]]),1)=Tabel1[[#This Row],[Date]])</f>
        <v>0</v>
      </c>
      <c r="R638" s="56" t="str" cm="1">
        <f t="array" aca="1" ref="R638" ca="1">IF(Tabel1[[#This Row],[auxi]:[auxi]],SUMIF(Tabel1[semaine],Tabel1[[#This Row],[semaine]],Tabel1[Heures payées]),"-")</f>
        <v>-</v>
      </c>
      <c r="S638" s="57" t="str" cm="1">
        <f t="array" aca="1" ref="S638" ca="1">IF(Tabel1[[#This Row],[auxi]:[auxi]],Tabel1[[#This Row],[total semaine]]*24-Contrat_hebdo__h,"")</f>
        <v/>
      </c>
      <c r="T638" s="68" t="str" cm="1">
        <f t="array" aca="1" ref="T638" ca="1">IF(Tabel1[[#This Row],[auxi]:[auxi]],SUMIF(Tabel1[semaine],Tabel1[[#This Row],[semaine]],Tabel1[Repas matin]),"-")</f>
        <v>-</v>
      </c>
      <c r="U638" s="68" t="str" cm="1">
        <f t="array" aca="1" ref="U638" ca="1">IF(Tabel1[[#This Row],[auxi]:[auxi]],SUMIF(Tabel1[semaine],Tabel1[[#This Row],[semaine]],Tabel1[Repas soir]),"-")</f>
        <v>-</v>
      </c>
    </row>
    <row r="639" spans="1:21" ht="15.75" thickBot="1" x14ac:dyDescent="0.3">
      <c r="A639" s="68" t="str">
        <f>MOD(YEAR(Tabel1[[#This Row],[Date]]-WEEKDAY(Tabel1[[#This Row],[Date]],2)+4),100)&amp;TEXT(_xlfn.ISOWEEKNUM(Tabel1[[#This Row],[Date]]),"-00")</f>
        <v>27-38</v>
      </c>
      <c r="B639" s="49" t="str">
        <f>MOD(YEAR(Tabel1[[#This Row],[Date]]),100) &amp; TEXT(MONTH(Tabel1[[#This Row],[Date]]),"-00")</f>
        <v>27-09</v>
      </c>
      <c r="C639" s="50">
        <v>46655</v>
      </c>
      <c r="D639" s="53"/>
      <c r="E639" s="53"/>
      <c r="F639" s="53"/>
      <c r="G639" s="53"/>
      <c r="H639" s="53"/>
      <c r="I639" s="53"/>
      <c r="J639" s="53"/>
      <c r="K639" s="53"/>
      <c r="L639" s="69"/>
      <c r="M639" s="53"/>
      <c r="N639" s="48"/>
      <c r="O639" s="53"/>
      <c r="P639" s="54"/>
      <c r="Q639" s="70" cm="1">
        <f t="array" aca="1" ref="Q639" ca="1">(TODAY()&gt;=Tabel1[[#This Row],[Date]])*(_xlfn.AGGREGATE(14,6,Tabel1[Date]/(Tabel1[semaine]=Tabel1[[#This Row],[semaine]]),1)=Tabel1[[#This Row],[Date]])</f>
        <v>0</v>
      </c>
      <c r="R639" s="56" t="str" cm="1">
        <f t="array" aca="1" ref="R639" ca="1">IF(Tabel1[[#This Row],[auxi]:[auxi]],SUMIF(Tabel1[semaine],Tabel1[[#This Row],[semaine]],Tabel1[Heures payées]),"-")</f>
        <v>-</v>
      </c>
      <c r="S639" s="57" t="str" cm="1">
        <f t="array" aca="1" ref="S639" ca="1">IF(Tabel1[[#This Row],[auxi]:[auxi]],Tabel1[[#This Row],[total semaine]]*24-Contrat_hebdo__h,"")</f>
        <v/>
      </c>
      <c r="T639" s="68" t="str" cm="1">
        <f t="array" aca="1" ref="T639" ca="1">IF(Tabel1[[#This Row],[auxi]:[auxi]],SUMIF(Tabel1[semaine],Tabel1[[#This Row],[semaine]],Tabel1[Repas matin]),"-")</f>
        <v>-</v>
      </c>
      <c r="U639" s="68" t="str" cm="1">
        <f t="array" aca="1" ref="U639" ca="1">IF(Tabel1[[#This Row],[auxi]:[auxi]],SUMIF(Tabel1[semaine],Tabel1[[#This Row],[semaine]],Tabel1[Repas soir]),"-")</f>
        <v>-</v>
      </c>
    </row>
    <row r="640" spans="1:21" ht="15.75" thickBot="1" x14ac:dyDescent="0.3">
      <c r="A640" s="68" t="str">
        <f>MOD(YEAR(Tabel1[[#This Row],[Date]]-WEEKDAY(Tabel1[[#This Row],[Date]],2)+4),100)&amp;TEXT(_xlfn.ISOWEEKNUM(Tabel1[[#This Row],[Date]]),"-00")</f>
        <v>27-38</v>
      </c>
      <c r="B640" s="49" t="str">
        <f>MOD(YEAR(Tabel1[[#This Row],[Date]]),100) &amp; TEXT(MONTH(Tabel1[[#This Row],[Date]]),"-00")</f>
        <v>27-09</v>
      </c>
      <c r="C640" s="60">
        <v>46656</v>
      </c>
      <c r="D640" s="53"/>
      <c r="E640" s="53"/>
      <c r="F640" s="53"/>
      <c r="G640" s="53"/>
      <c r="H640" s="53"/>
      <c r="I640" s="53"/>
      <c r="J640" s="53"/>
      <c r="K640" s="53"/>
      <c r="L640" s="69"/>
      <c r="M640" s="53"/>
      <c r="N640" s="48"/>
      <c r="O640" s="53"/>
      <c r="P640" s="54"/>
      <c r="Q640" s="70" cm="1">
        <f t="array" aca="1" ref="Q640" ca="1">(TODAY()&gt;=Tabel1[[#This Row],[Date]])*(_xlfn.AGGREGATE(14,6,Tabel1[Date]/(Tabel1[semaine]=Tabel1[[#This Row],[semaine]]),1)=Tabel1[[#This Row],[Date]])</f>
        <v>0</v>
      </c>
      <c r="R640" s="56" t="str" cm="1">
        <f t="array" aca="1" ref="R640" ca="1">IF(Tabel1[[#This Row],[auxi]:[auxi]],SUMIF(Tabel1[semaine],Tabel1[[#This Row],[semaine]],Tabel1[Heures payées]),"-")</f>
        <v>-</v>
      </c>
      <c r="S640" s="57" t="str" cm="1">
        <f t="array" aca="1" ref="S640" ca="1">IF(Tabel1[[#This Row],[auxi]:[auxi]],Tabel1[[#This Row],[total semaine]]*24-Contrat_hebdo__h,"")</f>
        <v/>
      </c>
      <c r="T640" s="68" t="str" cm="1">
        <f t="array" aca="1" ref="T640" ca="1">IF(Tabel1[[#This Row],[auxi]:[auxi]],SUMIF(Tabel1[semaine],Tabel1[[#This Row],[semaine]],Tabel1[Repas matin]),"-")</f>
        <v>-</v>
      </c>
      <c r="U640" s="68" t="str" cm="1">
        <f t="array" aca="1" ref="U640" ca="1">IF(Tabel1[[#This Row],[auxi]:[auxi]],SUMIF(Tabel1[semaine],Tabel1[[#This Row],[semaine]],Tabel1[Repas soir]),"-")</f>
        <v>-</v>
      </c>
    </row>
    <row r="641" spans="1:21" ht="15.75" thickBot="1" x14ac:dyDescent="0.3">
      <c r="A641" s="68" t="str">
        <f>MOD(YEAR(Tabel1[[#This Row],[Date]]-WEEKDAY(Tabel1[[#This Row],[Date]],2)+4),100)&amp;TEXT(_xlfn.ISOWEEKNUM(Tabel1[[#This Row],[Date]]),"-00")</f>
        <v>27-39</v>
      </c>
      <c r="B641" s="49" t="str">
        <f>MOD(YEAR(Tabel1[[#This Row],[Date]]),100) &amp; TEXT(MONTH(Tabel1[[#This Row],[Date]]),"-00")</f>
        <v>27-09</v>
      </c>
      <c r="C641" s="50">
        <v>46657</v>
      </c>
      <c r="D641" s="53"/>
      <c r="E641" s="53"/>
      <c r="F641" s="53"/>
      <c r="G641" s="53"/>
      <c r="H641" s="53"/>
      <c r="I641" s="53"/>
      <c r="J641" s="53"/>
      <c r="K641" s="53"/>
      <c r="L641" s="69"/>
      <c r="M641" s="53"/>
      <c r="N641" s="48"/>
      <c r="O641" s="53"/>
      <c r="P641" s="54"/>
      <c r="Q641" s="70" cm="1">
        <f t="array" aca="1" ref="Q641" ca="1">(TODAY()&gt;=Tabel1[[#This Row],[Date]])*(_xlfn.AGGREGATE(14,6,Tabel1[Date]/(Tabel1[semaine]=Tabel1[[#This Row],[semaine]]),1)=Tabel1[[#This Row],[Date]])</f>
        <v>0</v>
      </c>
      <c r="R641" s="56" t="str" cm="1">
        <f t="array" aca="1" ref="R641" ca="1">IF(Tabel1[[#This Row],[auxi]:[auxi]],SUMIF(Tabel1[semaine],Tabel1[[#This Row],[semaine]],Tabel1[Heures payées]),"-")</f>
        <v>-</v>
      </c>
      <c r="S641" s="57" t="str" cm="1">
        <f t="array" aca="1" ref="S641" ca="1">IF(Tabel1[[#This Row],[auxi]:[auxi]],Tabel1[[#This Row],[total semaine]]*24-Contrat_hebdo__h,"")</f>
        <v/>
      </c>
      <c r="T641" s="68" t="str" cm="1">
        <f t="array" aca="1" ref="T641" ca="1">IF(Tabel1[[#This Row],[auxi]:[auxi]],SUMIF(Tabel1[semaine],Tabel1[[#This Row],[semaine]],Tabel1[Repas matin]),"-")</f>
        <v>-</v>
      </c>
      <c r="U641" s="68" t="str" cm="1">
        <f t="array" aca="1" ref="U641" ca="1">IF(Tabel1[[#This Row],[auxi]:[auxi]],SUMIF(Tabel1[semaine],Tabel1[[#This Row],[semaine]],Tabel1[Repas soir]),"-")</f>
        <v>-</v>
      </c>
    </row>
    <row r="642" spans="1:21" ht="15.75" thickBot="1" x14ac:dyDescent="0.3">
      <c r="A642" s="68" t="str">
        <f>MOD(YEAR(Tabel1[[#This Row],[Date]]-WEEKDAY(Tabel1[[#This Row],[Date]],2)+4),100)&amp;TEXT(_xlfn.ISOWEEKNUM(Tabel1[[#This Row],[Date]]),"-00")</f>
        <v>27-39</v>
      </c>
      <c r="B642" s="49" t="str">
        <f>MOD(YEAR(Tabel1[[#This Row],[Date]]),100) &amp; TEXT(MONTH(Tabel1[[#This Row],[Date]]),"-00")</f>
        <v>27-09</v>
      </c>
      <c r="C642" s="50">
        <v>46658</v>
      </c>
      <c r="D642" s="53"/>
      <c r="E642" s="53"/>
      <c r="F642" s="53"/>
      <c r="G642" s="53"/>
      <c r="H642" s="53"/>
      <c r="I642" s="53"/>
      <c r="J642" s="53"/>
      <c r="K642" s="53"/>
      <c r="L642" s="69"/>
      <c r="M642" s="53"/>
      <c r="N642" s="48"/>
      <c r="O642" s="53"/>
      <c r="P642" s="54"/>
      <c r="Q642" s="70" cm="1">
        <f t="array" aca="1" ref="Q642" ca="1">(TODAY()&gt;=Tabel1[[#This Row],[Date]])*(_xlfn.AGGREGATE(14,6,Tabel1[Date]/(Tabel1[semaine]=Tabel1[[#This Row],[semaine]]),1)=Tabel1[[#This Row],[Date]])</f>
        <v>0</v>
      </c>
      <c r="R642" s="56" t="str" cm="1">
        <f t="array" aca="1" ref="R642" ca="1">IF(Tabel1[[#This Row],[auxi]:[auxi]],SUMIF(Tabel1[semaine],Tabel1[[#This Row],[semaine]],Tabel1[Heures payées]),"-")</f>
        <v>-</v>
      </c>
      <c r="S642" s="57" t="str" cm="1">
        <f t="array" aca="1" ref="S642" ca="1">IF(Tabel1[[#This Row],[auxi]:[auxi]],Tabel1[[#This Row],[total semaine]]*24-Contrat_hebdo__h,"")</f>
        <v/>
      </c>
      <c r="T642" s="68" t="str" cm="1">
        <f t="array" aca="1" ref="T642" ca="1">IF(Tabel1[[#This Row],[auxi]:[auxi]],SUMIF(Tabel1[semaine],Tabel1[[#This Row],[semaine]],Tabel1[Repas matin]),"-")</f>
        <v>-</v>
      </c>
      <c r="U642" s="68" t="str" cm="1">
        <f t="array" aca="1" ref="U642" ca="1">IF(Tabel1[[#This Row],[auxi]:[auxi]],SUMIF(Tabel1[semaine],Tabel1[[#This Row],[semaine]],Tabel1[Repas soir]),"-")</f>
        <v>-</v>
      </c>
    </row>
    <row r="643" spans="1:21" ht="15.75" thickBot="1" x14ac:dyDescent="0.3">
      <c r="A643" s="68" t="str">
        <f>MOD(YEAR(Tabel1[[#This Row],[Date]]-WEEKDAY(Tabel1[[#This Row],[Date]],2)+4),100)&amp;TEXT(_xlfn.ISOWEEKNUM(Tabel1[[#This Row],[Date]]),"-00")</f>
        <v>27-39</v>
      </c>
      <c r="B643" s="49" t="str">
        <f>MOD(YEAR(Tabel1[[#This Row],[Date]]),100) &amp; TEXT(MONTH(Tabel1[[#This Row],[Date]]),"-00")</f>
        <v>27-09</v>
      </c>
      <c r="C643" s="60">
        <v>46659</v>
      </c>
      <c r="D643" s="53"/>
      <c r="E643" s="53"/>
      <c r="F643" s="53"/>
      <c r="G643" s="53"/>
      <c r="H643" s="53"/>
      <c r="I643" s="53"/>
      <c r="J643" s="53"/>
      <c r="K643" s="53"/>
      <c r="L643" s="69"/>
      <c r="M643" s="53"/>
      <c r="N643" s="48"/>
      <c r="O643" s="53"/>
      <c r="P643" s="54"/>
      <c r="Q643" s="70" cm="1">
        <f t="array" aca="1" ref="Q643" ca="1">(TODAY()&gt;=Tabel1[[#This Row],[Date]])*(_xlfn.AGGREGATE(14,6,Tabel1[Date]/(Tabel1[semaine]=Tabel1[[#This Row],[semaine]]),1)=Tabel1[[#This Row],[Date]])</f>
        <v>0</v>
      </c>
      <c r="R643" s="56" t="str" cm="1">
        <f t="array" aca="1" ref="R643" ca="1">IF(Tabel1[[#This Row],[auxi]:[auxi]],SUMIF(Tabel1[semaine],Tabel1[[#This Row],[semaine]],Tabel1[Heures payées]),"-")</f>
        <v>-</v>
      </c>
      <c r="S643" s="57" t="str" cm="1">
        <f t="array" aca="1" ref="S643" ca="1">IF(Tabel1[[#This Row],[auxi]:[auxi]],Tabel1[[#This Row],[total semaine]]*24-Contrat_hebdo__h,"")</f>
        <v/>
      </c>
      <c r="T643" s="68" t="str" cm="1">
        <f t="array" aca="1" ref="T643" ca="1">IF(Tabel1[[#This Row],[auxi]:[auxi]],SUMIF(Tabel1[semaine],Tabel1[[#This Row],[semaine]],Tabel1[Repas matin]),"-")</f>
        <v>-</v>
      </c>
      <c r="U643" s="68" t="str" cm="1">
        <f t="array" aca="1" ref="U643" ca="1">IF(Tabel1[[#This Row],[auxi]:[auxi]],SUMIF(Tabel1[semaine],Tabel1[[#This Row],[semaine]],Tabel1[Repas soir]),"-")</f>
        <v>-</v>
      </c>
    </row>
    <row r="644" spans="1:21" ht="15.75" thickBot="1" x14ac:dyDescent="0.3">
      <c r="A644" s="68" t="str">
        <f>MOD(YEAR(Tabel1[[#This Row],[Date]]-WEEKDAY(Tabel1[[#This Row],[Date]],2)+4),100)&amp;TEXT(_xlfn.ISOWEEKNUM(Tabel1[[#This Row],[Date]]),"-00")</f>
        <v>27-39</v>
      </c>
      <c r="B644" s="49" t="str">
        <f>MOD(YEAR(Tabel1[[#This Row],[Date]]),100) &amp; TEXT(MONTH(Tabel1[[#This Row],[Date]]),"-00")</f>
        <v>27-09</v>
      </c>
      <c r="C644" s="50">
        <v>46660</v>
      </c>
      <c r="D644" s="53"/>
      <c r="E644" s="53"/>
      <c r="F644" s="53"/>
      <c r="G644" s="53"/>
      <c r="H644" s="53"/>
      <c r="I644" s="53"/>
      <c r="J644" s="53"/>
      <c r="K644" s="53"/>
      <c r="L644" s="69"/>
      <c r="M644" s="53"/>
      <c r="N644" s="48"/>
      <c r="O644" s="53"/>
      <c r="P644" s="54"/>
      <c r="Q644" s="70" cm="1">
        <f t="array" aca="1" ref="Q644" ca="1">(TODAY()&gt;=Tabel1[[#This Row],[Date]])*(_xlfn.AGGREGATE(14,6,Tabel1[Date]/(Tabel1[semaine]=Tabel1[[#This Row],[semaine]]),1)=Tabel1[[#This Row],[Date]])</f>
        <v>0</v>
      </c>
      <c r="R644" s="56" t="str" cm="1">
        <f t="array" aca="1" ref="R644" ca="1">IF(Tabel1[[#This Row],[auxi]:[auxi]],SUMIF(Tabel1[semaine],Tabel1[[#This Row],[semaine]],Tabel1[Heures payées]),"-")</f>
        <v>-</v>
      </c>
      <c r="S644" s="57" t="str" cm="1">
        <f t="array" aca="1" ref="S644" ca="1">IF(Tabel1[[#This Row],[auxi]:[auxi]],Tabel1[[#This Row],[total semaine]]*24-Contrat_hebdo__h,"")</f>
        <v/>
      </c>
      <c r="T644" s="68" t="str" cm="1">
        <f t="array" aca="1" ref="T644" ca="1">IF(Tabel1[[#This Row],[auxi]:[auxi]],SUMIF(Tabel1[semaine],Tabel1[[#This Row],[semaine]],Tabel1[Repas matin]),"-")</f>
        <v>-</v>
      </c>
      <c r="U644" s="68" t="str" cm="1">
        <f t="array" aca="1" ref="U644" ca="1">IF(Tabel1[[#This Row],[auxi]:[auxi]],SUMIF(Tabel1[semaine],Tabel1[[#This Row],[semaine]],Tabel1[Repas soir]),"-")</f>
        <v>-</v>
      </c>
    </row>
    <row r="645" spans="1:21" ht="15.75" thickBot="1" x14ac:dyDescent="0.3">
      <c r="A645" s="68" t="str">
        <f>MOD(YEAR(Tabel1[[#This Row],[Date]]-WEEKDAY(Tabel1[[#This Row],[Date]],2)+4),100)&amp;TEXT(_xlfn.ISOWEEKNUM(Tabel1[[#This Row],[Date]]),"-00")</f>
        <v>27-39</v>
      </c>
      <c r="B645" s="49" t="str">
        <f>MOD(YEAR(Tabel1[[#This Row],[Date]]),100) &amp; TEXT(MONTH(Tabel1[[#This Row],[Date]]),"-00")</f>
        <v>27-10</v>
      </c>
      <c r="C645" s="50">
        <v>46661</v>
      </c>
      <c r="D645" s="53"/>
      <c r="E645" s="53"/>
      <c r="F645" s="53"/>
      <c r="G645" s="53"/>
      <c r="H645" s="53"/>
      <c r="I645" s="53"/>
      <c r="J645" s="53"/>
      <c r="K645" s="53"/>
      <c r="L645" s="69"/>
      <c r="M645" s="53"/>
      <c r="N645" s="48"/>
      <c r="O645" s="53"/>
      <c r="P645" s="54"/>
      <c r="Q645" s="70" cm="1">
        <f t="array" aca="1" ref="Q645" ca="1">(TODAY()&gt;=Tabel1[[#This Row],[Date]])*(_xlfn.AGGREGATE(14,6,Tabel1[Date]/(Tabel1[semaine]=Tabel1[[#This Row],[semaine]]),1)=Tabel1[[#This Row],[Date]])</f>
        <v>0</v>
      </c>
      <c r="R645" s="56" t="str" cm="1">
        <f t="array" aca="1" ref="R645" ca="1">IF(Tabel1[[#This Row],[auxi]:[auxi]],SUMIF(Tabel1[semaine],Tabel1[[#This Row],[semaine]],Tabel1[Heures payées]),"-")</f>
        <v>-</v>
      </c>
      <c r="S645" s="57" t="str" cm="1">
        <f t="array" aca="1" ref="S645" ca="1">IF(Tabel1[[#This Row],[auxi]:[auxi]],Tabel1[[#This Row],[total semaine]]*24-Contrat_hebdo__h,"")</f>
        <v/>
      </c>
      <c r="T645" s="68" t="str" cm="1">
        <f t="array" aca="1" ref="T645" ca="1">IF(Tabel1[[#This Row],[auxi]:[auxi]],SUMIF(Tabel1[semaine],Tabel1[[#This Row],[semaine]],Tabel1[Repas matin]),"-")</f>
        <v>-</v>
      </c>
      <c r="U645" s="68" t="str" cm="1">
        <f t="array" aca="1" ref="U645" ca="1">IF(Tabel1[[#This Row],[auxi]:[auxi]],SUMIF(Tabel1[semaine],Tabel1[[#This Row],[semaine]],Tabel1[Repas soir]),"-")</f>
        <v>-</v>
      </c>
    </row>
    <row r="646" spans="1:21" ht="15.75" thickBot="1" x14ac:dyDescent="0.3">
      <c r="A646" s="68" t="str">
        <f>MOD(YEAR(Tabel1[[#This Row],[Date]]-WEEKDAY(Tabel1[[#This Row],[Date]],2)+4),100)&amp;TEXT(_xlfn.ISOWEEKNUM(Tabel1[[#This Row],[Date]]),"-00")</f>
        <v>27-39</v>
      </c>
      <c r="B646" s="49" t="str">
        <f>MOD(YEAR(Tabel1[[#This Row],[Date]]),100) &amp; TEXT(MONTH(Tabel1[[#This Row],[Date]]),"-00")</f>
        <v>27-10</v>
      </c>
      <c r="C646" s="60">
        <v>46662</v>
      </c>
      <c r="D646" s="53"/>
      <c r="E646" s="53"/>
      <c r="F646" s="53"/>
      <c r="G646" s="53"/>
      <c r="H646" s="53"/>
      <c r="I646" s="53"/>
      <c r="J646" s="53"/>
      <c r="K646" s="53"/>
      <c r="L646" s="69"/>
      <c r="M646" s="53"/>
      <c r="N646" s="48"/>
      <c r="O646" s="53"/>
      <c r="P646" s="54"/>
      <c r="Q646" s="70" cm="1">
        <f t="array" aca="1" ref="Q646" ca="1">(TODAY()&gt;=Tabel1[[#This Row],[Date]])*(_xlfn.AGGREGATE(14,6,Tabel1[Date]/(Tabel1[semaine]=Tabel1[[#This Row],[semaine]]),1)=Tabel1[[#This Row],[Date]])</f>
        <v>0</v>
      </c>
      <c r="R646" s="56" t="str" cm="1">
        <f t="array" aca="1" ref="R646" ca="1">IF(Tabel1[[#This Row],[auxi]:[auxi]],SUMIF(Tabel1[semaine],Tabel1[[#This Row],[semaine]],Tabel1[Heures payées]),"-")</f>
        <v>-</v>
      </c>
      <c r="S646" s="57" t="str" cm="1">
        <f t="array" aca="1" ref="S646" ca="1">IF(Tabel1[[#This Row],[auxi]:[auxi]],Tabel1[[#This Row],[total semaine]]*24-Contrat_hebdo__h,"")</f>
        <v/>
      </c>
      <c r="T646" s="68" t="str" cm="1">
        <f t="array" aca="1" ref="T646" ca="1">IF(Tabel1[[#This Row],[auxi]:[auxi]],SUMIF(Tabel1[semaine],Tabel1[[#This Row],[semaine]],Tabel1[Repas matin]),"-")</f>
        <v>-</v>
      </c>
      <c r="U646" s="68" t="str" cm="1">
        <f t="array" aca="1" ref="U646" ca="1">IF(Tabel1[[#This Row],[auxi]:[auxi]],SUMIF(Tabel1[semaine],Tabel1[[#This Row],[semaine]],Tabel1[Repas soir]),"-")</f>
        <v>-</v>
      </c>
    </row>
    <row r="647" spans="1:21" ht="15.75" thickBot="1" x14ac:dyDescent="0.3">
      <c r="A647" s="68" t="str">
        <f>MOD(YEAR(Tabel1[[#This Row],[Date]]-WEEKDAY(Tabel1[[#This Row],[Date]],2)+4),100)&amp;TEXT(_xlfn.ISOWEEKNUM(Tabel1[[#This Row],[Date]]),"-00")</f>
        <v>27-39</v>
      </c>
      <c r="B647" s="49" t="str">
        <f>MOD(YEAR(Tabel1[[#This Row],[Date]]),100) &amp; TEXT(MONTH(Tabel1[[#This Row],[Date]]),"-00")</f>
        <v>27-10</v>
      </c>
      <c r="C647" s="50">
        <v>46663</v>
      </c>
      <c r="D647" s="53"/>
      <c r="E647" s="53"/>
      <c r="F647" s="53"/>
      <c r="G647" s="53"/>
      <c r="H647" s="53"/>
      <c r="I647" s="53"/>
      <c r="J647" s="53"/>
      <c r="K647" s="53"/>
      <c r="L647" s="69"/>
      <c r="M647" s="53"/>
      <c r="N647" s="48"/>
      <c r="O647" s="53"/>
      <c r="P647" s="54"/>
      <c r="Q647" s="70" cm="1">
        <f t="array" aca="1" ref="Q647" ca="1">(TODAY()&gt;=Tabel1[[#This Row],[Date]])*(_xlfn.AGGREGATE(14,6,Tabel1[Date]/(Tabel1[semaine]=Tabel1[[#This Row],[semaine]]),1)=Tabel1[[#This Row],[Date]])</f>
        <v>0</v>
      </c>
      <c r="R647" s="56" t="str" cm="1">
        <f t="array" aca="1" ref="R647" ca="1">IF(Tabel1[[#This Row],[auxi]:[auxi]],SUMIF(Tabel1[semaine],Tabel1[[#This Row],[semaine]],Tabel1[Heures payées]),"-")</f>
        <v>-</v>
      </c>
      <c r="S647" s="57" t="str" cm="1">
        <f t="array" aca="1" ref="S647" ca="1">IF(Tabel1[[#This Row],[auxi]:[auxi]],Tabel1[[#This Row],[total semaine]]*24-Contrat_hebdo__h,"")</f>
        <v/>
      </c>
      <c r="T647" s="68" t="str" cm="1">
        <f t="array" aca="1" ref="T647" ca="1">IF(Tabel1[[#This Row],[auxi]:[auxi]],SUMIF(Tabel1[semaine],Tabel1[[#This Row],[semaine]],Tabel1[Repas matin]),"-")</f>
        <v>-</v>
      </c>
      <c r="U647" s="68" t="str" cm="1">
        <f t="array" aca="1" ref="U647" ca="1">IF(Tabel1[[#This Row],[auxi]:[auxi]],SUMIF(Tabel1[semaine],Tabel1[[#This Row],[semaine]],Tabel1[Repas soir]),"-")</f>
        <v>-</v>
      </c>
    </row>
    <row r="648" spans="1:21" ht="15.75" thickBot="1" x14ac:dyDescent="0.3">
      <c r="A648" s="68" t="str">
        <f>MOD(YEAR(Tabel1[[#This Row],[Date]]-WEEKDAY(Tabel1[[#This Row],[Date]],2)+4),100)&amp;TEXT(_xlfn.ISOWEEKNUM(Tabel1[[#This Row],[Date]]),"-00")</f>
        <v>27-40</v>
      </c>
      <c r="B648" s="49" t="str">
        <f>MOD(YEAR(Tabel1[[#This Row],[Date]]),100) &amp; TEXT(MONTH(Tabel1[[#This Row],[Date]]),"-00")</f>
        <v>27-10</v>
      </c>
      <c r="C648" s="50">
        <v>46664</v>
      </c>
      <c r="D648" s="53"/>
      <c r="E648" s="53"/>
      <c r="F648" s="53"/>
      <c r="G648" s="53"/>
      <c r="H648" s="53"/>
      <c r="I648" s="53"/>
      <c r="J648" s="53"/>
      <c r="K648" s="53"/>
      <c r="L648" s="69"/>
      <c r="M648" s="53"/>
      <c r="N648" s="48"/>
      <c r="O648" s="53"/>
      <c r="P648" s="54"/>
      <c r="Q648" s="70" cm="1">
        <f t="array" aca="1" ref="Q648" ca="1">(TODAY()&gt;=Tabel1[[#This Row],[Date]])*(_xlfn.AGGREGATE(14,6,Tabel1[Date]/(Tabel1[semaine]=Tabel1[[#This Row],[semaine]]),1)=Tabel1[[#This Row],[Date]])</f>
        <v>0</v>
      </c>
      <c r="R648" s="56" t="str" cm="1">
        <f t="array" aca="1" ref="R648" ca="1">IF(Tabel1[[#This Row],[auxi]:[auxi]],SUMIF(Tabel1[semaine],Tabel1[[#This Row],[semaine]],Tabel1[Heures payées]),"-")</f>
        <v>-</v>
      </c>
      <c r="S648" s="57" t="str" cm="1">
        <f t="array" aca="1" ref="S648" ca="1">IF(Tabel1[[#This Row],[auxi]:[auxi]],Tabel1[[#This Row],[total semaine]]*24-Contrat_hebdo__h,"")</f>
        <v/>
      </c>
      <c r="T648" s="68" t="str" cm="1">
        <f t="array" aca="1" ref="T648" ca="1">IF(Tabel1[[#This Row],[auxi]:[auxi]],SUMIF(Tabel1[semaine],Tabel1[[#This Row],[semaine]],Tabel1[Repas matin]),"-")</f>
        <v>-</v>
      </c>
      <c r="U648" s="68" t="str" cm="1">
        <f t="array" aca="1" ref="U648" ca="1">IF(Tabel1[[#This Row],[auxi]:[auxi]],SUMIF(Tabel1[semaine],Tabel1[[#This Row],[semaine]],Tabel1[Repas soir]),"-")</f>
        <v>-</v>
      </c>
    </row>
    <row r="649" spans="1:21" ht="15.75" thickBot="1" x14ac:dyDescent="0.3">
      <c r="A649" s="68" t="str">
        <f>MOD(YEAR(Tabel1[[#This Row],[Date]]-WEEKDAY(Tabel1[[#This Row],[Date]],2)+4),100)&amp;TEXT(_xlfn.ISOWEEKNUM(Tabel1[[#This Row],[Date]]),"-00")</f>
        <v>27-40</v>
      </c>
      <c r="B649" s="49" t="str">
        <f>MOD(YEAR(Tabel1[[#This Row],[Date]]),100) &amp; TEXT(MONTH(Tabel1[[#This Row],[Date]]),"-00")</f>
        <v>27-10</v>
      </c>
      <c r="C649" s="60">
        <v>46665</v>
      </c>
      <c r="D649" s="53"/>
      <c r="E649" s="53"/>
      <c r="F649" s="53"/>
      <c r="G649" s="53"/>
      <c r="H649" s="53"/>
      <c r="I649" s="53"/>
      <c r="J649" s="53"/>
      <c r="K649" s="53"/>
      <c r="L649" s="69"/>
      <c r="M649" s="53"/>
      <c r="N649" s="48"/>
      <c r="O649" s="53"/>
      <c r="P649" s="54"/>
      <c r="Q649" s="70" cm="1">
        <f t="array" aca="1" ref="Q649" ca="1">(TODAY()&gt;=Tabel1[[#This Row],[Date]])*(_xlfn.AGGREGATE(14,6,Tabel1[Date]/(Tabel1[semaine]=Tabel1[[#This Row],[semaine]]),1)=Tabel1[[#This Row],[Date]])</f>
        <v>0</v>
      </c>
      <c r="R649" s="56" t="str" cm="1">
        <f t="array" aca="1" ref="R649" ca="1">IF(Tabel1[[#This Row],[auxi]:[auxi]],SUMIF(Tabel1[semaine],Tabel1[[#This Row],[semaine]],Tabel1[Heures payées]),"-")</f>
        <v>-</v>
      </c>
      <c r="S649" s="57" t="str" cm="1">
        <f t="array" aca="1" ref="S649" ca="1">IF(Tabel1[[#This Row],[auxi]:[auxi]],Tabel1[[#This Row],[total semaine]]*24-Contrat_hebdo__h,"")</f>
        <v/>
      </c>
      <c r="T649" s="68" t="str" cm="1">
        <f t="array" aca="1" ref="T649" ca="1">IF(Tabel1[[#This Row],[auxi]:[auxi]],SUMIF(Tabel1[semaine],Tabel1[[#This Row],[semaine]],Tabel1[Repas matin]),"-")</f>
        <v>-</v>
      </c>
      <c r="U649" s="68" t="str" cm="1">
        <f t="array" aca="1" ref="U649" ca="1">IF(Tabel1[[#This Row],[auxi]:[auxi]],SUMIF(Tabel1[semaine],Tabel1[[#This Row],[semaine]],Tabel1[Repas soir]),"-")</f>
        <v>-</v>
      </c>
    </row>
    <row r="650" spans="1:21" ht="15.75" thickBot="1" x14ac:dyDescent="0.3">
      <c r="A650" s="68" t="str">
        <f>MOD(YEAR(Tabel1[[#This Row],[Date]]-WEEKDAY(Tabel1[[#This Row],[Date]],2)+4),100)&amp;TEXT(_xlfn.ISOWEEKNUM(Tabel1[[#This Row],[Date]]),"-00")</f>
        <v>27-40</v>
      </c>
      <c r="B650" s="49" t="str">
        <f>MOD(YEAR(Tabel1[[#This Row],[Date]]),100) &amp; TEXT(MONTH(Tabel1[[#This Row],[Date]]),"-00")</f>
        <v>27-10</v>
      </c>
      <c r="C650" s="50">
        <v>46666</v>
      </c>
      <c r="D650" s="53"/>
      <c r="E650" s="53"/>
      <c r="F650" s="53"/>
      <c r="G650" s="53"/>
      <c r="H650" s="53"/>
      <c r="I650" s="53"/>
      <c r="J650" s="53"/>
      <c r="K650" s="53"/>
      <c r="L650" s="69"/>
      <c r="M650" s="53"/>
      <c r="N650" s="48"/>
      <c r="O650" s="53"/>
      <c r="P650" s="54"/>
      <c r="Q650" s="70" cm="1">
        <f t="array" aca="1" ref="Q650" ca="1">(TODAY()&gt;=Tabel1[[#This Row],[Date]])*(_xlfn.AGGREGATE(14,6,Tabel1[Date]/(Tabel1[semaine]=Tabel1[[#This Row],[semaine]]),1)=Tabel1[[#This Row],[Date]])</f>
        <v>0</v>
      </c>
      <c r="R650" s="56" t="str" cm="1">
        <f t="array" aca="1" ref="R650" ca="1">IF(Tabel1[[#This Row],[auxi]:[auxi]],SUMIF(Tabel1[semaine],Tabel1[[#This Row],[semaine]],Tabel1[Heures payées]),"-")</f>
        <v>-</v>
      </c>
      <c r="S650" s="57" t="str" cm="1">
        <f t="array" aca="1" ref="S650" ca="1">IF(Tabel1[[#This Row],[auxi]:[auxi]],Tabel1[[#This Row],[total semaine]]*24-Contrat_hebdo__h,"")</f>
        <v/>
      </c>
      <c r="T650" s="68" t="str" cm="1">
        <f t="array" aca="1" ref="T650" ca="1">IF(Tabel1[[#This Row],[auxi]:[auxi]],SUMIF(Tabel1[semaine],Tabel1[[#This Row],[semaine]],Tabel1[Repas matin]),"-")</f>
        <v>-</v>
      </c>
      <c r="U650" s="68" t="str" cm="1">
        <f t="array" aca="1" ref="U650" ca="1">IF(Tabel1[[#This Row],[auxi]:[auxi]],SUMIF(Tabel1[semaine],Tabel1[[#This Row],[semaine]],Tabel1[Repas soir]),"-")</f>
        <v>-</v>
      </c>
    </row>
    <row r="651" spans="1:21" ht="15.75" thickBot="1" x14ac:dyDescent="0.3">
      <c r="A651" s="68" t="str">
        <f>MOD(YEAR(Tabel1[[#This Row],[Date]]-WEEKDAY(Tabel1[[#This Row],[Date]],2)+4),100)&amp;TEXT(_xlfn.ISOWEEKNUM(Tabel1[[#This Row],[Date]]),"-00")</f>
        <v>27-40</v>
      </c>
      <c r="B651" s="49" t="str">
        <f>MOD(YEAR(Tabel1[[#This Row],[Date]]),100) &amp; TEXT(MONTH(Tabel1[[#This Row],[Date]]),"-00")</f>
        <v>27-10</v>
      </c>
      <c r="C651" s="50">
        <v>46667</v>
      </c>
      <c r="D651" s="53"/>
      <c r="E651" s="53"/>
      <c r="F651" s="53"/>
      <c r="G651" s="53"/>
      <c r="H651" s="53"/>
      <c r="I651" s="53"/>
      <c r="J651" s="53"/>
      <c r="K651" s="53"/>
      <c r="L651" s="69"/>
      <c r="M651" s="53"/>
      <c r="N651" s="48"/>
      <c r="O651" s="53"/>
      <c r="P651" s="54"/>
      <c r="Q651" s="70" cm="1">
        <f t="array" aca="1" ref="Q651" ca="1">(TODAY()&gt;=Tabel1[[#This Row],[Date]])*(_xlfn.AGGREGATE(14,6,Tabel1[Date]/(Tabel1[semaine]=Tabel1[[#This Row],[semaine]]),1)=Tabel1[[#This Row],[Date]])</f>
        <v>0</v>
      </c>
      <c r="R651" s="56" t="str" cm="1">
        <f t="array" aca="1" ref="R651" ca="1">IF(Tabel1[[#This Row],[auxi]:[auxi]],SUMIF(Tabel1[semaine],Tabel1[[#This Row],[semaine]],Tabel1[Heures payées]),"-")</f>
        <v>-</v>
      </c>
      <c r="S651" s="57" t="str" cm="1">
        <f t="array" aca="1" ref="S651" ca="1">IF(Tabel1[[#This Row],[auxi]:[auxi]],Tabel1[[#This Row],[total semaine]]*24-Contrat_hebdo__h,"")</f>
        <v/>
      </c>
      <c r="T651" s="68" t="str" cm="1">
        <f t="array" aca="1" ref="T651" ca="1">IF(Tabel1[[#This Row],[auxi]:[auxi]],SUMIF(Tabel1[semaine],Tabel1[[#This Row],[semaine]],Tabel1[Repas matin]),"-")</f>
        <v>-</v>
      </c>
      <c r="U651" s="68" t="str" cm="1">
        <f t="array" aca="1" ref="U651" ca="1">IF(Tabel1[[#This Row],[auxi]:[auxi]],SUMIF(Tabel1[semaine],Tabel1[[#This Row],[semaine]],Tabel1[Repas soir]),"-")</f>
        <v>-</v>
      </c>
    </row>
    <row r="652" spans="1:21" ht="15.75" thickBot="1" x14ac:dyDescent="0.3">
      <c r="A652" s="68" t="str">
        <f>MOD(YEAR(Tabel1[[#This Row],[Date]]-WEEKDAY(Tabel1[[#This Row],[Date]],2)+4),100)&amp;TEXT(_xlfn.ISOWEEKNUM(Tabel1[[#This Row],[Date]]),"-00")</f>
        <v>27-40</v>
      </c>
      <c r="B652" s="49" t="str">
        <f>MOD(YEAR(Tabel1[[#This Row],[Date]]),100) &amp; TEXT(MONTH(Tabel1[[#This Row],[Date]]),"-00")</f>
        <v>27-10</v>
      </c>
      <c r="C652" s="60">
        <v>46668</v>
      </c>
      <c r="D652" s="53"/>
      <c r="E652" s="53"/>
      <c r="F652" s="53"/>
      <c r="G652" s="53"/>
      <c r="H652" s="53"/>
      <c r="I652" s="53"/>
      <c r="J652" s="53"/>
      <c r="K652" s="53"/>
      <c r="L652" s="69"/>
      <c r="M652" s="53"/>
      <c r="N652" s="48"/>
      <c r="O652" s="53"/>
      <c r="P652" s="54"/>
      <c r="Q652" s="70" cm="1">
        <f t="array" aca="1" ref="Q652" ca="1">(TODAY()&gt;=Tabel1[[#This Row],[Date]])*(_xlfn.AGGREGATE(14,6,Tabel1[Date]/(Tabel1[semaine]=Tabel1[[#This Row],[semaine]]),1)=Tabel1[[#This Row],[Date]])</f>
        <v>0</v>
      </c>
      <c r="R652" s="56" t="str" cm="1">
        <f t="array" aca="1" ref="R652" ca="1">IF(Tabel1[[#This Row],[auxi]:[auxi]],SUMIF(Tabel1[semaine],Tabel1[[#This Row],[semaine]],Tabel1[Heures payées]),"-")</f>
        <v>-</v>
      </c>
      <c r="S652" s="57" t="str" cm="1">
        <f t="array" aca="1" ref="S652" ca="1">IF(Tabel1[[#This Row],[auxi]:[auxi]],Tabel1[[#This Row],[total semaine]]*24-Contrat_hebdo__h,"")</f>
        <v/>
      </c>
      <c r="T652" s="68" t="str" cm="1">
        <f t="array" aca="1" ref="T652" ca="1">IF(Tabel1[[#This Row],[auxi]:[auxi]],SUMIF(Tabel1[semaine],Tabel1[[#This Row],[semaine]],Tabel1[Repas matin]),"-")</f>
        <v>-</v>
      </c>
      <c r="U652" s="68" t="str" cm="1">
        <f t="array" aca="1" ref="U652" ca="1">IF(Tabel1[[#This Row],[auxi]:[auxi]],SUMIF(Tabel1[semaine],Tabel1[[#This Row],[semaine]],Tabel1[Repas soir]),"-")</f>
        <v>-</v>
      </c>
    </row>
    <row r="653" spans="1:21" ht="15.75" thickBot="1" x14ac:dyDescent="0.3">
      <c r="A653" s="68" t="str">
        <f>MOD(YEAR(Tabel1[[#This Row],[Date]]-WEEKDAY(Tabel1[[#This Row],[Date]],2)+4),100)&amp;TEXT(_xlfn.ISOWEEKNUM(Tabel1[[#This Row],[Date]]),"-00")</f>
        <v>27-40</v>
      </c>
      <c r="B653" s="49" t="str">
        <f>MOD(YEAR(Tabel1[[#This Row],[Date]]),100) &amp; TEXT(MONTH(Tabel1[[#This Row],[Date]]),"-00")</f>
        <v>27-10</v>
      </c>
      <c r="C653" s="50">
        <v>46669</v>
      </c>
      <c r="D653" s="53"/>
      <c r="E653" s="53"/>
      <c r="F653" s="53"/>
      <c r="G653" s="53"/>
      <c r="H653" s="53"/>
      <c r="I653" s="53"/>
      <c r="J653" s="53"/>
      <c r="K653" s="53"/>
      <c r="L653" s="69"/>
      <c r="M653" s="53"/>
      <c r="N653" s="48"/>
      <c r="O653" s="53"/>
      <c r="P653" s="54"/>
      <c r="Q653" s="70" cm="1">
        <f t="array" aca="1" ref="Q653" ca="1">(TODAY()&gt;=Tabel1[[#This Row],[Date]])*(_xlfn.AGGREGATE(14,6,Tabel1[Date]/(Tabel1[semaine]=Tabel1[[#This Row],[semaine]]),1)=Tabel1[[#This Row],[Date]])</f>
        <v>0</v>
      </c>
      <c r="R653" s="56" t="str" cm="1">
        <f t="array" aca="1" ref="R653" ca="1">IF(Tabel1[[#This Row],[auxi]:[auxi]],SUMIF(Tabel1[semaine],Tabel1[[#This Row],[semaine]],Tabel1[Heures payées]),"-")</f>
        <v>-</v>
      </c>
      <c r="S653" s="57" t="str" cm="1">
        <f t="array" aca="1" ref="S653" ca="1">IF(Tabel1[[#This Row],[auxi]:[auxi]],Tabel1[[#This Row],[total semaine]]*24-Contrat_hebdo__h,"")</f>
        <v/>
      </c>
      <c r="T653" s="68" t="str" cm="1">
        <f t="array" aca="1" ref="T653" ca="1">IF(Tabel1[[#This Row],[auxi]:[auxi]],SUMIF(Tabel1[semaine],Tabel1[[#This Row],[semaine]],Tabel1[Repas matin]),"-")</f>
        <v>-</v>
      </c>
      <c r="U653" s="68" t="str" cm="1">
        <f t="array" aca="1" ref="U653" ca="1">IF(Tabel1[[#This Row],[auxi]:[auxi]],SUMIF(Tabel1[semaine],Tabel1[[#This Row],[semaine]],Tabel1[Repas soir]),"-")</f>
        <v>-</v>
      </c>
    </row>
    <row r="654" spans="1:21" ht="15.75" thickBot="1" x14ac:dyDescent="0.3">
      <c r="A654" s="68" t="str">
        <f>MOD(YEAR(Tabel1[[#This Row],[Date]]-WEEKDAY(Tabel1[[#This Row],[Date]],2)+4),100)&amp;TEXT(_xlfn.ISOWEEKNUM(Tabel1[[#This Row],[Date]]),"-00")</f>
        <v>27-40</v>
      </c>
      <c r="B654" s="49" t="str">
        <f>MOD(YEAR(Tabel1[[#This Row],[Date]]),100) &amp; TEXT(MONTH(Tabel1[[#This Row],[Date]]),"-00")</f>
        <v>27-10</v>
      </c>
      <c r="C654" s="50">
        <v>46670</v>
      </c>
      <c r="D654" s="53"/>
      <c r="E654" s="53"/>
      <c r="F654" s="53"/>
      <c r="G654" s="53"/>
      <c r="H654" s="53"/>
      <c r="I654" s="53"/>
      <c r="J654" s="53"/>
      <c r="K654" s="53"/>
      <c r="L654" s="69"/>
      <c r="M654" s="53"/>
      <c r="N654" s="48"/>
      <c r="O654" s="53"/>
      <c r="P654" s="54"/>
      <c r="Q654" s="70" cm="1">
        <f t="array" aca="1" ref="Q654" ca="1">(TODAY()&gt;=Tabel1[[#This Row],[Date]])*(_xlfn.AGGREGATE(14,6,Tabel1[Date]/(Tabel1[semaine]=Tabel1[[#This Row],[semaine]]),1)=Tabel1[[#This Row],[Date]])</f>
        <v>0</v>
      </c>
      <c r="R654" s="56" t="str" cm="1">
        <f t="array" aca="1" ref="R654" ca="1">IF(Tabel1[[#This Row],[auxi]:[auxi]],SUMIF(Tabel1[semaine],Tabel1[[#This Row],[semaine]],Tabel1[Heures payées]),"-")</f>
        <v>-</v>
      </c>
      <c r="S654" s="57" t="str" cm="1">
        <f t="array" aca="1" ref="S654" ca="1">IF(Tabel1[[#This Row],[auxi]:[auxi]],Tabel1[[#This Row],[total semaine]]*24-Contrat_hebdo__h,"")</f>
        <v/>
      </c>
      <c r="T654" s="68" t="str" cm="1">
        <f t="array" aca="1" ref="T654" ca="1">IF(Tabel1[[#This Row],[auxi]:[auxi]],SUMIF(Tabel1[semaine],Tabel1[[#This Row],[semaine]],Tabel1[Repas matin]),"-")</f>
        <v>-</v>
      </c>
      <c r="U654" s="68" t="str" cm="1">
        <f t="array" aca="1" ref="U654" ca="1">IF(Tabel1[[#This Row],[auxi]:[auxi]],SUMIF(Tabel1[semaine],Tabel1[[#This Row],[semaine]],Tabel1[Repas soir]),"-")</f>
        <v>-</v>
      </c>
    </row>
    <row r="655" spans="1:21" ht="15.75" thickBot="1" x14ac:dyDescent="0.3">
      <c r="A655" s="68" t="str">
        <f>MOD(YEAR(Tabel1[[#This Row],[Date]]-WEEKDAY(Tabel1[[#This Row],[Date]],2)+4),100)&amp;TEXT(_xlfn.ISOWEEKNUM(Tabel1[[#This Row],[Date]]),"-00")</f>
        <v>27-41</v>
      </c>
      <c r="B655" s="49" t="str">
        <f>MOD(YEAR(Tabel1[[#This Row],[Date]]),100) &amp; TEXT(MONTH(Tabel1[[#This Row],[Date]]),"-00")</f>
        <v>27-10</v>
      </c>
      <c r="C655" s="60">
        <v>46671</v>
      </c>
      <c r="D655" s="53"/>
      <c r="E655" s="53"/>
      <c r="F655" s="53"/>
      <c r="G655" s="53"/>
      <c r="H655" s="53"/>
      <c r="I655" s="53"/>
      <c r="J655" s="53"/>
      <c r="K655" s="53"/>
      <c r="L655" s="69"/>
      <c r="M655" s="53"/>
      <c r="N655" s="48"/>
      <c r="O655" s="53"/>
      <c r="P655" s="54"/>
      <c r="Q655" s="70" cm="1">
        <f t="array" aca="1" ref="Q655" ca="1">(TODAY()&gt;=Tabel1[[#This Row],[Date]])*(_xlfn.AGGREGATE(14,6,Tabel1[Date]/(Tabel1[semaine]=Tabel1[[#This Row],[semaine]]),1)=Tabel1[[#This Row],[Date]])</f>
        <v>0</v>
      </c>
      <c r="R655" s="56" t="str" cm="1">
        <f t="array" aca="1" ref="R655" ca="1">IF(Tabel1[[#This Row],[auxi]:[auxi]],SUMIF(Tabel1[semaine],Tabel1[[#This Row],[semaine]],Tabel1[Heures payées]),"-")</f>
        <v>-</v>
      </c>
      <c r="S655" s="57" t="str" cm="1">
        <f t="array" aca="1" ref="S655" ca="1">IF(Tabel1[[#This Row],[auxi]:[auxi]],Tabel1[[#This Row],[total semaine]]*24-Contrat_hebdo__h,"")</f>
        <v/>
      </c>
      <c r="T655" s="68" t="str" cm="1">
        <f t="array" aca="1" ref="T655" ca="1">IF(Tabel1[[#This Row],[auxi]:[auxi]],SUMIF(Tabel1[semaine],Tabel1[[#This Row],[semaine]],Tabel1[Repas matin]),"-")</f>
        <v>-</v>
      </c>
      <c r="U655" s="68" t="str" cm="1">
        <f t="array" aca="1" ref="U655" ca="1">IF(Tabel1[[#This Row],[auxi]:[auxi]],SUMIF(Tabel1[semaine],Tabel1[[#This Row],[semaine]],Tabel1[Repas soir]),"-")</f>
        <v>-</v>
      </c>
    </row>
    <row r="656" spans="1:21" ht="15.75" thickBot="1" x14ac:dyDescent="0.3">
      <c r="A656" s="68" t="str">
        <f>MOD(YEAR(Tabel1[[#This Row],[Date]]-WEEKDAY(Tabel1[[#This Row],[Date]],2)+4),100)&amp;TEXT(_xlfn.ISOWEEKNUM(Tabel1[[#This Row],[Date]]),"-00")</f>
        <v>27-41</v>
      </c>
      <c r="B656" s="49" t="str">
        <f>MOD(YEAR(Tabel1[[#This Row],[Date]]),100) &amp; TEXT(MONTH(Tabel1[[#This Row],[Date]]),"-00")</f>
        <v>27-10</v>
      </c>
      <c r="C656" s="50">
        <v>46672</v>
      </c>
      <c r="D656" s="53"/>
      <c r="E656" s="53"/>
      <c r="F656" s="53"/>
      <c r="G656" s="53"/>
      <c r="H656" s="53"/>
      <c r="I656" s="53"/>
      <c r="J656" s="53"/>
      <c r="K656" s="53"/>
      <c r="L656" s="69"/>
      <c r="M656" s="53"/>
      <c r="N656" s="48"/>
      <c r="O656" s="53"/>
      <c r="P656" s="54"/>
      <c r="Q656" s="70" cm="1">
        <f t="array" aca="1" ref="Q656" ca="1">(TODAY()&gt;=Tabel1[[#This Row],[Date]])*(_xlfn.AGGREGATE(14,6,Tabel1[Date]/(Tabel1[semaine]=Tabel1[[#This Row],[semaine]]),1)=Tabel1[[#This Row],[Date]])</f>
        <v>0</v>
      </c>
      <c r="R656" s="56" t="str" cm="1">
        <f t="array" aca="1" ref="R656" ca="1">IF(Tabel1[[#This Row],[auxi]:[auxi]],SUMIF(Tabel1[semaine],Tabel1[[#This Row],[semaine]],Tabel1[Heures payées]),"-")</f>
        <v>-</v>
      </c>
      <c r="S656" s="57" t="str" cm="1">
        <f t="array" aca="1" ref="S656" ca="1">IF(Tabel1[[#This Row],[auxi]:[auxi]],Tabel1[[#This Row],[total semaine]]*24-Contrat_hebdo__h,"")</f>
        <v/>
      </c>
      <c r="T656" s="68" t="str" cm="1">
        <f t="array" aca="1" ref="T656" ca="1">IF(Tabel1[[#This Row],[auxi]:[auxi]],SUMIF(Tabel1[semaine],Tabel1[[#This Row],[semaine]],Tabel1[Repas matin]),"-")</f>
        <v>-</v>
      </c>
      <c r="U656" s="68" t="str" cm="1">
        <f t="array" aca="1" ref="U656" ca="1">IF(Tabel1[[#This Row],[auxi]:[auxi]],SUMIF(Tabel1[semaine],Tabel1[[#This Row],[semaine]],Tabel1[Repas soir]),"-")</f>
        <v>-</v>
      </c>
    </row>
    <row r="657" spans="1:21" ht="15.75" thickBot="1" x14ac:dyDescent="0.3">
      <c r="A657" s="68" t="str">
        <f>MOD(YEAR(Tabel1[[#This Row],[Date]]-WEEKDAY(Tabel1[[#This Row],[Date]],2)+4),100)&amp;TEXT(_xlfn.ISOWEEKNUM(Tabel1[[#This Row],[Date]]),"-00")</f>
        <v>27-41</v>
      </c>
      <c r="B657" s="49" t="str">
        <f>MOD(YEAR(Tabel1[[#This Row],[Date]]),100) &amp; TEXT(MONTH(Tabel1[[#This Row],[Date]]),"-00")</f>
        <v>27-10</v>
      </c>
      <c r="C657" s="50">
        <v>46673</v>
      </c>
      <c r="D657" s="53"/>
      <c r="E657" s="53"/>
      <c r="F657" s="53"/>
      <c r="G657" s="53"/>
      <c r="H657" s="53"/>
      <c r="I657" s="53"/>
      <c r="J657" s="53"/>
      <c r="K657" s="53"/>
      <c r="L657" s="69"/>
      <c r="M657" s="53"/>
      <c r="N657" s="48"/>
      <c r="O657" s="53"/>
      <c r="P657" s="54"/>
      <c r="Q657" s="70" cm="1">
        <f t="array" aca="1" ref="Q657" ca="1">(TODAY()&gt;=Tabel1[[#This Row],[Date]])*(_xlfn.AGGREGATE(14,6,Tabel1[Date]/(Tabel1[semaine]=Tabel1[[#This Row],[semaine]]),1)=Tabel1[[#This Row],[Date]])</f>
        <v>0</v>
      </c>
      <c r="R657" s="56" t="str" cm="1">
        <f t="array" aca="1" ref="R657" ca="1">IF(Tabel1[[#This Row],[auxi]:[auxi]],SUMIF(Tabel1[semaine],Tabel1[[#This Row],[semaine]],Tabel1[Heures payées]),"-")</f>
        <v>-</v>
      </c>
      <c r="S657" s="57" t="str" cm="1">
        <f t="array" aca="1" ref="S657" ca="1">IF(Tabel1[[#This Row],[auxi]:[auxi]],Tabel1[[#This Row],[total semaine]]*24-Contrat_hebdo__h,"")</f>
        <v/>
      </c>
      <c r="T657" s="68" t="str" cm="1">
        <f t="array" aca="1" ref="T657" ca="1">IF(Tabel1[[#This Row],[auxi]:[auxi]],SUMIF(Tabel1[semaine],Tabel1[[#This Row],[semaine]],Tabel1[Repas matin]),"-")</f>
        <v>-</v>
      </c>
      <c r="U657" s="68" t="str" cm="1">
        <f t="array" aca="1" ref="U657" ca="1">IF(Tabel1[[#This Row],[auxi]:[auxi]],SUMIF(Tabel1[semaine],Tabel1[[#This Row],[semaine]],Tabel1[Repas soir]),"-")</f>
        <v>-</v>
      </c>
    </row>
    <row r="658" spans="1:21" ht="15.75" thickBot="1" x14ac:dyDescent="0.3">
      <c r="A658" s="68" t="str">
        <f>MOD(YEAR(Tabel1[[#This Row],[Date]]-WEEKDAY(Tabel1[[#This Row],[Date]],2)+4),100)&amp;TEXT(_xlfn.ISOWEEKNUM(Tabel1[[#This Row],[Date]]),"-00")</f>
        <v>27-41</v>
      </c>
      <c r="B658" s="49" t="str">
        <f>MOD(YEAR(Tabel1[[#This Row],[Date]]),100) &amp; TEXT(MONTH(Tabel1[[#This Row],[Date]]),"-00")</f>
        <v>27-10</v>
      </c>
      <c r="C658" s="60">
        <v>46674</v>
      </c>
      <c r="D658" s="53"/>
      <c r="E658" s="53"/>
      <c r="F658" s="53"/>
      <c r="G658" s="53"/>
      <c r="H658" s="53"/>
      <c r="I658" s="53"/>
      <c r="J658" s="53"/>
      <c r="K658" s="53"/>
      <c r="L658" s="69"/>
      <c r="M658" s="53"/>
      <c r="N658" s="48"/>
      <c r="O658" s="53"/>
      <c r="P658" s="54"/>
      <c r="Q658" s="70" cm="1">
        <f t="array" aca="1" ref="Q658" ca="1">(TODAY()&gt;=Tabel1[[#This Row],[Date]])*(_xlfn.AGGREGATE(14,6,Tabel1[Date]/(Tabel1[semaine]=Tabel1[[#This Row],[semaine]]),1)=Tabel1[[#This Row],[Date]])</f>
        <v>0</v>
      </c>
      <c r="R658" s="56" t="str" cm="1">
        <f t="array" aca="1" ref="R658" ca="1">IF(Tabel1[[#This Row],[auxi]:[auxi]],SUMIF(Tabel1[semaine],Tabel1[[#This Row],[semaine]],Tabel1[Heures payées]),"-")</f>
        <v>-</v>
      </c>
      <c r="S658" s="57" t="str" cm="1">
        <f t="array" aca="1" ref="S658" ca="1">IF(Tabel1[[#This Row],[auxi]:[auxi]],Tabel1[[#This Row],[total semaine]]*24-Contrat_hebdo__h,"")</f>
        <v/>
      </c>
      <c r="T658" s="68" t="str" cm="1">
        <f t="array" aca="1" ref="T658" ca="1">IF(Tabel1[[#This Row],[auxi]:[auxi]],SUMIF(Tabel1[semaine],Tabel1[[#This Row],[semaine]],Tabel1[Repas matin]),"-")</f>
        <v>-</v>
      </c>
      <c r="U658" s="68" t="str" cm="1">
        <f t="array" aca="1" ref="U658" ca="1">IF(Tabel1[[#This Row],[auxi]:[auxi]],SUMIF(Tabel1[semaine],Tabel1[[#This Row],[semaine]],Tabel1[Repas soir]),"-")</f>
        <v>-</v>
      </c>
    </row>
    <row r="659" spans="1:21" ht="15.75" thickBot="1" x14ac:dyDescent="0.3">
      <c r="A659" s="68" t="str">
        <f>MOD(YEAR(Tabel1[[#This Row],[Date]]-WEEKDAY(Tabel1[[#This Row],[Date]],2)+4),100)&amp;TEXT(_xlfn.ISOWEEKNUM(Tabel1[[#This Row],[Date]]),"-00")</f>
        <v>27-41</v>
      </c>
      <c r="B659" s="49" t="str">
        <f>MOD(YEAR(Tabel1[[#This Row],[Date]]),100) &amp; TEXT(MONTH(Tabel1[[#This Row],[Date]]),"-00")</f>
        <v>27-10</v>
      </c>
      <c r="C659" s="50">
        <v>46675</v>
      </c>
      <c r="D659" s="53"/>
      <c r="E659" s="53"/>
      <c r="F659" s="53"/>
      <c r="G659" s="53"/>
      <c r="H659" s="53"/>
      <c r="I659" s="53"/>
      <c r="J659" s="53"/>
      <c r="K659" s="53"/>
      <c r="L659" s="69"/>
      <c r="M659" s="53"/>
      <c r="N659" s="48"/>
      <c r="O659" s="53"/>
      <c r="P659" s="54"/>
      <c r="Q659" s="70" cm="1">
        <f t="array" aca="1" ref="Q659" ca="1">(TODAY()&gt;=Tabel1[[#This Row],[Date]])*(_xlfn.AGGREGATE(14,6,Tabel1[Date]/(Tabel1[semaine]=Tabel1[[#This Row],[semaine]]),1)=Tabel1[[#This Row],[Date]])</f>
        <v>0</v>
      </c>
      <c r="R659" s="56" t="str" cm="1">
        <f t="array" aca="1" ref="R659" ca="1">IF(Tabel1[[#This Row],[auxi]:[auxi]],SUMIF(Tabel1[semaine],Tabel1[[#This Row],[semaine]],Tabel1[Heures payées]),"-")</f>
        <v>-</v>
      </c>
      <c r="S659" s="57" t="str" cm="1">
        <f t="array" aca="1" ref="S659" ca="1">IF(Tabel1[[#This Row],[auxi]:[auxi]],Tabel1[[#This Row],[total semaine]]*24-Contrat_hebdo__h,"")</f>
        <v/>
      </c>
      <c r="T659" s="68" t="str" cm="1">
        <f t="array" aca="1" ref="T659" ca="1">IF(Tabel1[[#This Row],[auxi]:[auxi]],SUMIF(Tabel1[semaine],Tabel1[[#This Row],[semaine]],Tabel1[Repas matin]),"-")</f>
        <v>-</v>
      </c>
      <c r="U659" s="68" t="str" cm="1">
        <f t="array" aca="1" ref="U659" ca="1">IF(Tabel1[[#This Row],[auxi]:[auxi]],SUMIF(Tabel1[semaine],Tabel1[[#This Row],[semaine]],Tabel1[Repas soir]),"-")</f>
        <v>-</v>
      </c>
    </row>
    <row r="660" spans="1:21" ht="15.75" thickBot="1" x14ac:dyDescent="0.3">
      <c r="A660" s="68" t="str">
        <f>MOD(YEAR(Tabel1[[#This Row],[Date]]-WEEKDAY(Tabel1[[#This Row],[Date]],2)+4),100)&amp;TEXT(_xlfn.ISOWEEKNUM(Tabel1[[#This Row],[Date]]),"-00")</f>
        <v>27-41</v>
      </c>
      <c r="B660" s="49" t="str">
        <f>MOD(YEAR(Tabel1[[#This Row],[Date]]),100) &amp; TEXT(MONTH(Tabel1[[#This Row],[Date]]),"-00")</f>
        <v>27-10</v>
      </c>
      <c r="C660" s="50">
        <v>46676</v>
      </c>
      <c r="D660" s="53"/>
      <c r="E660" s="53"/>
      <c r="F660" s="53"/>
      <c r="G660" s="53"/>
      <c r="H660" s="53"/>
      <c r="I660" s="53"/>
      <c r="J660" s="53"/>
      <c r="K660" s="53"/>
      <c r="L660" s="69"/>
      <c r="M660" s="53"/>
      <c r="N660" s="48"/>
      <c r="O660" s="53"/>
      <c r="P660" s="54"/>
      <c r="Q660" s="70" cm="1">
        <f t="array" aca="1" ref="Q660" ca="1">(TODAY()&gt;=Tabel1[[#This Row],[Date]])*(_xlfn.AGGREGATE(14,6,Tabel1[Date]/(Tabel1[semaine]=Tabel1[[#This Row],[semaine]]),1)=Tabel1[[#This Row],[Date]])</f>
        <v>0</v>
      </c>
      <c r="R660" s="56" t="str" cm="1">
        <f t="array" aca="1" ref="R660" ca="1">IF(Tabel1[[#This Row],[auxi]:[auxi]],SUMIF(Tabel1[semaine],Tabel1[[#This Row],[semaine]],Tabel1[Heures payées]),"-")</f>
        <v>-</v>
      </c>
      <c r="S660" s="57" t="str" cm="1">
        <f t="array" aca="1" ref="S660" ca="1">IF(Tabel1[[#This Row],[auxi]:[auxi]],Tabel1[[#This Row],[total semaine]]*24-Contrat_hebdo__h,"")</f>
        <v/>
      </c>
      <c r="T660" s="68" t="str" cm="1">
        <f t="array" aca="1" ref="T660" ca="1">IF(Tabel1[[#This Row],[auxi]:[auxi]],SUMIF(Tabel1[semaine],Tabel1[[#This Row],[semaine]],Tabel1[Repas matin]),"-")</f>
        <v>-</v>
      </c>
      <c r="U660" s="68" t="str" cm="1">
        <f t="array" aca="1" ref="U660" ca="1">IF(Tabel1[[#This Row],[auxi]:[auxi]],SUMIF(Tabel1[semaine],Tabel1[[#This Row],[semaine]],Tabel1[Repas soir]),"-")</f>
        <v>-</v>
      </c>
    </row>
    <row r="661" spans="1:21" ht="15.75" thickBot="1" x14ac:dyDescent="0.3">
      <c r="A661" s="68" t="str">
        <f>MOD(YEAR(Tabel1[[#This Row],[Date]]-WEEKDAY(Tabel1[[#This Row],[Date]],2)+4),100)&amp;TEXT(_xlfn.ISOWEEKNUM(Tabel1[[#This Row],[Date]]),"-00")</f>
        <v>27-41</v>
      </c>
      <c r="B661" s="49" t="str">
        <f>MOD(YEAR(Tabel1[[#This Row],[Date]]),100) &amp; TEXT(MONTH(Tabel1[[#This Row],[Date]]),"-00")</f>
        <v>27-10</v>
      </c>
      <c r="C661" s="60">
        <v>46677</v>
      </c>
      <c r="D661" s="53"/>
      <c r="E661" s="53"/>
      <c r="F661" s="53"/>
      <c r="G661" s="53"/>
      <c r="H661" s="53"/>
      <c r="I661" s="53"/>
      <c r="J661" s="53"/>
      <c r="K661" s="53"/>
      <c r="L661" s="69"/>
      <c r="M661" s="53"/>
      <c r="N661" s="48"/>
      <c r="O661" s="53"/>
      <c r="P661" s="54"/>
      <c r="Q661" s="70" cm="1">
        <f t="array" aca="1" ref="Q661" ca="1">(TODAY()&gt;=Tabel1[[#This Row],[Date]])*(_xlfn.AGGREGATE(14,6,Tabel1[Date]/(Tabel1[semaine]=Tabel1[[#This Row],[semaine]]),1)=Tabel1[[#This Row],[Date]])</f>
        <v>0</v>
      </c>
      <c r="R661" s="56" t="str" cm="1">
        <f t="array" aca="1" ref="R661" ca="1">IF(Tabel1[[#This Row],[auxi]:[auxi]],SUMIF(Tabel1[semaine],Tabel1[[#This Row],[semaine]],Tabel1[Heures payées]),"-")</f>
        <v>-</v>
      </c>
      <c r="S661" s="57" t="str" cm="1">
        <f t="array" aca="1" ref="S661" ca="1">IF(Tabel1[[#This Row],[auxi]:[auxi]],Tabel1[[#This Row],[total semaine]]*24-Contrat_hebdo__h,"")</f>
        <v/>
      </c>
      <c r="T661" s="68" t="str" cm="1">
        <f t="array" aca="1" ref="T661" ca="1">IF(Tabel1[[#This Row],[auxi]:[auxi]],SUMIF(Tabel1[semaine],Tabel1[[#This Row],[semaine]],Tabel1[Repas matin]),"-")</f>
        <v>-</v>
      </c>
      <c r="U661" s="68" t="str" cm="1">
        <f t="array" aca="1" ref="U661" ca="1">IF(Tabel1[[#This Row],[auxi]:[auxi]],SUMIF(Tabel1[semaine],Tabel1[[#This Row],[semaine]],Tabel1[Repas soir]),"-")</f>
        <v>-</v>
      </c>
    </row>
    <row r="662" spans="1:21" ht="15.75" thickBot="1" x14ac:dyDescent="0.3">
      <c r="A662" s="68" t="str">
        <f>MOD(YEAR(Tabel1[[#This Row],[Date]]-WEEKDAY(Tabel1[[#This Row],[Date]],2)+4),100)&amp;TEXT(_xlfn.ISOWEEKNUM(Tabel1[[#This Row],[Date]]),"-00")</f>
        <v>27-42</v>
      </c>
      <c r="B662" s="49" t="str">
        <f>MOD(YEAR(Tabel1[[#This Row],[Date]]),100) &amp; TEXT(MONTH(Tabel1[[#This Row],[Date]]),"-00")</f>
        <v>27-10</v>
      </c>
      <c r="C662" s="50">
        <v>46678</v>
      </c>
      <c r="D662" s="53"/>
      <c r="E662" s="53"/>
      <c r="F662" s="53"/>
      <c r="G662" s="53"/>
      <c r="H662" s="53"/>
      <c r="I662" s="53"/>
      <c r="J662" s="53"/>
      <c r="K662" s="53"/>
      <c r="L662" s="69"/>
      <c r="M662" s="53"/>
      <c r="N662" s="48"/>
      <c r="O662" s="53"/>
      <c r="P662" s="54"/>
      <c r="Q662" s="70" cm="1">
        <f t="array" aca="1" ref="Q662" ca="1">(TODAY()&gt;=Tabel1[[#This Row],[Date]])*(_xlfn.AGGREGATE(14,6,Tabel1[Date]/(Tabel1[semaine]=Tabel1[[#This Row],[semaine]]),1)=Tabel1[[#This Row],[Date]])</f>
        <v>0</v>
      </c>
      <c r="R662" s="56" t="str" cm="1">
        <f t="array" aca="1" ref="R662" ca="1">IF(Tabel1[[#This Row],[auxi]:[auxi]],SUMIF(Tabel1[semaine],Tabel1[[#This Row],[semaine]],Tabel1[Heures payées]),"-")</f>
        <v>-</v>
      </c>
      <c r="S662" s="57" t="str" cm="1">
        <f t="array" aca="1" ref="S662" ca="1">IF(Tabel1[[#This Row],[auxi]:[auxi]],Tabel1[[#This Row],[total semaine]]*24-Contrat_hebdo__h,"")</f>
        <v/>
      </c>
      <c r="T662" s="68" t="str" cm="1">
        <f t="array" aca="1" ref="T662" ca="1">IF(Tabel1[[#This Row],[auxi]:[auxi]],SUMIF(Tabel1[semaine],Tabel1[[#This Row],[semaine]],Tabel1[Repas matin]),"-")</f>
        <v>-</v>
      </c>
      <c r="U662" s="68" t="str" cm="1">
        <f t="array" aca="1" ref="U662" ca="1">IF(Tabel1[[#This Row],[auxi]:[auxi]],SUMIF(Tabel1[semaine],Tabel1[[#This Row],[semaine]],Tabel1[Repas soir]),"-")</f>
        <v>-</v>
      </c>
    </row>
    <row r="663" spans="1:21" ht="15.75" thickBot="1" x14ac:dyDescent="0.3">
      <c r="A663" s="68" t="str">
        <f>MOD(YEAR(Tabel1[[#This Row],[Date]]-WEEKDAY(Tabel1[[#This Row],[Date]],2)+4),100)&amp;TEXT(_xlfn.ISOWEEKNUM(Tabel1[[#This Row],[Date]]),"-00")</f>
        <v>27-42</v>
      </c>
      <c r="B663" s="49" t="str">
        <f>MOD(YEAR(Tabel1[[#This Row],[Date]]),100) &amp; TEXT(MONTH(Tabel1[[#This Row],[Date]]),"-00")</f>
        <v>27-10</v>
      </c>
      <c r="C663" s="50">
        <v>46679</v>
      </c>
      <c r="D663" s="53"/>
      <c r="E663" s="53"/>
      <c r="F663" s="53"/>
      <c r="G663" s="53"/>
      <c r="H663" s="53"/>
      <c r="I663" s="53"/>
      <c r="J663" s="53"/>
      <c r="K663" s="53"/>
      <c r="L663" s="69"/>
      <c r="M663" s="53"/>
      <c r="N663" s="48"/>
      <c r="O663" s="53"/>
      <c r="P663" s="54"/>
      <c r="Q663" s="70" cm="1">
        <f t="array" aca="1" ref="Q663" ca="1">(TODAY()&gt;=Tabel1[[#This Row],[Date]])*(_xlfn.AGGREGATE(14,6,Tabel1[Date]/(Tabel1[semaine]=Tabel1[[#This Row],[semaine]]),1)=Tabel1[[#This Row],[Date]])</f>
        <v>0</v>
      </c>
      <c r="R663" s="56" t="str" cm="1">
        <f t="array" aca="1" ref="R663" ca="1">IF(Tabel1[[#This Row],[auxi]:[auxi]],SUMIF(Tabel1[semaine],Tabel1[[#This Row],[semaine]],Tabel1[Heures payées]),"-")</f>
        <v>-</v>
      </c>
      <c r="S663" s="57" t="str" cm="1">
        <f t="array" aca="1" ref="S663" ca="1">IF(Tabel1[[#This Row],[auxi]:[auxi]],Tabel1[[#This Row],[total semaine]]*24-Contrat_hebdo__h,"")</f>
        <v/>
      </c>
      <c r="T663" s="68" t="str" cm="1">
        <f t="array" aca="1" ref="T663" ca="1">IF(Tabel1[[#This Row],[auxi]:[auxi]],SUMIF(Tabel1[semaine],Tabel1[[#This Row],[semaine]],Tabel1[Repas matin]),"-")</f>
        <v>-</v>
      </c>
      <c r="U663" s="68" t="str" cm="1">
        <f t="array" aca="1" ref="U663" ca="1">IF(Tabel1[[#This Row],[auxi]:[auxi]],SUMIF(Tabel1[semaine],Tabel1[[#This Row],[semaine]],Tabel1[Repas soir]),"-")</f>
        <v>-</v>
      </c>
    </row>
    <row r="664" spans="1:21" ht="15.75" thickBot="1" x14ac:dyDescent="0.3">
      <c r="A664" s="68" t="str">
        <f>MOD(YEAR(Tabel1[[#This Row],[Date]]-WEEKDAY(Tabel1[[#This Row],[Date]],2)+4),100)&amp;TEXT(_xlfn.ISOWEEKNUM(Tabel1[[#This Row],[Date]]),"-00")</f>
        <v>27-42</v>
      </c>
      <c r="B664" s="49" t="str">
        <f>MOD(YEAR(Tabel1[[#This Row],[Date]]),100) &amp; TEXT(MONTH(Tabel1[[#This Row],[Date]]),"-00")</f>
        <v>27-10</v>
      </c>
      <c r="C664" s="60">
        <v>46680</v>
      </c>
      <c r="D664" s="53"/>
      <c r="E664" s="53"/>
      <c r="F664" s="53"/>
      <c r="G664" s="53"/>
      <c r="H664" s="53"/>
      <c r="I664" s="53"/>
      <c r="J664" s="53"/>
      <c r="K664" s="53"/>
      <c r="L664" s="69"/>
      <c r="M664" s="53"/>
      <c r="N664" s="48"/>
      <c r="O664" s="53"/>
      <c r="P664" s="54"/>
      <c r="Q664" s="70" cm="1">
        <f t="array" aca="1" ref="Q664" ca="1">(TODAY()&gt;=Tabel1[[#This Row],[Date]])*(_xlfn.AGGREGATE(14,6,Tabel1[Date]/(Tabel1[semaine]=Tabel1[[#This Row],[semaine]]),1)=Tabel1[[#This Row],[Date]])</f>
        <v>0</v>
      </c>
      <c r="R664" s="56" t="str" cm="1">
        <f t="array" aca="1" ref="R664" ca="1">IF(Tabel1[[#This Row],[auxi]:[auxi]],SUMIF(Tabel1[semaine],Tabel1[[#This Row],[semaine]],Tabel1[Heures payées]),"-")</f>
        <v>-</v>
      </c>
      <c r="S664" s="57" t="str" cm="1">
        <f t="array" aca="1" ref="S664" ca="1">IF(Tabel1[[#This Row],[auxi]:[auxi]],Tabel1[[#This Row],[total semaine]]*24-Contrat_hebdo__h,"")</f>
        <v/>
      </c>
      <c r="T664" s="68" t="str" cm="1">
        <f t="array" aca="1" ref="T664" ca="1">IF(Tabel1[[#This Row],[auxi]:[auxi]],SUMIF(Tabel1[semaine],Tabel1[[#This Row],[semaine]],Tabel1[Repas matin]),"-")</f>
        <v>-</v>
      </c>
      <c r="U664" s="68" t="str" cm="1">
        <f t="array" aca="1" ref="U664" ca="1">IF(Tabel1[[#This Row],[auxi]:[auxi]],SUMIF(Tabel1[semaine],Tabel1[[#This Row],[semaine]],Tabel1[Repas soir]),"-")</f>
        <v>-</v>
      </c>
    </row>
    <row r="665" spans="1:21" ht="15.75" thickBot="1" x14ac:dyDescent="0.3">
      <c r="A665" s="68" t="str">
        <f>MOD(YEAR(Tabel1[[#This Row],[Date]]-WEEKDAY(Tabel1[[#This Row],[Date]],2)+4),100)&amp;TEXT(_xlfn.ISOWEEKNUM(Tabel1[[#This Row],[Date]]),"-00")</f>
        <v>27-42</v>
      </c>
      <c r="B665" s="49" t="str">
        <f>MOD(YEAR(Tabel1[[#This Row],[Date]]),100) &amp; TEXT(MONTH(Tabel1[[#This Row],[Date]]),"-00")</f>
        <v>27-10</v>
      </c>
      <c r="C665" s="50">
        <v>46681</v>
      </c>
      <c r="D665" s="53"/>
      <c r="E665" s="53"/>
      <c r="F665" s="53"/>
      <c r="G665" s="53"/>
      <c r="H665" s="53"/>
      <c r="I665" s="53"/>
      <c r="J665" s="53"/>
      <c r="K665" s="53"/>
      <c r="L665" s="69"/>
      <c r="M665" s="53"/>
      <c r="N665" s="48"/>
      <c r="O665" s="53"/>
      <c r="P665" s="54"/>
      <c r="Q665" s="70" cm="1">
        <f t="array" aca="1" ref="Q665" ca="1">(TODAY()&gt;=Tabel1[[#This Row],[Date]])*(_xlfn.AGGREGATE(14,6,Tabel1[Date]/(Tabel1[semaine]=Tabel1[[#This Row],[semaine]]),1)=Tabel1[[#This Row],[Date]])</f>
        <v>0</v>
      </c>
      <c r="R665" s="56" t="str" cm="1">
        <f t="array" aca="1" ref="R665" ca="1">IF(Tabel1[[#This Row],[auxi]:[auxi]],SUMIF(Tabel1[semaine],Tabel1[[#This Row],[semaine]],Tabel1[Heures payées]),"-")</f>
        <v>-</v>
      </c>
      <c r="S665" s="57" t="str" cm="1">
        <f t="array" aca="1" ref="S665" ca="1">IF(Tabel1[[#This Row],[auxi]:[auxi]],Tabel1[[#This Row],[total semaine]]*24-Contrat_hebdo__h,"")</f>
        <v/>
      </c>
      <c r="T665" s="68" t="str" cm="1">
        <f t="array" aca="1" ref="T665" ca="1">IF(Tabel1[[#This Row],[auxi]:[auxi]],SUMIF(Tabel1[semaine],Tabel1[[#This Row],[semaine]],Tabel1[Repas matin]),"-")</f>
        <v>-</v>
      </c>
      <c r="U665" s="68" t="str" cm="1">
        <f t="array" aca="1" ref="U665" ca="1">IF(Tabel1[[#This Row],[auxi]:[auxi]],SUMIF(Tabel1[semaine],Tabel1[[#This Row],[semaine]],Tabel1[Repas soir]),"-")</f>
        <v>-</v>
      </c>
    </row>
    <row r="666" spans="1:21" ht="15.75" thickBot="1" x14ac:dyDescent="0.3">
      <c r="A666" s="68" t="str">
        <f>MOD(YEAR(Tabel1[[#This Row],[Date]]-WEEKDAY(Tabel1[[#This Row],[Date]],2)+4),100)&amp;TEXT(_xlfn.ISOWEEKNUM(Tabel1[[#This Row],[Date]]),"-00")</f>
        <v>27-42</v>
      </c>
      <c r="B666" s="49" t="str">
        <f>MOD(YEAR(Tabel1[[#This Row],[Date]]),100) &amp; TEXT(MONTH(Tabel1[[#This Row],[Date]]),"-00")</f>
        <v>27-10</v>
      </c>
      <c r="C666" s="50">
        <v>46682</v>
      </c>
      <c r="D666" s="53"/>
      <c r="E666" s="53"/>
      <c r="F666" s="53"/>
      <c r="G666" s="53"/>
      <c r="H666" s="53"/>
      <c r="I666" s="53"/>
      <c r="J666" s="53"/>
      <c r="K666" s="53"/>
      <c r="L666" s="69"/>
      <c r="M666" s="53"/>
      <c r="N666" s="48"/>
      <c r="O666" s="53"/>
      <c r="P666" s="54"/>
      <c r="Q666" s="70" cm="1">
        <f t="array" aca="1" ref="Q666" ca="1">(TODAY()&gt;=Tabel1[[#This Row],[Date]])*(_xlfn.AGGREGATE(14,6,Tabel1[Date]/(Tabel1[semaine]=Tabel1[[#This Row],[semaine]]),1)=Tabel1[[#This Row],[Date]])</f>
        <v>0</v>
      </c>
      <c r="R666" s="56" t="str" cm="1">
        <f t="array" aca="1" ref="R666" ca="1">IF(Tabel1[[#This Row],[auxi]:[auxi]],SUMIF(Tabel1[semaine],Tabel1[[#This Row],[semaine]],Tabel1[Heures payées]),"-")</f>
        <v>-</v>
      </c>
      <c r="S666" s="57" t="str" cm="1">
        <f t="array" aca="1" ref="S666" ca="1">IF(Tabel1[[#This Row],[auxi]:[auxi]],Tabel1[[#This Row],[total semaine]]*24-Contrat_hebdo__h,"")</f>
        <v/>
      </c>
      <c r="T666" s="68" t="str" cm="1">
        <f t="array" aca="1" ref="T666" ca="1">IF(Tabel1[[#This Row],[auxi]:[auxi]],SUMIF(Tabel1[semaine],Tabel1[[#This Row],[semaine]],Tabel1[Repas matin]),"-")</f>
        <v>-</v>
      </c>
      <c r="U666" s="68" t="str" cm="1">
        <f t="array" aca="1" ref="U666" ca="1">IF(Tabel1[[#This Row],[auxi]:[auxi]],SUMIF(Tabel1[semaine],Tabel1[[#This Row],[semaine]],Tabel1[Repas soir]),"-")</f>
        <v>-</v>
      </c>
    </row>
    <row r="667" spans="1:21" ht="15.75" thickBot="1" x14ac:dyDescent="0.3">
      <c r="A667" s="68" t="str">
        <f>MOD(YEAR(Tabel1[[#This Row],[Date]]-WEEKDAY(Tabel1[[#This Row],[Date]],2)+4),100)&amp;TEXT(_xlfn.ISOWEEKNUM(Tabel1[[#This Row],[Date]]),"-00")</f>
        <v>27-42</v>
      </c>
      <c r="B667" s="49" t="str">
        <f>MOD(YEAR(Tabel1[[#This Row],[Date]]),100) &amp; TEXT(MONTH(Tabel1[[#This Row],[Date]]),"-00")</f>
        <v>27-10</v>
      </c>
      <c r="C667" s="60">
        <v>46683</v>
      </c>
      <c r="D667" s="53"/>
      <c r="E667" s="53"/>
      <c r="F667" s="53"/>
      <c r="G667" s="53"/>
      <c r="H667" s="53"/>
      <c r="I667" s="53"/>
      <c r="J667" s="53"/>
      <c r="K667" s="53"/>
      <c r="L667" s="69"/>
      <c r="M667" s="53"/>
      <c r="N667" s="48"/>
      <c r="O667" s="53"/>
      <c r="P667" s="54"/>
      <c r="Q667" s="70" cm="1">
        <f t="array" aca="1" ref="Q667" ca="1">(TODAY()&gt;=Tabel1[[#This Row],[Date]])*(_xlfn.AGGREGATE(14,6,Tabel1[Date]/(Tabel1[semaine]=Tabel1[[#This Row],[semaine]]),1)=Tabel1[[#This Row],[Date]])</f>
        <v>0</v>
      </c>
      <c r="R667" s="56" t="str" cm="1">
        <f t="array" aca="1" ref="R667" ca="1">IF(Tabel1[[#This Row],[auxi]:[auxi]],SUMIF(Tabel1[semaine],Tabel1[[#This Row],[semaine]],Tabel1[Heures payées]),"-")</f>
        <v>-</v>
      </c>
      <c r="S667" s="57" t="str" cm="1">
        <f t="array" aca="1" ref="S667" ca="1">IF(Tabel1[[#This Row],[auxi]:[auxi]],Tabel1[[#This Row],[total semaine]]*24-Contrat_hebdo__h,"")</f>
        <v/>
      </c>
      <c r="T667" s="68" t="str" cm="1">
        <f t="array" aca="1" ref="T667" ca="1">IF(Tabel1[[#This Row],[auxi]:[auxi]],SUMIF(Tabel1[semaine],Tabel1[[#This Row],[semaine]],Tabel1[Repas matin]),"-")</f>
        <v>-</v>
      </c>
      <c r="U667" s="68" t="str" cm="1">
        <f t="array" aca="1" ref="U667" ca="1">IF(Tabel1[[#This Row],[auxi]:[auxi]],SUMIF(Tabel1[semaine],Tabel1[[#This Row],[semaine]],Tabel1[Repas soir]),"-")</f>
        <v>-</v>
      </c>
    </row>
    <row r="668" spans="1:21" ht="15.75" thickBot="1" x14ac:dyDescent="0.3">
      <c r="A668" s="68" t="str">
        <f>MOD(YEAR(Tabel1[[#This Row],[Date]]-WEEKDAY(Tabel1[[#This Row],[Date]],2)+4),100)&amp;TEXT(_xlfn.ISOWEEKNUM(Tabel1[[#This Row],[Date]]),"-00")</f>
        <v>27-42</v>
      </c>
      <c r="B668" s="49" t="str">
        <f>MOD(YEAR(Tabel1[[#This Row],[Date]]),100) &amp; TEXT(MONTH(Tabel1[[#This Row],[Date]]),"-00")</f>
        <v>27-10</v>
      </c>
      <c r="C668" s="50">
        <v>46684</v>
      </c>
      <c r="D668" s="53"/>
      <c r="E668" s="53"/>
      <c r="F668" s="53"/>
      <c r="G668" s="53"/>
      <c r="H668" s="53"/>
      <c r="I668" s="53"/>
      <c r="J668" s="53"/>
      <c r="K668" s="53"/>
      <c r="L668" s="69"/>
      <c r="M668" s="53"/>
      <c r="N668" s="48"/>
      <c r="O668" s="53"/>
      <c r="P668" s="54"/>
      <c r="Q668" s="70" cm="1">
        <f t="array" aca="1" ref="Q668" ca="1">(TODAY()&gt;=Tabel1[[#This Row],[Date]])*(_xlfn.AGGREGATE(14,6,Tabel1[Date]/(Tabel1[semaine]=Tabel1[[#This Row],[semaine]]),1)=Tabel1[[#This Row],[Date]])</f>
        <v>0</v>
      </c>
      <c r="R668" s="56" t="str" cm="1">
        <f t="array" aca="1" ref="R668" ca="1">IF(Tabel1[[#This Row],[auxi]:[auxi]],SUMIF(Tabel1[semaine],Tabel1[[#This Row],[semaine]],Tabel1[Heures payées]),"-")</f>
        <v>-</v>
      </c>
      <c r="S668" s="57" t="str" cm="1">
        <f t="array" aca="1" ref="S668" ca="1">IF(Tabel1[[#This Row],[auxi]:[auxi]],Tabel1[[#This Row],[total semaine]]*24-Contrat_hebdo__h,"")</f>
        <v/>
      </c>
      <c r="T668" s="68" t="str" cm="1">
        <f t="array" aca="1" ref="T668" ca="1">IF(Tabel1[[#This Row],[auxi]:[auxi]],SUMIF(Tabel1[semaine],Tabel1[[#This Row],[semaine]],Tabel1[Repas matin]),"-")</f>
        <v>-</v>
      </c>
      <c r="U668" s="68" t="str" cm="1">
        <f t="array" aca="1" ref="U668" ca="1">IF(Tabel1[[#This Row],[auxi]:[auxi]],SUMIF(Tabel1[semaine],Tabel1[[#This Row],[semaine]],Tabel1[Repas soir]),"-")</f>
        <v>-</v>
      </c>
    </row>
    <row r="669" spans="1:21" ht="15.75" thickBot="1" x14ac:dyDescent="0.3">
      <c r="A669" s="68" t="str">
        <f>MOD(YEAR(Tabel1[[#This Row],[Date]]-WEEKDAY(Tabel1[[#This Row],[Date]],2)+4),100)&amp;TEXT(_xlfn.ISOWEEKNUM(Tabel1[[#This Row],[Date]]),"-00")</f>
        <v>27-43</v>
      </c>
      <c r="B669" s="49" t="str">
        <f>MOD(YEAR(Tabel1[[#This Row],[Date]]),100) &amp; TEXT(MONTH(Tabel1[[#This Row],[Date]]),"-00")</f>
        <v>27-10</v>
      </c>
      <c r="C669" s="50">
        <v>46685</v>
      </c>
      <c r="D669" s="53"/>
      <c r="E669" s="53"/>
      <c r="F669" s="53"/>
      <c r="G669" s="53"/>
      <c r="H669" s="53"/>
      <c r="I669" s="53"/>
      <c r="J669" s="53"/>
      <c r="K669" s="53"/>
      <c r="L669" s="69"/>
      <c r="M669" s="53"/>
      <c r="N669" s="48"/>
      <c r="O669" s="53"/>
      <c r="P669" s="54"/>
      <c r="Q669" s="70" cm="1">
        <f t="array" aca="1" ref="Q669" ca="1">(TODAY()&gt;=Tabel1[[#This Row],[Date]])*(_xlfn.AGGREGATE(14,6,Tabel1[Date]/(Tabel1[semaine]=Tabel1[[#This Row],[semaine]]),1)=Tabel1[[#This Row],[Date]])</f>
        <v>0</v>
      </c>
      <c r="R669" s="56" t="str" cm="1">
        <f t="array" aca="1" ref="R669" ca="1">IF(Tabel1[[#This Row],[auxi]:[auxi]],SUMIF(Tabel1[semaine],Tabel1[[#This Row],[semaine]],Tabel1[Heures payées]),"-")</f>
        <v>-</v>
      </c>
      <c r="S669" s="57" t="str" cm="1">
        <f t="array" aca="1" ref="S669" ca="1">IF(Tabel1[[#This Row],[auxi]:[auxi]],Tabel1[[#This Row],[total semaine]]*24-Contrat_hebdo__h,"")</f>
        <v/>
      </c>
      <c r="T669" s="68" t="str" cm="1">
        <f t="array" aca="1" ref="T669" ca="1">IF(Tabel1[[#This Row],[auxi]:[auxi]],SUMIF(Tabel1[semaine],Tabel1[[#This Row],[semaine]],Tabel1[Repas matin]),"-")</f>
        <v>-</v>
      </c>
      <c r="U669" s="68" t="str" cm="1">
        <f t="array" aca="1" ref="U669" ca="1">IF(Tabel1[[#This Row],[auxi]:[auxi]],SUMIF(Tabel1[semaine],Tabel1[[#This Row],[semaine]],Tabel1[Repas soir]),"-")</f>
        <v>-</v>
      </c>
    </row>
    <row r="670" spans="1:21" ht="15.75" thickBot="1" x14ac:dyDescent="0.3">
      <c r="A670" s="68" t="str">
        <f>MOD(YEAR(Tabel1[[#This Row],[Date]]-WEEKDAY(Tabel1[[#This Row],[Date]],2)+4),100)&amp;TEXT(_xlfn.ISOWEEKNUM(Tabel1[[#This Row],[Date]]),"-00")</f>
        <v>27-43</v>
      </c>
      <c r="B670" s="49" t="str">
        <f>MOD(YEAR(Tabel1[[#This Row],[Date]]),100) &amp; TEXT(MONTH(Tabel1[[#This Row],[Date]]),"-00")</f>
        <v>27-10</v>
      </c>
      <c r="C670" s="60">
        <v>46686</v>
      </c>
      <c r="D670" s="53"/>
      <c r="E670" s="53"/>
      <c r="F670" s="53"/>
      <c r="G670" s="53"/>
      <c r="H670" s="53"/>
      <c r="I670" s="53"/>
      <c r="J670" s="53"/>
      <c r="K670" s="53"/>
      <c r="L670" s="69"/>
      <c r="M670" s="53"/>
      <c r="N670" s="48"/>
      <c r="O670" s="53"/>
      <c r="P670" s="54"/>
      <c r="Q670" s="70" cm="1">
        <f t="array" aca="1" ref="Q670" ca="1">(TODAY()&gt;=Tabel1[[#This Row],[Date]])*(_xlfn.AGGREGATE(14,6,Tabel1[Date]/(Tabel1[semaine]=Tabel1[[#This Row],[semaine]]),1)=Tabel1[[#This Row],[Date]])</f>
        <v>0</v>
      </c>
      <c r="R670" s="56" t="str" cm="1">
        <f t="array" aca="1" ref="R670" ca="1">IF(Tabel1[[#This Row],[auxi]:[auxi]],SUMIF(Tabel1[semaine],Tabel1[[#This Row],[semaine]],Tabel1[Heures payées]),"-")</f>
        <v>-</v>
      </c>
      <c r="S670" s="57" t="str" cm="1">
        <f t="array" aca="1" ref="S670" ca="1">IF(Tabel1[[#This Row],[auxi]:[auxi]],Tabel1[[#This Row],[total semaine]]*24-Contrat_hebdo__h,"")</f>
        <v/>
      </c>
      <c r="T670" s="68" t="str" cm="1">
        <f t="array" aca="1" ref="T670" ca="1">IF(Tabel1[[#This Row],[auxi]:[auxi]],SUMIF(Tabel1[semaine],Tabel1[[#This Row],[semaine]],Tabel1[Repas matin]),"-")</f>
        <v>-</v>
      </c>
      <c r="U670" s="68" t="str" cm="1">
        <f t="array" aca="1" ref="U670" ca="1">IF(Tabel1[[#This Row],[auxi]:[auxi]],SUMIF(Tabel1[semaine],Tabel1[[#This Row],[semaine]],Tabel1[Repas soir]),"-")</f>
        <v>-</v>
      </c>
    </row>
    <row r="671" spans="1:21" ht="15.75" thickBot="1" x14ac:dyDescent="0.3">
      <c r="A671" s="68" t="str">
        <f>MOD(YEAR(Tabel1[[#This Row],[Date]]-WEEKDAY(Tabel1[[#This Row],[Date]],2)+4),100)&amp;TEXT(_xlfn.ISOWEEKNUM(Tabel1[[#This Row],[Date]]),"-00")</f>
        <v>27-43</v>
      </c>
      <c r="B671" s="49" t="str">
        <f>MOD(YEAR(Tabel1[[#This Row],[Date]]),100) &amp; TEXT(MONTH(Tabel1[[#This Row],[Date]]),"-00")</f>
        <v>27-10</v>
      </c>
      <c r="C671" s="50">
        <v>46687</v>
      </c>
      <c r="D671" s="53"/>
      <c r="E671" s="53"/>
      <c r="F671" s="53"/>
      <c r="G671" s="53"/>
      <c r="H671" s="53"/>
      <c r="I671" s="53"/>
      <c r="J671" s="53"/>
      <c r="K671" s="53"/>
      <c r="L671" s="69"/>
      <c r="M671" s="53"/>
      <c r="N671" s="48"/>
      <c r="O671" s="53"/>
      <c r="P671" s="54"/>
      <c r="Q671" s="70" cm="1">
        <f t="array" aca="1" ref="Q671" ca="1">(TODAY()&gt;=Tabel1[[#This Row],[Date]])*(_xlfn.AGGREGATE(14,6,Tabel1[Date]/(Tabel1[semaine]=Tabel1[[#This Row],[semaine]]),1)=Tabel1[[#This Row],[Date]])</f>
        <v>0</v>
      </c>
      <c r="R671" s="56" t="str" cm="1">
        <f t="array" aca="1" ref="R671" ca="1">IF(Tabel1[[#This Row],[auxi]:[auxi]],SUMIF(Tabel1[semaine],Tabel1[[#This Row],[semaine]],Tabel1[Heures payées]),"-")</f>
        <v>-</v>
      </c>
      <c r="S671" s="57" t="str" cm="1">
        <f t="array" aca="1" ref="S671" ca="1">IF(Tabel1[[#This Row],[auxi]:[auxi]],Tabel1[[#This Row],[total semaine]]*24-Contrat_hebdo__h,"")</f>
        <v/>
      </c>
      <c r="T671" s="68" t="str" cm="1">
        <f t="array" aca="1" ref="T671" ca="1">IF(Tabel1[[#This Row],[auxi]:[auxi]],SUMIF(Tabel1[semaine],Tabel1[[#This Row],[semaine]],Tabel1[Repas matin]),"-")</f>
        <v>-</v>
      </c>
      <c r="U671" s="68" t="str" cm="1">
        <f t="array" aca="1" ref="U671" ca="1">IF(Tabel1[[#This Row],[auxi]:[auxi]],SUMIF(Tabel1[semaine],Tabel1[[#This Row],[semaine]],Tabel1[Repas soir]),"-")</f>
        <v>-</v>
      </c>
    </row>
    <row r="672" spans="1:21" ht="15.75" thickBot="1" x14ac:dyDescent="0.3">
      <c r="A672" s="68" t="str">
        <f>MOD(YEAR(Tabel1[[#This Row],[Date]]-WEEKDAY(Tabel1[[#This Row],[Date]],2)+4),100)&amp;TEXT(_xlfn.ISOWEEKNUM(Tabel1[[#This Row],[Date]]),"-00")</f>
        <v>27-43</v>
      </c>
      <c r="B672" s="49" t="str">
        <f>MOD(YEAR(Tabel1[[#This Row],[Date]]),100) &amp; TEXT(MONTH(Tabel1[[#This Row],[Date]]),"-00")</f>
        <v>27-10</v>
      </c>
      <c r="C672" s="50">
        <v>46688</v>
      </c>
      <c r="D672" s="53"/>
      <c r="E672" s="53"/>
      <c r="F672" s="53"/>
      <c r="G672" s="53"/>
      <c r="H672" s="53"/>
      <c r="I672" s="53"/>
      <c r="J672" s="53"/>
      <c r="K672" s="53"/>
      <c r="L672" s="69"/>
      <c r="M672" s="53"/>
      <c r="N672" s="48"/>
      <c r="O672" s="53"/>
      <c r="P672" s="54"/>
      <c r="Q672" s="70" cm="1">
        <f t="array" aca="1" ref="Q672" ca="1">(TODAY()&gt;=Tabel1[[#This Row],[Date]])*(_xlfn.AGGREGATE(14,6,Tabel1[Date]/(Tabel1[semaine]=Tabel1[[#This Row],[semaine]]),1)=Tabel1[[#This Row],[Date]])</f>
        <v>0</v>
      </c>
      <c r="R672" s="56" t="str" cm="1">
        <f t="array" aca="1" ref="R672" ca="1">IF(Tabel1[[#This Row],[auxi]:[auxi]],SUMIF(Tabel1[semaine],Tabel1[[#This Row],[semaine]],Tabel1[Heures payées]),"-")</f>
        <v>-</v>
      </c>
      <c r="S672" s="57" t="str" cm="1">
        <f t="array" aca="1" ref="S672" ca="1">IF(Tabel1[[#This Row],[auxi]:[auxi]],Tabel1[[#This Row],[total semaine]]*24-Contrat_hebdo__h,"")</f>
        <v/>
      </c>
      <c r="T672" s="68" t="str" cm="1">
        <f t="array" aca="1" ref="T672" ca="1">IF(Tabel1[[#This Row],[auxi]:[auxi]],SUMIF(Tabel1[semaine],Tabel1[[#This Row],[semaine]],Tabel1[Repas matin]),"-")</f>
        <v>-</v>
      </c>
      <c r="U672" s="68" t="str" cm="1">
        <f t="array" aca="1" ref="U672" ca="1">IF(Tabel1[[#This Row],[auxi]:[auxi]],SUMIF(Tabel1[semaine],Tabel1[[#This Row],[semaine]],Tabel1[Repas soir]),"-")</f>
        <v>-</v>
      </c>
    </row>
    <row r="673" spans="1:21" ht="15.75" thickBot="1" x14ac:dyDescent="0.3">
      <c r="A673" s="68" t="str">
        <f>MOD(YEAR(Tabel1[[#This Row],[Date]]-WEEKDAY(Tabel1[[#This Row],[Date]],2)+4),100)&amp;TEXT(_xlfn.ISOWEEKNUM(Tabel1[[#This Row],[Date]]),"-00")</f>
        <v>27-43</v>
      </c>
      <c r="B673" s="49" t="str">
        <f>MOD(YEAR(Tabel1[[#This Row],[Date]]),100) &amp; TEXT(MONTH(Tabel1[[#This Row],[Date]]),"-00")</f>
        <v>27-10</v>
      </c>
      <c r="C673" s="60">
        <v>46689</v>
      </c>
      <c r="D673" s="53"/>
      <c r="E673" s="53"/>
      <c r="F673" s="53"/>
      <c r="G673" s="53"/>
      <c r="H673" s="53"/>
      <c r="I673" s="53"/>
      <c r="J673" s="53"/>
      <c r="K673" s="53"/>
      <c r="L673" s="69"/>
      <c r="M673" s="53"/>
      <c r="N673" s="48"/>
      <c r="O673" s="53"/>
      <c r="P673" s="54"/>
      <c r="Q673" s="70" cm="1">
        <f t="array" aca="1" ref="Q673" ca="1">(TODAY()&gt;=Tabel1[[#This Row],[Date]])*(_xlfn.AGGREGATE(14,6,Tabel1[Date]/(Tabel1[semaine]=Tabel1[[#This Row],[semaine]]),1)=Tabel1[[#This Row],[Date]])</f>
        <v>0</v>
      </c>
      <c r="R673" s="56" t="str" cm="1">
        <f t="array" aca="1" ref="R673" ca="1">IF(Tabel1[[#This Row],[auxi]:[auxi]],SUMIF(Tabel1[semaine],Tabel1[[#This Row],[semaine]],Tabel1[Heures payées]),"-")</f>
        <v>-</v>
      </c>
      <c r="S673" s="57" t="str" cm="1">
        <f t="array" aca="1" ref="S673" ca="1">IF(Tabel1[[#This Row],[auxi]:[auxi]],Tabel1[[#This Row],[total semaine]]*24-Contrat_hebdo__h,"")</f>
        <v/>
      </c>
      <c r="T673" s="68" t="str" cm="1">
        <f t="array" aca="1" ref="T673" ca="1">IF(Tabel1[[#This Row],[auxi]:[auxi]],SUMIF(Tabel1[semaine],Tabel1[[#This Row],[semaine]],Tabel1[Repas matin]),"-")</f>
        <v>-</v>
      </c>
      <c r="U673" s="68" t="str" cm="1">
        <f t="array" aca="1" ref="U673" ca="1">IF(Tabel1[[#This Row],[auxi]:[auxi]],SUMIF(Tabel1[semaine],Tabel1[[#This Row],[semaine]],Tabel1[Repas soir]),"-")</f>
        <v>-</v>
      </c>
    </row>
    <row r="674" spans="1:21" ht="15.75" thickBot="1" x14ac:dyDescent="0.3">
      <c r="A674" s="68" t="str">
        <f>MOD(YEAR(Tabel1[[#This Row],[Date]]-WEEKDAY(Tabel1[[#This Row],[Date]],2)+4),100)&amp;TEXT(_xlfn.ISOWEEKNUM(Tabel1[[#This Row],[Date]]),"-00")</f>
        <v>27-43</v>
      </c>
      <c r="B674" s="49" t="str">
        <f>MOD(YEAR(Tabel1[[#This Row],[Date]]),100) &amp; TEXT(MONTH(Tabel1[[#This Row],[Date]]),"-00")</f>
        <v>27-10</v>
      </c>
      <c r="C674" s="50">
        <v>46690</v>
      </c>
      <c r="D674" s="53"/>
      <c r="E674" s="53"/>
      <c r="F674" s="53"/>
      <c r="G674" s="53"/>
      <c r="H674" s="53"/>
      <c r="I674" s="53"/>
      <c r="J674" s="53"/>
      <c r="K674" s="53"/>
      <c r="L674" s="69"/>
      <c r="M674" s="53"/>
      <c r="N674" s="48"/>
      <c r="O674" s="53"/>
      <c r="P674" s="54"/>
      <c r="Q674" s="70" cm="1">
        <f t="array" aca="1" ref="Q674" ca="1">(TODAY()&gt;=Tabel1[[#This Row],[Date]])*(_xlfn.AGGREGATE(14,6,Tabel1[Date]/(Tabel1[semaine]=Tabel1[[#This Row],[semaine]]),1)=Tabel1[[#This Row],[Date]])</f>
        <v>0</v>
      </c>
      <c r="R674" s="56" t="str" cm="1">
        <f t="array" aca="1" ref="R674" ca="1">IF(Tabel1[[#This Row],[auxi]:[auxi]],SUMIF(Tabel1[semaine],Tabel1[[#This Row],[semaine]],Tabel1[Heures payées]),"-")</f>
        <v>-</v>
      </c>
      <c r="S674" s="57" t="str" cm="1">
        <f t="array" aca="1" ref="S674" ca="1">IF(Tabel1[[#This Row],[auxi]:[auxi]],Tabel1[[#This Row],[total semaine]]*24-Contrat_hebdo__h,"")</f>
        <v/>
      </c>
      <c r="T674" s="68" t="str" cm="1">
        <f t="array" aca="1" ref="T674" ca="1">IF(Tabel1[[#This Row],[auxi]:[auxi]],SUMIF(Tabel1[semaine],Tabel1[[#This Row],[semaine]],Tabel1[Repas matin]),"-")</f>
        <v>-</v>
      </c>
      <c r="U674" s="68" t="str" cm="1">
        <f t="array" aca="1" ref="U674" ca="1">IF(Tabel1[[#This Row],[auxi]:[auxi]],SUMIF(Tabel1[semaine],Tabel1[[#This Row],[semaine]],Tabel1[Repas soir]),"-")</f>
        <v>-</v>
      </c>
    </row>
    <row r="675" spans="1:21" ht="15.75" thickBot="1" x14ac:dyDescent="0.3">
      <c r="A675" s="68" t="str">
        <f>MOD(YEAR(Tabel1[[#This Row],[Date]]-WEEKDAY(Tabel1[[#This Row],[Date]],2)+4),100)&amp;TEXT(_xlfn.ISOWEEKNUM(Tabel1[[#This Row],[Date]]),"-00")</f>
        <v>27-43</v>
      </c>
      <c r="B675" s="49" t="str">
        <f>MOD(YEAR(Tabel1[[#This Row],[Date]]),100) &amp; TEXT(MONTH(Tabel1[[#This Row],[Date]]),"-00")</f>
        <v>27-10</v>
      </c>
      <c r="C675" s="50">
        <v>46691</v>
      </c>
      <c r="D675" s="53"/>
      <c r="E675" s="53"/>
      <c r="F675" s="53"/>
      <c r="G675" s="53"/>
      <c r="H675" s="53"/>
      <c r="I675" s="53"/>
      <c r="J675" s="53"/>
      <c r="K675" s="53"/>
      <c r="L675" s="69"/>
      <c r="M675" s="53"/>
      <c r="N675" s="48"/>
      <c r="O675" s="53"/>
      <c r="P675" s="54"/>
      <c r="Q675" s="70" cm="1">
        <f t="array" aca="1" ref="Q675" ca="1">(TODAY()&gt;=Tabel1[[#This Row],[Date]])*(_xlfn.AGGREGATE(14,6,Tabel1[Date]/(Tabel1[semaine]=Tabel1[[#This Row],[semaine]]),1)=Tabel1[[#This Row],[Date]])</f>
        <v>0</v>
      </c>
      <c r="R675" s="56" t="str" cm="1">
        <f t="array" aca="1" ref="R675" ca="1">IF(Tabel1[[#This Row],[auxi]:[auxi]],SUMIF(Tabel1[semaine],Tabel1[[#This Row],[semaine]],Tabel1[Heures payées]),"-")</f>
        <v>-</v>
      </c>
      <c r="S675" s="57" t="str" cm="1">
        <f t="array" aca="1" ref="S675" ca="1">IF(Tabel1[[#This Row],[auxi]:[auxi]],Tabel1[[#This Row],[total semaine]]*24-Contrat_hebdo__h,"")</f>
        <v/>
      </c>
      <c r="T675" s="68" t="str" cm="1">
        <f t="array" aca="1" ref="T675" ca="1">IF(Tabel1[[#This Row],[auxi]:[auxi]],SUMIF(Tabel1[semaine],Tabel1[[#This Row],[semaine]],Tabel1[Repas matin]),"-")</f>
        <v>-</v>
      </c>
      <c r="U675" s="68" t="str" cm="1">
        <f t="array" aca="1" ref="U675" ca="1">IF(Tabel1[[#This Row],[auxi]:[auxi]],SUMIF(Tabel1[semaine],Tabel1[[#This Row],[semaine]],Tabel1[Repas soir]),"-")</f>
        <v>-</v>
      </c>
    </row>
    <row r="676" spans="1:21" ht="15.75" thickBot="1" x14ac:dyDescent="0.3">
      <c r="A676" s="68" t="str">
        <f>MOD(YEAR(Tabel1[[#This Row],[Date]]-WEEKDAY(Tabel1[[#This Row],[Date]],2)+4),100)&amp;TEXT(_xlfn.ISOWEEKNUM(Tabel1[[#This Row],[Date]]),"-00")</f>
        <v>27-44</v>
      </c>
      <c r="B676" s="49" t="str">
        <f>MOD(YEAR(Tabel1[[#This Row],[Date]]),100) &amp; TEXT(MONTH(Tabel1[[#This Row],[Date]]),"-00")</f>
        <v>27-11</v>
      </c>
      <c r="C676" s="60">
        <v>46692</v>
      </c>
      <c r="D676" s="53"/>
      <c r="E676" s="53"/>
      <c r="F676" s="53"/>
      <c r="G676" s="53"/>
      <c r="H676" s="53"/>
      <c r="I676" s="53"/>
      <c r="J676" s="53"/>
      <c r="K676" s="53"/>
      <c r="L676" s="69"/>
      <c r="M676" s="53"/>
      <c r="N676" s="48"/>
      <c r="O676" s="53"/>
      <c r="P676" s="54"/>
      <c r="Q676" s="70" cm="1">
        <f t="array" aca="1" ref="Q676" ca="1">(TODAY()&gt;=Tabel1[[#This Row],[Date]])*(_xlfn.AGGREGATE(14,6,Tabel1[Date]/(Tabel1[semaine]=Tabel1[[#This Row],[semaine]]),1)=Tabel1[[#This Row],[Date]])</f>
        <v>0</v>
      </c>
      <c r="R676" s="56" t="str" cm="1">
        <f t="array" aca="1" ref="R676" ca="1">IF(Tabel1[[#This Row],[auxi]:[auxi]],SUMIF(Tabel1[semaine],Tabel1[[#This Row],[semaine]],Tabel1[Heures payées]),"-")</f>
        <v>-</v>
      </c>
      <c r="S676" s="57" t="str" cm="1">
        <f t="array" aca="1" ref="S676" ca="1">IF(Tabel1[[#This Row],[auxi]:[auxi]],Tabel1[[#This Row],[total semaine]]*24-Contrat_hebdo__h,"")</f>
        <v/>
      </c>
      <c r="T676" s="68" t="str" cm="1">
        <f t="array" aca="1" ref="T676" ca="1">IF(Tabel1[[#This Row],[auxi]:[auxi]],SUMIF(Tabel1[semaine],Tabel1[[#This Row],[semaine]],Tabel1[Repas matin]),"-")</f>
        <v>-</v>
      </c>
      <c r="U676" s="68" t="str" cm="1">
        <f t="array" aca="1" ref="U676" ca="1">IF(Tabel1[[#This Row],[auxi]:[auxi]],SUMIF(Tabel1[semaine],Tabel1[[#This Row],[semaine]],Tabel1[Repas soir]),"-")</f>
        <v>-</v>
      </c>
    </row>
    <row r="677" spans="1:21" ht="15.75" thickBot="1" x14ac:dyDescent="0.3">
      <c r="A677" s="68" t="str">
        <f>MOD(YEAR(Tabel1[[#This Row],[Date]]-WEEKDAY(Tabel1[[#This Row],[Date]],2)+4),100)&amp;TEXT(_xlfn.ISOWEEKNUM(Tabel1[[#This Row],[Date]]),"-00")</f>
        <v>27-44</v>
      </c>
      <c r="B677" s="49" t="str">
        <f>MOD(YEAR(Tabel1[[#This Row],[Date]]),100) &amp; TEXT(MONTH(Tabel1[[#This Row],[Date]]),"-00")</f>
        <v>27-11</v>
      </c>
      <c r="C677" s="50">
        <v>46693</v>
      </c>
      <c r="D677" s="53"/>
      <c r="E677" s="53"/>
      <c r="F677" s="53"/>
      <c r="G677" s="53"/>
      <c r="H677" s="53"/>
      <c r="I677" s="53"/>
      <c r="J677" s="53"/>
      <c r="K677" s="53"/>
      <c r="L677" s="69"/>
      <c r="M677" s="53"/>
      <c r="N677" s="48"/>
      <c r="O677" s="53"/>
      <c r="P677" s="54"/>
      <c r="Q677" s="70" cm="1">
        <f t="array" aca="1" ref="Q677" ca="1">(TODAY()&gt;=Tabel1[[#This Row],[Date]])*(_xlfn.AGGREGATE(14,6,Tabel1[Date]/(Tabel1[semaine]=Tabel1[[#This Row],[semaine]]),1)=Tabel1[[#This Row],[Date]])</f>
        <v>0</v>
      </c>
      <c r="R677" s="56" t="str" cm="1">
        <f t="array" aca="1" ref="R677" ca="1">IF(Tabel1[[#This Row],[auxi]:[auxi]],SUMIF(Tabel1[semaine],Tabel1[[#This Row],[semaine]],Tabel1[Heures payées]),"-")</f>
        <v>-</v>
      </c>
      <c r="S677" s="57" t="str" cm="1">
        <f t="array" aca="1" ref="S677" ca="1">IF(Tabel1[[#This Row],[auxi]:[auxi]],Tabel1[[#This Row],[total semaine]]*24-Contrat_hebdo__h,"")</f>
        <v/>
      </c>
      <c r="T677" s="68" t="str" cm="1">
        <f t="array" aca="1" ref="T677" ca="1">IF(Tabel1[[#This Row],[auxi]:[auxi]],SUMIF(Tabel1[semaine],Tabel1[[#This Row],[semaine]],Tabel1[Repas matin]),"-")</f>
        <v>-</v>
      </c>
      <c r="U677" s="68" t="str" cm="1">
        <f t="array" aca="1" ref="U677" ca="1">IF(Tabel1[[#This Row],[auxi]:[auxi]],SUMIF(Tabel1[semaine],Tabel1[[#This Row],[semaine]],Tabel1[Repas soir]),"-")</f>
        <v>-</v>
      </c>
    </row>
    <row r="678" spans="1:21" ht="15.75" thickBot="1" x14ac:dyDescent="0.3">
      <c r="A678" s="68" t="str">
        <f>MOD(YEAR(Tabel1[[#This Row],[Date]]-WEEKDAY(Tabel1[[#This Row],[Date]],2)+4),100)&amp;TEXT(_xlfn.ISOWEEKNUM(Tabel1[[#This Row],[Date]]),"-00")</f>
        <v>27-44</v>
      </c>
      <c r="B678" s="49" t="str">
        <f>MOD(YEAR(Tabel1[[#This Row],[Date]]),100) &amp; TEXT(MONTH(Tabel1[[#This Row],[Date]]),"-00")</f>
        <v>27-11</v>
      </c>
      <c r="C678" s="50">
        <v>46694</v>
      </c>
      <c r="D678" s="53"/>
      <c r="E678" s="53"/>
      <c r="F678" s="53"/>
      <c r="G678" s="53"/>
      <c r="H678" s="53"/>
      <c r="I678" s="53"/>
      <c r="J678" s="53"/>
      <c r="K678" s="53"/>
      <c r="L678" s="69"/>
      <c r="M678" s="53"/>
      <c r="N678" s="48"/>
      <c r="O678" s="53"/>
      <c r="P678" s="54"/>
      <c r="Q678" s="70" cm="1">
        <f t="array" aca="1" ref="Q678" ca="1">(TODAY()&gt;=Tabel1[[#This Row],[Date]])*(_xlfn.AGGREGATE(14,6,Tabel1[Date]/(Tabel1[semaine]=Tabel1[[#This Row],[semaine]]),1)=Tabel1[[#This Row],[Date]])</f>
        <v>0</v>
      </c>
      <c r="R678" s="56" t="str" cm="1">
        <f t="array" aca="1" ref="R678" ca="1">IF(Tabel1[[#This Row],[auxi]:[auxi]],SUMIF(Tabel1[semaine],Tabel1[[#This Row],[semaine]],Tabel1[Heures payées]),"-")</f>
        <v>-</v>
      </c>
      <c r="S678" s="57" t="str" cm="1">
        <f t="array" aca="1" ref="S678" ca="1">IF(Tabel1[[#This Row],[auxi]:[auxi]],Tabel1[[#This Row],[total semaine]]*24-Contrat_hebdo__h,"")</f>
        <v/>
      </c>
      <c r="T678" s="68" t="str" cm="1">
        <f t="array" aca="1" ref="T678" ca="1">IF(Tabel1[[#This Row],[auxi]:[auxi]],SUMIF(Tabel1[semaine],Tabel1[[#This Row],[semaine]],Tabel1[Repas matin]),"-")</f>
        <v>-</v>
      </c>
      <c r="U678" s="68" t="str" cm="1">
        <f t="array" aca="1" ref="U678" ca="1">IF(Tabel1[[#This Row],[auxi]:[auxi]],SUMIF(Tabel1[semaine],Tabel1[[#This Row],[semaine]],Tabel1[Repas soir]),"-")</f>
        <v>-</v>
      </c>
    </row>
    <row r="679" spans="1:21" ht="15.75" thickBot="1" x14ac:dyDescent="0.3">
      <c r="A679" s="68" t="str">
        <f>MOD(YEAR(Tabel1[[#This Row],[Date]]-WEEKDAY(Tabel1[[#This Row],[Date]],2)+4),100)&amp;TEXT(_xlfn.ISOWEEKNUM(Tabel1[[#This Row],[Date]]),"-00")</f>
        <v>27-44</v>
      </c>
      <c r="B679" s="49" t="str">
        <f>MOD(YEAR(Tabel1[[#This Row],[Date]]),100) &amp; TEXT(MONTH(Tabel1[[#This Row],[Date]]),"-00")</f>
        <v>27-11</v>
      </c>
      <c r="C679" s="60">
        <v>46695</v>
      </c>
      <c r="D679" s="53"/>
      <c r="E679" s="53"/>
      <c r="F679" s="53"/>
      <c r="G679" s="53"/>
      <c r="H679" s="53"/>
      <c r="I679" s="53"/>
      <c r="J679" s="53"/>
      <c r="K679" s="53"/>
      <c r="L679" s="69"/>
      <c r="M679" s="53"/>
      <c r="N679" s="48"/>
      <c r="O679" s="53"/>
      <c r="P679" s="54"/>
      <c r="Q679" s="70" cm="1">
        <f t="array" aca="1" ref="Q679" ca="1">(TODAY()&gt;=Tabel1[[#This Row],[Date]])*(_xlfn.AGGREGATE(14,6,Tabel1[Date]/(Tabel1[semaine]=Tabel1[[#This Row],[semaine]]),1)=Tabel1[[#This Row],[Date]])</f>
        <v>0</v>
      </c>
      <c r="R679" s="56" t="str" cm="1">
        <f t="array" aca="1" ref="R679" ca="1">IF(Tabel1[[#This Row],[auxi]:[auxi]],SUMIF(Tabel1[semaine],Tabel1[[#This Row],[semaine]],Tabel1[Heures payées]),"-")</f>
        <v>-</v>
      </c>
      <c r="S679" s="57" t="str" cm="1">
        <f t="array" aca="1" ref="S679" ca="1">IF(Tabel1[[#This Row],[auxi]:[auxi]],Tabel1[[#This Row],[total semaine]]*24-Contrat_hebdo__h,"")</f>
        <v/>
      </c>
      <c r="T679" s="68" t="str" cm="1">
        <f t="array" aca="1" ref="T679" ca="1">IF(Tabel1[[#This Row],[auxi]:[auxi]],SUMIF(Tabel1[semaine],Tabel1[[#This Row],[semaine]],Tabel1[Repas matin]),"-")</f>
        <v>-</v>
      </c>
      <c r="U679" s="68" t="str" cm="1">
        <f t="array" aca="1" ref="U679" ca="1">IF(Tabel1[[#This Row],[auxi]:[auxi]],SUMIF(Tabel1[semaine],Tabel1[[#This Row],[semaine]],Tabel1[Repas soir]),"-")</f>
        <v>-</v>
      </c>
    </row>
    <row r="680" spans="1:21" ht="15.75" thickBot="1" x14ac:dyDescent="0.3">
      <c r="A680" s="68" t="str">
        <f>MOD(YEAR(Tabel1[[#This Row],[Date]]-WEEKDAY(Tabel1[[#This Row],[Date]],2)+4),100)&amp;TEXT(_xlfn.ISOWEEKNUM(Tabel1[[#This Row],[Date]]),"-00")</f>
        <v>27-44</v>
      </c>
      <c r="B680" s="49" t="str">
        <f>MOD(YEAR(Tabel1[[#This Row],[Date]]),100) &amp; TEXT(MONTH(Tabel1[[#This Row],[Date]]),"-00")</f>
        <v>27-11</v>
      </c>
      <c r="C680" s="50">
        <v>46696</v>
      </c>
      <c r="D680" s="53"/>
      <c r="E680" s="53"/>
      <c r="F680" s="53"/>
      <c r="G680" s="53"/>
      <c r="H680" s="53"/>
      <c r="I680" s="53"/>
      <c r="J680" s="53"/>
      <c r="K680" s="53"/>
      <c r="L680" s="69"/>
      <c r="M680" s="53"/>
      <c r="N680" s="48"/>
      <c r="O680" s="53"/>
      <c r="P680" s="54"/>
      <c r="Q680" s="70" cm="1">
        <f t="array" aca="1" ref="Q680" ca="1">(TODAY()&gt;=Tabel1[[#This Row],[Date]])*(_xlfn.AGGREGATE(14,6,Tabel1[Date]/(Tabel1[semaine]=Tabel1[[#This Row],[semaine]]),1)=Tabel1[[#This Row],[Date]])</f>
        <v>0</v>
      </c>
      <c r="R680" s="56" t="str" cm="1">
        <f t="array" aca="1" ref="R680" ca="1">IF(Tabel1[[#This Row],[auxi]:[auxi]],SUMIF(Tabel1[semaine],Tabel1[[#This Row],[semaine]],Tabel1[Heures payées]),"-")</f>
        <v>-</v>
      </c>
      <c r="S680" s="57" t="str" cm="1">
        <f t="array" aca="1" ref="S680" ca="1">IF(Tabel1[[#This Row],[auxi]:[auxi]],Tabel1[[#This Row],[total semaine]]*24-Contrat_hebdo__h,"")</f>
        <v/>
      </c>
      <c r="T680" s="68" t="str" cm="1">
        <f t="array" aca="1" ref="T680" ca="1">IF(Tabel1[[#This Row],[auxi]:[auxi]],SUMIF(Tabel1[semaine],Tabel1[[#This Row],[semaine]],Tabel1[Repas matin]),"-")</f>
        <v>-</v>
      </c>
      <c r="U680" s="68" t="str" cm="1">
        <f t="array" aca="1" ref="U680" ca="1">IF(Tabel1[[#This Row],[auxi]:[auxi]],SUMIF(Tabel1[semaine],Tabel1[[#This Row],[semaine]],Tabel1[Repas soir]),"-")</f>
        <v>-</v>
      </c>
    </row>
    <row r="681" spans="1:21" ht="15.75" thickBot="1" x14ac:dyDescent="0.3">
      <c r="A681" s="68" t="str">
        <f>MOD(YEAR(Tabel1[[#This Row],[Date]]-WEEKDAY(Tabel1[[#This Row],[Date]],2)+4),100)&amp;TEXT(_xlfn.ISOWEEKNUM(Tabel1[[#This Row],[Date]]),"-00")</f>
        <v>27-44</v>
      </c>
      <c r="B681" s="49" t="str">
        <f>MOD(YEAR(Tabel1[[#This Row],[Date]]),100) &amp; TEXT(MONTH(Tabel1[[#This Row],[Date]]),"-00")</f>
        <v>27-11</v>
      </c>
      <c r="C681" s="50">
        <v>46697</v>
      </c>
      <c r="D681" s="53"/>
      <c r="E681" s="53"/>
      <c r="F681" s="53"/>
      <c r="G681" s="53"/>
      <c r="H681" s="53"/>
      <c r="I681" s="53"/>
      <c r="J681" s="53"/>
      <c r="K681" s="53"/>
      <c r="L681" s="69"/>
      <c r="M681" s="53"/>
      <c r="N681" s="48"/>
      <c r="O681" s="53"/>
      <c r="P681" s="54"/>
      <c r="Q681" s="70" cm="1">
        <f t="array" aca="1" ref="Q681" ca="1">(TODAY()&gt;=Tabel1[[#This Row],[Date]])*(_xlfn.AGGREGATE(14,6,Tabel1[Date]/(Tabel1[semaine]=Tabel1[[#This Row],[semaine]]),1)=Tabel1[[#This Row],[Date]])</f>
        <v>0</v>
      </c>
      <c r="R681" s="56" t="str" cm="1">
        <f t="array" aca="1" ref="R681" ca="1">IF(Tabel1[[#This Row],[auxi]:[auxi]],SUMIF(Tabel1[semaine],Tabel1[[#This Row],[semaine]],Tabel1[Heures payées]),"-")</f>
        <v>-</v>
      </c>
      <c r="S681" s="57" t="str" cm="1">
        <f t="array" aca="1" ref="S681" ca="1">IF(Tabel1[[#This Row],[auxi]:[auxi]],Tabel1[[#This Row],[total semaine]]*24-Contrat_hebdo__h,"")</f>
        <v/>
      </c>
      <c r="T681" s="68" t="str" cm="1">
        <f t="array" aca="1" ref="T681" ca="1">IF(Tabel1[[#This Row],[auxi]:[auxi]],SUMIF(Tabel1[semaine],Tabel1[[#This Row],[semaine]],Tabel1[Repas matin]),"-")</f>
        <v>-</v>
      </c>
      <c r="U681" s="68" t="str" cm="1">
        <f t="array" aca="1" ref="U681" ca="1">IF(Tabel1[[#This Row],[auxi]:[auxi]],SUMIF(Tabel1[semaine],Tabel1[[#This Row],[semaine]],Tabel1[Repas soir]),"-")</f>
        <v>-</v>
      </c>
    </row>
    <row r="682" spans="1:21" ht="15.75" thickBot="1" x14ac:dyDescent="0.3">
      <c r="A682" s="68" t="str">
        <f>MOD(YEAR(Tabel1[[#This Row],[Date]]-WEEKDAY(Tabel1[[#This Row],[Date]],2)+4),100)&amp;TEXT(_xlfn.ISOWEEKNUM(Tabel1[[#This Row],[Date]]),"-00")</f>
        <v>27-44</v>
      </c>
      <c r="B682" s="49" t="str">
        <f>MOD(YEAR(Tabel1[[#This Row],[Date]]),100) &amp; TEXT(MONTH(Tabel1[[#This Row],[Date]]),"-00")</f>
        <v>27-11</v>
      </c>
      <c r="C682" s="60">
        <v>46698</v>
      </c>
      <c r="D682" s="53"/>
      <c r="E682" s="53"/>
      <c r="F682" s="53"/>
      <c r="G682" s="53"/>
      <c r="H682" s="53"/>
      <c r="I682" s="53"/>
      <c r="J682" s="53"/>
      <c r="K682" s="53"/>
      <c r="L682" s="69"/>
      <c r="M682" s="53"/>
      <c r="N682" s="48"/>
      <c r="O682" s="53"/>
      <c r="P682" s="54"/>
      <c r="Q682" s="70" cm="1">
        <f t="array" aca="1" ref="Q682" ca="1">(TODAY()&gt;=Tabel1[[#This Row],[Date]])*(_xlfn.AGGREGATE(14,6,Tabel1[Date]/(Tabel1[semaine]=Tabel1[[#This Row],[semaine]]),1)=Tabel1[[#This Row],[Date]])</f>
        <v>0</v>
      </c>
      <c r="R682" s="56" t="str" cm="1">
        <f t="array" aca="1" ref="R682" ca="1">IF(Tabel1[[#This Row],[auxi]:[auxi]],SUMIF(Tabel1[semaine],Tabel1[[#This Row],[semaine]],Tabel1[Heures payées]),"-")</f>
        <v>-</v>
      </c>
      <c r="S682" s="57" t="str" cm="1">
        <f t="array" aca="1" ref="S682" ca="1">IF(Tabel1[[#This Row],[auxi]:[auxi]],Tabel1[[#This Row],[total semaine]]*24-Contrat_hebdo__h,"")</f>
        <v/>
      </c>
      <c r="T682" s="68" t="str" cm="1">
        <f t="array" aca="1" ref="T682" ca="1">IF(Tabel1[[#This Row],[auxi]:[auxi]],SUMIF(Tabel1[semaine],Tabel1[[#This Row],[semaine]],Tabel1[Repas matin]),"-")</f>
        <v>-</v>
      </c>
      <c r="U682" s="68" t="str" cm="1">
        <f t="array" aca="1" ref="U682" ca="1">IF(Tabel1[[#This Row],[auxi]:[auxi]],SUMIF(Tabel1[semaine],Tabel1[[#This Row],[semaine]],Tabel1[Repas soir]),"-")</f>
        <v>-</v>
      </c>
    </row>
    <row r="683" spans="1:21" ht="15.75" thickBot="1" x14ac:dyDescent="0.3">
      <c r="A683" s="68" t="str">
        <f>MOD(YEAR(Tabel1[[#This Row],[Date]]-WEEKDAY(Tabel1[[#This Row],[Date]],2)+4),100)&amp;TEXT(_xlfn.ISOWEEKNUM(Tabel1[[#This Row],[Date]]),"-00")</f>
        <v>27-45</v>
      </c>
      <c r="B683" s="49" t="str">
        <f>MOD(YEAR(Tabel1[[#This Row],[Date]]),100) &amp; TEXT(MONTH(Tabel1[[#This Row],[Date]]),"-00")</f>
        <v>27-11</v>
      </c>
      <c r="C683" s="50">
        <v>46699</v>
      </c>
      <c r="D683" s="53"/>
      <c r="E683" s="53"/>
      <c r="F683" s="53"/>
      <c r="G683" s="53"/>
      <c r="H683" s="53"/>
      <c r="I683" s="53"/>
      <c r="J683" s="53"/>
      <c r="K683" s="53"/>
      <c r="L683" s="69"/>
      <c r="M683" s="53"/>
      <c r="N683" s="48"/>
      <c r="O683" s="53"/>
      <c r="P683" s="54"/>
      <c r="Q683" s="70" cm="1">
        <f t="array" aca="1" ref="Q683" ca="1">(TODAY()&gt;=Tabel1[[#This Row],[Date]])*(_xlfn.AGGREGATE(14,6,Tabel1[Date]/(Tabel1[semaine]=Tabel1[[#This Row],[semaine]]),1)=Tabel1[[#This Row],[Date]])</f>
        <v>0</v>
      </c>
      <c r="R683" s="56" t="str" cm="1">
        <f t="array" aca="1" ref="R683" ca="1">IF(Tabel1[[#This Row],[auxi]:[auxi]],SUMIF(Tabel1[semaine],Tabel1[[#This Row],[semaine]],Tabel1[Heures payées]),"-")</f>
        <v>-</v>
      </c>
      <c r="S683" s="57" t="str" cm="1">
        <f t="array" aca="1" ref="S683" ca="1">IF(Tabel1[[#This Row],[auxi]:[auxi]],Tabel1[[#This Row],[total semaine]]*24-Contrat_hebdo__h,"")</f>
        <v/>
      </c>
      <c r="T683" s="68" t="str" cm="1">
        <f t="array" aca="1" ref="T683" ca="1">IF(Tabel1[[#This Row],[auxi]:[auxi]],SUMIF(Tabel1[semaine],Tabel1[[#This Row],[semaine]],Tabel1[Repas matin]),"-")</f>
        <v>-</v>
      </c>
      <c r="U683" s="68" t="str" cm="1">
        <f t="array" aca="1" ref="U683" ca="1">IF(Tabel1[[#This Row],[auxi]:[auxi]],SUMIF(Tabel1[semaine],Tabel1[[#This Row],[semaine]],Tabel1[Repas soir]),"-")</f>
        <v>-</v>
      </c>
    </row>
    <row r="684" spans="1:21" ht="15.75" thickBot="1" x14ac:dyDescent="0.3">
      <c r="A684" s="68" t="str">
        <f>MOD(YEAR(Tabel1[[#This Row],[Date]]-WEEKDAY(Tabel1[[#This Row],[Date]],2)+4),100)&amp;TEXT(_xlfn.ISOWEEKNUM(Tabel1[[#This Row],[Date]]),"-00")</f>
        <v>27-45</v>
      </c>
      <c r="B684" s="49" t="str">
        <f>MOD(YEAR(Tabel1[[#This Row],[Date]]),100) &amp; TEXT(MONTH(Tabel1[[#This Row],[Date]]),"-00")</f>
        <v>27-11</v>
      </c>
      <c r="C684" s="50">
        <v>46700</v>
      </c>
      <c r="D684" s="53"/>
      <c r="E684" s="53"/>
      <c r="F684" s="53"/>
      <c r="G684" s="53"/>
      <c r="H684" s="53"/>
      <c r="I684" s="53"/>
      <c r="J684" s="53"/>
      <c r="K684" s="53"/>
      <c r="L684" s="69"/>
      <c r="M684" s="53"/>
      <c r="N684" s="48"/>
      <c r="O684" s="53"/>
      <c r="P684" s="54"/>
      <c r="Q684" s="70" cm="1">
        <f t="array" aca="1" ref="Q684" ca="1">(TODAY()&gt;=Tabel1[[#This Row],[Date]])*(_xlfn.AGGREGATE(14,6,Tabel1[Date]/(Tabel1[semaine]=Tabel1[[#This Row],[semaine]]),1)=Tabel1[[#This Row],[Date]])</f>
        <v>0</v>
      </c>
      <c r="R684" s="56" t="str" cm="1">
        <f t="array" aca="1" ref="R684" ca="1">IF(Tabel1[[#This Row],[auxi]:[auxi]],SUMIF(Tabel1[semaine],Tabel1[[#This Row],[semaine]],Tabel1[Heures payées]),"-")</f>
        <v>-</v>
      </c>
      <c r="S684" s="57" t="str" cm="1">
        <f t="array" aca="1" ref="S684" ca="1">IF(Tabel1[[#This Row],[auxi]:[auxi]],Tabel1[[#This Row],[total semaine]]*24-Contrat_hebdo__h,"")</f>
        <v/>
      </c>
      <c r="T684" s="68" t="str" cm="1">
        <f t="array" aca="1" ref="T684" ca="1">IF(Tabel1[[#This Row],[auxi]:[auxi]],SUMIF(Tabel1[semaine],Tabel1[[#This Row],[semaine]],Tabel1[Repas matin]),"-")</f>
        <v>-</v>
      </c>
      <c r="U684" s="68" t="str" cm="1">
        <f t="array" aca="1" ref="U684" ca="1">IF(Tabel1[[#This Row],[auxi]:[auxi]],SUMIF(Tabel1[semaine],Tabel1[[#This Row],[semaine]],Tabel1[Repas soir]),"-")</f>
        <v>-</v>
      </c>
    </row>
    <row r="685" spans="1:21" ht="15.75" thickBot="1" x14ac:dyDescent="0.3">
      <c r="A685" s="68" t="str">
        <f>MOD(YEAR(Tabel1[[#This Row],[Date]]-WEEKDAY(Tabel1[[#This Row],[Date]],2)+4),100)&amp;TEXT(_xlfn.ISOWEEKNUM(Tabel1[[#This Row],[Date]]),"-00")</f>
        <v>27-45</v>
      </c>
      <c r="B685" s="49" t="str">
        <f>MOD(YEAR(Tabel1[[#This Row],[Date]]),100) &amp; TEXT(MONTH(Tabel1[[#This Row],[Date]]),"-00")</f>
        <v>27-11</v>
      </c>
      <c r="C685" s="60">
        <v>46701</v>
      </c>
      <c r="D685" s="53"/>
      <c r="E685" s="53"/>
      <c r="F685" s="53"/>
      <c r="G685" s="53"/>
      <c r="H685" s="53"/>
      <c r="I685" s="53"/>
      <c r="J685" s="53"/>
      <c r="K685" s="53"/>
      <c r="L685" s="69"/>
      <c r="M685" s="53"/>
      <c r="N685" s="48"/>
      <c r="O685" s="53"/>
      <c r="P685" s="54"/>
      <c r="Q685" s="70" cm="1">
        <f t="array" aca="1" ref="Q685" ca="1">(TODAY()&gt;=Tabel1[[#This Row],[Date]])*(_xlfn.AGGREGATE(14,6,Tabel1[Date]/(Tabel1[semaine]=Tabel1[[#This Row],[semaine]]),1)=Tabel1[[#This Row],[Date]])</f>
        <v>0</v>
      </c>
      <c r="R685" s="56" t="str" cm="1">
        <f t="array" aca="1" ref="R685" ca="1">IF(Tabel1[[#This Row],[auxi]:[auxi]],SUMIF(Tabel1[semaine],Tabel1[[#This Row],[semaine]],Tabel1[Heures payées]),"-")</f>
        <v>-</v>
      </c>
      <c r="S685" s="57" t="str" cm="1">
        <f t="array" aca="1" ref="S685" ca="1">IF(Tabel1[[#This Row],[auxi]:[auxi]],Tabel1[[#This Row],[total semaine]]*24-Contrat_hebdo__h,"")</f>
        <v/>
      </c>
      <c r="T685" s="68" t="str" cm="1">
        <f t="array" aca="1" ref="T685" ca="1">IF(Tabel1[[#This Row],[auxi]:[auxi]],SUMIF(Tabel1[semaine],Tabel1[[#This Row],[semaine]],Tabel1[Repas matin]),"-")</f>
        <v>-</v>
      </c>
      <c r="U685" s="68" t="str" cm="1">
        <f t="array" aca="1" ref="U685" ca="1">IF(Tabel1[[#This Row],[auxi]:[auxi]],SUMIF(Tabel1[semaine],Tabel1[[#This Row],[semaine]],Tabel1[Repas soir]),"-")</f>
        <v>-</v>
      </c>
    </row>
    <row r="686" spans="1:21" ht="15.75" thickBot="1" x14ac:dyDescent="0.3">
      <c r="A686" s="68" t="str">
        <f>MOD(YEAR(Tabel1[[#This Row],[Date]]-WEEKDAY(Tabel1[[#This Row],[Date]],2)+4),100)&amp;TEXT(_xlfn.ISOWEEKNUM(Tabel1[[#This Row],[Date]]),"-00")</f>
        <v>27-45</v>
      </c>
      <c r="B686" s="49" t="str">
        <f>MOD(YEAR(Tabel1[[#This Row],[Date]]),100) &amp; TEXT(MONTH(Tabel1[[#This Row],[Date]]),"-00")</f>
        <v>27-11</v>
      </c>
      <c r="C686" s="50">
        <v>46702</v>
      </c>
      <c r="D686" s="53"/>
      <c r="E686" s="53"/>
      <c r="F686" s="53"/>
      <c r="G686" s="53"/>
      <c r="H686" s="53"/>
      <c r="I686" s="53"/>
      <c r="J686" s="53"/>
      <c r="K686" s="53"/>
      <c r="L686" s="69"/>
      <c r="M686" s="53"/>
      <c r="N686" s="48"/>
      <c r="O686" s="53"/>
      <c r="P686" s="54"/>
      <c r="Q686" s="70" cm="1">
        <f t="array" aca="1" ref="Q686" ca="1">(TODAY()&gt;=Tabel1[[#This Row],[Date]])*(_xlfn.AGGREGATE(14,6,Tabel1[Date]/(Tabel1[semaine]=Tabel1[[#This Row],[semaine]]),1)=Tabel1[[#This Row],[Date]])</f>
        <v>0</v>
      </c>
      <c r="R686" s="56" t="str" cm="1">
        <f t="array" aca="1" ref="R686" ca="1">IF(Tabel1[[#This Row],[auxi]:[auxi]],SUMIF(Tabel1[semaine],Tabel1[[#This Row],[semaine]],Tabel1[Heures payées]),"-")</f>
        <v>-</v>
      </c>
      <c r="S686" s="57" t="str" cm="1">
        <f t="array" aca="1" ref="S686" ca="1">IF(Tabel1[[#This Row],[auxi]:[auxi]],Tabel1[[#This Row],[total semaine]]*24-Contrat_hebdo__h,"")</f>
        <v/>
      </c>
      <c r="T686" s="68" t="str" cm="1">
        <f t="array" aca="1" ref="T686" ca="1">IF(Tabel1[[#This Row],[auxi]:[auxi]],SUMIF(Tabel1[semaine],Tabel1[[#This Row],[semaine]],Tabel1[Repas matin]),"-")</f>
        <v>-</v>
      </c>
      <c r="U686" s="68" t="str" cm="1">
        <f t="array" aca="1" ref="U686" ca="1">IF(Tabel1[[#This Row],[auxi]:[auxi]],SUMIF(Tabel1[semaine],Tabel1[[#This Row],[semaine]],Tabel1[Repas soir]),"-")</f>
        <v>-</v>
      </c>
    </row>
    <row r="687" spans="1:21" ht="15.75" thickBot="1" x14ac:dyDescent="0.3">
      <c r="A687" s="68" t="str">
        <f>MOD(YEAR(Tabel1[[#This Row],[Date]]-WEEKDAY(Tabel1[[#This Row],[Date]],2)+4),100)&amp;TEXT(_xlfn.ISOWEEKNUM(Tabel1[[#This Row],[Date]]),"-00")</f>
        <v>27-45</v>
      </c>
      <c r="B687" s="49" t="str">
        <f>MOD(YEAR(Tabel1[[#This Row],[Date]]),100) &amp; TEXT(MONTH(Tabel1[[#This Row],[Date]]),"-00")</f>
        <v>27-11</v>
      </c>
      <c r="C687" s="50">
        <v>46703</v>
      </c>
      <c r="D687" s="53"/>
      <c r="E687" s="53"/>
      <c r="F687" s="53"/>
      <c r="G687" s="53"/>
      <c r="H687" s="53"/>
      <c r="I687" s="53"/>
      <c r="J687" s="53"/>
      <c r="K687" s="53"/>
      <c r="L687" s="69"/>
      <c r="M687" s="53"/>
      <c r="N687" s="48"/>
      <c r="O687" s="53"/>
      <c r="P687" s="54"/>
      <c r="Q687" s="70" cm="1">
        <f t="array" aca="1" ref="Q687" ca="1">(TODAY()&gt;=Tabel1[[#This Row],[Date]])*(_xlfn.AGGREGATE(14,6,Tabel1[Date]/(Tabel1[semaine]=Tabel1[[#This Row],[semaine]]),1)=Tabel1[[#This Row],[Date]])</f>
        <v>0</v>
      </c>
      <c r="R687" s="56" t="str" cm="1">
        <f t="array" aca="1" ref="R687" ca="1">IF(Tabel1[[#This Row],[auxi]:[auxi]],SUMIF(Tabel1[semaine],Tabel1[[#This Row],[semaine]],Tabel1[Heures payées]),"-")</f>
        <v>-</v>
      </c>
      <c r="S687" s="57" t="str" cm="1">
        <f t="array" aca="1" ref="S687" ca="1">IF(Tabel1[[#This Row],[auxi]:[auxi]],Tabel1[[#This Row],[total semaine]]*24-Contrat_hebdo__h,"")</f>
        <v/>
      </c>
      <c r="T687" s="68" t="str" cm="1">
        <f t="array" aca="1" ref="T687" ca="1">IF(Tabel1[[#This Row],[auxi]:[auxi]],SUMIF(Tabel1[semaine],Tabel1[[#This Row],[semaine]],Tabel1[Repas matin]),"-")</f>
        <v>-</v>
      </c>
      <c r="U687" s="68" t="str" cm="1">
        <f t="array" aca="1" ref="U687" ca="1">IF(Tabel1[[#This Row],[auxi]:[auxi]],SUMIF(Tabel1[semaine],Tabel1[[#This Row],[semaine]],Tabel1[Repas soir]),"-")</f>
        <v>-</v>
      </c>
    </row>
    <row r="688" spans="1:21" ht="15.75" thickBot="1" x14ac:dyDescent="0.3">
      <c r="A688" s="68" t="str">
        <f>MOD(YEAR(Tabel1[[#This Row],[Date]]-WEEKDAY(Tabel1[[#This Row],[Date]],2)+4),100)&amp;TEXT(_xlfn.ISOWEEKNUM(Tabel1[[#This Row],[Date]]),"-00")</f>
        <v>27-45</v>
      </c>
      <c r="B688" s="49" t="str">
        <f>MOD(YEAR(Tabel1[[#This Row],[Date]]),100) &amp; TEXT(MONTH(Tabel1[[#This Row],[Date]]),"-00")</f>
        <v>27-11</v>
      </c>
      <c r="C688" s="60">
        <v>46704</v>
      </c>
      <c r="D688" s="53"/>
      <c r="E688" s="53"/>
      <c r="F688" s="53"/>
      <c r="G688" s="53"/>
      <c r="H688" s="53"/>
      <c r="I688" s="53"/>
      <c r="J688" s="53"/>
      <c r="K688" s="53"/>
      <c r="L688" s="69"/>
      <c r="M688" s="53"/>
      <c r="N688" s="48"/>
      <c r="O688" s="53"/>
      <c r="P688" s="54"/>
      <c r="Q688" s="70" cm="1">
        <f t="array" aca="1" ref="Q688" ca="1">(TODAY()&gt;=Tabel1[[#This Row],[Date]])*(_xlfn.AGGREGATE(14,6,Tabel1[Date]/(Tabel1[semaine]=Tabel1[[#This Row],[semaine]]),1)=Tabel1[[#This Row],[Date]])</f>
        <v>0</v>
      </c>
      <c r="R688" s="56" t="str" cm="1">
        <f t="array" aca="1" ref="R688" ca="1">IF(Tabel1[[#This Row],[auxi]:[auxi]],SUMIF(Tabel1[semaine],Tabel1[[#This Row],[semaine]],Tabel1[Heures payées]),"-")</f>
        <v>-</v>
      </c>
      <c r="S688" s="57" t="str" cm="1">
        <f t="array" aca="1" ref="S688" ca="1">IF(Tabel1[[#This Row],[auxi]:[auxi]],Tabel1[[#This Row],[total semaine]]*24-Contrat_hebdo__h,"")</f>
        <v/>
      </c>
      <c r="T688" s="68" t="str" cm="1">
        <f t="array" aca="1" ref="T688" ca="1">IF(Tabel1[[#This Row],[auxi]:[auxi]],SUMIF(Tabel1[semaine],Tabel1[[#This Row],[semaine]],Tabel1[Repas matin]),"-")</f>
        <v>-</v>
      </c>
      <c r="U688" s="68" t="str" cm="1">
        <f t="array" aca="1" ref="U688" ca="1">IF(Tabel1[[#This Row],[auxi]:[auxi]],SUMIF(Tabel1[semaine],Tabel1[[#This Row],[semaine]],Tabel1[Repas soir]),"-")</f>
        <v>-</v>
      </c>
    </row>
    <row r="689" spans="1:21" ht="15.75" thickBot="1" x14ac:dyDescent="0.3">
      <c r="A689" s="68" t="str">
        <f>MOD(YEAR(Tabel1[[#This Row],[Date]]-WEEKDAY(Tabel1[[#This Row],[Date]],2)+4),100)&amp;TEXT(_xlfn.ISOWEEKNUM(Tabel1[[#This Row],[Date]]),"-00")</f>
        <v>27-45</v>
      </c>
      <c r="B689" s="49" t="str">
        <f>MOD(YEAR(Tabel1[[#This Row],[Date]]),100) &amp; TEXT(MONTH(Tabel1[[#This Row],[Date]]),"-00")</f>
        <v>27-11</v>
      </c>
      <c r="C689" s="50">
        <v>46705</v>
      </c>
      <c r="D689" s="53"/>
      <c r="E689" s="53"/>
      <c r="F689" s="53"/>
      <c r="G689" s="53"/>
      <c r="H689" s="53"/>
      <c r="I689" s="53"/>
      <c r="J689" s="53"/>
      <c r="K689" s="53"/>
      <c r="L689" s="69"/>
      <c r="M689" s="53"/>
      <c r="N689" s="48"/>
      <c r="O689" s="53"/>
      <c r="P689" s="54"/>
      <c r="Q689" s="70" cm="1">
        <f t="array" aca="1" ref="Q689" ca="1">(TODAY()&gt;=Tabel1[[#This Row],[Date]])*(_xlfn.AGGREGATE(14,6,Tabel1[Date]/(Tabel1[semaine]=Tabel1[[#This Row],[semaine]]),1)=Tabel1[[#This Row],[Date]])</f>
        <v>0</v>
      </c>
      <c r="R689" s="56" t="str" cm="1">
        <f t="array" aca="1" ref="R689" ca="1">IF(Tabel1[[#This Row],[auxi]:[auxi]],SUMIF(Tabel1[semaine],Tabel1[[#This Row],[semaine]],Tabel1[Heures payées]),"-")</f>
        <v>-</v>
      </c>
      <c r="S689" s="57" t="str" cm="1">
        <f t="array" aca="1" ref="S689" ca="1">IF(Tabel1[[#This Row],[auxi]:[auxi]],Tabel1[[#This Row],[total semaine]]*24-Contrat_hebdo__h,"")</f>
        <v/>
      </c>
      <c r="T689" s="68" t="str" cm="1">
        <f t="array" aca="1" ref="T689" ca="1">IF(Tabel1[[#This Row],[auxi]:[auxi]],SUMIF(Tabel1[semaine],Tabel1[[#This Row],[semaine]],Tabel1[Repas matin]),"-")</f>
        <v>-</v>
      </c>
      <c r="U689" s="68" t="str" cm="1">
        <f t="array" aca="1" ref="U689" ca="1">IF(Tabel1[[#This Row],[auxi]:[auxi]],SUMIF(Tabel1[semaine],Tabel1[[#This Row],[semaine]],Tabel1[Repas soir]),"-")</f>
        <v>-</v>
      </c>
    </row>
    <row r="690" spans="1:21" ht="15.75" thickBot="1" x14ac:dyDescent="0.3">
      <c r="A690" s="68" t="str">
        <f>MOD(YEAR(Tabel1[[#This Row],[Date]]-WEEKDAY(Tabel1[[#This Row],[Date]],2)+4),100)&amp;TEXT(_xlfn.ISOWEEKNUM(Tabel1[[#This Row],[Date]]),"-00")</f>
        <v>27-46</v>
      </c>
      <c r="B690" s="49" t="str">
        <f>MOD(YEAR(Tabel1[[#This Row],[Date]]),100) &amp; TEXT(MONTH(Tabel1[[#This Row],[Date]]),"-00")</f>
        <v>27-11</v>
      </c>
      <c r="C690" s="50">
        <v>46706</v>
      </c>
      <c r="D690" s="53"/>
      <c r="E690" s="53"/>
      <c r="F690" s="53"/>
      <c r="G690" s="53"/>
      <c r="H690" s="53"/>
      <c r="I690" s="53"/>
      <c r="J690" s="53"/>
      <c r="K690" s="53"/>
      <c r="L690" s="69"/>
      <c r="M690" s="53"/>
      <c r="N690" s="48"/>
      <c r="O690" s="53"/>
      <c r="P690" s="54"/>
      <c r="Q690" s="70" cm="1">
        <f t="array" aca="1" ref="Q690" ca="1">(TODAY()&gt;=Tabel1[[#This Row],[Date]])*(_xlfn.AGGREGATE(14,6,Tabel1[Date]/(Tabel1[semaine]=Tabel1[[#This Row],[semaine]]),1)=Tabel1[[#This Row],[Date]])</f>
        <v>0</v>
      </c>
      <c r="R690" s="56" t="str" cm="1">
        <f t="array" aca="1" ref="R690" ca="1">IF(Tabel1[[#This Row],[auxi]:[auxi]],SUMIF(Tabel1[semaine],Tabel1[[#This Row],[semaine]],Tabel1[Heures payées]),"-")</f>
        <v>-</v>
      </c>
      <c r="S690" s="57" t="str" cm="1">
        <f t="array" aca="1" ref="S690" ca="1">IF(Tabel1[[#This Row],[auxi]:[auxi]],Tabel1[[#This Row],[total semaine]]*24-Contrat_hebdo__h,"")</f>
        <v/>
      </c>
      <c r="T690" s="68" t="str" cm="1">
        <f t="array" aca="1" ref="T690" ca="1">IF(Tabel1[[#This Row],[auxi]:[auxi]],SUMIF(Tabel1[semaine],Tabel1[[#This Row],[semaine]],Tabel1[Repas matin]),"-")</f>
        <v>-</v>
      </c>
      <c r="U690" s="68" t="str" cm="1">
        <f t="array" aca="1" ref="U690" ca="1">IF(Tabel1[[#This Row],[auxi]:[auxi]],SUMIF(Tabel1[semaine],Tabel1[[#This Row],[semaine]],Tabel1[Repas soir]),"-")</f>
        <v>-</v>
      </c>
    </row>
    <row r="691" spans="1:21" ht="15.75" thickBot="1" x14ac:dyDescent="0.3">
      <c r="A691" s="68" t="str">
        <f>MOD(YEAR(Tabel1[[#This Row],[Date]]-WEEKDAY(Tabel1[[#This Row],[Date]],2)+4),100)&amp;TEXT(_xlfn.ISOWEEKNUM(Tabel1[[#This Row],[Date]]),"-00")</f>
        <v>27-46</v>
      </c>
      <c r="B691" s="49" t="str">
        <f>MOD(YEAR(Tabel1[[#This Row],[Date]]),100) &amp; TEXT(MONTH(Tabel1[[#This Row],[Date]]),"-00")</f>
        <v>27-11</v>
      </c>
      <c r="C691" s="60">
        <v>46707</v>
      </c>
      <c r="D691" s="53"/>
      <c r="E691" s="53"/>
      <c r="F691" s="53"/>
      <c r="G691" s="53"/>
      <c r="H691" s="53"/>
      <c r="I691" s="53"/>
      <c r="J691" s="53"/>
      <c r="K691" s="53"/>
      <c r="L691" s="69"/>
      <c r="M691" s="53"/>
      <c r="N691" s="48"/>
      <c r="O691" s="53"/>
      <c r="P691" s="54"/>
      <c r="Q691" s="70" cm="1">
        <f t="array" aca="1" ref="Q691" ca="1">(TODAY()&gt;=Tabel1[[#This Row],[Date]])*(_xlfn.AGGREGATE(14,6,Tabel1[Date]/(Tabel1[semaine]=Tabel1[[#This Row],[semaine]]),1)=Tabel1[[#This Row],[Date]])</f>
        <v>0</v>
      </c>
      <c r="R691" s="56" t="str" cm="1">
        <f t="array" aca="1" ref="R691" ca="1">IF(Tabel1[[#This Row],[auxi]:[auxi]],SUMIF(Tabel1[semaine],Tabel1[[#This Row],[semaine]],Tabel1[Heures payées]),"-")</f>
        <v>-</v>
      </c>
      <c r="S691" s="57" t="str" cm="1">
        <f t="array" aca="1" ref="S691" ca="1">IF(Tabel1[[#This Row],[auxi]:[auxi]],Tabel1[[#This Row],[total semaine]]*24-Contrat_hebdo__h,"")</f>
        <v/>
      </c>
      <c r="T691" s="68" t="str" cm="1">
        <f t="array" aca="1" ref="T691" ca="1">IF(Tabel1[[#This Row],[auxi]:[auxi]],SUMIF(Tabel1[semaine],Tabel1[[#This Row],[semaine]],Tabel1[Repas matin]),"-")</f>
        <v>-</v>
      </c>
      <c r="U691" s="68" t="str" cm="1">
        <f t="array" aca="1" ref="U691" ca="1">IF(Tabel1[[#This Row],[auxi]:[auxi]],SUMIF(Tabel1[semaine],Tabel1[[#This Row],[semaine]],Tabel1[Repas soir]),"-")</f>
        <v>-</v>
      </c>
    </row>
    <row r="692" spans="1:21" ht="15.75" thickBot="1" x14ac:dyDescent="0.3">
      <c r="A692" s="68" t="str">
        <f>MOD(YEAR(Tabel1[[#This Row],[Date]]-WEEKDAY(Tabel1[[#This Row],[Date]],2)+4),100)&amp;TEXT(_xlfn.ISOWEEKNUM(Tabel1[[#This Row],[Date]]),"-00")</f>
        <v>27-46</v>
      </c>
      <c r="B692" s="49" t="str">
        <f>MOD(YEAR(Tabel1[[#This Row],[Date]]),100) &amp; TEXT(MONTH(Tabel1[[#This Row],[Date]]),"-00")</f>
        <v>27-11</v>
      </c>
      <c r="C692" s="50">
        <v>46708</v>
      </c>
      <c r="D692" s="53"/>
      <c r="E692" s="53"/>
      <c r="F692" s="53"/>
      <c r="G692" s="53"/>
      <c r="H692" s="53"/>
      <c r="I692" s="53"/>
      <c r="J692" s="53"/>
      <c r="K692" s="53"/>
      <c r="L692" s="69"/>
      <c r="M692" s="53"/>
      <c r="N692" s="48"/>
      <c r="O692" s="53"/>
      <c r="P692" s="54"/>
      <c r="Q692" s="70" cm="1">
        <f t="array" aca="1" ref="Q692" ca="1">(TODAY()&gt;=Tabel1[[#This Row],[Date]])*(_xlfn.AGGREGATE(14,6,Tabel1[Date]/(Tabel1[semaine]=Tabel1[[#This Row],[semaine]]),1)=Tabel1[[#This Row],[Date]])</f>
        <v>0</v>
      </c>
      <c r="R692" s="56" t="str" cm="1">
        <f t="array" aca="1" ref="R692" ca="1">IF(Tabel1[[#This Row],[auxi]:[auxi]],SUMIF(Tabel1[semaine],Tabel1[[#This Row],[semaine]],Tabel1[Heures payées]),"-")</f>
        <v>-</v>
      </c>
      <c r="S692" s="57" t="str" cm="1">
        <f t="array" aca="1" ref="S692" ca="1">IF(Tabel1[[#This Row],[auxi]:[auxi]],Tabel1[[#This Row],[total semaine]]*24-Contrat_hebdo__h,"")</f>
        <v/>
      </c>
      <c r="T692" s="68" t="str" cm="1">
        <f t="array" aca="1" ref="T692" ca="1">IF(Tabel1[[#This Row],[auxi]:[auxi]],SUMIF(Tabel1[semaine],Tabel1[[#This Row],[semaine]],Tabel1[Repas matin]),"-")</f>
        <v>-</v>
      </c>
      <c r="U692" s="68" t="str" cm="1">
        <f t="array" aca="1" ref="U692" ca="1">IF(Tabel1[[#This Row],[auxi]:[auxi]],SUMIF(Tabel1[semaine],Tabel1[[#This Row],[semaine]],Tabel1[Repas soir]),"-")</f>
        <v>-</v>
      </c>
    </row>
    <row r="693" spans="1:21" ht="15.75" thickBot="1" x14ac:dyDescent="0.3">
      <c r="A693" s="68" t="str">
        <f>MOD(YEAR(Tabel1[[#This Row],[Date]]-WEEKDAY(Tabel1[[#This Row],[Date]],2)+4),100)&amp;TEXT(_xlfn.ISOWEEKNUM(Tabel1[[#This Row],[Date]]),"-00")</f>
        <v>27-46</v>
      </c>
      <c r="B693" s="49" t="str">
        <f>MOD(YEAR(Tabel1[[#This Row],[Date]]),100) &amp; TEXT(MONTH(Tabel1[[#This Row],[Date]]),"-00")</f>
        <v>27-11</v>
      </c>
      <c r="C693" s="50">
        <v>46709</v>
      </c>
      <c r="D693" s="53"/>
      <c r="E693" s="53"/>
      <c r="F693" s="53"/>
      <c r="G693" s="53"/>
      <c r="H693" s="53"/>
      <c r="I693" s="53"/>
      <c r="J693" s="53"/>
      <c r="K693" s="53"/>
      <c r="L693" s="69"/>
      <c r="M693" s="53"/>
      <c r="N693" s="48"/>
      <c r="O693" s="53"/>
      <c r="P693" s="54"/>
      <c r="Q693" s="70" cm="1">
        <f t="array" aca="1" ref="Q693" ca="1">(TODAY()&gt;=Tabel1[[#This Row],[Date]])*(_xlfn.AGGREGATE(14,6,Tabel1[Date]/(Tabel1[semaine]=Tabel1[[#This Row],[semaine]]),1)=Tabel1[[#This Row],[Date]])</f>
        <v>0</v>
      </c>
      <c r="R693" s="56" t="str" cm="1">
        <f t="array" aca="1" ref="R693" ca="1">IF(Tabel1[[#This Row],[auxi]:[auxi]],SUMIF(Tabel1[semaine],Tabel1[[#This Row],[semaine]],Tabel1[Heures payées]),"-")</f>
        <v>-</v>
      </c>
      <c r="S693" s="57" t="str" cm="1">
        <f t="array" aca="1" ref="S693" ca="1">IF(Tabel1[[#This Row],[auxi]:[auxi]],Tabel1[[#This Row],[total semaine]]*24-Contrat_hebdo__h,"")</f>
        <v/>
      </c>
      <c r="T693" s="68" t="str" cm="1">
        <f t="array" aca="1" ref="T693" ca="1">IF(Tabel1[[#This Row],[auxi]:[auxi]],SUMIF(Tabel1[semaine],Tabel1[[#This Row],[semaine]],Tabel1[Repas matin]),"-")</f>
        <v>-</v>
      </c>
      <c r="U693" s="68" t="str" cm="1">
        <f t="array" aca="1" ref="U693" ca="1">IF(Tabel1[[#This Row],[auxi]:[auxi]],SUMIF(Tabel1[semaine],Tabel1[[#This Row],[semaine]],Tabel1[Repas soir]),"-")</f>
        <v>-</v>
      </c>
    </row>
    <row r="694" spans="1:21" ht="15.75" thickBot="1" x14ac:dyDescent="0.3">
      <c r="A694" s="68" t="str">
        <f>MOD(YEAR(Tabel1[[#This Row],[Date]]-WEEKDAY(Tabel1[[#This Row],[Date]],2)+4),100)&amp;TEXT(_xlfn.ISOWEEKNUM(Tabel1[[#This Row],[Date]]),"-00")</f>
        <v>27-46</v>
      </c>
      <c r="B694" s="49" t="str">
        <f>MOD(YEAR(Tabel1[[#This Row],[Date]]),100) &amp; TEXT(MONTH(Tabel1[[#This Row],[Date]]),"-00")</f>
        <v>27-11</v>
      </c>
      <c r="C694" s="60">
        <v>46710</v>
      </c>
      <c r="D694" s="53"/>
      <c r="E694" s="53"/>
      <c r="F694" s="53"/>
      <c r="G694" s="53"/>
      <c r="H694" s="53"/>
      <c r="I694" s="53"/>
      <c r="J694" s="53"/>
      <c r="K694" s="53"/>
      <c r="L694" s="69"/>
      <c r="M694" s="53"/>
      <c r="N694" s="48"/>
      <c r="O694" s="53"/>
      <c r="P694" s="54"/>
      <c r="Q694" s="70" cm="1">
        <f t="array" aca="1" ref="Q694" ca="1">(TODAY()&gt;=Tabel1[[#This Row],[Date]])*(_xlfn.AGGREGATE(14,6,Tabel1[Date]/(Tabel1[semaine]=Tabel1[[#This Row],[semaine]]),1)=Tabel1[[#This Row],[Date]])</f>
        <v>0</v>
      </c>
      <c r="R694" s="56" t="str" cm="1">
        <f t="array" aca="1" ref="R694" ca="1">IF(Tabel1[[#This Row],[auxi]:[auxi]],SUMIF(Tabel1[semaine],Tabel1[[#This Row],[semaine]],Tabel1[Heures payées]),"-")</f>
        <v>-</v>
      </c>
      <c r="S694" s="57" t="str" cm="1">
        <f t="array" aca="1" ref="S694" ca="1">IF(Tabel1[[#This Row],[auxi]:[auxi]],Tabel1[[#This Row],[total semaine]]*24-Contrat_hebdo__h,"")</f>
        <v/>
      </c>
      <c r="T694" s="68" t="str" cm="1">
        <f t="array" aca="1" ref="T694" ca="1">IF(Tabel1[[#This Row],[auxi]:[auxi]],SUMIF(Tabel1[semaine],Tabel1[[#This Row],[semaine]],Tabel1[Repas matin]),"-")</f>
        <v>-</v>
      </c>
      <c r="U694" s="68" t="str" cm="1">
        <f t="array" aca="1" ref="U694" ca="1">IF(Tabel1[[#This Row],[auxi]:[auxi]],SUMIF(Tabel1[semaine],Tabel1[[#This Row],[semaine]],Tabel1[Repas soir]),"-")</f>
        <v>-</v>
      </c>
    </row>
    <row r="695" spans="1:21" ht="15.75" thickBot="1" x14ac:dyDescent="0.3">
      <c r="A695" s="68" t="str">
        <f>MOD(YEAR(Tabel1[[#This Row],[Date]]-WEEKDAY(Tabel1[[#This Row],[Date]],2)+4),100)&amp;TEXT(_xlfn.ISOWEEKNUM(Tabel1[[#This Row],[Date]]),"-00")</f>
        <v>27-46</v>
      </c>
      <c r="B695" s="49" t="str">
        <f>MOD(YEAR(Tabel1[[#This Row],[Date]]),100) &amp; TEXT(MONTH(Tabel1[[#This Row],[Date]]),"-00")</f>
        <v>27-11</v>
      </c>
      <c r="C695" s="50">
        <v>46711</v>
      </c>
      <c r="D695" s="53"/>
      <c r="E695" s="53"/>
      <c r="F695" s="53"/>
      <c r="G695" s="53"/>
      <c r="H695" s="53"/>
      <c r="I695" s="53"/>
      <c r="J695" s="53"/>
      <c r="K695" s="53"/>
      <c r="L695" s="69"/>
      <c r="M695" s="53"/>
      <c r="N695" s="48"/>
      <c r="O695" s="53"/>
      <c r="P695" s="54"/>
      <c r="Q695" s="70" cm="1">
        <f t="array" aca="1" ref="Q695" ca="1">(TODAY()&gt;=Tabel1[[#This Row],[Date]])*(_xlfn.AGGREGATE(14,6,Tabel1[Date]/(Tabel1[semaine]=Tabel1[[#This Row],[semaine]]),1)=Tabel1[[#This Row],[Date]])</f>
        <v>0</v>
      </c>
      <c r="R695" s="56" t="str" cm="1">
        <f t="array" aca="1" ref="R695" ca="1">IF(Tabel1[[#This Row],[auxi]:[auxi]],SUMIF(Tabel1[semaine],Tabel1[[#This Row],[semaine]],Tabel1[Heures payées]),"-")</f>
        <v>-</v>
      </c>
      <c r="S695" s="57" t="str" cm="1">
        <f t="array" aca="1" ref="S695" ca="1">IF(Tabel1[[#This Row],[auxi]:[auxi]],Tabel1[[#This Row],[total semaine]]*24-Contrat_hebdo__h,"")</f>
        <v/>
      </c>
      <c r="T695" s="68" t="str" cm="1">
        <f t="array" aca="1" ref="T695" ca="1">IF(Tabel1[[#This Row],[auxi]:[auxi]],SUMIF(Tabel1[semaine],Tabel1[[#This Row],[semaine]],Tabel1[Repas matin]),"-")</f>
        <v>-</v>
      </c>
      <c r="U695" s="68" t="str" cm="1">
        <f t="array" aca="1" ref="U695" ca="1">IF(Tabel1[[#This Row],[auxi]:[auxi]],SUMIF(Tabel1[semaine],Tabel1[[#This Row],[semaine]],Tabel1[Repas soir]),"-")</f>
        <v>-</v>
      </c>
    </row>
    <row r="696" spans="1:21" ht="15.75" thickBot="1" x14ac:dyDescent="0.3">
      <c r="A696" s="68" t="str">
        <f>MOD(YEAR(Tabel1[[#This Row],[Date]]-WEEKDAY(Tabel1[[#This Row],[Date]],2)+4),100)&amp;TEXT(_xlfn.ISOWEEKNUM(Tabel1[[#This Row],[Date]]),"-00")</f>
        <v>27-46</v>
      </c>
      <c r="B696" s="49" t="str">
        <f>MOD(YEAR(Tabel1[[#This Row],[Date]]),100) &amp; TEXT(MONTH(Tabel1[[#This Row],[Date]]),"-00")</f>
        <v>27-11</v>
      </c>
      <c r="C696" s="50">
        <v>46712</v>
      </c>
      <c r="D696" s="53"/>
      <c r="E696" s="53"/>
      <c r="F696" s="53"/>
      <c r="G696" s="53"/>
      <c r="H696" s="53"/>
      <c r="I696" s="53"/>
      <c r="J696" s="53"/>
      <c r="K696" s="53"/>
      <c r="L696" s="69"/>
      <c r="M696" s="53"/>
      <c r="N696" s="48"/>
      <c r="O696" s="53"/>
      <c r="P696" s="54"/>
      <c r="Q696" s="70" cm="1">
        <f t="array" aca="1" ref="Q696" ca="1">(TODAY()&gt;=Tabel1[[#This Row],[Date]])*(_xlfn.AGGREGATE(14,6,Tabel1[Date]/(Tabel1[semaine]=Tabel1[[#This Row],[semaine]]),1)=Tabel1[[#This Row],[Date]])</f>
        <v>0</v>
      </c>
      <c r="R696" s="56" t="str" cm="1">
        <f t="array" aca="1" ref="R696" ca="1">IF(Tabel1[[#This Row],[auxi]:[auxi]],SUMIF(Tabel1[semaine],Tabel1[[#This Row],[semaine]],Tabel1[Heures payées]),"-")</f>
        <v>-</v>
      </c>
      <c r="S696" s="57" t="str" cm="1">
        <f t="array" aca="1" ref="S696" ca="1">IF(Tabel1[[#This Row],[auxi]:[auxi]],Tabel1[[#This Row],[total semaine]]*24-Contrat_hebdo__h,"")</f>
        <v/>
      </c>
      <c r="T696" s="68" t="str" cm="1">
        <f t="array" aca="1" ref="T696" ca="1">IF(Tabel1[[#This Row],[auxi]:[auxi]],SUMIF(Tabel1[semaine],Tabel1[[#This Row],[semaine]],Tabel1[Repas matin]),"-")</f>
        <v>-</v>
      </c>
      <c r="U696" s="68" t="str" cm="1">
        <f t="array" aca="1" ref="U696" ca="1">IF(Tabel1[[#This Row],[auxi]:[auxi]],SUMIF(Tabel1[semaine],Tabel1[[#This Row],[semaine]],Tabel1[Repas soir]),"-")</f>
        <v>-</v>
      </c>
    </row>
    <row r="697" spans="1:21" ht="15.75" thickBot="1" x14ac:dyDescent="0.3">
      <c r="A697" s="68" t="str">
        <f>MOD(YEAR(Tabel1[[#This Row],[Date]]-WEEKDAY(Tabel1[[#This Row],[Date]],2)+4),100)&amp;TEXT(_xlfn.ISOWEEKNUM(Tabel1[[#This Row],[Date]]),"-00")</f>
        <v>27-47</v>
      </c>
      <c r="B697" s="49" t="str">
        <f>MOD(YEAR(Tabel1[[#This Row],[Date]]),100) &amp; TEXT(MONTH(Tabel1[[#This Row],[Date]]),"-00")</f>
        <v>27-11</v>
      </c>
      <c r="C697" s="60">
        <v>46713</v>
      </c>
      <c r="D697" s="53"/>
      <c r="E697" s="53"/>
      <c r="F697" s="53"/>
      <c r="G697" s="53"/>
      <c r="H697" s="53"/>
      <c r="I697" s="53"/>
      <c r="J697" s="53"/>
      <c r="K697" s="53"/>
      <c r="L697" s="69"/>
      <c r="M697" s="53"/>
      <c r="N697" s="48"/>
      <c r="O697" s="53"/>
      <c r="P697" s="54"/>
      <c r="Q697" s="70" cm="1">
        <f t="array" aca="1" ref="Q697" ca="1">(TODAY()&gt;=Tabel1[[#This Row],[Date]])*(_xlfn.AGGREGATE(14,6,Tabel1[Date]/(Tabel1[semaine]=Tabel1[[#This Row],[semaine]]),1)=Tabel1[[#This Row],[Date]])</f>
        <v>0</v>
      </c>
      <c r="R697" s="56" t="str" cm="1">
        <f t="array" aca="1" ref="R697" ca="1">IF(Tabel1[[#This Row],[auxi]:[auxi]],SUMIF(Tabel1[semaine],Tabel1[[#This Row],[semaine]],Tabel1[Heures payées]),"-")</f>
        <v>-</v>
      </c>
      <c r="S697" s="57" t="str" cm="1">
        <f t="array" aca="1" ref="S697" ca="1">IF(Tabel1[[#This Row],[auxi]:[auxi]],Tabel1[[#This Row],[total semaine]]*24-Contrat_hebdo__h,"")</f>
        <v/>
      </c>
      <c r="T697" s="68" t="str" cm="1">
        <f t="array" aca="1" ref="T697" ca="1">IF(Tabel1[[#This Row],[auxi]:[auxi]],SUMIF(Tabel1[semaine],Tabel1[[#This Row],[semaine]],Tabel1[Repas matin]),"-")</f>
        <v>-</v>
      </c>
      <c r="U697" s="68" t="str" cm="1">
        <f t="array" aca="1" ref="U697" ca="1">IF(Tabel1[[#This Row],[auxi]:[auxi]],SUMIF(Tabel1[semaine],Tabel1[[#This Row],[semaine]],Tabel1[Repas soir]),"-")</f>
        <v>-</v>
      </c>
    </row>
    <row r="698" spans="1:21" ht="15.75" thickBot="1" x14ac:dyDescent="0.3">
      <c r="A698" s="68" t="str">
        <f>MOD(YEAR(Tabel1[[#This Row],[Date]]-WEEKDAY(Tabel1[[#This Row],[Date]],2)+4),100)&amp;TEXT(_xlfn.ISOWEEKNUM(Tabel1[[#This Row],[Date]]),"-00")</f>
        <v>27-47</v>
      </c>
      <c r="B698" s="49" t="str">
        <f>MOD(YEAR(Tabel1[[#This Row],[Date]]),100) &amp; TEXT(MONTH(Tabel1[[#This Row],[Date]]),"-00")</f>
        <v>27-11</v>
      </c>
      <c r="C698" s="50">
        <v>46714</v>
      </c>
      <c r="D698" s="53"/>
      <c r="E698" s="53"/>
      <c r="F698" s="53"/>
      <c r="G698" s="53"/>
      <c r="H698" s="53"/>
      <c r="I698" s="53"/>
      <c r="J698" s="53"/>
      <c r="K698" s="53"/>
      <c r="L698" s="69"/>
      <c r="M698" s="53"/>
      <c r="N698" s="48"/>
      <c r="O698" s="53"/>
      <c r="P698" s="54"/>
      <c r="Q698" s="70" cm="1">
        <f t="array" aca="1" ref="Q698" ca="1">(TODAY()&gt;=Tabel1[[#This Row],[Date]])*(_xlfn.AGGREGATE(14,6,Tabel1[Date]/(Tabel1[semaine]=Tabel1[[#This Row],[semaine]]),1)=Tabel1[[#This Row],[Date]])</f>
        <v>0</v>
      </c>
      <c r="R698" s="56" t="str" cm="1">
        <f t="array" aca="1" ref="R698" ca="1">IF(Tabel1[[#This Row],[auxi]:[auxi]],SUMIF(Tabel1[semaine],Tabel1[[#This Row],[semaine]],Tabel1[Heures payées]),"-")</f>
        <v>-</v>
      </c>
      <c r="S698" s="57" t="str" cm="1">
        <f t="array" aca="1" ref="S698" ca="1">IF(Tabel1[[#This Row],[auxi]:[auxi]],Tabel1[[#This Row],[total semaine]]*24-Contrat_hebdo__h,"")</f>
        <v/>
      </c>
      <c r="T698" s="68" t="str" cm="1">
        <f t="array" aca="1" ref="T698" ca="1">IF(Tabel1[[#This Row],[auxi]:[auxi]],SUMIF(Tabel1[semaine],Tabel1[[#This Row],[semaine]],Tabel1[Repas matin]),"-")</f>
        <v>-</v>
      </c>
      <c r="U698" s="68" t="str" cm="1">
        <f t="array" aca="1" ref="U698" ca="1">IF(Tabel1[[#This Row],[auxi]:[auxi]],SUMIF(Tabel1[semaine],Tabel1[[#This Row],[semaine]],Tabel1[Repas soir]),"-")</f>
        <v>-</v>
      </c>
    </row>
    <row r="699" spans="1:21" ht="15.75" thickBot="1" x14ac:dyDescent="0.3">
      <c r="A699" s="68" t="str">
        <f>MOD(YEAR(Tabel1[[#This Row],[Date]]-WEEKDAY(Tabel1[[#This Row],[Date]],2)+4),100)&amp;TEXT(_xlfn.ISOWEEKNUM(Tabel1[[#This Row],[Date]]),"-00")</f>
        <v>27-47</v>
      </c>
      <c r="B699" s="49" t="str">
        <f>MOD(YEAR(Tabel1[[#This Row],[Date]]),100) &amp; TEXT(MONTH(Tabel1[[#This Row],[Date]]),"-00")</f>
        <v>27-11</v>
      </c>
      <c r="C699" s="50">
        <v>46715</v>
      </c>
      <c r="D699" s="53"/>
      <c r="E699" s="53"/>
      <c r="F699" s="53"/>
      <c r="G699" s="53"/>
      <c r="H699" s="53"/>
      <c r="I699" s="53"/>
      <c r="J699" s="53"/>
      <c r="K699" s="53"/>
      <c r="L699" s="69"/>
      <c r="M699" s="53"/>
      <c r="N699" s="48"/>
      <c r="O699" s="53"/>
      <c r="P699" s="54"/>
      <c r="Q699" s="70" cm="1">
        <f t="array" aca="1" ref="Q699" ca="1">(TODAY()&gt;=Tabel1[[#This Row],[Date]])*(_xlfn.AGGREGATE(14,6,Tabel1[Date]/(Tabel1[semaine]=Tabel1[[#This Row],[semaine]]),1)=Tabel1[[#This Row],[Date]])</f>
        <v>0</v>
      </c>
      <c r="R699" s="56" t="str" cm="1">
        <f t="array" aca="1" ref="R699" ca="1">IF(Tabel1[[#This Row],[auxi]:[auxi]],SUMIF(Tabel1[semaine],Tabel1[[#This Row],[semaine]],Tabel1[Heures payées]),"-")</f>
        <v>-</v>
      </c>
      <c r="S699" s="57" t="str" cm="1">
        <f t="array" aca="1" ref="S699" ca="1">IF(Tabel1[[#This Row],[auxi]:[auxi]],Tabel1[[#This Row],[total semaine]]*24-Contrat_hebdo__h,"")</f>
        <v/>
      </c>
      <c r="T699" s="68" t="str" cm="1">
        <f t="array" aca="1" ref="T699" ca="1">IF(Tabel1[[#This Row],[auxi]:[auxi]],SUMIF(Tabel1[semaine],Tabel1[[#This Row],[semaine]],Tabel1[Repas matin]),"-")</f>
        <v>-</v>
      </c>
      <c r="U699" s="68" t="str" cm="1">
        <f t="array" aca="1" ref="U699" ca="1">IF(Tabel1[[#This Row],[auxi]:[auxi]],SUMIF(Tabel1[semaine],Tabel1[[#This Row],[semaine]],Tabel1[Repas soir]),"-")</f>
        <v>-</v>
      </c>
    </row>
    <row r="700" spans="1:21" ht="15.75" thickBot="1" x14ac:dyDescent="0.3">
      <c r="A700" s="68" t="str">
        <f>MOD(YEAR(Tabel1[[#This Row],[Date]]-WEEKDAY(Tabel1[[#This Row],[Date]],2)+4),100)&amp;TEXT(_xlfn.ISOWEEKNUM(Tabel1[[#This Row],[Date]]),"-00")</f>
        <v>27-47</v>
      </c>
      <c r="B700" s="49" t="str">
        <f>MOD(YEAR(Tabel1[[#This Row],[Date]]),100) &amp; TEXT(MONTH(Tabel1[[#This Row],[Date]]),"-00")</f>
        <v>27-11</v>
      </c>
      <c r="C700" s="60">
        <v>46716</v>
      </c>
      <c r="D700" s="53"/>
      <c r="E700" s="53"/>
      <c r="F700" s="53"/>
      <c r="G700" s="53"/>
      <c r="H700" s="53"/>
      <c r="I700" s="53"/>
      <c r="J700" s="53"/>
      <c r="K700" s="53"/>
      <c r="L700" s="69"/>
      <c r="M700" s="53"/>
      <c r="N700" s="48"/>
      <c r="O700" s="53"/>
      <c r="P700" s="54"/>
      <c r="Q700" s="70" cm="1">
        <f t="array" aca="1" ref="Q700" ca="1">(TODAY()&gt;=Tabel1[[#This Row],[Date]])*(_xlfn.AGGREGATE(14,6,Tabel1[Date]/(Tabel1[semaine]=Tabel1[[#This Row],[semaine]]),1)=Tabel1[[#This Row],[Date]])</f>
        <v>0</v>
      </c>
      <c r="R700" s="56" t="str" cm="1">
        <f t="array" aca="1" ref="R700" ca="1">IF(Tabel1[[#This Row],[auxi]:[auxi]],SUMIF(Tabel1[semaine],Tabel1[[#This Row],[semaine]],Tabel1[Heures payées]),"-")</f>
        <v>-</v>
      </c>
      <c r="S700" s="57" t="str" cm="1">
        <f t="array" aca="1" ref="S700" ca="1">IF(Tabel1[[#This Row],[auxi]:[auxi]],Tabel1[[#This Row],[total semaine]]*24-Contrat_hebdo__h,"")</f>
        <v/>
      </c>
      <c r="T700" s="68" t="str" cm="1">
        <f t="array" aca="1" ref="T700" ca="1">IF(Tabel1[[#This Row],[auxi]:[auxi]],SUMIF(Tabel1[semaine],Tabel1[[#This Row],[semaine]],Tabel1[Repas matin]),"-")</f>
        <v>-</v>
      </c>
      <c r="U700" s="68" t="str" cm="1">
        <f t="array" aca="1" ref="U700" ca="1">IF(Tabel1[[#This Row],[auxi]:[auxi]],SUMIF(Tabel1[semaine],Tabel1[[#This Row],[semaine]],Tabel1[Repas soir]),"-")</f>
        <v>-</v>
      </c>
    </row>
    <row r="701" spans="1:21" ht="15.75" thickBot="1" x14ac:dyDescent="0.3">
      <c r="A701" s="68" t="str">
        <f>MOD(YEAR(Tabel1[[#This Row],[Date]]-WEEKDAY(Tabel1[[#This Row],[Date]],2)+4),100)&amp;TEXT(_xlfn.ISOWEEKNUM(Tabel1[[#This Row],[Date]]),"-00")</f>
        <v>27-47</v>
      </c>
      <c r="B701" s="49" t="str">
        <f>MOD(YEAR(Tabel1[[#This Row],[Date]]),100) &amp; TEXT(MONTH(Tabel1[[#This Row],[Date]]),"-00")</f>
        <v>27-11</v>
      </c>
      <c r="C701" s="50">
        <v>46717</v>
      </c>
      <c r="D701" s="53"/>
      <c r="E701" s="53"/>
      <c r="F701" s="53"/>
      <c r="G701" s="53"/>
      <c r="H701" s="53"/>
      <c r="I701" s="53"/>
      <c r="J701" s="53"/>
      <c r="K701" s="53"/>
      <c r="L701" s="69"/>
      <c r="M701" s="53"/>
      <c r="N701" s="48"/>
      <c r="O701" s="53"/>
      <c r="P701" s="54"/>
      <c r="Q701" s="70" cm="1">
        <f t="array" aca="1" ref="Q701" ca="1">(TODAY()&gt;=Tabel1[[#This Row],[Date]])*(_xlfn.AGGREGATE(14,6,Tabel1[Date]/(Tabel1[semaine]=Tabel1[[#This Row],[semaine]]),1)=Tabel1[[#This Row],[Date]])</f>
        <v>0</v>
      </c>
      <c r="R701" s="56" t="str" cm="1">
        <f t="array" aca="1" ref="R701" ca="1">IF(Tabel1[[#This Row],[auxi]:[auxi]],SUMIF(Tabel1[semaine],Tabel1[[#This Row],[semaine]],Tabel1[Heures payées]),"-")</f>
        <v>-</v>
      </c>
      <c r="S701" s="57" t="str" cm="1">
        <f t="array" aca="1" ref="S701" ca="1">IF(Tabel1[[#This Row],[auxi]:[auxi]],Tabel1[[#This Row],[total semaine]]*24-Contrat_hebdo__h,"")</f>
        <v/>
      </c>
      <c r="T701" s="68" t="str" cm="1">
        <f t="array" aca="1" ref="T701" ca="1">IF(Tabel1[[#This Row],[auxi]:[auxi]],SUMIF(Tabel1[semaine],Tabel1[[#This Row],[semaine]],Tabel1[Repas matin]),"-")</f>
        <v>-</v>
      </c>
      <c r="U701" s="68" t="str" cm="1">
        <f t="array" aca="1" ref="U701" ca="1">IF(Tabel1[[#This Row],[auxi]:[auxi]],SUMIF(Tabel1[semaine],Tabel1[[#This Row],[semaine]],Tabel1[Repas soir]),"-")</f>
        <v>-</v>
      </c>
    </row>
    <row r="702" spans="1:21" ht="15.75" thickBot="1" x14ac:dyDescent="0.3">
      <c r="A702" s="68" t="str">
        <f>MOD(YEAR(Tabel1[[#This Row],[Date]]-WEEKDAY(Tabel1[[#This Row],[Date]],2)+4),100)&amp;TEXT(_xlfn.ISOWEEKNUM(Tabel1[[#This Row],[Date]]),"-00")</f>
        <v>27-47</v>
      </c>
      <c r="B702" s="49" t="str">
        <f>MOD(YEAR(Tabel1[[#This Row],[Date]]),100) &amp; TEXT(MONTH(Tabel1[[#This Row],[Date]]),"-00")</f>
        <v>27-11</v>
      </c>
      <c r="C702" s="50">
        <v>46718</v>
      </c>
      <c r="D702" s="53"/>
      <c r="E702" s="53"/>
      <c r="F702" s="53"/>
      <c r="G702" s="53"/>
      <c r="H702" s="53"/>
      <c r="I702" s="53"/>
      <c r="J702" s="53"/>
      <c r="K702" s="53"/>
      <c r="L702" s="69"/>
      <c r="M702" s="53"/>
      <c r="N702" s="48"/>
      <c r="O702" s="53"/>
      <c r="P702" s="54"/>
      <c r="Q702" s="70" cm="1">
        <f t="array" aca="1" ref="Q702" ca="1">(TODAY()&gt;=Tabel1[[#This Row],[Date]])*(_xlfn.AGGREGATE(14,6,Tabel1[Date]/(Tabel1[semaine]=Tabel1[[#This Row],[semaine]]),1)=Tabel1[[#This Row],[Date]])</f>
        <v>0</v>
      </c>
      <c r="R702" s="56" t="str" cm="1">
        <f t="array" aca="1" ref="R702" ca="1">IF(Tabel1[[#This Row],[auxi]:[auxi]],SUMIF(Tabel1[semaine],Tabel1[[#This Row],[semaine]],Tabel1[Heures payées]),"-")</f>
        <v>-</v>
      </c>
      <c r="S702" s="57" t="str" cm="1">
        <f t="array" aca="1" ref="S702" ca="1">IF(Tabel1[[#This Row],[auxi]:[auxi]],Tabel1[[#This Row],[total semaine]]*24-Contrat_hebdo__h,"")</f>
        <v/>
      </c>
      <c r="T702" s="68" t="str" cm="1">
        <f t="array" aca="1" ref="T702" ca="1">IF(Tabel1[[#This Row],[auxi]:[auxi]],SUMIF(Tabel1[semaine],Tabel1[[#This Row],[semaine]],Tabel1[Repas matin]),"-")</f>
        <v>-</v>
      </c>
      <c r="U702" s="68" t="str" cm="1">
        <f t="array" aca="1" ref="U702" ca="1">IF(Tabel1[[#This Row],[auxi]:[auxi]],SUMIF(Tabel1[semaine],Tabel1[[#This Row],[semaine]],Tabel1[Repas soir]),"-")</f>
        <v>-</v>
      </c>
    </row>
    <row r="703" spans="1:21" ht="15.75" thickBot="1" x14ac:dyDescent="0.3">
      <c r="A703" s="68" t="str">
        <f>MOD(YEAR(Tabel1[[#This Row],[Date]]-WEEKDAY(Tabel1[[#This Row],[Date]],2)+4),100)&amp;TEXT(_xlfn.ISOWEEKNUM(Tabel1[[#This Row],[Date]]),"-00")</f>
        <v>27-47</v>
      </c>
      <c r="B703" s="49" t="str">
        <f>MOD(YEAR(Tabel1[[#This Row],[Date]]),100) &amp; TEXT(MONTH(Tabel1[[#This Row],[Date]]),"-00")</f>
        <v>27-11</v>
      </c>
      <c r="C703" s="60">
        <v>46719</v>
      </c>
      <c r="D703" s="53"/>
      <c r="E703" s="53"/>
      <c r="F703" s="53"/>
      <c r="G703" s="53"/>
      <c r="H703" s="53"/>
      <c r="I703" s="53"/>
      <c r="J703" s="53"/>
      <c r="K703" s="53"/>
      <c r="L703" s="69"/>
      <c r="M703" s="53"/>
      <c r="N703" s="48"/>
      <c r="O703" s="53"/>
      <c r="P703" s="54"/>
      <c r="Q703" s="70" cm="1">
        <f t="array" aca="1" ref="Q703" ca="1">(TODAY()&gt;=Tabel1[[#This Row],[Date]])*(_xlfn.AGGREGATE(14,6,Tabel1[Date]/(Tabel1[semaine]=Tabel1[[#This Row],[semaine]]),1)=Tabel1[[#This Row],[Date]])</f>
        <v>0</v>
      </c>
      <c r="R703" s="56" t="str" cm="1">
        <f t="array" aca="1" ref="R703" ca="1">IF(Tabel1[[#This Row],[auxi]:[auxi]],SUMIF(Tabel1[semaine],Tabel1[[#This Row],[semaine]],Tabel1[Heures payées]),"-")</f>
        <v>-</v>
      </c>
      <c r="S703" s="57" t="str" cm="1">
        <f t="array" aca="1" ref="S703" ca="1">IF(Tabel1[[#This Row],[auxi]:[auxi]],Tabel1[[#This Row],[total semaine]]*24-Contrat_hebdo__h,"")</f>
        <v/>
      </c>
      <c r="T703" s="68" t="str" cm="1">
        <f t="array" aca="1" ref="T703" ca="1">IF(Tabel1[[#This Row],[auxi]:[auxi]],SUMIF(Tabel1[semaine],Tabel1[[#This Row],[semaine]],Tabel1[Repas matin]),"-")</f>
        <v>-</v>
      </c>
      <c r="U703" s="68" t="str" cm="1">
        <f t="array" aca="1" ref="U703" ca="1">IF(Tabel1[[#This Row],[auxi]:[auxi]],SUMIF(Tabel1[semaine],Tabel1[[#This Row],[semaine]],Tabel1[Repas soir]),"-")</f>
        <v>-</v>
      </c>
    </row>
    <row r="704" spans="1:21" ht="15.75" thickBot="1" x14ac:dyDescent="0.3">
      <c r="A704" s="68" t="str">
        <f>MOD(YEAR(Tabel1[[#This Row],[Date]]-WEEKDAY(Tabel1[[#This Row],[Date]],2)+4),100)&amp;TEXT(_xlfn.ISOWEEKNUM(Tabel1[[#This Row],[Date]]),"-00")</f>
        <v>27-48</v>
      </c>
      <c r="B704" s="49" t="str">
        <f>MOD(YEAR(Tabel1[[#This Row],[Date]]),100) &amp; TEXT(MONTH(Tabel1[[#This Row],[Date]]),"-00")</f>
        <v>27-11</v>
      </c>
      <c r="C704" s="50">
        <v>46720</v>
      </c>
      <c r="D704" s="53"/>
      <c r="E704" s="53"/>
      <c r="F704" s="53"/>
      <c r="G704" s="53"/>
      <c r="H704" s="53"/>
      <c r="I704" s="53"/>
      <c r="J704" s="53"/>
      <c r="K704" s="53"/>
      <c r="L704" s="69"/>
      <c r="M704" s="53"/>
      <c r="N704" s="48"/>
      <c r="O704" s="53"/>
      <c r="P704" s="54"/>
      <c r="Q704" s="70" cm="1">
        <f t="array" aca="1" ref="Q704" ca="1">(TODAY()&gt;=Tabel1[[#This Row],[Date]])*(_xlfn.AGGREGATE(14,6,Tabel1[Date]/(Tabel1[semaine]=Tabel1[[#This Row],[semaine]]),1)=Tabel1[[#This Row],[Date]])</f>
        <v>0</v>
      </c>
      <c r="R704" s="56" t="str" cm="1">
        <f t="array" aca="1" ref="R704" ca="1">IF(Tabel1[[#This Row],[auxi]:[auxi]],SUMIF(Tabel1[semaine],Tabel1[[#This Row],[semaine]],Tabel1[Heures payées]),"-")</f>
        <v>-</v>
      </c>
      <c r="S704" s="57" t="str" cm="1">
        <f t="array" aca="1" ref="S704" ca="1">IF(Tabel1[[#This Row],[auxi]:[auxi]],Tabel1[[#This Row],[total semaine]]*24-Contrat_hebdo__h,"")</f>
        <v/>
      </c>
      <c r="T704" s="68" t="str" cm="1">
        <f t="array" aca="1" ref="T704" ca="1">IF(Tabel1[[#This Row],[auxi]:[auxi]],SUMIF(Tabel1[semaine],Tabel1[[#This Row],[semaine]],Tabel1[Repas matin]),"-")</f>
        <v>-</v>
      </c>
      <c r="U704" s="68" t="str" cm="1">
        <f t="array" aca="1" ref="U704" ca="1">IF(Tabel1[[#This Row],[auxi]:[auxi]],SUMIF(Tabel1[semaine],Tabel1[[#This Row],[semaine]],Tabel1[Repas soir]),"-")</f>
        <v>-</v>
      </c>
    </row>
    <row r="705" spans="1:21" ht="15.75" thickBot="1" x14ac:dyDescent="0.3">
      <c r="A705" s="68" t="str">
        <f>MOD(YEAR(Tabel1[[#This Row],[Date]]-WEEKDAY(Tabel1[[#This Row],[Date]],2)+4),100)&amp;TEXT(_xlfn.ISOWEEKNUM(Tabel1[[#This Row],[Date]]),"-00")</f>
        <v>27-48</v>
      </c>
      <c r="B705" s="49" t="str">
        <f>MOD(YEAR(Tabel1[[#This Row],[Date]]),100) &amp; TEXT(MONTH(Tabel1[[#This Row],[Date]]),"-00")</f>
        <v>27-11</v>
      </c>
      <c r="C705" s="50">
        <v>46721</v>
      </c>
      <c r="D705" s="53"/>
      <c r="E705" s="53"/>
      <c r="F705" s="53"/>
      <c r="G705" s="53"/>
      <c r="H705" s="53"/>
      <c r="I705" s="53"/>
      <c r="J705" s="53"/>
      <c r="K705" s="53"/>
      <c r="L705" s="69"/>
      <c r="M705" s="53"/>
      <c r="N705" s="48"/>
      <c r="O705" s="53"/>
      <c r="P705" s="54"/>
      <c r="Q705" s="70" cm="1">
        <f t="array" aca="1" ref="Q705" ca="1">(TODAY()&gt;=Tabel1[[#This Row],[Date]])*(_xlfn.AGGREGATE(14,6,Tabel1[Date]/(Tabel1[semaine]=Tabel1[[#This Row],[semaine]]),1)=Tabel1[[#This Row],[Date]])</f>
        <v>0</v>
      </c>
      <c r="R705" s="56" t="str" cm="1">
        <f t="array" aca="1" ref="R705" ca="1">IF(Tabel1[[#This Row],[auxi]:[auxi]],SUMIF(Tabel1[semaine],Tabel1[[#This Row],[semaine]],Tabel1[Heures payées]),"-")</f>
        <v>-</v>
      </c>
      <c r="S705" s="57" t="str" cm="1">
        <f t="array" aca="1" ref="S705" ca="1">IF(Tabel1[[#This Row],[auxi]:[auxi]],Tabel1[[#This Row],[total semaine]]*24-Contrat_hebdo__h,"")</f>
        <v/>
      </c>
      <c r="T705" s="68" t="str" cm="1">
        <f t="array" aca="1" ref="T705" ca="1">IF(Tabel1[[#This Row],[auxi]:[auxi]],SUMIF(Tabel1[semaine],Tabel1[[#This Row],[semaine]],Tabel1[Repas matin]),"-")</f>
        <v>-</v>
      </c>
      <c r="U705" s="68" t="str" cm="1">
        <f t="array" aca="1" ref="U705" ca="1">IF(Tabel1[[#This Row],[auxi]:[auxi]],SUMIF(Tabel1[semaine],Tabel1[[#This Row],[semaine]],Tabel1[Repas soir]),"-")</f>
        <v>-</v>
      </c>
    </row>
    <row r="706" spans="1:21" ht="15.75" thickBot="1" x14ac:dyDescent="0.3">
      <c r="A706" s="68" t="str">
        <f>MOD(YEAR(Tabel1[[#This Row],[Date]]-WEEKDAY(Tabel1[[#This Row],[Date]],2)+4),100)&amp;TEXT(_xlfn.ISOWEEKNUM(Tabel1[[#This Row],[Date]]),"-00")</f>
        <v>27-48</v>
      </c>
      <c r="B706" s="49" t="str">
        <f>MOD(YEAR(Tabel1[[#This Row],[Date]]),100) &amp; TEXT(MONTH(Tabel1[[#This Row],[Date]]),"-00")</f>
        <v>27-12</v>
      </c>
      <c r="C706" s="60">
        <v>46722</v>
      </c>
      <c r="D706" s="53"/>
      <c r="E706" s="53"/>
      <c r="F706" s="53"/>
      <c r="G706" s="53"/>
      <c r="H706" s="53"/>
      <c r="I706" s="53"/>
      <c r="J706" s="53"/>
      <c r="K706" s="53"/>
      <c r="L706" s="69"/>
      <c r="M706" s="53"/>
      <c r="N706" s="48"/>
      <c r="O706" s="53"/>
      <c r="P706" s="54"/>
      <c r="Q706" s="70" cm="1">
        <f t="array" aca="1" ref="Q706" ca="1">(TODAY()&gt;=Tabel1[[#This Row],[Date]])*(_xlfn.AGGREGATE(14,6,Tabel1[Date]/(Tabel1[semaine]=Tabel1[[#This Row],[semaine]]),1)=Tabel1[[#This Row],[Date]])</f>
        <v>0</v>
      </c>
      <c r="R706" s="56" t="str" cm="1">
        <f t="array" aca="1" ref="R706" ca="1">IF(Tabel1[[#This Row],[auxi]:[auxi]],SUMIF(Tabel1[semaine],Tabel1[[#This Row],[semaine]],Tabel1[Heures payées]),"-")</f>
        <v>-</v>
      </c>
      <c r="S706" s="57" t="str" cm="1">
        <f t="array" aca="1" ref="S706" ca="1">IF(Tabel1[[#This Row],[auxi]:[auxi]],Tabel1[[#This Row],[total semaine]]*24-Contrat_hebdo__h,"")</f>
        <v/>
      </c>
      <c r="T706" s="68" t="str" cm="1">
        <f t="array" aca="1" ref="T706" ca="1">IF(Tabel1[[#This Row],[auxi]:[auxi]],SUMIF(Tabel1[semaine],Tabel1[[#This Row],[semaine]],Tabel1[Repas matin]),"-")</f>
        <v>-</v>
      </c>
      <c r="U706" s="68" t="str" cm="1">
        <f t="array" aca="1" ref="U706" ca="1">IF(Tabel1[[#This Row],[auxi]:[auxi]],SUMIF(Tabel1[semaine],Tabel1[[#This Row],[semaine]],Tabel1[Repas soir]),"-")</f>
        <v>-</v>
      </c>
    </row>
    <row r="707" spans="1:21" ht="15.75" thickBot="1" x14ac:dyDescent="0.3">
      <c r="A707" s="68" t="str">
        <f>MOD(YEAR(Tabel1[[#This Row],[Date]]-WEEKDAY(Tabel1[[#This Row],[Date]],2)+4),100)&amp;TEXT(_xlfn.ISOWEEKNUM(Tabel1[[#This Row],[Date]]),"-00")</f>
        <v>27-48</v>
      </c>
      <c r="B707" s="49" t="str">
        <f>MOD(YEAR(Tabel1[[#This Row],[Date]]),100) &amp; TEXT(MONTH(Tabel1[[#This Row],[Date]]),"-00")</f>
        <v>27-12</v>
      </c>
      <c r="C707" s="50">
        <v>46723</v>
      </c>
      <c r="D707" s="53"/>
      <c r="E707" s="53"/>
      <c r="F707" s="53"/>
      <c r="G707" s="53"/>
      <c r="H707" s="53"/>
      <c r="I707" s="53"/>
      <c r="J707" s="53"/>
      <c r="K707" s="53"/>
      <c r="L707" s="69"/>
      <c r="M707" s="53"/>
      <c r="N707" s="48"/>
      <c r="O707" s="53"/>
      <c r="P707" s="54"/>
      <c r="Q707" s="70" cm="1">
        <f t="array" aca="1" ref="Q707" ca="1">(TODAY()&gt;=Tabel1[[#This Row],[Date]])*(_xlfn.AGGREGATE(14,6,Tabel1[Date]/(Tabel1[semaine]=Tabel1[[#This Row],[semaine]]),1)=Tabel1[[#This Row],[Date]])</f>
        <v>0</v>
      </c>
      <c r="R707" s="56" t="str" cm="1">
        <f t="array" aca="1" ref="R707" ca="1">IF(Tabel1[[#This Row],[auxi]:[auxi]],SUMIF(Tabel1[semaine],Tabel1[[#This Row],[semaine]],Tabel1[Heures payées]),"-")</f>
        <v>-</v>
      </c>
      <c r="S707" s="57" t="str" cm="1">
        <f t="array" aca="1" ref="S707" ca="1">IF(Tabel1[[#This Row],[auxi]:[auxi]],Tabel1[[#This Row],[total semaine]]*24-Contrat_hebdo__h,"")</f>
        <v/>
      </c>
      <c r="T707" s="68" t="str" cm="1">
        <f t="array" aca="1" ref="T707" ca="1">IF(Tabel1[[#This Row],[auxi]:[auxi]],SUMIF(Tabel1[semaine],Tabel1[[#This Row],[semaine]],Tabel1[Repas matin]),"-")</f>
        <v>-</v>
      </c>
      <c r="U707" s="68" t="str" cm="1">
        <f t="array" aca="1" ref="U707" ca="1">IF(Tabel1[[#This Row],[auxi]:[auxi]],SUMIF(Tabel1[semaine],Tabel1[[#This Row],[semaine]],Tabel1[Repas soir]),"-")</f>
        <v>-</v>
      </c>
    </row>
    <row r="708" spans="1:21" ht="15.75" thickBot="1" x14ac:dyDescent="0.3">
      <c r="A708" s="68" t="str">
        <f>MOD(YEAR(Tabel1[[#This Row],[Date]]-WEEKDAY(Tabel1[[#This Row],[Date]],2)+4),100)&amp;TEXT(_xlfn.ISOWEEKNUM(Tabel1[[#This Row],[Date]]),"-00")</f>
        <v>27-48</v>
      </c>
      <c r="B708" s="49" t="str">
        <f>MOD(YEAR(Tabel1[[#This Row],[Date]]),100) &amp; TEXT(MONTH(Tabel1[[#This Row],[Date]]),"-00")</f>
        <v>27-12</v>
      </c>
      <c r="C708" s="50">
        <v>46724</v>
      </c>
      <c r="D708" s="53"/>
      <c r="E708" s="53"/>
      <c r="F708" s="53"/>
      <c r="G708" s="53"/>
      <c r="H708" s="53"/>
      <c r="I708" s="53"/>
      <c r="J708" s="53"/>
      <c r="K708" s="53"/>
      <c r="L708" s="69"/>
      <c r="M708" s="53"/>
      <c r="N708" s="48"/>
      <c r="O708" s="53"/>
      <c r="P708" s="54"/>
      <c r="Q708" s="70" cm="1">
        <f t="array" aca="1" ref="Q708" ca="1">(TODAY()&gt;=Tabel1[[#This Row],[Date]])*(_xlfn.AGGREGATE(14,6,Tabel1[Date]/(Tabel1[semaine]=Tabel1[[#This Row],[semaine]]),1)=Tabel1[[#This Row],[Date]])</f>
        <v>0</v>
      </c>
      <c r="R708" s="56" t="str" cm="1">
        <f t="array" aca="1" ref="R708" ca="1">IF(Tabel1[[#This Row],[auxi]:[auxi]],SUMIF(Tabel1[semaine],Tabel1[[#This Row],[semaine]],Tabel1[Heures payées]),"-")</f>
        <v>-</v>
      </c>
      <c r="S708" s="57" t="str" cm="1">
        <f t="array" aca="1" ref="S708" ca="1">IF(Tabel1[[#This Row],[auxi]:[auxi]],Tabel1[[#This Row],[total semaine]]*24-Contrat_hebdo__h,"")</f>
        <v/>
      </c>
      <c r="T708" s="68" t="str" cm="1">
        <f t="array" aca="1" ref="T708" ca="1">IF(Tabel1[[#This Row],[auxi]:[auxi]],SUMIF(Tabel1[semaine],Tabel1[[#This Row],[semaine]],Tabel1[Repas matin]),"-")</f>
        <v>-</v>
      </c>
      <c r="U708" s="68" t="str" cm="1">
        <f t="array" aca="1" ref="U708" ca="1">IF(Tabel1[[#This Row],[auxi]:[auxi]],SUMIF(Tabel1[semaine],Tabel1[[#This Row],[semaine]],Tabel1[Repas soir]),"-")</f>
        <v>-</v>
      </c>
    </row>
    <row r="709" spans="1:21" ht="15.75" thickBot="1" x14ac:dyDescent="0.3">
      <c r="A709" s="68" t="str">
        <f>MOD(YEAR(Tabel1[[#This Row],[Date]]-WEEKDAY(Tabel1[[#This Row],[Date]],2)+4),100)&amp;TEXT(_xlfn.ISOWEEKNUM(Tabel1[[#This Row],[Date]]),"-00")</f>
        <v>27-48</v>
      </c>
      <c r="B709" s="49" t="str">
        <f>MOD(YEAR(Tabel1[[#This Row],[Date]]),100) &amp; TEXT(MONTH(Tabel1[[#This Row],[Date]]),"-00")</f>
        <v>27-12</v>
      </c>
      <c r="C709" s="60">
        <v>46725</v>
      </c>
      <c r="D709" s="53"/>
      <c r="E709" s="53"/>
      <c r="F709" s="53"/>
      <c r="G709" s="53"/>
      <c r="H709" s="53"/>
      <c r="I709" s="53"/>
      <c r="J709" s="53"/>
      <c r="K709" s="53"/>
      <c r="L709" s="69"/>
      <c r="M709" s="53"/>
      <c r="N709" s="48"/>
      <c r="O709" s="53"/>
      <c r="P709" s="54"/>
      <c r="Q709" s="70" cm="1">
        <f t="array" aca="1" ref="Q709" ca="1">(TODAY()&gt;=Tabel1[[#This Row],[Date]])*(_xlfn.AGGREGATE(14,6,Tabel1[Date]/(Tabel1[semaine]=Tabel1[[#This Row],[semaine]]),1)=Tabel1[[#This Row],[Date]])</f>
        <v>0</v>
      </c>
      <c r="R709" s="56" t="str" cm="1">
        <f t="array" aca="1" ref="R709" ca="1">IF(Tabel1[[#This Row],[auxi]:[auxi]],SUMIF(Tabel1[semaine],Tabel1[[#This Row],[semaine]],Tabel1[Heures payées]),"-")</f>
        <v>-</v>
      </c>
      <c r="S709" s="57" t="str" cm="1">
        <f t="array" aca="1" ref="S709" ca="1">IF(Tabel1[[#This Row],[auxi]:[auxi]],Tabel1[[#This Row],[total semaine]]*24-Contrat_hebdo__h,"")</f>
        <v/>
      </c>
      <c r="T709" s="68" t="str" cm="1">
        <f t="array" aca="1" ref="T709" ca="1">IF(Tabel1[[#This Row],[auxi]:[auxi]],SUMIF(Tabel1[semaine],Tabel1[[#This Row],[semaine]],Tabel1[Repas matin]),"-")</f>
        <v>-</v>
      </c>
      <c r="U709" s="68" t="str" cm="1">
        <f t="array" aca="1" ref="U709" ca="1">IF(Tabel1[[#This Row],[auxi]:[auxi]],SUMIF(Tabel1[semaine],Tabel1[[#This Row],[semaine]],Tabel1[Repas soir]),"-")</f>
        <v>-</v>
      </c>
    </row>
    <row r="710" spans="1:21" ht="15.75" thickBot="1" x14ac:dyDescent="0.3">
      <c r="A710" s="68" t="str">
        <f>MOD(YEAR(Tabel1[[#This Row],[Date]]-WEEKDAY(Tabel1[[#This Row],[Date]],2)+4),100)&amp;TEXT(_xlfn.ISOWEEKNUM(Tabel1[[#This Row],[Date]]),"-00")</f>
        <v>27-48</v>
      </c>
      <c r="B710" s="49" t="str">
        <f>MOD(YEAR(Tabel1[[#This Row],[Date]]),100) &amp; TEXT(MONTH(Tabel1[[#This Row],[Date]]),"-00")</f>
        <v>27-12</v>
      </c>
      <c r="C710" s="50">
        <v>46726</v>
      </c>
      <c r="D710" s="53"/>
      <c r="E710" s="53"/>
      <c r="F710" s="53"/>
      <c r="G710" s="53"/>
      <c r="H710" s="53"/>
      <c r="I710" s="53"/>
      <c r="J710" s="53"/>
      <c r="K710" s="53"/>
      <c r="L710" s="69"/>
      <c r="M710" s="53"/>
      <c r="N710" s="48"/>
      <c r="O710" s="53"/>
      <c r="P710" s="54"/>
      <c r="Q710" s="70" cm="1">
        <f t="array" aca="1" ref="Q710" ca="1">(TODAY()&gt;=Tabel1[[#This Row],[Date]])*(_xlfn.AGGREGATE(14,6,Tabel1[Date]/(Tabel1[semaine]=Tabel1[[#This Row],[semaine]]),1)=Tabel1[[#This Row],[Date]])</f>
        <v>0</v>
      </c>
      <c r="R710" s="56" t="str" cm="1">
        <f t="array" aca="1" ref="R710" ca="1">IF(Tabel1[[#This Row],[auxi]:[auxi]],SUMIF(Tabel1[semaine],Tabel1[[#This Row],[semaine]],Tabel1[Heures payées]),"-")</f>
        <v>-</v>
      </c>
      <c r="S710" s="57" t="str" cm="1">
        <f t="array" aca="1" ref="S710" ca="1">IF(Tabel1[[#This Row],[auxi]:[auxi]],Tabel1[[#This Row],[total semaine]]*24-Contrat_hebdo__h,"")</f>
        <v/>
      </c>
      <c r="T710" s="68" t="str" cm="1">
        <f t="array" aca="1" ref="T710" ca="1">IF(Tabel1[[#This Row],[auxi]:[auxi]],SUMIF(Tabel1[semaine],Tabel1[[#This Row],[semaine]],Tabel1[Repas matin]),"-")</f>
        <v>-</v>
      </c>
      <c r="U710" s="68" t="str" cm="1">
        <f t="array" aca="1" ref="U710" ca="1">IF(Tabel1[[#This Row],[auxi]:[auxi]],SUMIF(Tabel1[semaine],Tabel1[[#This Row],[semaine]],Tabel1[Repas soir]),"-")</f>
        <v>-</v>
      </c>
    </row>
    <row r="711" spans="1:21" ht="15.75" thickBot="1" x14ac:dyDescent="0.3">
      <c r="A711" s="68" t="str">
        <f>MOD(YEAR(Tabel1[[#This Row],[Date]]-WEEKDAY(Tabel1[[#This Row],[Date]],2)+4),100)&amp;TEXT(_xlfn.ISOWEEKNUM(Tabel1[[#This Row],[Date]]),"-00")</f>
        <v>27-49</v>
      </c>
      <c r="B711" s="49" t="str">
        <f>MOD(YEAR(Tabel1[[#This Row],[Date]]),100) &amp; TEXT(MONTH(Tabel1[[#This Row],[Date]]),"-00")</f>
        <v>27-12</v>
      </c>
      <c r="C711" s="50">
        <v>46727</v>
      </c>
      <c r="D711" s="53"/>
      <c r="E711" s="53"/>
      <c r="F711" s="53"/>
      <c r="G711" s="53"/>
      <c r="H711" s="53"/>
      <c r="I711" s="53"/>
      <c r="J711" s="53"/>
      <c r="K711" s="53"/>
      <c r="L711" s="69"/>
      <c r="M711" s="53"/>
      <c r="N711" s="48"/>
      <c r="O711" s="53"/>
      <c r="P711" s="54"/>
      <c r="Q711" s="70" cm="1">
        <f t="array" aca="1" ref="Q711" ca="1">(TODAY()&gt;=Tabel1[[#This Row],[Date]])*(_xlfn.AGGREGATE(14,6,Tabel1[Date]/(Tabel1[semaine]=Tabel1[[#This Row],[semaine]]),1)=Tabel1[[#This Row],[Date]])</f>
        <v>0</v>
      </c>
      <c r="R711" s="56" t="str" cm="1">
        <f t="array" aca="1" ref="R711" ca="1">IF(Tabel1[[#This Row],[auxi]:[auxi]],SUMIF(Tabel1[semaine],Tabel1[[#This Row],[semaine]],Tabel1[Heures payées]),"-")</f>
        <v>-</v>
      </c>
      <c r="S711" s="57" t="str" cm="1">
        <f t="array" aca="1" ref="S711" ca="1">IF(Tabel1[[#This Row],[auxi]:[auxi]],Tabel1[[#This Row],[total semaine]]*24-Contrat_hebdo__h,"")</f>
        <v/>
      </c>
      <c r="T711" s="68" t="str" cm="1">
        <f t="array" aca="1" ref="T711" ca="1">IF(Tabel1[[#This Row],[auxi]:[auxi]],SUMIF(Tabel1[semaine],Tabel1[[#This Row],[semaine]],Tabel1[Repas matin]),"-")</f>
        <v>-</v>
      </c>
      <c r="U711" s="68" t="str" cm="1">
        <f t="array" aca="1" ref="U711" ca="1">IF(Tabel1[[#This Row],[auxi]:[auxi]],SUMIF(Tabel1[semaine],Tabel1[[#This Row],[semaine]],Tabel1[Repas soir]),"-")</f>
        <v>-</v>
      </c>
    </row>
    <row r="712" spans="1:21" ht="15.75" thickBot="1" x14ac:dyDescent="0.3">
      <c r="A712" s="68" t="str">
        <f>MOD(YEAR(Tabel1[[#This Row],[Date]]-WEEKDAY(Tabel1[[#This Row],[Date]],2)+4),100)&amp;TEXT(_xlfn.ISOWEEKNUM(Tabel1[[#This Row],[Date]]),"-00")</f>
        <v>27-49</v>
      </c>
      <c r="B712" s="49" t="str">
        <f>MOD(YEAR(Tabel1[[#This Row],[Date]]),100) &amp; TEXT(MONTH(Tabel1[[#This Row],[Date]]),"-00")</f>
        <v>27-12</v>
      </c>
      <c r="C712" s="60">
        <v>46728</v>
      </c>
      <c r="D712" s="53"/>
      <c r="E712" s="53"/>
      <c r="F712" s="53"/>
      <c r="G712" s="53"/>
      <c r="H712" s="53"/>
      <c r="I712" s="53"/>
      <c r="J712" s="53"/>
      <c r="K712" s="53"/>
      <c r="L712" s="69"/>
      <c r="M712" s="53"/>
      <c r="N712" s="48"/>
      <c r="O712" s="53"/>
      <c r="P712" s="54"/>
      <c r="Q712" s="70" cm="1">
        <f t="array" aca="1" ref="Q712" ca="1">(TODAY()&gt;=Tabel1[[#This Row],[Date]])*(_xlfn.AGGREGATE(14,6,Tabel1[Date]/(Tabel1[semaine]=Tabel1[[#This Row],[semaine]]),1)=Tabel1[[#This Row],[Date]])</f>
        <v>0</v>
      </c>
      <c r="R712" s="56" t="str" cm="1">
        <f t="array" aca="1" ref="R712" ca="1">IF(Tabel1[[#This Row],[auxi]:[auxi]],SUMIF(Tabel1[semaine],Tabel1[[#This Row],[semaine]],Tabel1[Heures payées]),"-")</f>
        <v>-</v>
      </c>
      <c r="S712" s="57" t="str" cm="1">
        <f t="array" aca="1" ref="S712" ca="1">IF(Tabel1[[#This Row],[auxi]:[auxi]],Tabel1[[#This Row],[total semaine]]*24-Contrat_hebdo__h,"")</f>
        <v/>
      </c>
      <c r="T712" s="68" t="str" cm="1">
        <f t="array" aca="1" ref="T712" ca="1">IF(Tabel1[[#This Row],[auxi]:[auxi]],SUMIF(Tabel1[semaine],Tabel1[[#This Row],[semaine]],Tabel1[Repas matin]),"-")</f>
        <v>-</v>
      </c>
      <c r="U712" s="68" t="str" cm="1">
        <f t="array" aca="1" ref="U712" ca="1">IF(Tabel1[[#This Row],[auxi]:[auxi]],SUMIF(Tabel1[semaine],Tabel1[[#This Row],[semaine]],Tabel1[Repas soir]),"-")</f>
        <v>-</v>
      </c>
    </row>
    <row r="713" spans="1:21" ht="15.75" thickBot="1" x14ac:dyDescent="0.3">
      <c r="A713" s="68" t="str">
        <f>MOD(YEAR(Tabel1[[#This Row],[Date]]-WEEKDAY(Tabel1[[#This Row],[Date]],2)+4),100)&amp;TEXT(_xlfn.ISOWEEKNUM(Tabel1[[#This Row],[Date]]),"-00")</f>
        <v>27-49</v>
      </c>
      <c r="B713" s="49" t="str">
        <f>MOD(YEAR(Tabel1[[#This Row],[Date]]),100) &amp; TEXT(MONTH(Tabel1[[#This Row],[Date]]),"-00")</f>
        <v>27-12</v>
      </c>
      <c r="C713" s="50">
        <v>46729</v>
      </c>
      <c r="D713" s="53"/>
      <c r="E713" s="53"/>
      <c r="F713" s="53"/>
      <c r="G713" s="53"/>
      <c r="H713" s="53"/>
      <c r="I713" s="53"/>
      <c r="J713" s="53"/>
      <c r="K713" s="53"/>
      <c r="L713" s="69"/>
      <c r="M713" s="53"/>
      <c r="N713" s="48"/>
      <c r="O713" s="53"/>
      <c r="P713" s="54"/>
      <c r="Q713" s="70" cm="1">
        <f t="array" aca="1" ref="Q713" ca="1">(TODAY()&gt;=Tabel1[[#This Row],[Date]])*(_xlfn.AGGREGATE(14,6,Tabel1[Date]/(Tabel1[semaine]=Tabel1[[#This Row],[semaine]]),1)=Tabel1[[#This Row],[Date]])</f>
        <v>0</v>
      </c>
      <c r="R713" s="56" t="str" cm="1">
        <f t="array" aca="1" ref="R713" ca="1">IF(Tabel1[[#This Row],[auxi]:[auxi]],SUMIF(Tabel1[semaine],Tabel1[[#This Row],[semaine]],Tabel1[Heures payées]),"-")</f>
        <v>-</v>
      </c>
      <c r="S713" s="57" t="str" cm="1">
        <f t="array" aca="1" ref="S713" ca="1">IF(Tabel1[[#This Row],[auxi]:[auxi]],Tabel1[[#This Row],[total semaine]]*24-Contrat_hebdo__h,"")</f>
        <v/>
      </c>
      <c r="T713" s="68" t="str" cm="1">
        <f t="array" aca="1" ref="T713" ca="1">IF(Tabel1[[#This Row],[auxi]:[auxi]],SUMIF(Tabel1[semaine],Tabel1[[#This Row],[semaine]],Tabel1[Repas matin]),"-")</f>
        <v>-</v>
      </c>
      <c r="U713" s="68" t="str" cm="1">
        <f t="array" aca="1" ref="U713" ca="1">IF(Tabel1[[#This Row],[auxi]:[auxi]],SUMIF(Tabel1[semaine],Tabel1[[#This Row],[semaine]],Tabel1[Repas soir]),"-")</f>
        <v>-</v>
      </c>
    </row>
    <row r="714" spans="1:21" ht="15.75" thickBot="1" x14ac:dyDescent="0.3">
      <c r="A714" s="68" t="str">
        <f>MOD(YEAR(Tabel1[[#This Row],[Date]]-WEEKDAY(Tabel1[[#This Row],[Date]],2)+4),100)&amp;TEXT(_xlfn.ISOWEEKNUM(Tabel1[[#This Row],[Date]]),"-00")</f>
        <v>27-49</v>
      </c>
      <c r="B714" s="49" t="str">
        <f>MOD(YEAR(Tabel1[[#This Row],[Date]]),100) &amp; TEXT(MONTH(Tabel1[[#This Row],[Date]]),"-00")</f>
        <v>27-12</v>
      </c>
      <c r="C714" s="50">
        <v>46730</v>
      </c>
      <c r="D714" s="53"/>
      <c r="E714" s="53"/>
      <c r="F714" s="53"/>
      <c r="G714" s="53"/>
      <c r="H714" s="53"/>
      <c r="I714" s="53"/>
      <c r="J714" s="53"/>
      <c r="K714" s="53"/>
      <c r="L714" s="69"/>
      <c r="M714" s="53"/>
      <c r="N714" s="48"/>
      <c r="O714" s="53"/>
      <c r="P714" s="54"/>
      <c r="Q714" s="70" cm="1">
        <f t="array" aca="1" ref="Q714" ca="1">(TODAY()&gt;=Tabel1[[#This Row],[Date]])*(_xlfn.AGGREGATE(14,6,Tabel1[Date]/(Tabel1[semaine]=Tabel1[[#This Row],[semaine]]),1)=Tabel1[[#This Row],[Date]])</f>
        <v>0</v>
      </c>
      <c r="R714" s="56" t="str" cm="1">
        <f t="array" aca="1" ref="R714" ca="1">IF(Tabel1[[#This Row],[auxi]:[auxi]],SUMIF(Tabel1[semaine],Tabel1[[#This Row],[semaine]],Tabel1[Heures payées]),"-")</f>
        <v>-</v>
      </c>
      <c r="S714" s="57" t="str" cm="1">
        <f t="array" aca="1" ref="S714" ca="1">IF(Tabel1[[#This Row],[auxi]:[auxi]],Tabel1[[#This Row],[total semaine]]*24-Contrat_hebdo__h,"")</f>
        <v/>
      </c>
      <c r="T714" s="68" t="str" cm="1">
        <f t="array" aca="1" ref="T714" ca="1">IF(Tabel1[[#This Row],[auxi]:[auxi]],SUMIF(Tabel1[semaine],Tabel1[[#This Row],[semaine]],Tabel1[Repas matin]),"-")</f>
        <v>-</v>
      </c>
      <c r="U714" s="68" t="str" cm="1">
        <f t="array" aca="1" ref="U714" ca="1">IF(Tabel1[[#This Row],[auxi]:[auxi]],SUMIF(Tabel1[semaine],Tabel1[[#This Row],[semaine]],Tabel1[Repas soir]),"-")</f>
        <v>-</v>
      </c>
    </row>
    <row r="715" spans="1:21" ht="15.75" thickBot="1" x14ac:dyDescent="0.3">
      <c r="A715" s="68" t="str">
        <f>MOD(YEAR(Tabel1[[#This Row],[Date]]-WEEKDAY(Tabel1[[#This Row],[Date]],2)+4),100)&amp;TEXT(_xlfn.ISOWEEKNUM(Tabel1[[#This Row],[Date]]),"-00")</f>
        <v>27-49</v>
      </c>
      <c r="B715" s="49" t="str">
        <f>MOD(YEAR(Tabel1[[#This Row],[Date]]),100) &amp; TEXT(MONTH(Tabel1[[#This Row],[Date]]),"-00")</f>
        <v>27-12</v>
      </c>
      <c r="C715" s="60">
        <v>46731</v>
      </c>
      <c r="D715" s="53"/>
      <c r="E715" s="53"/>
      <c r="F715" s="53"/>
      <c r="G715" s="53"/>
      <c r="H715" s="53"/>
      <c r="I715" s="53"/>
      <c r="J715" s="53"/>
      <c r="K715" s="53"/>
      <c r="L715" s="69"/>
      <c r="M715" s="53"/>
      <c r="N715" s="48"/>
      <c r="O715" s="53"/>
      <c r="P715" s="54"/>
      <c r="Q715" s="70" cm="1">
        <f t="array" aca="1" ref="Q715" ca="1">(TODAY()&gt;=Tabel1[[#This Row],[Date]])*(_xlfn.AGGREGATE(14,6,Tabel1[Date]/(Tabel1[semaine]=Tabel1[[#This Row],[semaine]]),1)=Tabel1[[#This Row],[Date]])</f>
        <v>0</v>
      </c>
      <c r="R715" s="56" t="str" cm="1">
        <f t="array" aca="1" ref="R715" ca="1">IF(Tabel1[[#This Row],[auxi]:[auxi]],SUMIF(Tabel1[semaine],Tabel1[[#This Row],[semaine]],Tabel1[Heures payées]),"-")</f>
        <v>-</v>
      </c>
      <c r="S715" s="57" t="str" cm="1">
        <f t="array" aca="1" ref="S715" ca="1">IF(Tabel1[[#This Row],[auxi]:[auxi]],Tabel1[[#This Row],[total semaine]]*24-Contrat_hebdo__h,"")</f>
        <v/>
      </c>
      <c r="T715" s="68" t="str" cm="1">
        <f t="array" aca="1" ref="T715" ca="1">IF(Tabel1[[#This Row],[auxi]:[auxi]],SUMIF(Tabel1[semaine],Tabel1[[#This Row],[semaine]],Tabel1[Repas matin]),"-")</f>
        <v>-</v>
      </c>
      <c r="U715" s="68" t="str" cm="1">
        <f t="array" aca="1" ref="U715" ca="1">IF(Tabel1[[#This Row],[auxi]:[auxi]],SUMIF(Tabel1[semaine],Tabel1[[#This Row],[semaine]],Tabel1[Repas soir]),"-")</f>
        <v>-</v>
      </c>
    </row>
    <row r="716" spans="1:21" ht="15.75" thickBot="1" x14ac:dyDescent="0.3">
      <c r="A716" s="68" t="str">
        <f>MOD(YEAR(Tabel1[[#This Row],[Date]]-WEEKDAY(Tabel1[[#This Row],[Date]],2)+4),100)&amp;TEXT(_xlfn.ISOWEEKNUM(Tabel1[[#This Row],[Date]]),"-00")</f>
        <v>27-49</v>
      </c>
      <c r="B716" s="49" t="str">
        <f>MOD(YEAR(Tabel1[[#This Row],[Date]]),100) &amp; TEXT(MONTH(Tabel1[[#This Row],[Date]]),"-00")</f>
        <v>27-12</v>
      </c>
      <c r="C716" s="50">
        <v>46732</v>
      </c>
      <c r="D716" s="53"/>
      <c r="E716" s="53"/>
      <c r="F716" s="53"/>
      <c r="G716" s="53"/>
      <c r="H716" s="53"/>
      <c r="I716" s="53"/>
      <c r="J716" s="53"/>
      <c r="K716" s="53"/>
      <c r="L716" s="69"/>
      <c r="M716" s="53"/>
      <c r="N716" s="48"/>
      <c r="O716" s="53"/>
      <c r="P716" s="54"/>
      <c r="Q716" s="70" cm="1">
        <f t="array" aca="1" ref="Q716" ca="1">(TODAY()&gt;=Tabel1[[#This Row],[Date]])*(_xlfn.AGGREGATE(14,6,Tabel1[Date]/(Tabel1[semaine]=Tabel1[[#This Row],[semaine]]),1)=Tabel1[[#This Row],[Date]])</f>
        <v>0</v>
      </c>
      <c r="R716" s="56" t="str" cm="1">
        <f t="array" aca="1" ref="R716" ca="1">IF(Tabel1[[#This Row],[auxi]:[auxi]],SUMIF(Tabel1[semaine],Tabel1[[#This Row],[semaine]],Tabel1[Heures payées]),"-")</f>
        <v>-</v>
      </c>
      <c r="S716" s="57" t="str" cm="1">
        <f t="array" aca="1" ref="S716" ca="1">IF(Tabel1[[#This Row],[auxi]:[auxi]],Tabel1[[#This Row],[total semaine]]*24-Contrat_hebdo__h,"")</f>
        <v/>
      </c>
      <c r="T716" s="68" t="str" cm="1">
        <f t="array" aca="1" ref="T716" ca="1">IF(Tabel1[[#This Row],[auxi]:[auxi]],SUMIF(Tabel1[semaine],Tabel1[[#This Row],[semaine]],Tabel1[Repas matin]),"-")</f>
        <v>-</v>
      </c>
      <c r="U716" s="68" t="str" cm="1">
        <f t="array" aca="1" ref="U716" ca="1">IF(Tabel1[[#This Row],[auxi]:[auxi]],SUMIF(Tabel1[semaine],Tabel1[[#This Row],[semaine]],Tabel1[Repas soir]),"-")</f>
        <v>-</v>
      </c>
    </row>
    <row r="717" spans="1:21" ht="15.75" thickBot="1" x14ac:dyDescent="0.3">
      <c r="A717" s="68" t="str">
        <f>MOD(YEAR(Tabel1[[#This Row],[Date]]-WEEKDAY(Tabel1[[#This Row],[Date]],2)+4),100)&amp;TEXT(_xlfn.ISOWEEKNUM(Tabel1[[#This Row],[Date]]),"-00")</f>
        <v>27-49</v>
      </c>
      <c r="B717" s="49" t="str">
        <f>MOD(YEAR(Tabel1[[#This Row],[Date]]),100) &amp; TEXT(MONTH(Tabel1[[#This Row],[Date]]),"-00")</f>
        <v>27-12</v>
      </c>
      <c r="C717" s="50">
        <v>46733</v>
      </c>
      <c r="D717" s="53"/>
      <c r="E717" s="53"/>
      <c r="F717" s="53"/>
      <c r="G717" s="53"/>
      <c r="H717" s="53"/>
      <c r="I717" s="53"/>
      <c r="J717" s="53"/>
      <c r="K717" s="53"/>
      <c r="L717" s="69"/>
      <c r="M717" s="53"/>
      <c r="N717" s="48"/>
      <c r="O717" s="53"/>
      <c r="P717" s="54"/>
      <c r="Q717" s="70" cm="1">
        <f t="array" aca="1" ref="Q717" ca="1">(TODAY()&gt;=Tabel1[[#This Row],[Date]])*(_xlfn.AGGREGATE(14,6,Tabel1[Date]/(Tabel1[semaine]=Tabel1[[#This Row],[semaine]]),1)=Tabel1[[#This Row],[Date]])</f>
        <v>0</v>
      </c>
      <c r="R717" s="56" t="str" cm="1">
        <f t="array" aca="1" ref="R717" ca="1">IF(Tabel1[[#This Row],[auxi]:[auxi]],SUMIF(Tabel1[semaine],Tabel1[[#This Row],[semaine]],Tabel1[Heures payées]),"-")</f>
        <v>-</v>
      </c>
      <c r="S717" s="57" t="str" cm="1">
        <f t="array" aca="1" ref="S717" ca="1">IF(Tabel1[[#This Row],[auxi]:[auxi]],Tabel1[[#This Row],[total semaine]]*24-Contrat_hebdo__h,"")</f>
        <v/>
      </c>
      <c r="T717" s="68" t="str" cm="1">
        <f t="array" aca="1" ref="T717" ca="1">IF(Tabel1[[#This Row],[auxi]:[auxi]],SUMIF(Tabel1[semaine],Tabel1[[#This Row],[semaine]],Tabel1[Repas matin]),"-")</f>
        <v>-</v>
      </c>
      <c r="U717" s="68" t="str" cm="1">
        <f t="array" aca="1" ref="U717" ca="1">IF(Tabel1[[#This Row],[auxi]:[auxi]],SUMIF(Tabel1[semaine],Tabel1[[#This Row],[semaine]],Tabel1[Repas soir]),"-")</f>
        <v>-</v>
      </c>
    </row>
    <row r="718" spans="1:21" ht="15.75" thickBot="1" x14ac:dyDescent="0.3">
      <c r="A718" s="68" t="str">
        <f>MOD(YEAR(Tabel1[[#This Row],[Date]]-WEEKDAY(Tabel1[[#This Row],[Date]],2)+4),100)&amp;TEXT(_xlfn.ISOWEEKNUM(Tabel1[[#This Row],[Date]]),"-00")</f>
        <v>27-50</v>
      </c>
      <c r="B718" s="49" t="str">
        <f>MOD(YEAR(Tabel1[[#This Row],[Date]]),100) &amp; TEXT(MONTH(Tabel1[[#This Row],[Date]]),"-00")</f>
        <v>27-12</v>
      </c>
      <c r="C718" s="60">
        <v>46734</v>
      </c>
      <c r="D718" s="53"/>
      <c r="E718" s="53"/>
      <c r="F718" s="53"/>
      <c r="G718" s="53"/>
      <c r="H718" s="53"/>
      <c r="I718" s="53"/>
      <c r="J718" s="53"/>
      <c r="K718" s="53"/>
      <c r="L718" s="69"/>
      <c r="M718" s="53"/>
      <c r="N718" s="48"/>
      <c r="O718" s="53"/>
      <c r="P718" s="54"/>
      <c r="Q718" s="70" cm="1">
        <f t="array" aca="1" ref="Q718" ca="1">(TODAY()&gt;=Tabel1[[#This Row],[Date]])*(_xlfn.AGGREGATE(14,6,Tabel1[Date]/(Tabel1[semaine]=Tabel1[[#This Row],[semaine]]),1)=Tabel1[[#This Row],[Date]])</f>
        <v>0</v>
      </c>
      <c r="R718" s="56" t="str" cm="1">
        <f t="array" aca="1" ref="R718" ca="1">IF(Tabel1[[#This Row],[auxi]:[auxi]],SUMIF(Tabel1[semaine],Tabel1[[#This Row],[semaine]],Tabel1[Heures payées]),"-")</f>
        <v>-</v>
      </c>
      <c r="S718" s="57" t="str" cm="1">
        <f t="array" aca="1" ref="S718" ca="1">IF(Tabel1[[#This Row],[auxi]:[auxi]],Tabel1[[#This Row],[total semaine]]*24-Contrat_hebdo__h,"")</f>
        <v/>
      </c>
      <c r="T718" s="68" t="str" cm="1">
        <f t="array" aca="1" ref="T718" ca="1">IF(Tabel1[[#This Row],[auxi]:[auxi]],SUMIF(Tabel1[semaine],Tabel1[[#This Row],[semaine]],Tabel1[Repas matin]),"-")</f>
        <v>-</v>
      </c>
      <c r="U718" s="68" t="str" cm="1">
        <f t="array" aca="1" ref="U718" ca="1">IF(Tabel1[[#This Row],[auxi]:[auxi]],SUMIF(Tabel1[semaine],Tabel1[[#This Row],[semaine]],Tabel1[Repas soir]),"-")</f>
        <v>-</v>
      </c>
    </row>
    <row r="719" spans="1:21" ht="15.75" thickBot="1" x14ac:dyDescent="0.3">
      <c r="A719" s="68" t="str">
        <f>MOD(YEAR(Tabel1[[#This Row],[Date]]-WEEKDAY(Tabel1[[#This Row],[Date]],2)+4),100)&amp;TEXT(_xlfn.ISOWEEKNUM(Tabel1[[#This Row],[Date]]),"-00")</f>
        <v>27-50</v>
      </c>
      <c r="B719" s="49" t="str">
        <f>MOD(YEAR(Tabel1[[#This Row],[Date]]),100) &amp; TEXT(MONTH(Tabel1[[#This Row],[Date]]),"-00")</f>
        <v>27-12</v>
      </c>
      <c r="C719" s="50">
        <v>46735</v>
      </c>
      <c r="D719" s="53"/>
      <c r="E719" s="53"/>
      <c r="F719" s="53"/>
      <c r="G719" s="53"/>
      <c r="H719" s="53"/>
      <c r="I719" s="53"/>
      <c r="J719" s="53"/>
      <c r="K719" s="53"/>
      <c r="L719" s="69"/>
      <c r="M719" s="53"/>
      <c r="N719" s="48"/>
      <c r="O719" s="53"/>
      <c r="P719" s="54"/>
      <c r="Q719" s="70" cm="1">
        <f t="array" aca="1" ref="Q719" ca="1">(TODAY()&gt;=Tabel1[[#This Row],[Date]])*(_xlfn.AGGREGATE(14,6,Tabel1[Date]/(Tabel1[semaine]=Tabel1[[#This Row],[semaine]]),1)=Tabel1[[#This Row],[Date]])</f>
        <v>0</v>
      </c>
      <c r="R719" s="56" t="str" cm="1">
        <f t="array" aca="1" ref="R719" ca="1">IF(Tabel1[[#This Row],[auxi]:[auxi]],SUMIF(Tabel1[semaine],Tabel1[[#This Row],[semaine]],Tabel1[Heures payées]),"-")</f>
        <v>-</v>
      </c>
      <c r="S719" s="57" t="str" cm="1">
        <f t="array" aca="1" ref="S719" ca="1">IF(Tabel1[[#This Row],[auxi]:[auxi]],Tabel1[[#This Row],[total semaine]]*24-Contrat_hebdo__h,"")</f>
        <v/>
      </c>
      <c r="T719" s="68" t="str" cm="1">
        <f t="array" aca="1" ref="T719" ca="1">IF(Tabel1[[#This Row],[auxi]:[auxi]],SUMIF(Tabel1[semaine],Tabel1[[#This Row],[semaine]],Tabel1[Repas matin]),"-")</f>
        <v>-</v>
      </c>
      <c r="U719" s="68" t="str" cm="1">
        <f t="array" aca="1" ref="U719" ca="1">IF(Tabel1[[#This Row],[auxi]:[auxi]],SUMIF(Tabel1[semaine],Tabel1[[#This Row],[semaine]],Tabel1[Repas soir]),"-")</f>
        <v>-</v>
      </c>
    </row>
    <row r="720" spans="1:21" ht="15.75" thickBot="1" x14ac:dyDescent="0.3">
      <c r="A720" s="68" t="str">
        <f>MOD(YEAR(Tabel1[[#This Row],[Date]]-WEEKDAY(Tabel1[[#This Row],[Date]],2)+4),100)&amp;TEXT(_xlfn.ISOWEEKNUM(Tabel1[[#This Row],[Date]]),"-00")</f>
        <v>27-50</v>
      </c>
      <c r="B720" s="49" t="str">
        <f>MOD(YEAR(Tabel1[[#This Row],[Date]]),100) &amp; TEXT(MONTH(Tabel1[[#This Row],[Date]]),"-00")</f>
        <v>27-12</v>
      </c>
      <c r="C720" s="50">
        <v>46736</v>
      </c>
      <c r="D720" s="53"/>
      <c r="E720" s="53"/>
      <c r="F720" s="53"/>
      <c r="G720" s="53"/>
      <c r="H720" s="53"/>
      <c r="I720" s="53"/>
      <c r="J720" s="53"/>
      <c r="K720" s="53"/>
      <c r="L720" s="69"/>
      <c r="M720" s="53"/>
      <c r="N720" s="48"/>
      <c r="O720" s="53"/>
      <c r="P720" s="54"/>
      <c r="Q720" s="70" cm="1">
        <f t="array" aca="1" ref="Q720" ca="1">(TODAY()&gt;=Tabel1[[#This Row],[Date]])*(_xlfn.AGGREGATE(14,6,Tabel1[Date]/(Tabel1[semaine]=Tabel1[[#This Row],[semaine]]),1)=Tabel1[[#This Row],[Date]])</f>
        <v>0</v>
      </c>
      <c r="R720" s="56" t="str" cm="1">
        <f t="array" aca="1" ref="R720" ca="1">IF(Tabel1[[#This Row],[auxi]:[auxi]],SUMIF(Tabel1[semaine],Tabel1[[#This Row],[semaine]],Tabel1[Heures payées]),"-")</f>
        <v>-</v>
      </c>
      <c r="S720" s="57" t="str" cm="1">
        <f t="array" aca="1" ref="S720" ca="1">IF(Tabel1[[#This Row],[auxi]:[auxi]],Tabel1[[#This Row],[total semaine]]*24-Contrat_hebdo__h,"")</f>
        <v/>
      </c>
      <c r="T720" s="68" t="str" cm="1">
        <f t="array" aca="1" ref="T720" ca="1">IF(Tabel1[[#This Row],[auxi]:[auxi]],SUMIF(Tabel1[semaine],Tabel1[[#This Row],[semaine]],Tabel1[Repas matin]),"-")</f>
        <v>-</v>
      </c>
      <c r="U720" s="68" t="str" cm="1">
        <f t="array" aca="1" ref="U720" ca="1">IF(Tabel1[[#This Row],[auxi]:[auxi]],SUMIF(Tabel1[semaine],Tabel1[[#This Row],[semaine]],Tabel1[Repas soir]),"-")</f>
        <v>-</v>
      </c>
    </row>
    <row r="721" spans="1:21" ht="15.75" thickBot="1" x14ac:dyDescent="0.3">
      <c r="A721" s="68" t="str">
        <f>MOD(YEAR(Tabel1[[#This Row],[Date]]-WEEKDAY(Tabel1[[#This Row],[Date]],2)+4),100)&amp;TEXT(_xlfn.ISOWEEKNUM(Tabel1[[#This Row],[Date]]),"-00")</f>
        <v>27-50</v>
      </c>
      <c r="B721" s="49" t="str">
        <f>MOD(YEAR(Tabel1[[#This Row],[Date]]),100) &amp; TEXT(MONTH(Tabel1[[#This Row],[Date]]),"-00")</f>
        <v>27-12</v>
      </c>
      <c r="C721" s="60">
        <v>46737</v>
      </c>
      <c r="D721" s="53"/>
      <c r="E721" s="53"/>
      <c r="F721" s="53"/>
      <c r="G721" s="53"/>
      <c r="H721" s="53"/>
      <c r="I721" s="53"/>
      <c r="J721" s="53"/>
      <c r="K721" s="53"/>
      <c r="L721" s="69"/>
      <c r="M721" s="53"/>
      <c r="N721" s="48"/>
      <c r="O721" s="53"/>
      <c r="P721" s="54"/>
      <c r="Q721" s="70" cm="1">
        <f t="array" aca="1" ref="Q721" ca="1">(TODAY()&gt;=Tabel1[[#This Row],[Date]])*(_xlfn.AGGREGATE(14,6,Tabel1[Date]/(Tabel1[semaine]=Tabel1[[#This Row],[semaine]]),1)=Tabel1[[#This Row],[Date]])</f>
        <v>0</v>
      </c>
      <c r="R721" s="56" t="str" cm="1">
        <f t="array" aca="1" ref="R721" ca="1">IF(Tabel1[[#This Row],[auxi]:[auxi]],SUMIF(Tabel1[semaine],Tabel1[[#This Row],[semaine]],Tabel1[Heures payées]),"-")</f>
        <v>-</v>
      </c>
      <c r="S721" s="57" t="str" cm="1">
        <f t="array" aca="1" ref="S721" ca="1">IF(Tabel1[[#This Row],[auxi]:[auxi]],Tabel1[[#This Row],[total semaine]]*24-Contrat_hebdo__h,"")</f>
        <v/>
      </c>
      <c r="T721" s="68" t="str" cm="1">
        <f t="array" aca="1" ref="T721" ca="1">IF(Tabel1[[#This Row],[auxi]:[auxi]],SUMIF(Tabel1[semaine],Tabel1[[#This Row],[semaine]],Tabel1[Repas matin]),"-")</f>
        <v>-</v>
      </c>
      <c r="U721" s="68" t="str" cm="1">
        <f t="array" aca="1" ref="U721" ca="1">IF(Tabel1[[#This Row],[auxi]:[auxi]],SUMIF(Tabel1[semaine],Tabel1[[#This Row],[semaine]],Tabel1[Repas soir]),"-")</f>
        <v>-</v>
      </c>
    </row>
    <row r="722" spans="1:21" ht="15.75" thickBot="1" x14ac:dyDescent="0.3">
      <c r="A722" s="68" t="str">
        <f>MOD(YEAR(Tabel1[[#This Row],[Date]]-WEEKDAY(Tabel1[[#This Row],[Date]],2)+4),100)&amp;TEXT(_xlfn.ISOWEEKNUM(Tabel1[[#This Row],[Date]]),"-00")</f>
        <v>27-50</v>
      </c>
      <c r="B722" s="49" t="str">
        <f>MOD(YEAR(Tabel1[[#This Row],[Date]]),100) &amp; TEXT(MONTH(Tabel1[[#This Row],[Date]]),"-00")</f>
        <v>27-12</v>
      </c>
      <c r="C722" s="50">
        <v>46738</v>
      </c>
      <c r="D722" s="53"/>
      <c r="E722" s="53"/>
      <c r="F722" s="53"/>
      <c r="G722" s="53"/>
      <c r="H722" s="53"/>
      <c r="I722" s="53"/>
      <c r="J722" s="53"/>
      <c r="K722" s="53"/>
      <c r="L722" s="69"/>
      <c r="M722" s="53"/>
      <c r="N722" s="48"/>
      <c r="O722" s="53"/>
      <c r="P722" s="54"/>
      <c r="Q722" s="70" cm="1">
        <f t="array" aca="1" ref="Q722" ca="1">(TODAY()&gt;=Tabel1[[#This Row],[Date]])*(_xlfn.AGGREGATE(14,6,Tabel1[Date]/(Tabel1[semaine]=Tabel1[[#This Row],[semaine]]),1)=Tabel1[[#This Row],[Date]])</f>
        <v>0</v>
      </c>
      <c r="R722" s="56" t="str" cm="1">
        <f t="array" aca="1" ref="R722" ca="1">IF(Tabel1[[#This Row],[auxi]:[auxi]],SUMIF(Tabel1[semaine],Tabel1[[#This Row],[semaine]],Tabel1[Heures payées]),"-")</f>
        <v>-</v>
      </c>
      <c r="S722" s="57" t="str" cm="1">
        <f t="array" aca="1" ref="S722" ca="1">IF(Tabel1[[#This Row],[auxi]:[auxi]],Tabel1[[#This Row],[total semaine]]*24-Contrat_hebdo__h,"")</f>
        <v/>
      </c>
      <c r="T722" s="68" t="str" cm="1">
        <f t="array" aca="1" ref="T722" ca="1">IF(Tabel1[[#This Row],[auxi]:[auxi]],SUMIF(Tabel1[semaine],Tabel1[[#This Row],[semaine]],Tabel1[Repas matin]),"-")</f>
        <v>-</v>
      </c>
      <c r="U722" s="68" t="str" cm="1">
        <f t="array" aca="1" ref="U722" ca="1">IF(Tabel1[[#This Row],[auxi]:[auxi]],SUMIF(Tabel1[semaine],Tabel1[[#This Row],[semaine]],Tabel1[Repas soir]),"-")</f>
        <v>-</v>
      </c>
    </row>
    <row r="723" spans="1:21" ht="15.75" thickBot="1" x14ac:dyDescent="0.3">
      <c r="A723" s="68" t="str">
        <f>MOD(YEAR(Tabel1[[#This Row],[Date]]-WEEKDAY(Tabel1[[#This Row],[Date]],2)+4),100)&amp;TEXT(_xlfn.ISOWEEKNUM(Tabel1[[#This Row],[Date]]),"-00")</f>
        <v>27-50</v>
      </c>
      <c r="B723" s="49" t="str">
        <f>MOD(YEAR(Tabel1[[#This Row],[Date]]),100) &amp; TEXT(MONTH(Tabel1[[#This Row],[Date]]),"-00")</f>
        <v>27-12</v>
      </c>
      <c r="C723" s="50">
        <v>46739</v>
      </c>
      <c r="D723" s="53"/>
      <c r="E723" s="53"/>
      <c r="F723" s="53"/>
      <c r="G723" s="53"/>
      <c r="H723" s="53"/>
      <c r="I723" s="53"/>
      <c r="J723" s="53"/>
      <c r="K723" s="53"/>
      <c r="L723" s="69"/>
      <c r="M723" s="53"/>
      <c r="N723" s="48"/>
      <c r="O723" s="53"/>
      <c r="P723" s="54"/>
      <c r="Q723" s="70" cm="1">
        <f t="array" aca="1" ref="Q723" ca="1">(TODAY()&gt;=Tabel1[[#This Row],[Date]])*(_xlfn.AGGREGATE(14,6,Tabel1[Date]/(Tabel1[semaine]=Tabel1[[#This Row],[semaine]]),1)=Tabel1[[#This Row],[Date]])</f>
        <v>0</v>
      </c>
      <c r="R723" s="56" t="str" cm="1">
        <f t="array" aca="1" ref="R723" ca="1">IF(Tabel1[[#This Row],[auxi]:[auxi]],SUMIF(Tabel1[semaine],Tabel1[[#This Row],[semaine]],Tabel1[Heures payées]),"-")</f>
        <v>-</v>
      </c>
      <c r="S723" s="57" t="str" cm="1">
        <f t="array" aca="1" ref="S723" ca="1">IF(Tabel1[[#This Row],[auxi]:[auxi]],Tabel1[[#This Row],[total semaine]]*24-Contrat_hebdo__h,"")</f>
        <v/>
      </c>
      <c r="T723" s="68" t="str" cm="1">
        <f t="array" aca="1" ref="T723" ca="1">IF(Tabel1[[#This Row],[auxi]:[auxi]],SUMIF(Tabel1[semaine],Tabel1[[#This Row],[semaine]],Tabel1[Repas matin]),"-")</f>
        <v>-</v>
      </c>
      <c r="U723" s="68" t="str" cm="1">
        <f t="array" aca="1" ref="U723" ca="1">IF(Tabel1[[#This Row],[auxi]:[auxi]],SUMIF(Tabel1[semaine],Tabel1[[#This Row],[semaine]],Tabel1[Repas soir]),"-")</f>
        <v>-</v>
      </c>
    </row>
    <row r="724" spans="1:21" ht="15.75" thickBot="1" x14ac:dyDescent="0.3">
      <c r="A724" s="68" t="str">
        <f>MOD(YEAR(Tabel1[[#This Row],[Date]]-WEEKDAY(Tabel1[[#This Row],[Date]],2)+4),100)&amp;TEXT(_xlfn.ISOWEEKNUM(Tabel1[[#This Row],[Date]]),"-00")</f>
        <v>27-50</v>
      </c>
      <c r="B724" s="49" t="str">
        <f>MOD(YEAR(Tabel1[[#This Row],[Date]]),100) &amp; TEXT(MONTH(Tabel1[[#This Row],[Date]]),"-00")</f>
        <v>27-12</v>
      </c>
      <c r="C724" s="60">
        <v>46740</v>
      </c>
      <c r="D724" s="53"/>
      <c r="E724" s="53"/>
      <c r="F724" s="53"/>
      <c r="G724" s="53"/>
      <c r="H724" s="53"/>
      <c r="I724" s="53"/>
      <c r="J724" s="53"/>
      <c r="K724" s="53"/>
      <c r="L724" s="69"/>
      <c r="M724" s="53"/>
      <c r="N724" s="48"/>
      <c r="O724" s="53"/>
      <c r="P724" s="54"/>
      <c r="Q724" s="70" cm="1">
        <f t="array" aca="1" ref="Q724" ca="1">(TODAY()&gt;=Tabel1[[#This Row],[Date]])*(_xlfn.AGGREGATE(14,6,Tabel1[Date]/(Tabel1[semaine]=Tabel1[[#This Row],[semaine]]),1)=Tabel1[[#This Row],[Date]])</f>
        <v>0</v>
      </c>
      <c r="R724" s="56" t="str" cm="1">
        <f t="array" aca="1" ref="R724" ca="1">IF(Tabel1[[#This Row],[auxi]:[auxi]],SUMIF(Tabel1[semaine],Tabel1[[#This Row],[semaine]],Tabel1[Heures payées]),"-")</f>
        <v>-</v>
      </c>
      <c r="S724" s="57" t="str" cm="1">
        <f t="array" aca="1" ref="S724" ca="1">IF(Tabel1[[#This Row],[auxi]:[auxi]],Tabel1[[#This Row],[total semaine]]*24-Contrat_hebdo__h,"")</f>
        <v/>
      </c>
      <c r="T724" s="68" t="str" cm="1">
        <f t="array" aca="1" ref="T724" ca="1">IF(Tabel1[[#This Row],[auxi]:[auxi]],SUMIF(Tabel1[semaine],Tabel1[[#This Row],[semaine]],Tabel1[Repas matin]),"-")</f>
        <v>-</v>
      </c>
      <c r="U724" s="68" t="str" cm="1">
        <f t="array" aca="1" ref="U724" ca="1">IF(Tabel1[[#This Row],[auxi]:[auxi]],SUMIF(Tabel1[semaine],Tabel1[[#This Row],[semaine]],Tabel1[Repas soir]),"-")</f>
        <v>-</v>
      </c>
    </row>
    <row r="725" spans="1:21" ht="15.75" thickBot="1" x14ac:dyDescent="0.3">
      <c r="A725" s="68" t="str">
        <f>MOD(YEAR(Tabel1[[#This Row],[Date]]-WEEKDAY(Tabel1[[#This Row],[Date]],2)+4),100)&amp;TEXT(_xlfn.ISOWEEKNUM(Tabel1[[#This Row],[Date]]),"-00")</f>
        <v>27-51</v>
      </c>
      <c r="B725" s="49" t="str">
        <f>MOD(YEAR(Tabel1[[#This Row],[Date]]),100) &amp; TEXT(MONTH(Tabel1[[#This Row],[Date]]),"-00")</f>
        <v>27-12</v>
      </c>
      <c r="C725" s="50">
        <v>46741</v>
      </c>
      <c r="D725" s="53"/>
      <c r="E725" s="53"/>
      <c r="F725" s="53"/>
      <c r="G725" s="53"/>
      <c r="H725" s="53"/>
      <c r="I725" s="53"/>
      <c r="J725" s="53"/>
      <c r="K725" s="53"/>
      <c r="L725" s="69"/>
      <c r="M725" s="53"/>
      <c r="N725" s="48"/>
      <c r="O725" s="53"/>
      <c r="P725" s="54"/>
      <c r="Q725" s="70" cm="1">
        <f t="array" aca="1" ref="Q725" ca="1">(TODAY()&gt;=Tabel1[[#This Row],[Date]])*(_xlfn.AGGREGATE(14,6,Tabel1[Date]/(Tabel1[semaine]=Tabel1[[#This Row],[semaine]]),1)=Tabel1[[#This Row],[Date]])</f>
        <v>0</v>
      </c>
      <c r="R725" s="56" t="str" cm="1">
        <f t="array" aca="1" ref="R725" ca="1">IF(Tabel1[[#This Row],[auxi]:[auxi]],SUMIF(Tabel1[semaine],Tabel1[[#This Row],[semaine]],Tabel1[Heures payées]),"-")</f>
        <v>-</v>
      </c>
      <c r="S725" s="57" t="str" cm="1">
        <f t="array" aca="1" ref="S725" ca="1">IF(Tabel1[[#This Row],[auxi]:[auxi]],Tabel1[[#This Row],[total semaine]]*24-Contrat_hebdo__h,"")</f>
        <v/>
      </c>
      <c r="T725" s="68" t="str" cm="1">
        <f t="array" aca="1" ref="T725" ca="1">IF(Tabel1[[#This Row],[auxi]:[auxi]],SUMIF(Tabel1[semaine],Tabel1[[#This Row],[semaine]],Tabel1[Repas matin]),"-")</f>
        <v>-</v>
      </c>
      <c r="U725" s="68" t="str" cm="1">
        <f t="array" aca="1" ref="U725" ca="1">IF(Tabel1[[#This Row],[auxi]:[auxi]],SUMIF(Tabel1[semaine],Tabel1[[#This Row],[semaine]],Tabel1[Repas soir]),"-")</f>
        <v>-</v>
      </c>
    </row>
    <row r="726" spans="1:21" ht="15.75" thickBot="1" x14ac:dyDescent="0.3">
      <c r="A726" s="68" t="str">
        <f>MOD(YEAR(Tabel1[[#This Row],[Date]]-WEEKDAY(Tabel1[[#This Row],[Date]],2)+4),100)&amp;TEXT(_xlfn.ISOWEEKNUM(Tabel1[[#This Row],[Date]]),"-00")</f>
        <v>27-51</v>
      </c>
      <c r="B726" s="49" t="str">
        <f>MOD(YEAR(Tabel1[[#This Row],[Date]]),100) &amp; TEXT(MONTH(Tabel1[[#This Row],[Date]]),"-00")</f>
        <v>27-12</v>
      </c>
      <c r="C726" s="50">
        <v>46742</v>
      </c>
      <c r="D726" s="53"/>
      <c r="E726" s="53"/>
      <c r="F726" s="53"/>
      <c r="G726" s="53"/>
      <c r="H726" s="53"/>
      <c r="I726" s="53"/>
      <c r="J726" s="53"/>
      <c r="K726" s="53"/>
      <c r="L726" s="69"/>
      <c r="M726" s="53"/>
      <c r="N726" s="48"/>
      <c r="O726" s="53"/>
      <c r="P726" s="54"/>
      <c r="Q726" s="70" cm="1">
        <f t="array" aca="1" ref="Q726" ca="1">(TODAY()&gt;=Tabel1[[#This Row],[Date]])*(_xlfn.AGGREGATE(14,6,Tabel1[Date]/(Tabel1[semaine]=Tabel1[[#This Row],[semaine]]),1)=Tabel1[[#This Row],[Date]])</f>
        <v>0</v>
      </c>
      <c r="R726" s="56" t="str" cm="1">
        <f t="array" aca="1" ref="R726" ca="1">IF(Tabel1[[#This Row],[auxi]:[auxi]],SUMIF(Tabel1[semaine],Tabel1[[#This Row],[semaine]],Tabel1[Heures payées]),"-")</f>
        <v>-</v>
      </c>
      <c r="S726" s="57" t="str" cm="1">
        <f t="array" aca="1" ref="S726" ca="1">IF(Tabel1[[#This Row],[auxi]:[auxi]],Tabel1[[#This Row],[total semaine]]*24-Contrat_hebdo__h,"")</f>
        <v/>
      </c>
      <c r="T726" s="68" t="str" cm="1">
        <f t="array" aca="1" ref="T726" ca="1">IF(Tabel1[[#This Row],[auxi]:[auxi]],SUMIF(Tabel1[semaine],Tabel1[[#This Row],[semaine]],Tabel1[Repas matin]),"-")</f>
        <v>-</v>
      </c>
      <c r="U726" s="68" t="str" cm="1">
        <f t="array" aca="1" ref="U726" ca="1">IF(Tabel1[[#This Row],[auxi]:[auxi]],SUMIF(Tabel1[semaine],Tabel1[[#This Row],[semaine]],Tabel1[Repas soir]),"-")</f>
        <v>-</v>
      </c>
    </row>
    <row r="727" spans="1:21" ht="15.75" thickBot="1" x14ac:dyDescent="0.3">
      <c r="A727" s="68" t="str">
        <f>MOD(YEAR(Tabel1[[#This Row],[Date]]-WEEKDAY(Tabel1[[#This Row],[Date]],2)+4),100)&amp;TEXT(_xlfn.ISOWEEKNUM(Tabel1[[#This Row],[Date]]),"-00")</f>
        <v>27-51</v>
      </c>
      <c r="B727" s="49" t="str">
        <f>MOD(YEAR(Tabel1[[#This Row],[Date]]),100) &amp; TEXT(MONTH(Tabel1[[#This Row],[Date]]),"-00")</f>
        <v>27-12</v>
      </c>
      <c r="C727" s="60">
        <v>46743</v>
      </c>
      <c r="D727" s="53"/>
      <c r="E727" s="53"/>
      <c r="F727" s="53"/>
      <c r="G727" s="53"/>
      <c r="H727" s="53"/>
      <c r="I727" s="53"/>
      <c r="J727" s="53"/>
      <c r="K727" s="53"/>
      <c r="L727" s="69"/>
      <c r="M727" s="53"/>
      <c r="N727" s="48"/>
      <c r="O727" s="53"/>
      <c r="P727" s="54"/>
      <c r="Q727" s="70" cm="1">
        <f t="array" aca="1" ref="Q727" ca="1">(TODAY()&gt;=Tabel1[[#This Row],[Date]])*(_xlfn.AGGREGATE(14,6,Tabel1[Date]/(Tabel1[semaine]=Tabel1[[#This Row],[semaine]]),1)=Tabel1[[#This Row],[Date]])</f>
        <v>0</v>
      </c>
      <c r="R727" s="56" t="str" cm="1">
        <f t="array" aca="1" ref="R727" ca="1">IF(Tabel1[[#This Row],[auxi]:[auxi]],SUMIF(Tabel1[semaine],Tabel1[[#This Row],[semaine]],Tabel1[Heures payées]),"-")</f>
        <v>-</v>
      </c>
      <c r="S727" s="57" t="str" cm="1">
        <f t="array" aca="1" ref="S727" ca="1">IF(Tabel1[[#This Row],[auxi]:[auxi]],Tabel1[[#This Row],[total semaine]]*24-Contrat_hebdo__h,"")</f>
        <v/>
      </c>
      <c r="T727" s="68" t="str" cm="1">
        <f t="array" aca="1" ref="T727" ca="1">IF(Tabel1[[#This Row],[auxi]:[auxi]],SUMIF(Tabel1[semaine],Tabel1[[#This Row],[semaine]],Tabel1[Repas matin]),"-")</f>
        <v>-</v>
      </c>
      <c r="U727" s="68" t="str" cm="1">
        <f t="array" aca="1" ref="U727" ca="1">IF(Tabel1[[#This Row],[auxi]:[auxi]],SUMIF(Tabel1[semaine],Tabel1[[#This Row],[semaine]],Tabel1[Repas soir]),"-")</f>
        <v>-</v>
      </c>
    </row>
    <row r="728" spans="1:21" ht="15.75" thickBot="1" x14ac:dyDescent="0.3">
      <c r="A728" s="68" t="str">
        <f>MOD(YEAR(Tabel1[[#This Row],[Date]]-WEEKDAY(Tabel1[[#This Row],[Date]],2)+4),100)&amp;TEXT(_xlfn.ISOWEEKNUM(Tabel1[[#This Row],[Date]]),"-00")</f>
        <v>27-51</v>
      </c>
      <c r="B728" s="49" t="str">
        <f>MOD(YEAR(Tabel1[[#This Row],[Date]]),100) &amp; TEXT(MONTH(Tabel1[[#This Row],[Date]]),"-00")</f>
        <v>27-12</v>
      </c>
      <c r="C728" s="50">
        <v>46744</v>
      </c>
      <c r="D728" s="53"/>
      <c r="E728" s="53"/>
      <c r="F728" s="53"/>
      <c r="G728" s="53"/>
      <c r="H728" s="53"/>
      <c r="I728" s="53"/>
      <c r="J728" s="53"/>
      <c r="K728" s="53"/>
      <c r="L728" s="69"/>
      <c r="M728" s="53"/>
      <c r="N728" s="48"/>
      <c r="O728" s="53"/>
      <c r="P728" s="54"/>
      <c r="Q728" s="70" cm="1">
        <f t="array" aca="1" ref="Q728" ca="1">(TODAY()&gt;=Tabel1[[#This Row],[Date]])*(_xlfn.AGGREGATE(14,6,Tabel1[Date]/(Tabel1[semaine]=Tabel1[[#This Row],[semaine]]),1)=Tabel1[[#This Row],[Date]])</f>
        <v>0</v>
      </c>
      <c r="R728" s="56" t="str" cm="1">
        <f t="array" aca="1" ref="R728" ca="1">IF(Tabel1[[#This Row],[auxi]:[auxi]],SUMIF(Tabel1[semaine],Tabel1[[#This Row],[semaine]],Tabel1[Heures payées]),"-")</f>
        <v>-</v>
      </c>
      <c r="S728" s="57" t="str" cm="1">
        <f t="array" aca="1" ref="S728" ca="1">IF(Tabel1[[#This Row],[auxi]:[auxi]],Tabel1[[#This Row],[total semaine]]*24-Contrat_hebdo__h,"")</f>
        <v/>
      </c>
      <c r="T728" s="68" t="str" cm="1">
        <f t="array" aca="1" ref="T728" ca="1">IF(Tabel1[[#This Row],[auxi]:[auxi]],SUMIF(Tabel1[semaine],Tabel1[[#This Row],[semaine]],Tabel1[Repas matin]),"-")</f>
        <v>-</v>
      </c>
      <c r="U728" s="68" t="str" cm="1">
        <f t="array" aca="1" ref="U728" ca="1">IF(Tabel1[[#This Row],[auxi]:[auxi]],SUMIF(Tabel1[semaine],Tabel1[[#This Row],[semaine]],Tabel1[Repas soir]),"-")</f>
        <v>-</v>
      </c>
    </row>
    <row r="729" spans="1:21" ht="15.75" thickBot="1" x14ac:dyDescent="0.3">
      <c r="A729" s="68" t="str">
        <f>MOD(YEAR(Tabel1[[#This Row],[Date]]-WEEKDAY(Tabel1[[#This Row],[Date]],2)+4),100)&amp;TEXT(_xlfn.ISOWEEKNUM(Tabel1[[#This Row],[Date]]),"-00")</f>
        <v>27-51</v>
      </c>
      <c r="B729" s="49" t="str">
        <f>MOD(YEAR(Tabel1[[#This Row],[Date]]),100) &amp; TEXT(MONTH(Tabel1[[#This Row],[Date]]),"-00")</f>
        <v>27-12</v>
      </c>
      <c r="C729" s="50">
        <v>46745</v>
      </c>
      <c r="D729" s="53"/>
      <c r="E729" s="53"/>
      <c r="F729" s="53"/>
      <c r="G729" s="53"/>
      <c r="H729" s="53"/>
      <c r="I729" s="53"/>
      <c r="J729" s="53"/>
      <c r="K729" s="53"/>
      <c r="L729" s="69"/>
      <c r="M729" s="53"/>
      <c r="N729" s="48"/>
      <c r="O729" s="53"/>
      <c r="P729" s="54"/>
      <c r="Q729" s="70" cm="1">
        <f t="array" aca="1" ref="Q729" ca="1">(TODAY()&gt;=Tabel1[[#This Row],[Date]])*(_xlfn.AGGREGATE(14,6,Tabel1[Date]/(Tabel1[semaine]=Tabel1[[#This Row],[semaine]]),1)=Tabel1[[#This Row],[Date]])</f>
        <v>0</v>
      </c>
      <c r="R729" s="56" t="str" cm="1">
        <f t="array" aca="1" ref="R729" ca="1">IF(Tabel1[[#This Row],[auxi]:[auxi]],SUMIF(Tabel1[semaine],Tabel1[[#This Row],[semaine]],Tabel1[Heures payées]),"-")</f>
        <v>-</v>
      </c>
      <c r="S729" s="57" t="str" cm="1">
        <f t="array" aca="1" ref="S729" ca="1">IF(Tabel1[[#This Row],[auxi]:[auxi]],Tabel1[[#This Row],[total semaine]]*24-Contrat_hebdo__h,"")</f>
        <v/>
      </c>
      <c r="T729" s="68" t="str" cm="1">
        <f t="array" aca="1" ref="T729" ca="1">IF(Tabel1[[#This Row],[auxi]:[auxi]],SUMIF(Tabel1[semaine],Tabel1[[#This Row],[semaine]],Tabel1[Repas matin]),"-")</f>
        <v>-</v>
      </c>
      <c r="U729" s="68" t="str" cm="1">
        <f t="array" aca="1" ref="U729" ca="1">IF(Tabel1[[#This Row],[auxi]:[auxi]],SUMIF(Tabel1[semaine],Tabel1[[#This Row],[semaine]],Tabel1[Repas soir]),"-")</f>
        <v>-</v>
      </c>
    </row>
    <row r="730" spans="1:21" ht="15.75" thickBot="1" x14ac:dyDescent="0.3">
      <c r="A730" s="68" t="str">
        <f>MOD(YEAR(Tabel1[[#This Row],[Date]]-WEEKDAY(Tabel1[[#This Row],[Date]],2)+4),100)&amp;TEXT(_xlfn.ISOWEEKNUM(Tabel1[[#This Row],[Date]]),"-00")</f>
        <v>27-51</v>
      </c>
      <c r="B730" s="49" t="str">
        <f>MOD(YEAR(Tabel1[[#This Row],[Date]]),100) &amp; TEXT(MONTH(Tabel1[[#This Row],[Date]]),"-00")</f>
        <v>27-12</v>
      </c>
      <c r="C730" s="60">
        <v>46746</v>
      </c>
      <c r="D730" s="53"/>
      <c r="E730" s="53"/>
      <c r="F730" s="53"/>
      <c r="G730" s="53"/>
      <c r="H730" s="53"/>
      <c r="I730" s="53"/>
      <c r="J730" s="53"/>
      <c r="K730" s="53"/>
      <c r="L730" s="69"/>
      <c r="M730" s="53"/>
      <c r="N730" s="48"/>
      <c r="O730" s="53"/>
      <c r="P730" s="54"/>
      <c r="Q730" s="70" cm="1">
        <f t="array" aca="1" ref="Q730" ca="1">(TODAY()&gt;=Tabel1[[#This Row],[Date]])*(_xlfn.AGGREGATE(14,6,Tabel1[Date]/(Tabel1[semaine]=Tabel1[[#This Row],[semaine]]),1)=Tabel1[[#This Row],[Date]])</f>
        <v>0</v>
      </c>
      <c r="R730" s="56" t="str" cm="1">
        <f t="array" aca="1" ref="R730" ca="1">IF(Tabel1[[#This Row],[auxi]:[auxi]],SUMIF(Tabel1[semaine],Tabel1[[#This Row],[semaine]],Tabel1[Heures payées]),"-")</f>
        <v>-</v>
      </c>
      <c r="S730" s="57" t="str" cm="1">
        <f t="array" aca="1" ref="S730" ca="1">IF(Tabel1[[#This Row],[auxi]:[auxi]],Tabel1[[#This Row],[total semaine]]*24-Contrat_hebdo__h,"")</f>
        <v/>
      </c>
      <c r="T730" s="68" t="str" cm="1">
        <f t="array" aca="1" ref="T730" ca="1">IF(Tabel1[[#This Row],[auxi]:[auxi]],SUMIF(Tabel1[semaine],Tabel1[[#This Row],[semaine]],Tabel1[Repas matin]),"-")</f>
        <v>-</v>
      </c>
      <c r="U730" s="68" t="str" cm="1">
        <f t="array" aca="1" ref="U730" ca="1">IF(Tabel1[[#This Row],[auxi]:[auxi]],SUMIF(Tabel1[semaine],Tabel1[[#This Row],[semaine]],Tabel1[Repas soir]),"-")</f>
        <v>-</v>
      </c>
    </row>
    <row r="731" spans="1:21" ht="15.75" thickBot="1" x14ac:dyDescent="0.3">
      <c r="A731" s="68" t="str">
        <f>MOD(YEAR(Tabel1[[#This Row],[Date]]-WEEKDAY(Tabel1[[#This Row],[Date]],2)+4),100)&amp;TEXT(_xlfn.ISOWEEKNUM(Tabel1[[#This Row],[Date]]),"-00")</f>
        <v>27-51</v>
      </c>
      <c r="B731" s="49" t="str">
        <f>MOD(YEAR(Tabel1[[#This Row],[Date]]),100) &amp; TEXT(MONTH(Tabel1[[#This Row],[Date]]),"-00")</f>
        <v>27-12</v>
      </c>
      <c r="C731" s="50">
        <v>46747</v>
      </c>
      <c r="D731" s="53"/>
      <c r="E731" s="53"/>
      <c r="F731" s="53"/>
      <c r="G731" s="53"/>
      <c r="H731" s="53"/>
      <c r="I731" s="53"/>
      <c r="J731" s="53"/>
      <c r="K731" s="53"/>
      <c r="L731" s="69"/>
      <c r="M731" s="53"/>
      <c r="N731" s="48"/>
      <c r="O731" s="53"/>
      <c r="P731" s="54"/>
      <c r="Q731" s="70" cm="1">
        <f t="array" aca="1" ref="Q731" ca="1">(TODAY()&gt;=Tabel1[[#This Row],[Date]])*(_xlfn.AGGREGATE(14,6,Tabel1[Date]/(Tabel1[semaine]=Tabel1[[#This Row],[semaine]]),1)=Tabel1[[#This Row],[Date]])</f>
        <v>0</v>
      </c>
      <c r="R731" s="56" t="str" cm="1">
        <f t="array" aca="1" ref="R731" ca="1">IF(Tabel1[[#This Row],[auxi]:[auxi]],SUMIF(Tabel1[semaine],Tabel1[[#This Row],[semaine]],Tabel1[Heures payées]),"-")</f>
        <v>-</v>
      </c>
      <c r="S731" s="57" t="str" cm="1">
        <f t="array" aca="1" ref="S731" ca="1">IF(Tabel1[[#This Row],[auxi]:[auxi]],Tabel1[[#This Row],[total semaine]]*24-Contrat_hebdo__h,"")</f>
        <v/>
      </c>
      <c r="T731" s="68" t="str" cm="1">
        <f t="array" aca="1" ref="T731" ca="1">IF(Tabel1[[#This Row],[auxi]:[auxi]],SUMIF(Tabel1[semaine],Tabel1[[#This Row],[semaine]],Tabel1[Repas matin]),"-")</f>
        <v>-</v>
      </c>
      <c r="U731" s="68" t="str" cm="1">
        <f t="array" aca="1" ref="U731" ca="1">IF(Tabel1[[#This Row],[auxi]:[auxi]],SUMIF(Tabel1[semaine],Tabel1[[#This Row],[semaine]],Tabel1[Repas soir]),"-")</f>
        <v>-</v>
      </c>
    </row>
    <row r="732" spans="1:21" ht="15.75" thickBot="1" x14ac:dyDescent="0.3">
      <c r="A732" s="68" t="str">
        <f>MOD(YEAR(Tabel1[[#This Row],[Date]]-WEEKDAY(Tabel1[[#This Row],[Date]],2)+4),100)&amp;TEXT(_xlfn.ISOWEEKNUM(Tabel1[[#This Row],[Date]]),"-00")</f>
        <v>27-52</v>
      </c>
      <c r="B732" s="49" t="str">
        <f>MOD(YEAR(Tabel1[[#This Row],[Date]]),100) &amp; TEXT(MONTH(Tabel1[[#This Row],[Date]]),"-00")</f>
        <v>27-12</v>
      </c>
      <c r="C732" s="50">
        <v>46748</v>
      </c>
      <c r="D732" s="53"/>
      <c r="E732" s="53"/>
      <c r="F732" s="53"/>
      <c r="G732" s="53"/>
      <c r="H732" s="53"/>
      <c r="I732" s="53"/>
      <c r="J732" s="53"/>
      <c r="K732" s="53"/>
      <c r="L732" s="69"/>
      <c r="M732" s="53"/>
      <c r="N732" s="48"/>
      <c r="O732" s="53"/>
      <c r="P732" s="54"/>
      <c r="Q732" s="70" cm="1">
        <f t="array" aca="1" ref="Q732" ca="1">(TODAY()&gt;=Tabel1[[#This Row],[Date]])*(_xlfn.AGGREGATE(14,6,Tabel1[Date]/(Tabel1[semaine]=Tabel1[[#This Row],[semaine]]),1)=Tabel1[[#This Row],[Date]])</f>
        <v>0</v>
      </c>
      <c r="R732" s="56" t="str" cm="1">
        <f t="array" aca="1" ref="R732" ca="1">IF(Tabel1[[#This Row],[auxi]:[auxi]],SUMIF(Tabel1[semaine],Tabel1[[#This Row],[semaine]],Tabel1[Heures payées]),"-")</f>
        <v>-</v>
      </c>
      <c r="S732" s="57" t="str" cm="1">
        <f t="array" aca="1" ref="S732" ca="1">IF(Tabel1[[#This Row],[auxi]:[auxi]],Tabel1[[#This Row],[total semaine]]*24-Contrat_hebdo__h,"")</f>
        <v/>
      </c>
      <c r="T732" s="68" t="str" cm="1">
        <f t="array" aca="1" ref="T732" ca="1">IF(Tabel1[[#This Row],[auxi]:[auxi]],SUMIF(Tabel1[semaine],Tabel1[[#This Row],[semaine]],Tabel1[Repas matin]),"-")</f>
        <v>-</v>
      </c>
      <c r="U732" s="68" t="str" cm="1">
        <f t="array" aca="1" ref="U732" ca="1">IF(Tabel1[[#This Row],[auxi]:[auxi]],SUMIF(Tabel1[semaine],Tabel1[[#This Row],[semaine]],Tabel1[Repas soir]),"-")</f>
        <v>-</v>
      </c>
    </row>
    <row r="733" spans="1:21" ht="15.75" thickBot="1" x14ac:dyDescent="0.3">
      <c r="A733" s="68" t="str">
        <f>MOD(YEAR(Tabel1[[#This Row],[Date]]-WEEKDAY(Tabel1[[#This Row],[Date]],2)+4),100)&amp;TEXT(_xlfn.ISOWEEKNUM(Tabel1[[#This Row],[Date]]),"-00")</f>
        <v>27-52</v>
      </c>
      <c r="B733" s="49" t="str">
        <f>MOD(YEAR(Tabel1[[#This Row],[Date]]),100) &amp; TEXT(MONTH(Tabel1[[#This Row],[Date]]),"-00")</f>
        <v>27-12</v>
      </c>
      <c r="C733" s="60">
        <v>46749</v>
      </c>
      <c r="D733" s="53"/>
      <c r="E733" s="53"/>
      <c r="F733" s="53"/>
      <c r="G733" s="53"/>
      <c r="H733" s="53"/>
      <c r="I733" s="53"/>
      <c r="J733" s="53"/>
      <c r="K733" s="53"/>
      <c r="L733" s="69"/>
      <c r="M733" s="53"/>
      <c r="N733" s="48"/>
      <c r="O733" s="53"/>
      <c r="P733" s="54"/>
      <c r="Q733" s="70" cm="1">
        <f t="array" aca="1" ref="Q733" ca="1">(TODAY()&gt;=Tabel1[[#This Row],[Date]])*(_xlfn.AGGREGATE(14,6,Tabel1[Date]/(Tabel1[semaine]=Tabel1[[#This Row],[semaine]]),1)=Tabel1[[#This Row],[Date]])</f>
        <v>0</v>
      </c>
      <c r="R733" s="56" t="str" cm="1">
        <f t="array" aca="1" ref="R733" ca="1">IF(Tabel1[[#This Row],[auxi]:[auxi]],SUMIF(Tabel1[semaine],Tabel1[[#This Row],[semaine]],Tabel1[Heures payées]),"-")</f>
        <v>-</v>
      </c>
      <c r="S733" s="57" t="str" cm="1">
        <f t="array" aca="1" ref="S733" ca="1">IF(Tabel1[[#This Row],[auxi]:[auxi]],Tabel1[[#This Row],[total semaine]]*24-Contrat_hebdo__h,"")</f>
        <v/>
      </c>
      <c r="T733" s="68" t="str" cm="1">
        <f t="array" aca="1" ref="T733" ca="1">IF(Tabel1[[#This Row],[auxi]:[auxi]],SUMIF(Tabel1[semaine],Tabel1[[#This Row],[semaine]],Tabel1[Repas matin]),"-")</f>
        <v>-</v>
      </c>
      <c r="U733" s="68" t="str" cm="1">
        <f t="array" aca="1" ref="U733" ca="1">IF(Tabel1[[#This Row],[auxi]:[auxi]],SUMIF(Tabel1[semaine],Tabel1[[#This Row],[semaine]],Tabel1[Repas soir]),"-")</f>
        <v>-</v>
      </c>
    </row>
    <row r="734" spans="1:21" ht="15.75" thickBot="1" x14ac:dyDescent="0.3">
      <c r="A734" s="68" t="str">
        <f>MOD(YEAR(Tabel1[[#This Row],[Date]]-WEEKDAY(Tabel1[[#This Row],[Date]],2)+4),100)&amp;TEXT(_xlfn.ISOWEEKNUM(Tabel1[[#This Row],[Date]]),"-00")</f>
        <v>27-52</v>
      </c>
      <c r="B734" s="49" t="str">
        <f>MOD(YEAR(Tabel1[[#This Row],[Date]]),100) &amp; TEXT(MONTH(Tabel1[[#This Row],[Date]]),"-00")</f>
        <v>27-12</v>
      </c>
      <c r="C734" s="50">
        <v>46750</v>
      </c>
      <c r="D734" s="53"/>
      <c r="E734" s="53"/>
      <c r="F734" s="53"/>
      <c r="G734" s="53"/>
      <c r="H734" s="53"/>
      <c r="I734" s="53"/>
      <c r="J734" s="53"/>
      <c r="K734" s="53"/>
      <c r="L734" s="69"/>
      <c r="M734" s="53"/>
      <c r="N734" s="48"/>
      <c r="O734" s="53"/>
      <c r="P734" s="54"/>
      <c r="Q734" s="70" cm="1">
        <f t="array" aca="1" ref="Q734" ca="1">(TODAY()&gt;=Tabel1[[#This Row],[Date]])*(_xlfn.AGGREGATE(14,6,Tabel1[Date]/(Tabel1[semaine]=Tabel1[[#This Row],[semaine]]),1)=Tabel1[[#This Row],[Date]])</f>
        <v>0</v>
      </c>
      <c r="R734" s="56" t="str" cm="1">
        <f t="array" aca="1" ref="R734" ca="1">IF(Tabel1[[#This Row],[auxi]:[auxi]],SUMIF(Tabel1[semaine],Tabel1[[#This Row],[semaine]],Tabel1[Heures payées]),"-")</f>
        <v>-</v>
      </c>
      <c r="S734" s="57" t="str" cm="1">
        <f t="array" aca="1" ref="S734" ca="1">IF(Tabel1[[#This Row],[auxi]:[auxi]],Tabel1[[#This Row],[total semaine]]*24-Contrat_hebdo__h,"")</f>
        <v/>
      </c>
      <c r="T734" s="68" t="str" cm="1">
        <f t="array" aca="1" ref="T734" ca="1">IF(Tabel1[[#This Row],[auxi]:[auxi]],SUMIF(Tabel1[semaine],Tabel1[[#This Row],[semaine]],Tabel1[Repas matin]),"-")</f>
        <v>-</v>
      </c>
      <c r="U734" s="68" t="str" cm="1">
        <f t="array" aca="1" ref="U734" ca="1">IF(Tabel1[[#This Row],[auxi]:[auxi]],SUMIF(Tabel1[semaine],Tabel1[[#This Row],[semaine]],Tabel1[Repas soir]),"-")</f>
        <v>-</v>
      </c>
    </row>
    <row r="735" spans="1:21" ht="15.75" thickBot="1" x14ac:dyDescent="0.3">
      <c r="A735" s="68" t="str">
        <f>MOD(YEAR(Tabel1[[#This Row],[Date]]-WEEKDAY(Tabel1[[#This Row],[Date]],2)+4),100)&amp;TEXT(_xlfn.ISOWEEKNUM(Tabel1[[#This Row],[Date]]),"-00")</f>
        <v>27-52</v>
      </c>
      <c r="B735" s="49" t="str">
        <f>MOD(YEAR(Tabel1[[#This Row],[Date]]),100) &amp; TEXT(MONTH(Tabel1[[#This Row],[Date]]),"-00")</f>
        <v>27-12</v>
      </c>
      <c r="C735" s="50">
        <v>46751</v>
      </c>
      <c r="D735" s="53"/>
      <c r="E735" s="53"/>
      <c r="F735" s="53"/>
      <c r="G735" s="53"/>
      <c r="H735" s="53"/>
      <c r="I735" s="53"/>
      <c r="J735" s="53"/>
      <c r="K735" s="53"/>
      <c r="L735" s="69"/>
      <c r="M735" s="53"/>
      <c r="N735" s="48"/>
      <c r="O735" s="53"/>
      <c r="P735" s="54"/>
      <c r="Q735" s="70" cm="1">
        <f t="array" aca="1" ref="Q735" ca="1">(TODAY()&gt;=Tabel1[[#This Row],[Date]])*(_xlfn.AGGREGATE(14,6,Tabel1[Date]/(Tabel1[semaine]=Tabel1[[#This Row],[semaine]]),1)=Tabel1[[#This Row],[Date]])</f>
        <v>0</v>
      </c>
      <c r="R735" s="56" t="str" cm="1">
        <f t="array" aca="1" ref="R735" ca="1">IF(Tabel1[[#This Row],[auxi]:[auxi]],SUMIF(Tabel1[semaine],Tabel1[[#This Row],[semaine]],Tabel1[Heures payées]),"-")</f>
        <v>-</v>
      </c>
      <c r="S735" s="57" t="str" cm="1">
        <f t="array" aca="1" ref="S735" ca="1">IF(Tabel1[[#This Row],[auxi]:[auxi]],Tabel1[[#This Row],[total semaine]]*24-Contrat_hebdo__h,"")</f>
        <v/>
      </c>
      <c r="T735" s="68" t="str" cm="1">
        <f t="array" aca="1" ref="T735" ca="1">IF(Tabel1[[#This Row],[auxi]:[auxi]],SUMIF(Tabel1[semaine],Tabel1[[#This Row],[semaine]],Tabel1[Repas matin]),"-")</f>
        <v>-</v>
      </c>
      <c r="U735" s="68" t="str" cm="1">
        <f t="array" aca="1" ref="U735" ca="1">IF(Tabel1[[#This Row],[auxi]:[auxi]],SUMIF(Tabel1[semaine],Tabel1[[#This Row],[semaine]],Tabel1[Repas soir]),"-")</f>
        <v>-</v>
      </c>
    </row>
    <row r="736" spans="1:21" ht="15.75" thickBot="1" x14ac:dyDescent="0.3">
      <c r="A736" s="68" t="str">
        <f>MOD(YEAR(Tabel1[[#This Row],[Date]]-WEEKDAY(Tabel1[[#This Row],[Date]],2)+4),100)&amp;TEXT(_xlfn.ISOWEEKNUM(Tabel1[[#This Row],[Date]]),"-00")</f>
        <v>27-52</v>
      </c>
      <c r="B736" s="49" t="str">
        <f>MOD(YEAR(Tabel1[[#This Row],[Date]]),100) &amp; TEXT(MONTH(Tabel1[[#This Row],[Date]]),"-00")</f>
        <v>27-12</v>
      </c>
      <c r="C736" s="60">
        <v>46752</v>
      </c>
      <c r="D736" s="53"/>
      <c r="E736" s="53"/>
      <c r="F736" s="53"/>
      <c r="G736" s="53"/>
      <c r="H736" s="53"/>
      <c r="I736" s="53"/>
      <c r="J736" s="53"/>
      <c r="K736" s="53"/>
      <c r="L736" s="69"/>
      <c r="M736" s="53"/>
      <c r="N736" s="48"/>
      <c r="O736" s="53"/>
      <c r="P736" s="54"/>
      <c r="Q736" s="70" cm="1">
        <f t="array" aca="1" ref="Q736" ca="1">(TODAY()&gt;=Tabel1[[#This Row],[Date]])*(_xlfn.AGGREGATE(14,6,Tabel1[Date]/(Tabel1[semaine]=Tabel1[[#This Row],[semaine]]),1)=Tabel1[[#This Row],[Date]])</f>
        <v>0</v>
      </c>
      <c r="R736" s="56" t="str" cm="1">
        <f t="array" aca="1" ref="R736" ca="1">IF(Tabel1[[#This Row],[auxi]:[auxi]],SUMIF(Tabel1[semaine],Tabel1[[#This Row],[semaine]],Tabel1[Heures payées]),"-")</f>
        <v>-</v>
      </c>
      <c r="S736" s="57" t="str" cm="1">
        <f t="array" aca="1" ref="S736" ca="1">IF(Tabel1[[#This Row],[auxi]:[auxi]],Tabel1[[#This Row],[total semaine]]*24-Contrat_hebdo__h,"")</f>
        <v/>
      </c>
      <c r="T736" s="68" t="str" cm="1">
        <f t="array" aca="1" ref="T736" ca="1">IF(Tabel1[[#This Row],[auxi]:[auxi]],SUMIF(Tabel1[semaine],Tabel1[[#This Row],[semaine]],Tabel1[Repas matin]),"-")</f>
        <v>-</v>
      </c>
      <c r="U736" s="68" t="str" cm="1">
        <f t="array" aca="1" ref="U736" ca="1">IF(Tabel1[[#This Row],[auxi]:[auxi]],SUMIF(Tabel1[semaine],Tabel1[[#This Row],[semaine]],Tabel1[Repas soir]),"-")</f>
        <v>-</v>
      </c>
    </row>
  </sheetData>
  <phoneticPr fontId="4" type="noConversion"/>
  <conditionalFormatting sqref="A4:U736">
    <cfRule type="expression" dxfId="9" priority="4">
      <formula>$A4=OFFSET($A4,1,)</formula>
    </cfRule>
    <cfRule type="expression" dxfId="5" priority="1">
      <formula>AND($C4=EOMONTH($C4,0),WEEKDAY($C4,2)&lt;&gt;7)</formula>
    </cfRule>
  </conditionalFormatting>
  <conditionalFormatting sqref="A4:P736">
    <cfRule type="expression" dxfId="8" priority="3">
      <formula>WEEKDAY($C4,2)&gt;5</formula>
    </cfRule>
    <cfRule type="expression" dxfId="7" priority="5" stopIfTrue="1">
      <formula>COUNTIF(Fériés,$C4)</formula>
    </cfRule>
  </conditionalFormatting>
  <conditionalFormatting sqref="Q4:U736">
    <cfRule type="expression" dxfId="6" priority="2">
      <formula>$Q4=0</formula>
    </cfRule>
  </conditionalFormatting>
  <dataValidations count="1">
    <dataValidation type="list" allowBlank="1" showInputMessage="1" showErrorMessage="1" sqref="O6:P367" xr:uid="{F89B4998-FA40-427F-9EFA-1B83F12ED454}">
      <mc:AlternateContent xmlns:x12ac="http://schemas.microsoft.com/office/spreadsheetml/2011/1/ac" xmlns:mc="http://schemas.openxmlformats.org/markup-compatibility/2006">
        <mc:Choice Requires="x12ac">
          <x12ac:list>"0,1"</x12ac:list>
        </mc:Choice>
        <mc:Fallback>
          <formula1>"0,1"</formula1>
        </mc:Fallback>
      </mc:AlternateContent>
    </dataValidation>
  </dataValidations>
  <pageMargins left="0.7" right="0.7" top="0.75" bottom="0.75" header="0.3" footer="0.3"/>
  <pageSetup paperSize="9" scale="66" fitToHeight="0" orientation="landscape" horizontalDpi="4294967293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CBACA4C-449B-479C-93A3-FD1BBD913F86}">
          <x14:formula1>
            <xm:f>Parametres!$A$11:$A$19</xm:f>
          </x14:formula1>
          <xm:sqref>M6:M367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8DDAB-7621-4FA9-98CC-D5110C8F6119}">
  <sheetPr codeName="Feuil2">
    <pageSetUpPr fitToPage="1"/>
  </sheetPr>
  <dimension ref="A1:J27"/>
  <sheetViews>
    <sheetView showZeros="0" workbookViewId="0">
      <selection activeCell="J5" sqref="J5"/>
    </sheetView>
  </sheetViews>
  <sheetFormatPr defaultColWidth="11.42578125" defaultRowHeight="15" x14ac:dyDescent="0.25"/>
  <cols>
    <col min="1" max="1" width="22.28515625" bestFit="1" customWidth="1"/>
    <col min="2" max="2" width="10" bestFit="1" customWidth="1"/>
    <col min="3" max="3" width="16.85546875" bestFit="1" customWidth="1"/>
    <col min="4" max="4" width="20.7109375" bestFit="1" customWidth="1"/>
    <col min="5" max="5" width="14.42578125" bestFit="1" customWidth="1"/>
    <col min="6" max="6" width="12.7109375" bestFit="1" customWidth="1"/>
    <col min="7" max="7" width="13.140625" bestFit="1" customWidth="1"/>
    <col min="8" max="8" width="18.5703125" bestFit="1" customWidth="1"/>
    <col min="9" max="9" width="13.5703125" bestFit="1" customWidth="1"/>
    <col min="10" max="10" width="11.85546875" bestFit="1" customWidth="1"/>
  </cols>
  <sheetData>
    <row r="1" spans="1:10" ht="18.75" x14ac:dyDescent="0.3">
      <c r="A1" s="1" t="s">
        <v>46</v>
      </c>
      <c r="B1" s="1"/>
    </row>
    <row r="3" spans="1:10" x14ac:dyDescent="0.25">
      <c r="A3" s="20" t="s">
        <v>15</v>
      </c>
      <c r="B3" s="20" t="s">
        <v>60</v>
      </c>
      <c r="C3" s="21" t="s">
        <v>16</v>
      </c>
      <c r="D3" s="21" t="s">
        <v>47</v>
      </c>
      <c r="E3" s="21" t="s">
        <v>13</v>
      </c>
      <c r="F3" s="21" t="s">
        <v>14</v>
      </c>
      <c r="G3" s="21" t="s">
        <v>17</v>
      </c>
      <c r="H3" s="21" t="s">
        <v>48</v>
      </c>
      <c r="I3" s="21" t="s">
        <v>49</v>
      </c>
      <c r="J3" s="22" t="s">
        <v>75</v>
      </c>
    </row>
    <row r="4" spans="1:10" x14ac:dyDescent="0.25">
      <c r="A4" s="73">
        <f ca="1">IF(ROW()-1=ROW(Tabel2[[#Headers],[Mois]]),DATE(2026,1,1),EDATE(OFFSET(A4,-1,),1))</f>
        <v>46023</v>
      </c>
      <c r="B4" s="26" t="str">
        <f ca="1">MOD(YEAR(Tabel2[[#This Row],[Mois]]),100) &amp; TEXT(MONTH(Tabel2[[#This Row],[Mois]]),"-00")</f>
        <v>26-01</v>
      </c>
      <c r="C4" s="2" cm="1">
        <f t="array" aca="1" ref="C4" ca="1">COUNTIFS(MesMois,Tabel2[[#This Row],[Abbrev]:[Abbrev]],MesHeuresPayees,"&gt;0")</f>
        <v>1</v>
      </c>
      <c r="D4" s="2" cm="1">
        <f t="array" aca="1" ref="D4" ca="1">COUNTIFS(MesMois,Tabel2[[#This Row],[Abbrev]:[Abbrev]],MesCommentaires,"&lt;&gt;")</f>
        <v>2</v>
      </c>
      <c r="E4" s="2" cm="1">
        <f t="array" aca="1" ref="E4" ca="1">COUNTIFS(MesMois,Tabel2[[#This Row],[Abbrev]:[Abbrev]],Tabel1[Repas matin],"&lt;&gt;")</f>
        <v>0</v>
      </c>
      <c r="F4" s="2" cm="1">
        <f t="array" aca="1" ref="F4" ca="1">COUNTIFS(MesMois,Tabel2[[#This Row],[Abbrev]:[Abbrev]],Tabel1[Repas soir],"&lt;&gt;")</f>
        <v>0</v>
      </c>
      <c r="G4" s="2">
        <f ca="1">+Tabel2[[#This Row],[Repas matin]]+Tabel2[[#This Row],[Repas soir]]</f>
        <v>0</v>
      </c>
      <c r="H4" s="2"/>
      <c r="I4" s="15" cm="1">
        <f t="array" aca="1" ref="I4" ca="1">SUMIFS(Tabel1[ecart],MesMois,Tabel2[[#This Row],[Abbrev]:[Abbrev]])</f>
        <v>-89</v>
      </c>
      <c r="J4" s="71">
        <f ca="1">EDATE(Tabel2[[#This Row],[Mois]],1)-Tabel2[[#This Row],[Mois]]-NETWORKDAYS.INTL(Tabel2[[#This Row],[Mois]],EOMONTH(Tabel2[[#This Row],[Mois]],0),"0000000",Fériés)</f>
        <v>1</v>
      </c>
    </row>
    <row r="5" spans="1:10" x14ac:dyDescent="0.25">
      <c r="A5" s="73">
        <f ca="1">IF(ROW()-1=ROW(Tabel2[[#Headers],[Mois]]),DATE(2026,1,1),EDATE(OFFSET(A5,-1,),1))</f>
        <v>46054</v>
      </c>
      <c r="B5" s="26" t="str">
        <f ca="1">MOD(YEAR(Tabel2[[#This Row],[Mois]]),100) &amp; TEXT(MONTH(Tabel2[[#This Row],[Mois]]),"-00")</f>
        <v>26-02</v>
      </c>
      <c r="C5" s="2" cm="1">
        <f t="array" aca="1" ref="C5" ca="1">COUNTIFS(MesMois,Tabel2[[#This Row],[Abbrev]:[Abbrev]],MesHeuresPayees,"&gt;0")</f>
        <v>0</v>
      </c>
      <c r="D5" s="2" cm="1">
        <f t="array" aca="1" ref="D5" ca="1">COUNTIFS(MesMois,Tabel2[[#This Row],[Abbrev]:[Abbrev]],MesCommentaires,"&lt;&gt;")</f>
        <v>0</v>
      </c>
      <c r="E5" s="2" cm="1">
        <f t="array" aca="1" ref="E5" ca="1">COUNTIFS(MesMois,Tabel2[[#This Row],[Abbrev]:[Abbrev]],Tabel1[Repas matin],"&lt;&gt;")</f>
        <v>0</v>
      </c>
      <c r="F5" s="2" cm="1">
        <f t="array" aca="1" ref="F5" ca="1">COUNTIFS(MesMois,Tabel2[[#This Row],[Abbrev]:[Abbrev]],Tabel1[Repas soir],"&lt;&gt;")</f>
        <v>0</v>
      </c>
      <c r="G5" s="2">
        <f ca="1">+Tabel2[[#This Row],[Repas matin]]+Tabel2[[#This Row],[Repas soir]]</f>
        <v>0</v>
      </c>
      <c r="H5" s="2"/>
      <c r="I5" s="15" cm="1">
        <f t="array" aca="1" ref="I5" ca="1">SUMIFS(Tabel1[ecart],MesMois,Tabel2[[#This Row],[Abbrev]:[Abbrev]])</f>
        <v>0</v>
      </c>
      <c r="J5" s="71">
        <f ca="1">EDATE(Tabel2[[#This Row],[Mois]],1)-Tabel2[[#This Row],[Mois]]-NETWORKDAYS.INTL(Tabel2[[#This Row],[Mois]],EOMONTH(Tabel2[[#This Row],[Mois]],0),"0000000",Fériés)</f>
        <v>0</v>
      </c>
    </row>
    <row r="6" spans="1:10" x14ac:dyDescent="0.25">
      <c r="A6" s="73">
        <f ca="1">IF(ROW()-1=ROW(Tabel2[[#Headers],[Mois]]),DATE(2026,1,1),EDATE(OFFSET(A6,-1,),1))</f>
        <v>46082</v>
      </c>
      <c r="B6" s="26" t="str">
        <f ca="1">MOD(YEAR(Tabel2[[#This Row],[Mois]]),100) &amp; TEXT(MONTH(Tabel2[[#This Row],[Mois]]),"-00")</f>
        <v>26-03</v>
      </c>
      <c r="C6" s="2" cm="1">
        <f t="array" aca="1" ref="C6" ca="1">COUNTIFS(MesMois,Tabel2[[#This Row],[Abbrev]:[Abbrev]],MesHeuresPayees,"&gt;0")</f>
        <v>0</v>
      </c>
      <c r="D6" s="2" cm="1">
        <f t="array" aca="1" ref="D6" ca="1">COUNTIFS(MesMois,Tabel2[[#This Row],[Abbrev]:[Abbrev]],MesCommentaires,"&lt;&gt;")</f>
        <v>0</v>
      </c>
      <c r="E6" s="2" cm="1">
        <f t="array" aca="1" ref="E6" ca="1">COUNTIFS(MesMois,Tabel2[[#This Row],[Abbrev]:[Abbrev]],Tabel1[Repas matin],"&lt;&gt;")</f>
        <v>0</v>
      </c>
      <c r="F6" s="2" cm="1">
        <f t="array" aca="1" ref="F6" ca="1">COUNTIFS(MesMois,Tabel2[[#This Row],[Abbrev]:[Abbrev]],Tabel1[Repas soir],"&lt;&gt;")</f>
        <v>0</v>
      </c>
      <c r="G6" s="2">
        <f ca="1">+Tabel2[[#This Row],[Repas matin]]+Tabel2[[#This Row],[Repas soir]]</f>
        <v>0</v>
      </c>
      <c r="H6" s="2"/>
      <c r="I6" s="15" cm="1">
        <f t="array" aca="1" ref="I6" ca="1">SUMIFS(Tabel1[ecart],MesMois,Tabel2[[#This Row],[Abbrev]:[Abbrev]])</f>
        <v>0</v>
      </c>
      <c r="J6" s="71">
        <f ca="1">EDATE(Tabel2[[#This Row],[Mois]],1)-Tabel2[[#This Row],[Mois]]-NETWORKDAYS.INTL(Tabel2[[#This Row],[Mois]],EOMONTH(Tabel2[[#This Row],[Mois]],0),"0000000",Fériés)</f>
        <v>0</v>
      </c>
    </row>
    <row r="7" spans="1:10" x14ac:dyDescent="0.25">
      <c r="A7" s="73">
        <f ca="1">IF(ROW()-1=ROW(Tabel2[[#Headers],[Mois]]),DATE(2026,1,1),EDATE(OFFSET(A7,-1,),1))</f>
        <v>46113</v>
      </c>
      <c r="B7" s="26" t="str">
        <f ca="1">MOD(YEAR(Tabel2[[#This Row],[Mois]]),100) &amp; TEXT(MONTH(Tabel2[[#This Row],[Mois]]),"-00")</f>
        <v>26-04</v>
      </c>
      <c r="C7" s="2" cm="1">
        <f t="array" aca="1" ref="C7" ca="1">COUNTIFS(MesMois,Tabel2[[#This Row],[Abbrev]:[Abbrev]],MesHeuresPayees,"&gt;0")</f>
        <v>0</v>
      </c>
      <c r="D7" s="2" cm="1">
        <f t="array" aca="1" ref="D7" ca="1">COUNTIFS(MesMois,Tabel2[[#This Row],[Abbrev]:[Abbrev]],MesCommentaires,"&lt;&gt;")</f>
        <v>0</v>
      </c>
      <c r="E7" s="2" cm="1">
        <f t="array" aca="1" ref="E7" ca="1">COUNTIFS(MesMois,Tabel2[[#This Row],[Abbrev]:[Abbrev]],Tabel1[Repas matin],"&lt;&gt;")</f>
        <v>0</v>
      </c>
      <c r="F7" s="2" cm="1">
        <f t="array" aca="1" ref="F7" ca="1">COUNTIFS(MesMois,Tabel2[[#This Row],[Abbrev]:[Abbrev]],Tabel1[Repas soir],"&lt;&gt;")</f>
        <v>0</v>
      </c>
      <c r="G7" s="2">
        <f ca="1">+Tabel2[[#This Row],[Repas matin]]+Tabel2[[#This Row],[Repas soir]]</f>
        <v>0</v>
      </c>
      <c r="H7" s="2"/>
      <c r="I7" s="15" cm="1">
        <f t="array" aca="1" ref="I7" ca="1">SUMIFS(Tabel1[ecart],MesMois,Tabel2[[#This Row],[Abbrev]:[Abbrev]])</f>
        <v>0</v>
      </c>
      <c r="J7" s="71">
        <f ca="1">EDATE(Tabel2[[#This Row],[Mois]],1)-Tabel2[[#This Row],[Mois]]-NETWORKDAYS.INTL(Tabel2[[#This Row],[Mois]],EOMONTH(Tabel2[[#This Row],[Mois]],0),"0000000",Fériés)</f>
        <v>2</v>
      </c>
    </row>
    <row r="8" spans="1:10" x14ac:dyDescent="0.25">
      <c r="A8" s="73">
        <f ca="1">IF(ROW()-1=ROW(Tabel2[[#Headers],[Mois]]),DATE(2026,1,1),EDATE(OFFSET(A8,-1,),1))</f>
        <v>46143</v>
      </c>
      <c r="B8" s="26" t="str">
        <f ca="1">MOD(YEAR(Tabel2[[#This Row],[Mois]]),100) &amp; TEXT(MONTH(Tabel2[[#This Row],[Mois]]),"-00")</f>
        <v>26-05</v>
      </c>
      <c r="C8" s="2" cm="1">
        <f t="array" aca="1" ref="C8" ca="1">COUNTIFS(MesMois,Tabel2[[#This Row],[Abbrev]:[Abbrev]],MesHeuresPayees,"&gt;0")</f>
        <v>0</v>
      </c>
      <c r="D8" s="2" cm="1">
        <f t="array" aca="1" ref="D8" ca="1">COUNTIFS(MesMois,Tabel2[[#This Row],[Abbrev]:[Abbrev]],MesCommentaires,"&lt;&gt;")</f>
        <v>0</v>
      </c>
      <c r="E8" s="2" cm="1">
        <f t="array" aca="1" ref="E8" ca="1">COUNTIFS(MesMois,Tabel2[[#This Row],[Abbrev]:[Abbrev]],Tabel1[Repas matin],"&lt;&gt;")</f>
        <v>0</v>
      </c>
      <c r="F8" s="2" cm="1">
        <f t="array" aca="1" ref="F8" ca="1">COUNTIFS(MesMois,Tabel2[[#This Row],[Abbrev]:[Abbrev]],Tabel1[Repas soir],"&lt;&gt;")</f>
        <v>0</v>
      </c>
      <c r="G8" s="2">
        <f ca="1">+Tabel2[[#This Row],[Repas matin]]+Tabel2[[#This Row],[Repas soir]]</f>
        <v>0</v>
      </c>
      <c r="H8" s="2"/>
      <c r="I8" s="15" cm="1">
        <f t="array" aca="1" ref="I8" ca="1">SUMIFS(Tabel1[ecart],MesMois,Tabel2[[#This Row],[Abbrev]:[Abbrev]])</f>
        <v>0</v>
      </c>
      <c r="J8" s="71">
        <f ca="1">EDATE(Tabel2[[#This Row],[Mois]],1)-Tabel2[[#This Row],[Mois]]-NETWORKDAYS.INTL(Tabel2[[#This Row],[Mois]],EOMONTH(Tabel2[[#This Row],[Mois]],0),"0000000",Fériés)</f>
        <v>5</v>
      </c>
    </row>
    <row r="9" spans="1:10" x14ac:dyDescent="0.25">
      <c r="A9" s="73">
        <f ca="1">IF(ROW()-1=ROW(Tabel2[[#Headers],[Mois]]),DATE(2026,1,1),EDATE(OFFSET(A9,-1,),1))</f>
        <v>46174</v>
      </c>
      <c r="B9" s="26" t="str">
        <f ca="1">MOD(YEAR(Tabel2[[#This Row],[Mois]]),100) &amp; TEXT(MONTH(Tabel2[[#This Row],[Mois]]),"-00")</f>
        <v>26-06</v>
      </c>
      <c r="C9" s="2" cm="1">
        <f t="array" aca="1" ref="C9" ca="1">COUNTIFS(MesMois,Tabel2[[#This Row],[Abbrev]:[Abbrev]],MesHeuresPayees,"&gt;0")</f>
        <v>0</v>
      </c>
      <c r="D9" s="2" cm="1">
        <f t="array" aca="1" ref="D9" ca="1">COUNTIFS(MesMois,Tabel2[[#This Row],[Abbrev]:[Abbrev]],MesCommentaires,"&lt;&gt;")</f>
        <v>0</v>
      </c>
      <c r="E9" s="2" cm="1">
        <f t="array" aca="1" ref="E9" ca="1">COUNTIFS(MesMois,Tabel2[[#This Row],[Abbrev]:[Abbrev]],Tabel1[Repas matin],"&lt;&gt;")</f>
        <v>0</v>
      </c>
      <c r="F9" s="2" cm="1">
        <f t="array" aca="1" ref="F9" ca="1">COUNTIFS(MesMois,Tabel2[[#This Row],[Abbrev]:[Abbrev]],Tabel1[Repas soir],"&lt;&gt;")</f>
        <v>0</v>
      </c>
      <c r="G9" s="2">
        <f ca="1">+Tabel2[[#This Row],[Repas matin]]+Tabel2[[#This Row],[Repas soir]]</f>
        <v>0</v>
      </c>
      <c r="H9" s="2"/>
      <c r="I9" s="15" cm="1">
        <f t="array" aca="1" ref="I9" ca="1">SUMIFS(Tabel1[ecart],MesMois,Tabel2[[#This Row],[Abbrev]:[Abbrev]])</f>
        <v>0</v>
      </c>
      <c r="J9" s="71">
        <f ca="1">EDATE(Tabel2[[#This Row],[Mois]],1)-Tabel2[[#This Row],[Mois]]-NETWORKDAYS.INTL(Tabel2[[#This Row],[Mois]],EOMONTH(Tabel2[[#This Row],[Mois]],0),"0000000",Fériés)</f>
        <v>0</v>
      </c>
    </row>
    <row r="10" spans="1:10" x14ac:dyDescent="0.25">
      <c r="A10" s="73">
        <f ca="1">IF(ROW()-1=ROW(Tabel2[[#Headers],[Mois]]),DATE(2026,1,1),EDATE(OFFSET(A10,-1,),1))</f>
        <v>46204</v>
      </c>
      <c r="B10" s="26" t="str">
        <f ca="1">MOD(YEAR(Tabel2[[#This Row],[Mois]]),100) &amp; TEXT(MONTH(Tabel2[[#This Row],[Mois]]),"-00")</f>
        <v>26-07</v>
      </c>
      <c r="C10" s="2" cm="1">
        <f t="array" aca="1" ref="C10" ca="1">COUNTIFS(MesMois,Tabel2[[#This Row],[Abbrev]:[Abbrev]],MesHeuresPayees,"&gt;0")</f>
        <v>0</v>
      </c>
      <c r="D10" s="2" cm="1">
        <f t="array" aca="1" ref="D10" ca="1">COUNTIFS(MesMois,Tabel2[[#This Row],[Abbrev]:[Abbrev]],MesCommentaires,"&lt;&gt;")</f>
        <v>0</v>
      </c>
      <c r="E10" s="2" cm="1">
        <f t="array" aca="1" ref="E10" ca="1">COUNTIFS(MesMois,Tabel2[[#This Row],[Abbrev]:[Abbrev]],Tabel1[Repas matin],"&lt;&gt;")</f>
        <v>0</v>
      </c>
      <c r="F10" s="2" cm="1">
        <f t="array" aca="1" ref="F10" ca="1">COUNTIFS(MesMois,Tabel2[[#This Row],[Abbrev]:[Abbrev]],Tabel1[Repas soir],"&lt;&gt;")</f>
        <v>0</v>
      </c>
      <c r="G10" s="2">
        <f ca="1">+Tabel2[[#This Row],[Repas matin]]+Tabel2[[#This Row],[Repas soir]]</f>
        <v>0</v>
      </c>
      <c r="H10" s="2"/>
      <c r="I10" s="15" cm="1">
        <f t="array" aca="1" ref="I10" ca="1">SUMIFS(Tabel1[ecart],MesMois,Tabel2[[#This Row],[Abbrev]:[Abbrev]])</f>
        <v>0</v>
      </c>
      <c r="J10" s="71">
        <f ca="1">EDATE(Tabel2[[#This Row],[Mois]],1)-Tabel2[[#This Row],[Mois]]-NETWORKDAYS.INTL(Tabel2[[#This Row],[Mois]],EOMONTH(Tabel2[[#This Row],[Mois]],0),"0000000",Fériés)</f>
        <v>1</v>
      </c>
    </row>
    <row r="11" spans="1:10" x14ac:dyDescent="0.25">
      <c r="A11" s="73">
        <f ca="1">IF(ROW()-1=ROW(Tabel2[[#Headers],[Mois]]),DATE(2026,1,1),EDATE(OFFSET(A11,-1,),1))</f>
        <v>46235</v>
      </c>
      <c r="B11" s="26" t="str">
        <f ca="1">MOD(YEAR(Tabel2[[#This Row],[Mois]]),100) &amp; TEXT(MONTH(Tabel2[[#This Row],[Mois]]),"-00")</f>
        <v>26-08</v>
      </c>
      <c r="C11" s="2" cm="1">
        <f t="array" aca="1" ref="C11" ca="1">COUNTIFS(MesMois,Tabel2[[#This Row],[Abbrev]:[Abbrev]],MesHeuresPayees,"&gt;0")</f>
        <v>0</v>
      </c>
      <c r="D11" s="2" cm="1">
        <f t="array" aca="1" ref="D11" ca="1">COUNTIFS(MesMois,Tabel2[[#This Row],[Abbrev]:[Abbrev]],MesCommentaires,"&lt;&gt;")</f>
        <v>0</v>
      </c>
      <c r="E11" s="2" cm="1">
        <f t="array" aca="1" ref="E11" ca="1">COUNTIFS(MesMois,Tabel2[[#This Row],[Abbrev]:[Abbrev]],Tabel1[Repas matin],"&lt;&gt;")</f>
        <v>0</v>
      </c>
      <c r="F11" s="2" cm="1">
        <f t="array" aca="1" ref="F11" ca="1">COUNTIFS(MesMois,Tabel2[[#This Row],[Abbrev]:[Abbrev]],Tabel1[Repas soir],"&lt;&gt;")</f>
        <v>0</v>
      </c>
      <c r="G11" s="2">
        <f ca="1">+Tabel2[[#This Row],[Repas matin]]+Tabel2[[#This Row],[Repas soir]]</f>
        <v>0</v>
      </c>
      <c r="H11" s="2"/>
      <c r="I11" s="15" cm="1">
        <f t="array" aca="1" ref="I11" ca="1">SUMIFS(Tabel1[ecart],MesMois,Tabel2[[#This Row],[Abbrev]:[Abbrev]])</f>
        <v>0</v>
      </c>
      <c r="J11" s="71">
        <f ca="1">EDATE(Tabel2[[#This Row],[Mois]],1)-Tabel2[[#This Row],[Mois]]-NETWORKDAYS.INTL(Tabel2[[#This Row],[Mois]],EOMONTH(Tabel2[[#This Row],[Mois]],0),"0000000",Fériés)</f>
        <v>1</v>
      </c>
    </row>
    <row r="12" spans="1:10" x14ac:dyDescent="0.25">
      <c r="A12" s="73">
        <f ca="1">IF(ROW()-1=ROW(Tabel2[[#Headers],[Mois]]),DATE(2026,1,1),EDATE(OFFSET(A12,-1,),1))</f>
        <v>46266</v>
      </c>
      <c r="B12" s="24" t="str">
        <f ca="1">MOD(YEAR(Tabel2[[#This Row],[Mois]]),100) &amp; TEXT(MONTH(Tabel2[[#This Row],[Mois]]),"-00")</f>
        <v>26-09</v>
      </c>
      <c r="C12" s="2" cm="1">
        <f t="array" aca="1" ref="C12" ca="1">COUNTIFS(MesMois,Tabel2[[#This Row],[Abbrev]:[Abbrev]],MesHeuresPayees,"&gt;0")</f>
        <v>0</v>
      </c>
      <c r="D12" s="2" cm="1">
        <f t="array" aca="1" ref="D12" ca="1">COUNTIFS(MesMois,Tabel2[[#This Row],[Abbrev]:[Abbrev]],MesCommentaires,"&lt;&gt;")</f>
        <v>0</v>
      </c>
      <c r="E12" s="2" cm="1">
        <f t="array" aca="1" ref="E12" ca="1">COUNTIFS(MesMois,Tabel2[[#This Row],[Abbrev]:[Abbrev]],Tabel1[Repas matin],"&lt;&gt;")</f>
        <v>0</v>
      </c>
      <c r="F12" s="2" cm="1">
        <f t="array" aca="1" ref="F12" ca="1">COUNTIFS(MesMois,Tabel2[[#This Row],[Abbrev]:[Abbrev]],Tabel1[Repas soir],"&lt;&gt;")</f>
        <v>0</v>
      </c>
      <c r="G12" s="2">
        <f ca="1">+Tabel2[[#This Row],[Repas matin]]+Tabel2[[#This Row],[Repas soir]]</f>
        <v>0</v>
      </c>
      <c r="H12" s="2"/>
      <c r="I12" s="15" cm="1">
        <f t="array" aca="1" ref="I12" ca="1">SUMIFS(Tabel1[ecart],MesMois,Tabel2[[#This Row],[Abbrev]:[Abbrev]])</f>
        <v>0</v>
      </c>
      <c r="J12" s="71">
        <f ca="1">EDATE(Tabel2[[#This Row],[Mois]],1)-Tabel2[[#This Row],[Mois]]-NETWORKDAYS.INTL(Tabel2[[#This Row],[Mois]],EOMONTH(Tabel2[[#This Row],[Mois]],0),"0000000",Fériés)</f>
        <v>0</v>
      </c>
    </row>
    <row r="13" spans="1:10" x14ac:dyDescent="0.25">
      <c r="A13" s="73">
        <f ca="1">IF(ROW()-1=ROW(Tabel2[[#Headers],[Mois]]),DATE(2026,1,1),EDATE(OFFSET(A13,-1,),1))</f>
        <v>46296</v>
      </c>
      <c r="B13" s="24" t="str">
        <f ca="1">MOD(YEAR(Tabel2[[#This Row],[Mois]]),100) &amp; TEXT(MONTH(Tabel2[[#This Row],[Mois]]),"-00")</f>
        <v>26-10</v>
      </c>
      <c r="C13" s="2" cm="1">
        <f t="array" aca="1" ref="C13" ca="1">COUNTIFS(MesMois,Tabel2[[#This Row],[Abbrev]:[Abbrev]],MesHeuresPayees,"&gt;0")</f>
        <v>0</v>
      </c>
      <c r="D13" s="2" cm="1">
        <f t="array" aca="1" ref="D13" ca="1">COUNTIFS(MesMois,Tabel2[[#This Row],[Abbrev]:[Abbrev]],MesCommentaires,"&lt;&gt;")</f>
        <v>0</v>
      </c>
      <c r="E13" s="2" cm="1">
        <f t="array" aca="1" ref="E13" ca="1">COUNTIFS(MesMois,Tabel2[[#This Row],[Abbrev]:[Abbrev]],Tabel1[Repas matin],"&lt;&gt;")</f>
        <v>0</v>
      </c>
      <c r="F13" s="2" cm="1">
        <f t="array" aca="1" ref="F13" ca="1">COUNTIFS(MesMois,Tabel2[[#This Row],[Abbrev]:[Abbrev]],Tabel1[Repas soir],"&lt;&gt;")</f>
        <v>0</v>
      </c>
      <c r="G13" s="2">
        <f ca="1">+Tabel2[[#This Row],[Repas matin]]+Tabel2[[#This Row],[Repas soir]]</f>
        <v>0</v>
      </c>
      <c r="H13" s="2"/>
      <c r="I13" s="15" cm="1">
        <f t="array" aca="1" ref="I13" ca="1">SUMIFS(Tabel1[ecart],MesMois,Tabel2[[#This Row],[Abbrev]:[Abbrev]])</f>
        <v>0</v>
      </c>
      <c r="J13" s="71">
        <f ca="1">EDATE(Tabel2[[#This Row],[Mois]],1)-Tabel2[[#This Row],[Mois]]-NETWORKDAYS.INTL(Tabel2[[#This Row],[Mois]],EOMONTH(Tabel2[[#This Row],[Mois]],0),"0000000",Fériés)</f>
        <v>0</v>
      </c>
    </row>
    <row r="14" spans="1:10" x14ac:dyDescent="0.25">
      <c r="A14" s="73">
        <f ca="1">IF(ROW()-1=ROW(Tabel2[[#Headers],[Mois]]),DATE(2026,1,1),EDATE(OFFSET(A14,-1,),1))</f>
        <v>46327</v>
      </c>
      <c r="B14" s="24" t="str">
        <f ca="1">MOD(YEAR(Tabel2[[#This Row],[Mois]]),100) &amp; TEXT(MONTH(Tabel2[[#This Row],[Mois]]),"-00")</f>
        <v>26-11</v>
      </c>
      <c r="C14" s="2" cm="1">
        <f t="array" aca="1" ref="C14" ca="1">COUNTIFS(MesMois,Tabel2[[#This Row],[Abbrev]:[Abbrev]],MesHeuresPayees,"&gt;0")</f>
        <v>0</v>
      </c>
      <c r="D14" s="2" cm="1">
        <f t="array" aca="1" ref="D14" ca="1">COUNTIFS(MesMois,Tabel2[[#This Row],[Abbrev]:[Abbrev]],MesCommentaires,"&lt;&gt;")</f>
        <v>0</v>
      </c>
      <c r="E14" s="2" cm="1">
        <f t="array" aca="1" ref="E14" ca="1">COUNTIFS(MesMois,Tabel2[[#This Row],[Abbrev]:[Abbrev]],Tabel1[Repas matin],"&lt;&gt;")</f>
        <v>0</v>
      </c>
      <c r="F14" s="2" cm="1">
        <f t="array" aca="1" ref="F14" ca="1">COUNTIFS(MesMois,Tabel2[[#This Row],[Abbrev]:[Abbrev]],Tabel1[Repas soir],"&lt;&gt;")</f>
        <v>0</v>
      </c>
      <c r="G14" s="2">
        <f ca="1">+Tabel2[[#This Row],[Repas matin]]+Tabel2[[#This Row],[Repas soir]]</f>
        <v>0</v>
      </c>
      <c r="H14" s="2"/>
      <c r="I14" s="15" cm="1">
        <f t="array" aca="1" ref="I14" ca="1">SUMIFS(Tabel1[ecart],MesMois,Tabel2[[#This Row],[Abbrev]:[Abbrev]])</f>
        <v>0</v>
      </c>
      <c r="J14" s="71">
        <f ca="1">EDATE(Tabel2[[#This Row],[Mois]],1)-Tabel2[[#This Row],[Mois]]-NETWORKDAYS.INTL(Tabel2[[#This Row],[Mois]],EOMONTH(Tabel2[[#This Row],[Mois]],0),"0000000",Fériés)</f>
        <v>2</v>
      </c>
    </row>
    <row r="15" spans="1:10" x14ac:dyDescent="0.25">
      <c r="A15" s="74">
        <f ca="1">IF(ROW()-1=ROW(Tabel2[[#Headers],[Mois]]),DATE(2026,1,1),EDATE(OFFSET(A15,-1,),1))</f>
        <v>46357</v>
      </c>
      <c r="B15" s="27" t="str">
        <f ca="1">MOD(YEAR(Tabel2[[#This Row],[Mois]]),100) &amp; TEXT(MONTH(Tabel2[[#This Row],[Mois]]),"-00")</f>
        <v>26-12</v>
      </c>
      <c r="C15" s="23" cm="1">
        <f t="array" aca="1" ref="C15" ca="1">COUNTIFS(MesMois,Tabel2[[#This Row],[Abbrev]:[Abbrev]],MesHeuresPayees,"&gt;0")</f>
        <v>0</v>
      </c>
      <c r="D15" s="23" cm="1">
        <f t="array" aca="1" ref="D15" ca="1">COUNTIFS(MesMois,Tabel2[[#This Row],[Abbrev]:[Abbrev]],MesCommentaires,"&lt;&gt;")</f>
        <v>0</v>
      </c>
      <c r="E15" s="23" cm="1">
        <f t="array" aca="1" ref="E15" ca="1">COUNTIFS(MesMois,Tabel2[[#This Row],[Abbrev]:[Abbrev]],Tabel1[Repas matin],"&lt;&gt;")</f>
        <v>0</v>
      </c>
      <c r="F15" s="23" cm="1">
        <f t="array" aca="1" ref="F15" ca="1">COUNTIFS(MesMois,Tabel2[[#This Row],[Abbrev]:[Abbrev]],Tabel1[Repas soir],"&lt;&gt;")</f>
        <v>0</v>
      </c>
      <c r="G15" s="23">
        <f ca="1">+Tabel2[[#This Row],[Repas matin]]+Tabel2[[#This Row],[Repas soir]]</f>
        <v>0</v>
      </c>
      <c r="H15" s="23"/>
      <c r="I15" s="25" cm="1">
        <f t="array" aca="1" ref="I15" ca="1">SUMIFS(Tabel1[ecart],MesMois,Tabel2[[#This Row],[Abbrev]:[Abbrev]])</f>
        <v>0</v>
      </c>
      <c r="J15" s="72">
        <f ca="1">EDATE(Tabel2[[#This Row],[Mois]],1)-Tabel2[[#This Row],[Mois]]-NETWORKDAYS.INTL(Tabel2[[#This Row],[Mois]],EOMONTH(Tabel2[[#This Row],[Mois]],0),"0000000",Fériés)</f>
        <v>1</v>
      </c>
    </row>
    <row r="16" spans="1:10" x14ac:dyDescent="0.25">
      <c r="A16" s="74">
        <f ca="1">IF(ROW()-1=ROW(Tabel2[[#Headers],[Mois]]),DATE(2026,1,1),EDATE(OFFSET(A16,-1,),1))</f>
        <v>46388</v>
      </c>
      <c r="B16" s="27" t="str">
        <f ca="1">MOD(YEAR(Tabel2[[#This Row],[Mois]]),100) &amp; TEXT(MONTH(Tabel2[[#This Row],[Mois]]),"-00")</f>
        <v>27-01</v>
      </c>
      <c r="C16" s="23" cm="1">
        <f t="array" aca="1" ref="C16" ca="1">COUNTIFS(MesMois,Tabel2[[#This Row],[Abbrev]:[Abbrev]],MesHeuresPayees,"&gt;0")</f>
        <v>0</v>
      </c>
      <c r="D16" s="23" cm="1">
        <f t="array" aca="1" ref="D16" ca="1">COUNTIFS(MesMois,Tabel2[[#This Row],[Abbrev]:[Abbrev]],MesCommentaires,"&lt;&gt;")</f>
        <v>0</v>
      </c>
      <c r="E16" s="23" cm="1">
        <f t="array" aca="1" ref="E16" ca="1">COUNTIFS(MesMois,Tabel2[[#This Row],[Abbrev]:[Abbrev]],Tabel1[Repas matin],"&lt;&gt;")</f>
        <v>0</v>
      </c>
      <c r="F16" s="23" cm="1">
        <f t="array" aca="1" ref="F16" ca="1">COUNTIFS(MesMois,Tabel2[[#This Row],[Abbrev]:[Abbrev]],Tabel1[Repas soir],"&lt;&gt;")</f>
        <v>0</v>
      </c>
      <c r="G16" s="23">
        <f ca="1">+Tabel2[[#This Row],[Repas matin]]+Tabel2[[#This Row],[Repas soir]]</f>
        <v>0</v>
      </c>
      <c r="H16" s="23"/>
      <c r="I16" s="25" cm="1">
        <f t="array" aca="1" ref="I16" ca="1">SUMIFS(Tabel1[ecart],MesMois,Tabel2[[#This Row],[Abbrev]:[Abbrev]])</f>
        <v>0</v>
      </c>
      <c r="J16" s="72">
        <f ca="1">EDATE(Tabel2[[#This Row],[Mois]],1)-Tabel2[[#This Row],[Mois]]-NETWORKDAYS.INTL(Tabel2[[#This Row],[Mois]],EOMONTH(Tabel2[[#This Row],[Mois]],0),"0000000",Fériés)</f>
        <v>1</v>
      </c>
    </row>
    <row r="17" spans="1:10" x14ac:dyDescent="0.25">
      <c r="A17" s="74">
        <f ca="1">IF(ROW()-1=ROW(Tabel2[[#Headers],[Mois]]),DATE(2026,1,1),EDATE(OFFSET(A17,-1,),1))</f>
        <v>46419</v>
      </c>
      <c r="B17" s="27" t="str">
        <f ca="1">MOD(YEAR(Tabel2[[#This Row],[Mois]]),100) &amp; TEXT(MONTH(Tabel2[[#This Row],[Mois]]),"-00")</f>
        <v>27-02</v>
      </c>
      <c r="C17" s="23" cm="1">
        <f t="array" aca="1" ref="C17" ca="1">COUNTIFS(MesMois,Tabel2[[#This Row],[Abbrev]:[Abbrev]],MesHeuresPayees,"&gt;0")</f>
        <v>0</v>
      </c>
      <c r="D17" s="23" cm="1">
        <f t="array" aca="1" ref="D17" ca="1">COUNTIFS(MesMois,Tabel2[[#This Row],[Abbrev]:[Abbrev]],MesCommentaires,"&lt;&gt;")</f>
        <v>0</v>
      </c>
      <c r="E17" s="23" cm="1">
        <f t="array" aca="1" ref="E17" ca="1">COUNTIFS(MesMois,Tabel2[[#This Row],[Abbrev]:[Abbrev]],Tabel1[Repas matin],"&lt;&gt;")</f>
        <v>0</v>
      </c>
      <c r="F17" s="23" cm="1">
        <f t="array" aca="1" ref="F17" ca="1">COUNTIFS(MesMois,Tabel2[[#This Row],[Abbrev]:[Abbrev]],Tabel1[Repas soir],"&lt;&gt;")</f>
        <v>0</v>
      </c>
      <c r="G17" s="23">
        <f ca="1">+Tabel2[[#This Row],[Repas matin]]+Tabel2[[#This Row],[Repas soir]]</f>
        <v>0</v>
      </c>
      <c r="H17" s="23"/>
      <c r="I17" s="25" cm="1">
        <f t="array" aca="1" ref="I17" ca="1">SUMIFS(Tabel1[ecart],MesMois,Tabel2[[#This Row],[Abbrev]:[Abbrev]])</f>
        <v>0</v>
      </c>
      <c r="J17" s="72">
        <f ca="1">EDATE(Tabel2[[#This Row],[Mois]],1)-Tabel2[[#This Row],[Mois]]-NETWORKDAYS.INTL(Tabel2[[#This Row],[Mois]],EOMONTH(Tabel2[[#This Row],[Mois]],0),"0000000",Fériés)</f>
        <v>0</v>
      </c>
    </row>
    <row r="18" spans="1:10" x14ac:dyDescent="0.25">
      <c r="A18" s="74">
        <f ca="1">IF(ROW()-1=ROW(Tabel2[[#Headers],[Mois]]),DATE(2026,1,1),EDATE(OFFSET(A18,-1,),1))</f>
        <v>46447</v>
      </c>
      <c r="B18" s="27" t="str">
        <f ca="1">MOD(YEAR(Tabel2[[#This Row],[Mois]]),100) &amp; TEXT(MONTH(Tabel2[[#This Row],[Mois]]),"-00")</f>
        <v>27-03</v>
      </c>
      <c r="C18" s="23" cm="1">
        <f t="array" aca="1" ref="C18" ca="1">COUNTIFS(MesMois,Tabel2[[#This Row],[Abbrev]:[Abbrev]],MesHeuresPayees,"&gt;0")</f>
        <v>0</v>
      </c>
      <c r="D18" s="23" cm="1">
        <f t="array" aca="1" ref="D18" ca="1">COUNTIFS(MesMois,Tabel2[[#This Row],[Abbrev]:[Abbrev]],MesCommentaires,"&lt;&gt;")</f>
        <v>0</v>
      </c>
      <c r="E18" s="23" cm="1">
        <f t="array" aca="1" ref="E18" ca="1">COUNTIFS(MesMois,Tabel2[[#This Row],[Abbrev]:[Abbrev]],Tabel1[Repas matin],"&lt;&gt;")</f>
        <v>0</v>
      </c>
      <c r="F18" s="23" cm="1">
        <f t="array" aca="1" ref="F18" ca="1">COUNTIFS(MesMois,Tabel2[[#This Row],[Abbrev]:[Abbrev]],Tabel1[Repas soir],"&lt;&gt;")</f>
        <v>0</v>
      </c>
      <c r="G18" s="23">
        <f ca="1">+Tabel2[[#This Row],[Repas matin]]+Tabel2[[#This Row],[Repas soir]]</f>
        <v>0</v>
      </c>
      <c r="H18" s="23"/>
      <c r="I18" s="25" cm="1">
        <f t="array" aca="1" ref="I18" ca="1">SUMIFS(Tabel1[ecart],MesMois,Tabel2[[#This Row],[Abbrev]:[Abbrev]])</f>
        <v>0</v>
      </c>
      <c r="J18" s="72">
        <f ca="1">EDATE(Tabel2[[#This Row],[Mois]],1)-Tabel2[[#This Row],[Mois]]-NETWORKDAYS.INTL(Tabel2[[#This Row],[Mois]],EOMONTH(Tabel2[[#This Row],[Mois]],0),"0000000",Fériés)</f>
        <v>2</v>
      </c>
    </row>
    <row r="19" spans="1:10" x14ac:dyDescent="0.25">
      <c r="A19" s="74">
        <f ca="1">IF(ROW()-1=ROW(Tabel2[[#Headers],[Mois]]),DATE(2026,1,1),EDATE(OFFSET(A19,-1,),1))</f>
        <v>46478</v>
      </c>
      <c r="B19" s="27" t="str">
        <f ca="1">MOD(YEAR(Tabel2[[#This Row],[Mois]]),100) &amp; TEXT(MONTH(Tabel2[[#This Row],[Mois]]),"-00")</f>
        <v>27-04</v>
      </c>
      <c r="C19" s="23" cm="1">
        <f t="array" aca="1" ref="C19" ca="1">COUNTIFS(MesMois,Tabel2[[#This Row],[Abbrev]:[Abbrev]],MesHeuresPayees,"&gt;0")</f>
        <v>0</v>
      </c>
      <c r="D19" s="23" cm="1">
        <f t="array" aca="1" ref="D19" ca="1">COUNTIFS(MesMois,Tabel2[[#This Row],[Abbrev]:[Abbrev]],MesCommentaires,"&lt;&gt;")</f>
        <v>0</v>
      </c>
      <c r="E19" s="23" cm="1">
        <f t="array" aca="1" ref="E19" ca="1">COUNTIFS(MesMois,Tabel2[[#This Row],[Abbrev]:[Abbrev]],Tabel1[Repas matin],"&lt;&gt;")</f>
        <v>0</v>
      </c>
      <c r="F19" s="23" cm="1">
        <f t="array" aca="1" ref="F19" ca="1">COUNTIFS(MesMois,Tabel2[[#This Row],[Abbrev]:[Abbrev]],Tabel1[Repas soir],"&lt;&gt;")</f>
        <v>0</v>
      </c>
      <c r="G19" s="23">
        <f ca="1">+Tabel2[[#This Row],[Repas matin]]+Tabel2[[#This Row],[Repas soir]]</f>
        <v>0</v>
      </c>
      <c r="H19" s="23"/>
      <c r="I19" s="25" cm="1">
        <f t="array" aca="1" ref="I19" ca="1">SUMIFS(Tabel1[ecart],MesMois,Tabel2[[#This Row],[Abbrev]:[Abbrev]])</f>
        <v>0</v>
      </c>
      <c r="J19" s="72">
        <f ca="1">EDATE(Tabel2[[#This Row],[Mois]],1)-Tabel2[[#This Row],[Mois]]-NETWORKDAYS.INTL(Tabel2[[#This Row],[Mois]],EOMONTH(Tabel2[[#This Row],[Mois]],0),"0000000",Fériés)</f>
        <v>0</v>
      </c>
    </row>
    <row r="20" spans="1:10" x14ac:dyDescent="0.25">
      <c r="A20" s="74">
        <f ca="1">IF(ROW()-1=ROW(Tabel2[[#Headers],[Mois]]),DATE(2026,1,1),EDATE(OFFSET(A20,-1,),1))</f>
        <v>46508</v>
      </c>
      <c r="B20" s="27" t="str">
        <f ca="1">MOD(YEAR(Tabel2[[#This Row],[Mois]]),100) &amp; TEXT(MONTH(Tabel2[[#This Row],[Mois]]),"-00")</f>
        <v>27-05</v>
      </c>
      <c r="C20" s="23" cm="1">
        <f t="array" aca="1" ref="C20" ca="1">COUNTIFS(MesMois,Tabel2[[#This Row],[Abbrev]:[Abbrev]],MesHeuresPayees,"&gt;0")</f>
        <v>0</v>
      </c>
      <c r="D20" s="23" cm="1">
        <f t="array" aca="1" ref="D20" ca="1">COUNTIFS(MesMois,Tabel2[[#This Row],[Abbrev]:[Abbrev]],MesCommentaires,"&lt;&gt;")</f>
        <v>0</v>
      </c>
      <c r="E20" s="23" cm="1">
        <f t="array" aca="1" ref="E20" ca="1">COUNTIFS(MesMois,Tabel2[[#This Row],[Abbrev]:[Abbrev]],Tabel1[Repas matin],"&lt;&gt;")</f>
        <v>0</v>
      </c>
      <c r="F20" s="23" cm="1">
        <f t="array" aca="1" ref="F20" ca="1">COUNTIFS(MesMois,Tabel2[[#This Row],[Abbrev]:[Abbrev]],Tabel1[Repas soir],"&lt;&gt;")</f>
        <v>0</v>
      </c>
      <c r="G20" s="23">
        <f ca="1">+Tabel2[[#This Row],[Repas matin]]+Tabel2[[#This Row],[Repas soir]]</f>
        <v>0</v>
      </c>
      <c r="H20" s="23"/>
      <c r="I20" s="25" cm="1">
        <f t="array" aca="1" ref="I20" ca="1">SUMIFS(Tabel1[ecart],MesMois,Tabel2[[#This Row],[Abbrev]:[Abbrev]])</f>
        <v>0</v>
      </c>
      <c r="J20" s="72">
        <f ca="1">EDATE(Tabel2[[#This Row],[Mois]],1)-Tabel2[[#This Row],[Mois]]-NETWORKDAYS.INTL(Tabel2[[#This Row],[Mois]],EOMONTH(Tabel2[[#This Row],[Mois]],0),"0000000",Fériés)</f>
        <v>5</v>
      </c>
    </row>
    <row r="21" spans="1:10" x14ac:dyDescent="0.25">
      <c r="A21" s="74">
        <f ca="1">IF(ROW()-1=ROW(Tabel2[[#Headers],[Mois]]),DATE(2026,1,1),EDATE(OFFSET(A21,-1,),1))</f>
        <v>46539</v>
      </c>
      <c r="B21" s="27" t="str">
        <f ca="1">MOD(YEAR(Tabel2[[#This Row],[Mois]]),100) &amp; TEXT(MONTH(Tabel2[[#This Row],[Mois]]),"-00")</f>
        <v>27-06</v>
      </c>
      <c r="C21" s="23" cm="1">
        <f t="array" aca="1" ref="C21" ca="1">COUNTIFS(MesMois,Tabel2[[#This Row],[Abbrev]:[Abbrev]],MesHeuresPayees,"&gt;0")</f>
        <v>0</v>
      </c>
      <c r="D21" s="23" cm="1">
        <f t="array" aca="1" ref="D21" ca="1">COUNTIFS(MesMois,Tabel2[[#This Row],[Abbrev]:[Abbrev]],MesCommentaires,"&lt;&gt;")</f>
        <v>0</v>
      </c>
      <c r="E21" s="23" cm="1">
        <f t="array" aca="1" ref="E21" ca="1">COUNTIFS(MesMois,Tabel2[[#This Row],[Abbrev]:[Abbrev]],Tabel1[Repas matin],"&lt;&gt;")</f>
        <v>0</v>
      </c>
      <c r="F21" s="23" cm="1">
        <f t="array" aca="1" ref="F21" ca="1">COUNTIFS(MesMois,Tabel2[[#This Row],[Abbrev]:[Abbrev]],Tabel1[Repas soir],"&lt;&gt;")</f>
        <v>0</v>
      </c>
      <c r="G21" s="23">
        <f ca="1">+Tabel2[[#This Row],[Repas matin]]+Tabel2[[#This Row],[Repas soir]]</f>
        <v>0</v>
      </c>
      <c r="H21" s="23"/>
      <c r="I21" s="25" cm="1">
        <f t="array" aca="1" ref="I21" ca="1">SUMIFS(Tabel1[ecart],MesMois,Tabel2[[#This Row],[Abbrev]:[Abbrev]])</f>
        <v>0</v>
      </c>
      <c r="J21" s="72">
        <f ca="1">EDATE(Tabel2[[#This Row],[Mois]],1)-Tabel2[[#This Row],[Mois]]-NETWORKDAYS.INTL(Tabel2[[#This Row],[Mois]],EOMONTH(Tabel2[[#This Row],[Mois]],0),"0000000",Fériés)</f>
        <v>0</v>
      </c>
    </row>
    <row r="22" spans="1:10" x14ac:dyDescent="0.25">
      <c r="A22" s="74">
        <f ca="1">IF(ROW()-1=ROW(Tabel2[[#Headers],[Mois]]),DATE(2026,1,1),EDATE(OFFSET(A22,-1,),1))</f>
        <v>46569</v>
      </c>
      <c r="B22" s="27" t="str">
        <f ca="1">MOD(YEAR(Tabel2[[#This Row],[Mois]]),100) &amp; TEXT(MONTH(Tabel2[[#This Row],[Mois]]),"-00")</f>
        <v>27-07</v>
      </c>
      <c r="C22" s="23" cm="1">
        <f t="array" aca="1" ref="C22" ca="1">COUNTIFS(MesMois,Tabel2[[#This Row],[Abbrev]:[Abbrev]],MesHeuresPayees,"&gt;0")</f>
        <v>0</v>
      </c>
      <c r="D22" s="23" cm="1">
        <f t="array" aca="1" ref="D22" ca="1">COUNTIFS(MesMois,Tabel2[[#This Row],[Abbrev]:[Abbrev]],MesCommentaires,"&lt;&gt;")</f>
        <v>0</v>
      </c>
      <c r="E22" s="23" cm="1">
        <f t="array" aca="1" ref="E22" ca="1">COUNTIFS(MesMois,Tabel2[[#This Row],[Abbrev]:[Abbrev]],Tabel1[Repas matin],"&lt;&gt;")</f>
        <v>0</v>
      </c>
      <c r="F22" s="23" cm="1">
        <f t="array" aca="1" ref="F22" ca="1">COUNTIFS(MesMois,Tabel2[[#This Row],[Abbrev]:[Abbrev]],Tabel1[Repas soir],"&lt;&gt;")</f>
        <v>0</v>
      </c>
      <c r="G22" s="23">
        <f ca="1">+Tabel2[[#This Row],[Repas matin]]+Tabel2[[#This Row],[Repas soir]]</f>
        <v>0</v>
      </c>
      <c r="H22" s="23"/>
      <c r="I22" s="25" cm="1">
        <f t="array" aca="1" ref="I22" ca="1">SUMIFS(Tabel1[ecart],MesMois,Tabel2[[#This Row],[Abbrev]:[Abbrev]])</f>
        <v>0</v>
      </c>
      <c r="J22" s="72">
        <f ca="1">EDATE(Tabel2[[#This Row],[Mois]],1)-Tabel2[[#This Row],[Mois]]-NETWORKDAYS.INTL(Tabel2[[#This Row],[Mois]],EOMONTH(Tabel2[[#This Row],[Mois]],0),"0000000",Fériés)</f>
        <v>1</v>
      </c>
    </row>
    <row r="23" spans="1:10" x14ac:dyDescent="0.25">
      <c r="A23" s="74">
        <f ca="1">IF(ROW()-1=ROW(Tabel2[[#Headers],[Mois]]),DATE(2026,1,1),EDATE(OFFSET(A23,-1,),1))</f>
        <v>46600</v>
      </c>
      <c r="B23" s="27" t="str">
        <f ca="1">MOD(YEAR(Tabel2[[#This Row],[Mois]]),100) &amp; TEXT(MONTH(Tabel2[[#This Row],[Mois]]),"-00")</f>
        <v>27-08</v>
      </c>
      <c r="C23" s="23" cm="1">
        <f t="array" aca="1" ref="C23" ca="1">COUNTIFS(MesMois,Tabel2[[#This Row],[Abbrev]:[Abbrev]],MesHeuresPayees,"&gt;0")</f>
        <v>0</v>
      </c>
      <c r="D23" s="23" cm="1">
        <f t="array" aca="1" ref="D23" ca="1">COUNTIFS(MesMois,Tabel2[[#This Row],[Abbrev]:[Abbrev]],MesCommentaires,"&lt;&gt;")</f>
        <v>0</v>
      </c>
      <c r="E23" s="23" cm="1">
        <f t="array" aca="1" ref="E23" ca="1">COUNTIFS(MesMois,Tabel2[[#This Row],[Abbrev]:[Abbrev]],Tabel1[Repas matin],"&lt;&gt;")</f>
        <v>0</v>
      </c>
      <c r="F23" s="23" cm="1">
        <f t="array" aca="1" ref="F23" ca="1">COUNTIFS(MesMois,Tabel2[[#This Row],[Abbrev]:[Abbrev]],Tabel1[Repas soir],"&lt;&gt;")</f>
        <v>0</v>
      </c>
      <c r="G23" s="23">
        <f ca="1">+Tabel2[[#This Row],[Repas matin]]+Tabel2[[#This Row],[Repas soir]]</f>
        <v>0</v>
      </c>
      <c r="H23" s="23"/>
      <c r="I23" s="25" cm="1">
        <f t="array" aca="1" ref="I23" ca="1">SUMIFS(Tabel1[ecart],MesMois,Tabel2[[#This Row],[Abbrev]:[Abbrev]])</f>
        <v>0</v>
      </c>
      <c r="J23" s="72">
        <f ca="1">EDATE(Tabel2[[#This Row],[Mois]],1)-Tabel2[[#This Row],[Mois]]-NETWORKDAYS.INTL(Tabel2[[#This Row],[Mois]],EOMONTH(Tabel2[[#This Row],[Mois]],0),"0000000",Fériés)</f>
        <v>1</v>
      </c>
    </row>
    <row r="24" spans="1:10" x14ac:dyDescent="0.25">
      <c r="A24" s="74">
        <f ca="1">IF(ROW()-1=ROW(Tabel2[[#Headers],[Mois]]),DATE(2026,1,1),EDATE(OFFSET(A24,-1,),1))</f>
        <v>46631</v>
      </c>
      <c r="B24" s="27" t="str">
        <f ca="1">MOD(YEAR(Tabel2[[#This Row],[Mois]]),100) &amp; TEXT(MONTH(Tabel2[[#This Row],[Mois]]),"-00")</f>
        <v>27-09</v>
      </c>
      <c r="C24" s="23" cm="1">
        <f t="array" aca="1" ref="C24" ca="1">COUNTIFS(MesMois,Tabel2[[#This Row],[Abbrev]:[Abbrev]],MesHeuresPayees,"&gt;0")</f>
        <v>0</v>
      </c>
      <c r="D24" s="23" cm="1">
        <f t="array" aca="1" ref="D24" ca="1">COUNTIFS(MesMois,Tabel2[[#This Row],[Abbrev]:[Abbrev]],MesCommentaires,"&lt;&gt;")</f>
        <v>0</v>
      </c>
      <c r="E24" s="23" cm="1">
        <f t="array" aca="1" ref="E24" ca="1">COUNTIFS(MesMois,Tabel2[[#This Row],[Abbrev]:[Abbrev]],Tabel1[Repas matin],"&lt;&gt;")</f>
        <v>0</v>
      </c>
      <c r="F24" s="23" cm="1">
        <f t="array" aca="1" ref="F24" ca="1">COUNTIFS(MesMois,Tabel2[[#This Row],[Abbrev]:[Abbrev]],Tabel1[Repas soir],"&lt;&gt;")</f>
        <v>0</v>
      </c>
      <c r="G24" s="23">
        <f ca="1">+Tabel2[[#This Row],[Repas matin]]+Tabel2[[#This Row],[Repas soir]]</f>
        <v>0</v>
      </c>
      <c r="H24" s="23"/>
      <c r="I24" s="25" cm="1">
        <f t="array" aca="1" ref="I24" ca="1">SUMIFS(Tabel1[ecart],MesMois,Tabel2[[#This Row],[Abbrev]:[Abbrev]])</f>
        <v>0</v>
      </c>
      <c r="J24" s="72">
        <f ca="1">EDATE(Tabel2[[#This Row],[Mois]],1)-Tabel2[[#This Row],[Mois]]-NETWORKDAYS.INTL(Tabel2[[#This Row],[Mois]],EOMONTH(Tabel2[[#This Row],[Mois]],0),"0000000",Fériés)</f>
        <v>0</v>
      </c>
    </row>
    <row r="25" spans="1:10" x14ac:dyDescent="0.25">
      <c r="A25" s="74">
        <f ca="1">IF(ROW()-1=ROW(Tabel2[[#Headers],[Mois]]),DATE(2026,1,1),EDATE(OFFSET(A25,-1,),1))</f>
        <v>46661</v>
      </c>
      <c r="B25" s="27" t="str">
        <f ca="1">MOD(YEAR(Tabel2[[#This Row],[Mois]]),100) &amp; TEXT(MONTH(Tabel2[[#This Row],[Mois]]),"-00")</f>
        <v>27-10</v>
      </c>
      <c r="C25" s="23" cm="1">
        <f t="array" aca="1" ref="C25" ca="1">COUNTIFS(MesMois,Tabel2[[#This Row],[Abbrev]:[Abbrev]],MesHeuresPayees,"&gt;0")</f>
        <v>0</v>
      </c>
      <c r="D25" s="23" cm="1">
        <f t="array" aca="1" ref="D25" ca="1">COUNTIFS(MesMois,Tabel2[[#This Row],[Abbrev]:[Abbrev]],MesCommentaires,"&lt;&gt;")</f>
        <v>0</v>
      </c>
      <c r="E25" s="23" cm="1">
        <f t="array" aca="1" ref="E25" ca="1">COUNTIFS(MesMois,Tabel2[[#This Row],[Abbrev]:[Abbrev]],Tabel1[Repas matin],"&lt;&gt;")</f>
        <v>0</v>
      </c>
      <c r="F25" s="23" cm="1">
        <f t="array" aca="1" ref="F25" ca="1">COUNTIFS(MesMois,Tabel2[[#This Row],[Abbrev]:[Abbrev]],Tabel1[Repas soir],"&lt;&gt;")</f>
        <v>0</v>
      </c>
      <c r="G25" s="23">
        <f ca="1">+Tabel2[[#This Row],[Repas matin]]+Tabel2[[#This Row],[Repas soir]]</f>
        <v>0</v>
      </c>
      <c r="H25" s="23"/>
      <c r="I25" s="25" cm="1">
        <f t="array" aca="1" ref="I25" ca="1">SUMIFS(Tabel1[ecart],MesMois,Tabel2[[#This Row],[Abbrev]:[Abbrev]])</f>
        <v>0</v>
      </c>
      <c r="J25" s="72">
        <f ca="1">EDATE(Tabel2[[#This Row],[Mois]],1)-Tabel2[[#This Row],[Mois]]-NETWORKDAYS.INTL(Tabel2[[#This Row],[Mois]],EOMONTH(Tabel2[[#This Row],[Mois]],0),"0000000",Fériés)</f>
        <v>0</v>
      </c>
    </row>
    <row r="26" spans="1:10" x14ac:dyDescent="0.25">
      <c r="A26" s="74">
        <f ca="1">IF(ROW()-1=ROW(Tabel2[[#Headers],[Mois]]),DATE(2026,1,1),EDATE(OFFSET(A26,-1,),1))</f>
        <v>46692</v>
      </c>
      <c r="B26" s="27" t="str">
        <f ca="1">MOD(YEAR(Tabel2[[#This Row],[Mois]]),100) &amp; TEXT(MONTH(Tabel2[[#This Row],[Mois]]),"-00")</f>
        <v>27-11</v>
      </c>
      <c r="C26" s="23" cm="1">
        <f t="array" aca="1" ref="C26" ca="1">COUNTIFS(MesMois,Tabel2[[#This Row],[Abbrev]:[Abbrev]],MesHeuresPayees,"&gt;0")</f>
        <v>0</v>
      </c>
      <c r="D26" s="23" cm="1">
        <f t="array" aca="1" ref="D26" ca="1">COUNTIFS(MesMois,Tabel2[[#This Row],[Abbrev]:[Abbrev]],MesCommentaires,"&lt;&gt;")</f>
        <v>0</v>
      </c>
      <c r="E26" s="23" cm="1">
        <f t="array" aca="1" ref="E26" ca="1">COUNTIFS(MesMois,Tabel2[[#This Row],[Abbrev]:[Abbrev]],Tabel1[Repas matin],"&lt;&gt;")</f>
        <v>0</v>
      </c>
      <c r="F26" s="23" cm="1">
        <f t="array" aca="1" ref="F26" ca="1">COUNTIFS(MesMois,Tabel2[[#This Row],[Abbrev]:[Abbrev]],Tabel1[Repas soir],"&lt;&gt;")</f>
        <v>0</v>
      </c>
      <c r="G26" s="23">
        <f ca="1">+Tabel2[[#This Row],[Repas matin]]+Tabel2[[#This Row],[Repas soir]]</f>
        <v>0</v>
      </c>
      <c r="H26" s="23"/>
      <c r="I26" s="25" cm="1">
        <f t="array" aca="1" ref="I26" ca="1">SUMIFS(Tabel1[ecart],MesMois,Tabel2[[#This Row],[Abbrev]:[Abbrev]])</f>
        <v>0</v>
      </c>
      <c r="J26" s="72">
        <f ca="1">EDATE(Tabel2[[#This Row],[Mois]],1)-Tabel2[[#This Row],[Mois]]-NETWORKDAYS.INTL(Tabel2[[#This Row],[Mois]],EOMONTH(Tabel2[[#This Row],[Mois]],0),"0000000",Fériés)</f>
        <v>2</v>
      </c>
    </row>
    <row r="27" spans="1:10" x14ac:dyDescent="0.25">
      <c r="A27" s="74">
        <f ca="1">IF(ROW()-1=ROW(Tabel2[[#Headers],[Mois]]),DATE(2026,1,1),EDATE(OFFSET(A27,-1,),1))</f>
        <v>46722</v>
      </c>
      <c r="B27" s="27" t="str">
        <f ca="1">MOD(YEAR(Tabel2[[#This Row],[Mois]]),100) &amp; TEXT(MONTH(Tabel2[[#This Row],[Mois]]),"-00")</f>
        <v>27-12</v>
      </c>
      <c r="C27" s="23" cm="1">
        <f t="array" aca="1" ref="C27" ca="1">COUNTIFS(MesMois,Tabel2[[#This Row],[Abbrev]:[Abbrev]],MesHeuresPayees,"&gt;0")</f>
        <v>0</v>
      </c>
      <c r="D27" s="23" cm="1">
        <f t="array" aca="1" ref="D27" ca="1">COUNTIFS(MesMois,Tabel2[[#This Row],[Abbrev]:[Abbrev]],MesCommentaires,"&lt;&gt;")</f>
        <v>0</v>
      </c>
      <c r="E27" s="23" cm="1">
        <f t="array" aca="1" ref="E27" ca="1">COUNTIFS(MesMois,Tabel2[[#This Row],[Abbrev]:[Abbrev]],Tabel1[Repas matin],"&lt;&gt;")</f>
        <v>0</v>
      </c>
      <c r="F27" s="23" cm="1">
        <f t="array" aca="1" ref="F27" ca="1">COUNTIFS(MesMois,Tabel2[[#This Row],[Abbrev]:[Abbrev]],Tabel1[Repas soir],"&lt;&gt;")</f>
        <v>0</v>
      </c>
      <c r="G27" s="23">
        <f ca="1">+Tabel2[[#This Row],[Repas matin]]+Tabel2[[#This Row],[Repas soir]]</f>
        <v>0</v>
      </c>
      <c r="H27" s="23"/>
      <c r="I27" s="25" cm="1">
        <f t="array" aca="1" ref="I27" ca="1">SUMIFS(Tabel1[ecart],MesMois,Tabel2[[#This Row],[Abbrev]:[Abbrev]])</f>
        <v>0</v>
      </c>
      <c r="J27" s="72">
        <f ca="1">EDATE(Tabel2[[#This Row],[Mois]],1)-Tabel2[[#This Row],[Mois]]-NETWORKDAYS.INTL(Tabel2[[#This Row],[Mois]],EOMONTH(Tabel2[[#This Row],[Mois]],0),"0000000",Fériés)</f>
        <v>1</v>
      </c>
    </row>
  </sheetData>
  <pageMargins left="0.7" right="0.7" top="0.75" bottom="0.75" header="0.3" footer="0.3"/>
  <pageSetup paperSize="9" scale="73" fitToHeight="0" orientation="landscape" cellComments="atEnd" horizont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B01B-D8C3-4C1F-8522-BB7D9C89EEAC}">
  <sheetPr codeName="Feuil3">
    <pageSetUpPr fitToPage="1"/>
  </sheetPr>
  <dimension ref="A1:B19"/>
  <sheetViews>
    <sheetView workbookViewId="0">
      <selection activeCell="B2" sqref="B2"/>
    </sheetView>
  </sheetViews>
  <sheetFormatPr defaultColWidth="11.42578125" defaultRowHeight="15" x14ac:dyDescent="0.25"/>
  <cols>
    <col min="1" max="1" width="24.140625" customWidth="1"/>
    <col min="2" max="2" width="22.28515625" customWidth="1"/>
  </cols>
  <sheetData>
    <row r="1" spans="1:2" ht="15.75" thickBot="1" x14ac:dyDescent="0.3">
      <c r="A1" s="10" t="s">
        <v>19</v>
      </c>
      <c r="B1" s="11" t="s">
        <v>23</v>
      </c>
    </row>
    <row r="2" spans="1:2" x14ac:dyDescent="0.25">
      <c r="A2" s="16" t="s">
        <v>20</v>
      </c>
      <c r="B2" s="8">
        <f>Planning!E1</f>
        <v>39</v>
      </c>
    </row>
    <row r="3" spans="1:2" x14ac:dyDescent="0.25">
      <c r="A3" s="16" t="s">
        <v>51</v>
      </c>
      <c r="B3" s="8">
        <f>Planning!E2</f>
        <v>4</v>
      </c>
    </row>
    <row r="4" spans="1:2" ht="30" x14ac:dyDescent="0.25">
      <c r="A4" s="17" t="s">
        <v>50</v>
      </c>
      <c r="B4" s="8">
        <f>B2/B3</f>
        <v>9.75</v>
      </c>
    </row>
    <row r="5" spans="1:2" x14ac:dyDescent="0.25">
      <c r="A5" s="18" t="s">
        <v>21</v>
      </c>
      <c r="B5" s="5">
        <v>8</v>
      </c>
    </row>
    <row r="6" spans="1:2" x14ac:dyDescent="0.25">
      <c r="A6" s="18" t="s">
        <v>22</v>
      </c>
      <c r="B6" s="5">
        <v>7</v>
      </c>
    </row>
    <row r="7" spans="1:2" x14ac:dyDescent="0.25">
      <c r="A7" s="18" t="s">
        <v>25</v>
      </c>
      <c r="B7" s="5">
        <f>B2/6</f>
        <v>6.5</v>
      </c>
    </row>
    <row r="8" spans="1:2" ht="15.75" thickBot="1" x14ac:dyDescent="0.3">
      <c r="A8" s="19" t="s">
        <v>24</v>
      </c>
      <c r="B8" s="7">
        <f>B2/5</f>
        <v>7.8</v>
      </c>
    </row>
    <row r="9" spans="1:2" ht="15.75" thickBot="1" x14ac:dyDescent="0.3"/>
    <row r="10" spans="1:2" ht="15.75" thickBot="1" x14ac:dyDescent="0.3">
      <c r="A10" s="9" t="s">
        <v>26</v>
      </c>
      <c r="B10" s="9" t="s">
        <v>44</v>
      </c>
    </row>
    <row r="11" spans="1:2" x14ac:dyDescent="0.25">
      <c r="A11" s="3" t="s">
        <v>18</v>
      </c>
      <c r="B11" s="12" t="s">
        <v>35</v>
      </c>
    </row>
    <row r="12" spans="1:2" x14ac:dyDescent="0.25">
      <c r="A12" s="4" t="s">
        <v>27</v>
      </c>
      <c r="B12" s="13" t="s">
        <v>36</v>
      </c>
    </row>
    <row r="13" spans="1:2" x14ac:dyDescent="0.25">
      <c r="A13" s="4" t="s">
        <v>28</v>
      </c>
      <c r="B13" s="13" t="s">
        <v>37</v>
      </c>
    </row>
    <row r="14" spans="1:2" x14ac:dyDescent="0.25">
      <c r="A14" s="4" t="s">
        <v>29</v>
      </c>
      <c r="B14" s="13" t="s">
        <v>38</v>
      </c>
    </row>
    <row r="15" spans="1:2" x14ac:dyDescent="0.25">
      <c r="A15" s="4" t="s">
        <v>30</v>
      </c>
      <c r="B15" s="13" t="s">
        <v>39</v>
      </c>
    </row>
    <row r="16" spans="1:2" x14ac:dyDescent="0.25">
      <c r="A16" s="4" t="s">
        <v>31</v>
      </c>
      <c r="B16" s="13" t="s">
        <v>40</v>
      </c>
    </row>
    <row r="17" spans="1:2" x14ac:dyDescent="0.25">
      <c r="A17" s="4" t="s">
        <v>32</v>
      </c>
      <c r="B17" s="13" t="s">
        <v>41</v>
      </c>
    </row>
    <row r="18" spans="1:2" x14ac:dyDescent="0.25">
      <c r="A18" s="4" t="s">
        <v>33</v>
      </c>
      <c r="B18" s="13" t="s">
        <v>42</v>
      </c>
    </row>
    <row r="19" spans="1:2" ht="15.75" thickBot="1" x14ac:dyDescent="0.3">
      <c r="A19" s="6" t="s">
        <v>34</v>
      </c>
      <c r="B19" s="14" t="s">
        <v>43</v>
      </c>
    </row>
  </sheetData>
  <pageMargins left="0.7" right="0.7" top="0.75" bottom="0.75" header="0.3" footer="0.3"/>
  <pageSetup paperSize="9" scale="70" fitToHeight="0" orientation="landscape" cellComments="atEnd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tnToggleProtection">
              <controlPr defaultSize="0" print="0" autoFill="0" autoPict="0" macro="[0]!ToggleProtection">
                <anchor moveWithCells="1" sizeWithCells="1">
                  <from>
                    <xdr:col>3</xdr:col>
                    <xdr:colOff>76200</xdr:colOff>
                    <xdr:row>0</xdr:row>
                    <xdr:rowOff>104775</xdr:rowOff>
                  </from>
                  <to>
                    <xdr:col>5</xdr:col>
                    <xdr:colOff>400050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C7933-B3F1-4E64-B5EA-2F3F450678D5}">
  <dimension ref="A1:F17"/>
  <sheetViews>
    <sheetView workbookViewId="0">
      <selection activeCell="D18" sqref="D18"/>
    </sheetView>
  </sheetViews>
  <sheetFormatPr defaultColWidth="11.42578125" defaultRowHeight="15" x14ac:dyDescent="0.25"/>
  <cols>
    <col min="1" max="1" width="21.28515625" customWidth="1"/>
    <col min="2" max="2" width="14.42578125" customWidth="1"/>
    <col min="3" max="3" width="13.5703125" customWidth="1"/>
  </cols>
  <sheetData>
    <row r="1" spans="1:6" x14ac:dyDescent="0.25">
      <c r="A1" t="s">
        <v>61</v>
      </c>
      <c r="B1">
        <v>2026</v>
      </c>
      <c r="C1">
        <f>+B1+1</f>
        <v>2027</v>
      </c>
      <c r="D1">
        <f t="shared" ref="D1:F1" si="0">+C1+1</f>
        <v>2028</v>
      </c>
      <c r="E1">
        <f t="shared" si="0"/>
        <v>2029</v>
      </c>
      <c r="F1">
        <f t="shared" si="0"/>
        <v>2030</v>
      </c>
    </row>
    <row r="3" spans="1:6" x14ac:dyDescent="0.25">
      <c r="A3" t="s">
        <v>62</v>
      </c>
      <c r="B3" s="28">
        <f>DATE(B$1,1,1)</f>
        <v>46023</v>
      </c>
      <c r="C3" s="28">
        <f t="shared" ref="C3:F3" si="1">DATE(C$1,1,1)</f>
        <v>46388</v>
      </c>
      <c r="D3" s="28">
        <f t="shared" si="1"/>
        <v>46753</v>
      </c>
      <c r="E3" s="28">
        <f t="shared" si="1"/>
        <v>47119</v>
      </c>
      <c r="F3" s="28">
        <f t="shared" si="1"/>
        <v>47484</v>
      </c>
    </row>
    <row r="4" spans="1:6" x14ac:dyDescent="0.25">
      <c r="A4" t="s">
        <v>63</v>
      </c>
      <c r="B4" s="28">
        <f>ROUND(DATE(B$1,4,MOD(234-11*MOD(B$1,19),30))/7,)*7-6</f>
        <v>46117</v>
      </c>
      <c r="C4" s="28">
        <f t="shared" ref="C4:F4" si="2">ROUND(DATE(C$1,4,MOD(234-11*MOD(C$1,19),30))/7,)*7-6</f>
        <v>46474</v>
      </c>
      <c r="D4" s="28">
        <f t="shared" si="2"/>
        <v>46859</v>
      </c>
      <c r="E4" s="28">
        <f t="shared" si="2"/>
        <v>47209</v>
      </c>
      <c r="F4" s="28">
        <f t="shared" si="2"/>
        <v>47594</v>
      </c>
    </row>
    <row r="5" spans="1:6" x14ac:dyDescent="0.25">
      <c r="A5" t="s">
        <v>64</v>
      </c>
      <c r="B5" s="28">
        <f>B4+1</f>
        <v>46118</v>
      </c>
      <c r="C5" s="28">
        <f t="shared" ref="C5:F5" si="3">C4+1</f>
        <v>46475</v>
      </c>
      <c r="D5" s="28">
        <f t="shared" si="3"/>
        <v>46860</v>
      </c>
      <c r="E5" s="28">
        <f t="shared" si="3"/>
        <v>47210</v>
      </c>
      <c r="F5" s="28">
        <f t="shared" si="3"/>
        <v>47595</v>
      </c>
    </row>
    <row r="6" spans="1:6" x14ac:dyDescent="0.25">
      <c r="A6" t="s">
        <v>65</v>
      </c>
      <c r="B6" s="28">
        <f>DATE(B$1,5,1)</f>
        <v>46143</v>
      </c>
      <c r="C6" s="28">
        <f t="shared" ref="C6:F6" si="4">DATE(C$1,5,1)</f>
        <v>46508</v>
      </c>
      <c r="D6" s="28">
        <f t="shared" si="4"/>
        <v>46874</v>
      </c>
      <c r="E6" s="28">
        <f t="shared" si="4"/>
        <v>47239</v>
      </c>
      <c r="F6" s="28">
        <f t="shared" si="4"/>
        <v>47604</v>
      </c>
    </row>
    <row r="7" spans="1:6" x14ac:dyDescent="0.25">
      <c r="A7" s="29" t="s">
        <v>66</v>
      </c>
      <c r="B7" s="28">
        <f>DATE(B$1,5,8)</f>
        <v>46150</v>
      </c>
      <c r="C7" s="28">
        <f t="shared" ref="C7:F7" si="5">DATE(C$1,5,8)</f>
        <v>46515</v>
      </c>
      <c r="D7" s="28">
        <f t="shared" si="5"/>
        <v>46881</v>
      </c>
      <c r="E7" s="28">
        <f t="shared" si="5"/>
        <v>47246</v>
      </c>
      <c r="F7" s="28">
        <f t="shared" si="5"/>
        <v>47611</v>
      </c>
    </row>
    <row r="8" spans="1:6" x14ac:dyDescent="0.25">
      <c r="A8" s="29" t="s">
        <v>67</v>
      </c>
      <c r="B8" s="28">
        <f>B4+39</f>
        <v>46156</v>
      </c>
      <c r="C8" s="28">
        <f t="shared" ref="C8:F8" si="6">C4+39</f>
        <v>46513</v>
      </c>
      <c r="D8" s="28">
        <f t="shared" si="6"/>
        <v>46898</v>
      </c>
      <c r="E8" s="28">
        <f t="shared" si="6"/>
        <v>47248</v>
      </c>
      <c r="F8" s="28">
        <f t="shared" si="6"/>
        <v>47633</v>
      </c>
    </row>
    <row r="9" spans="1:6" x14ac:dyDescent="0.25">
      <c r="A9" s="29" t="s">
        <v>68</v>
      </c>
      <c r="B9" s="28">
        <f>B4+49</f>
        <v>46166</v>
      </c>
      <c r="C9" s="28">
        <f t="shared" ref="C9:F9" si="7">C4+49</f>
        <v>46523</v>
      </c>
      <c r="D9" s="28">
        <f t="shared" si="7"/>
        <v>46908</v>
      </c>
      <c r="E9" s="28">
        <f t="shared" si="7"/>
        <v>47258</v>
      </c>
      <c r="F9" s="28">
        <f t="shared" si="7"/>
        <v>47643</v>
      </c>
    </row>
    <row r="10" spans="1:6" x14ac:dyDescent="0.25">
      <c r="A10" s="29" t="s">
        <v>69</v>
      </c>
      <c r="B10" s="28">
        <f>B4+50</f>
        <v>46167</v>
      </c>
      <c r="C10" s="28">
        <f t="shared" ref="C10:F10" si="8">C4+50</f>
        <v>46524</v>
      </c>
      <c r="D10" s="28">
        <f t="shared" si="8"/>
        <v>46909</v>
      </c>
      <c r="E10" s="28">
        <f t="shared" si="8"/>
        <v>47259</v>
      </c>
      <c r="F10" s="28">
        <f t="shared" si="8"/>
        <v>47644</v>
      </c>
    </row>
    <row r="11" spans="1:6" x14ac:dyDescent="0.25">
      <c r="A11" s="29" t="s">
        <v>70</v>
      </c>
      <c r="B11" s="28">
        <f>DATE(B$1,7,14)</f>
        <v>46217</v>
      </c>
      <c r="C11" s="28">
        <f t="shared" ref="C11:F11" si="9">DATE(C$1,7,14)</f>
        <v>46582</v>
      </c>
      <c r="D11" s="28">
        <f t="shared" si="9"/>
        <v>46948</v>
      </c>
      <c r="E11" s="28">
        <f t="shared" si="9"/>
        <v>47313</v>
      </c>
      <c r="F11" s="28">
        <f t="shared" si="9"/>
        <v>47678</v>
      </c>
    </row>
    <row r="12" spans="1:6" x14ac:dyDescent="0.25">
      <c r="A12" s="29" t="s">
        <v>71</v>
      </c>
      <c r="B12" s="28">
        <f>DATE(B$1,8,15)</f>
        <v>46249</v>
      </c>
      <c r="C12" s="28">
        <f t="shared" ref="C12:F12" si="10">DATE(C$1,8,15)</f>
        <v>46614</v>
      </c>
      <c r="D12" s="28">
        <f t="shared" si="10"/>
        <v>46980</v>
      </c>
      <c r="E12" s="28">
        <f t="shared" si="10"/>
        <v>47345</v>
      </c>
      <c r="F12" s="28">
        <f t="shared" si="10"/>
        <v>47710</v>
      </c>
    </row>
    <row r="13" spans="1:6" x14ac:dyDescent="0.25">
      <c r="A13" s="29" t="s">
        <v>72</v>
      </c>
      <c r="B13" s="28">
        <f>DATE(B$1,11,1)</f>
        <v>46327</v>
      </c>
      <c r="C13" s="28">
        <f t="shared" ref="C13:F13" si="11">DATE(C$1,11,1)</f>
        <v>46692</v>
      </c>
      <c r="D13" s="28">
        <f t="shared" si="11"/>
        <v>47058</v>
      </c>
      <c r="E13" s="28">
        <f t="shared" si="11"/>
        <v>47423</v>
      </c>
      <c r="F13" s="28">
        <f t="shared" si="11"/>
        <v>47788</v>
      </c>
    </row>
    <row r="14" spans="1:6" x14ac:dyDescent="0.25">
      <c r="A14" s="29" t="s">
        <v>73</v>
      </c>
      <c r="B14" s="28">
        <f>DATE(B$1,11,11)</f>
        <v>46337</v>
      </c>
      <c r="C14" s="28">
        <f t="shared" ref="C14:F14" si="12">DATE(C$1,11,11)</f>
        <v>46702</v>
      </c>
      <c r="D14" s="28">
        <f t="shared" si="12"/>
        <v>47068</v>
      </c>
      <c r="E14" s="28">
        <f t="shared" si="12"/>
        <v>47433</v>
      </c>
      <c r="F14" s="28">
        <f t="shared" si="12"/>
        <v>47798</v>
      </c>
    </row>
    <row r="15" spans="1:6" x14ac:dyDescent="0.25">
      <c r="A15" s="29" t="s">
        <v>74</v>
      </c>
      <c r="B15" s="28">
        <f>DATE(B$1,12,25)</f>
        <v>46381</v>
      </c>
      <c r="C15" s="28">
        <f t="shared" ref="C15:F15" si="13">DATE(C$1,12,25)</f>
        <v>46746</v>
      </c>
      <c r="D15" s="28">
        <f t="shared" si="13"/>
        <v>47112</v>
      </c>
      <c r="E15" s="28">
        <f t="shared" si="13"/>
        <v>47477</v>
      </c>
      <c r="F15" s="28">
        <f t="shared" si="13"/>
        <v>47842</v>
      </c>
    </row>
    <row r="16" spans="1:6" x14ac:dyDescent="0.25">
      <c r="A16" s="29"/>
    </row>
    <row r="17" spans="1:1" x14ac:dyDescent="0.25">
      <c r="A17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14</vt:i4>
      </vt:variant>
    </vt:vector>
  </HeadingPairs>
  <TitlesOfParts>
    <vt:vector size="18" baseType="lpstr">
      <vt:lpstr>Planning</vt:lpstr>
      <vt:lpstr>Recap</vt:lpstr>
      <vt:lpstr>Parametres</vt:lpstr>
      <vt:lpstr>Jours feriés</vt:lpstr>
      <vt:lpstr>Contrat_hebdo__h</vt:lpstr>
      <vt:lpstr>Durée_congés</vt:lpstr>
      <vt:lpstr>Durée_école__h</vt:lpstr>
      <vt:lpstr>Durée_férié</vt:lpstr>
      <vt:lpstr>Duréé_journaliere_contrat__h_décimales</vt:lpstr>
      <vt:lpstr>Durée_repos_h</vt:lpstr>
      <vt:lpstr>Fériés</vt:lpstr>
      <vt:lpstr>Heures_cotrat_hebdo</vt:lpstr>
      <vt:lpstr>Jour_par_semaine</vt:lpstr>
      <vt:lpstr>Jour_travaillé_par_semaine</vt:lpstr>
      <vt:lpstr>Parametres!ListeCommentaires</vt:lpstr>
      <vt:lpstr>MesCommentaires</vt:lpstr>
      <vt:lpstr>MesHeuresPayees</vt:lpstr>
      <vt:lpstr>MesMois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BLANCHOUIN</dc:creator>
  <cp:lastModifiedBy>BSA</cp:lastModifiedBy>
  <cp:lastPrinted>2026-01-12T10:34:00Z</cp:lastPrinted>
  <dcterms:created xsi:type="dcterms:W3CDTF">2026-01-10T09:02:35Z</dcterms:created>
  <dcterms:modified xsi:type="dcterms:W3CDTF">2026-01-21T15:13:14Z</dcterms:modified>
</cp:coreProperties>
</file>