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4BF0C69-95B6-4175-A402-FDAC916ADA2C}" xr6:coauthVersionLast="47" xr6:coauthVersionMax="47" xr10:uidLastSave="{00000000-0000-0000-0000-000000000000}"/>
  <bookViews>
    <workbookView xWindow="-120" yWindow="-120" windowWidth="29040" windowHeight="15990" xr2:uid="{0CDDB8FE-BD62-4362-98C2-ED38F2E1AEAA}"/>
  </bookViews>
  <sheets>
    <sheet name="Planning" sheetId="1" r:id="rId1"/>
    <sheet name="Recap" sheetId="2" r:id="rId2"/>
    <sheet name="Parametres" sheetId="3" r:id="rId3"/>
  </sheets>
  <definedNames>
    <definedName name="Contrat_hebdo__h">Planning!$E$1</definedName>
    <definedName name="Durée_congés">Parametres!$B$7</definedName>
    <definedName name="Durée_école__h">Parametres!$B$5</definedName>
    <definedName name="Durée_férié">Parametres!$B$8</definedName>
    <definedName name="Duréé_journaliere_contrat__h_décimales">Parametres!$B$4</definedName>
    <definedName name="Durée_repos_h">Parametres!$B$6</definedName>
    <definedName name="Heures_cotrat_hebdo">Parametres!$B$2</definedName>
    <definedName name="Jour_par_semaine">Planning!$E$2</definedName>
    <definedName name="Jour_travaillé_par_semaine">Parametres!$B$3</definedName>
    <definedName name="ListeCommentaires" localSheetId="2">Parametres!$A$11:$A$19</definedName>
    <definedName name="MesCommentaires">Tabel1[Commentaire]</definedName>
    <definedName name="MesHeuresPayees">Tabel1[Heures payées]</definedName>
    <definedName name="MesMois">Tabel1[mois]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4" i="1" l="1" a="1"/>
  <c r="U4" i="1" s="1"/>
  <c r="U5" i="1" a="1"/>
  <c r="U5" i="1"/>
  <c r="U6" i="1" a="1"/>
  <c r="U6" i="1" s="1"/>
  <c r="U7" i="1" a="1"/>
  <c r="U7" i="1"/>
  <c r="U8" i="1" a="1"/>
  <c r="U8" i="1" s="1"/>
  <c r="U9" i="1" a="1"/>
  <c r="U9" i="1" s="1"/>
  <c r="U10" i="1" a="1"/>
  <c r="U10" i="1" s="1"/>
  <c r="U11" i="1" a="1"/>
  <c r="U11" i="1"/>
  <c r="U12" i="1" a="1"/>
  <c r="U12" i="1" s="1"/>
  <c r="U13" i="1" a="1"/>
  <c r="U13" i="1" s="1"/>
  <c r="U14" i="1" a="1"/>
  <c r="U14" i="1" s="1"/>
  <c r="U15" i="1" a="1"/>
  <c r="U15" i="1"/>
  <c r="U16" i="1" a="1"/>
  <c r="U16" i="1" s="1"/>
  <c r="U17" i="1" a="1"/>
  <c r="U17" i="1" s="1"/>
  <c r="U18" i="1" a="1"/>
  <c r="U18" i="1" s="1"/>
  <c r="U19" i="1" a="1"/>
  <c r="U19" i="1"/>
  <c r="U20" i="1" a="1"/>
  <c r="U20" i="1" s="1"/>
  <c r="U21" i="1" a="1"/>
  <c r="U21" i="1" s="1"/>
  <c r="U22" i="1" a="1"/>
  <c r="U22" i="1" s="1"/>
  <c r="U23" i="1" a="1"/>
  <c r="U23" i="1"/>
  <c r="U24" i="1" a="1"/>
  <c r="U24" i="1" s="1"/>
  <c r="U25" i="1" a="1"/>
  <c r="U25" i="1" s="1"/>
  <c r="U26" i="1" a="1"/>
  <c r="U26" i="1" s="1"/>
  <c r="U27" i="1" a="1"/>
  <c r="U27" i="1"/>
  <c r="U28" i="1" a="1"/>
  <c r="U28" i="1" s="1"/>
  <c r="U29" i="1" a="1"/>
  <c r="U29" i="1"/>
  <c r="U30" i="1" a="1"/>
  <c r="U30" i="1" s="1"/>
  <c r="U31" i="1" a="1"/>
  <c r="U31" i="1"/>
  <c r="U32" i="1" a="1"/>
  <c r="U32" i="1" s="1"/>
  <c r="U33" i="1" a="1"/>
  <c r="U33" i="1" s="1"/>
  <c r="U34" i="1" a="1"/>
  <c r="U34" i="1" s="1"/>
  <c r="U35" i="1" a="1"/>
  <c r="U35" i="1"/>
  <c r="U36" i="1" a="1"/>
  <c r="U36" i="1" s="1"/>
  <c r="U37" i="1" a="1"/>
  <c r="U37" i="1"/>
  <c r="U38" i="1" a="1"/>
  <c r="U38" i="1" s="1"/>
  <c r="U39" i="1" a="1"/>
  <c r="U39" i="1"/>
  <c r="U40" i="1" a="1"/>
  <c r="U40" i="1" s="1"/>
  <c r="U41" i="1" a="1"/>
  <c r="U41" i="1" s="1"/>
  <c r="U42" i="1" a="1"/>
  <c r="U42" i="1" s="1"/>
  <c r="U43" i="1" a="1"/>
  <c r="U43" i="1"/>
  <c r="U44" i="1" a="1"/>
  <c r="U44" i="1" s="1"/>
  <c r="U45" i="1" a="1"/>
  <c r="U45" i="1"/>
  <c r="U46" i="1" a="1"/>
  <c r="U46" i="1" s="1"/>
  <c r="U47" i="1" a="1"/>
  <c r="U47" i="1"/>
  <c r="U48" i="1" a="1"/>
  <c r="U48" i="1" s="1"/>
  <c r="U49" i="1" a="1"/>
  <c r="U49" i="1" s="1"/>
  <c r="U50" i="1" a="1"/>
  <c r="U50" i="1" s="1"/>
  <c r="U51" i="1" a="1"/>
  <c r="U51" i="1"/>
  <c r="U52" i="1" a="1"/>
  <c r="U52" i="1" s="1"/>
  <c r="U53" i="1" a="1"/>
  <c r="U53" i="1"/>
  <c r="U54" i="1" a="1"/>
  <c r="U54" i="1" s="1"/>
  <c r="U55" i="1" a="1"/>
  <c r="U55" i="1"/>
  <c r="U56" i="1" a="1"/>
  <c r="U56" i="1" s="1"/>
  <c r="U57" i="1" a="1"/>
  <c r="U57" i="1" s="1"/>
  <c r="U58" i="1" a="1"/>
  <c r="U58" i="1" s="1"/>
  <c r="U59" i="1" a="1"/>
  <c r="U59" i="1"/>
  <c r="U60" i="1" a="1"/>
  <c r="U60" i="1" s="1"/>
  <c r="U61" i="1" a="1"/>
  <c r="U61" i="1"/>
  <c r="U62" i="1" a="1"/>
  <c r="U62" i="1" s="1"/>
  <c r="U63" i="1" a="1"/>
  <c r="U63" i="1"/>
  <c r="U64" i="1" a="1"/>
  <c r="U64" i="1" s="1"/>
  <c r="U65" i="1" a="1"/>
  <c r="U65" i="1" s="1"/>
  <c r="U66" i="1" a="1"/>
  <c r="U66" i="1" s="1"/>
  <c r="U67" i="1" a="1"/>
  <c r="U67" i="1"/>
  <c r="U68" i="1" a="1"/>
  <c r="U68" i="1" s="1"/>
  <c r="U69" i="1" a="1"/>
  <c r="U69" i="1" s="1"/>
  <c r="U70" i="1" a="1"/>
  <c r="U70" i="1" s="1"/>
  <c r="U71" i="1" a="1"/>
  <c r="U71" i="1"/>
  <c r="U72" i="1" a="1"/>
  <c r="U72" i="1" s="1"/>
  <c r="U73" i="1" a="1"/>
  <c r="U73" i="1" s="1"/>
  <c r="U74" i="1" a="1"/>
  <c r="U74" i="1" s="1"/>
  <c r="U75" i="1" a="1"/>
  <c r="U75" i="1" s="1"/>
  <c r="U76" i="1" a="1"/>
  <c r="U76" i="1" s="1"/>
  <c r="U77" i="1" a="1"/>
  <c r="U77" i="1"/>
  <c r="U78" i="1" a="1"/>
  <c r="U78" i="1" s="1"/>
  <c r="U79" i="1" a="1"/>
  <c r="U79" i="1"/>
  <c r="U80" i="1" a="1"/>
  <c r="U80" i="1" s="1"/>
  <c r="U81" i="1" a="1"/>
  <c r="U81" i="1" s="1"/>
  <c r="U82" i="1" a="1"/>
  <c r="U82" i="1" s="1"/>
  <c r="U83" i="1" a="1"/>
  <c r="U83" i="1"/>
  <c r="U84" i="1" a="1"/>
  <c r="U84" i="1" s="1"/>
  <c r="U85" i="1" a="1"/>
  <c r="U85" i="1" s="1"/>
  <c r="U86" i="1" a="1"/>
  <c r="U86" i="1" s="1"/>
  <c r="U87" i="1" a="1"/>
  <c r="U87" i="1"/>
  <c r="U88" i="1" a="1"/>
  <c r="U88" i="1" s="1"/>
  <c r="U89" i="1" a="1"/>
  <c r="U89" i="1" s="1"/>
  <c r="U90" i="1" a="1"/>
  <c r="U90" i="1" s="1"/>
  <c r="U91" i="1" a="1"/>
  <c r="U91" i="1" s="1"/>
  <c r="U92" i="1" a="1"/>
  <c r="U92" i="1" s="1"/>
  <c r="U93" i="1" a="1"/>
  <c r="U93" i="1"/>
  <c r="U94" i="1" a="1"/>
  <c r="U94" i="1" s="1"/>
  <c r="U95" i="1" a="1"/>
  <c r="U95" i="1"/>
  <c r="U96" i="1" a="1"/>
  <c r="U96" i="1" s="1"/>
  <c r="U97" i="1" a="1"/>
  <c r="U97" i="1" s="1"/>
  <c r="U98" i="1" a="1"/>
  <c r="U98" i="1" s="1"/>
  <c r="U99" i="1" a="1"/>
  <c r="U99" i="1"/>
  <c r="U100" i="1" a="1"/>
  <c r="U100" i="1" s="1"/>
  <c r="U101" i="1" a="1"/>
  <c r="U101" i="1" s="1"/>
  <c r="U102" i="1" a="1"/>
  <c r="U102" i="1" s="1"/>
  <c r="U103" i="1" a="1"/>
  <c r="U103" i="1"/>
  <c r="U104" i="1" a="1"/>
  <c r="U104" i="1" s="1"/>
  <c r="U105" i="1" a="1"/>
  <c r="U105" i="1" s="1"/>
  <c r="U106" i="1" a="1"/>
  <c r="U106" i="1" s="1"/>
  <c r="U107" i="1" a="1"/>
  <c r="U107" i="1" s="1"/>
  <c r="U108" i="1" a="1"/>
  <c r="U108" i="1" s="1"/>
  <c r="U109" i="1" a="1"/>
  <c r="U109" i="1"/>
  <c r="U110" i="1" a="1"/>
  <c r="U110" i="1" s="1"/>
  <c r="U111" i="1" a="1"/>
  <c r="U111" i="1"/>
  <c r="U112" i="1" a="1"/>
  <c r="U112" i="1" s="1"/>
  <c r="U113" i="1" a="1"/>
  <c r="U113" i="1" s="1"/>
  <c r="U114" i="1" a="1"/>
  <c r="U114" i="1" s="1"/>
  <c r="U115" i="1" a="1"/>
  <c r="U115" i="1"/>
  <c r="U116" i="1" a="1"/>
  <c r="U116" i="1" s="1"/>
  <c r="U117" i="1" a="1"/>
  <c r="U117" i="1" s="1"/>
  <c r="U118" i="1" a="1"/>
  <c r="U118" i="1" s="1"/>
  <c r="U119" i="1" a="1"/>
  <c r="U119" i="1"/>
  <c r="U120" i="1" a="1"/>
  <c r="U120" i="1" s="1"/>
  <c r="U121" i="1" a="1"/>
  <c r="U121" i="1" s="1"/>
  <c r="U122" i="1" a="1"/>
  <c r="U122" i="1" s="1"/>
  <c r="U123" i="1" a="1"/>
  <c r="U123" i="1" s="1"/>
  <c r="U124" i="1" a="1"/>
  <c r="U124" i="1" s="1"/>
  <c r="U125" i="1" a="1"/>
  <c r="U125" i="1"/>
  <c r="U126" i="1" a="1"/>
  <c r="U126" i="1" s="1"/>
  <c r="U127" i="1" a="1"/>
  <c r="U127" i="1"/>
  <c r="U128" i="1" a="1"/>
  <c r="U128" i="1" s="1"/>
  <c r="U129" i="1" a="1"/>
  <c r="U129" i="1" s="1"/>
  <c r="U130" i="1" a="1"/>
  <c r="U130" i="1" s="1"/>
  <c r="U131" i="1" a="1"/>
  <c r="U131" i="1"/>
  <c r="U132" i="1" a="1"/>
  <c r="U132" i="1" s="1"/>
  <c r="U133" i="1" a="1"/>
  <c r="U133" i="1" s="1"/>
  <c r="U134" i="1" a="1"/>
  <c r="U134" i="1" s="1"/>
  <c r="U135" i="1" a="1"/>
  <c r="U135" i="1"/>
  <c r="U136" i="1" a="1"/>
  <c r="U136" i="1" s="1"/>
  <c r="U137" i="1" a="1"/>
  <c r="U137" i="1" s="1"/>
  <c r="U138" i="1" a="1"/>
  <c r="U138" i="1" s="1"/>
  <c r="U139" i="1" a="1"/>
  <c r="U139" i="1" s="1"/>
  <c r="U140" i="1" a="1"/>
  <c r="U140" i="1" s="1"/>
  <c r="U141" i="1" a="1"/>
  <c r="U141" i="1"/>
  <c r="U142" i="1" a="1"/>
  <c r="U142" i="1" s="1"/>
  <c r="U143" i="1" a="1"/>
  <c r="U143" i="1"/>
  <c r="U144" i="1" a="1"/>
  <c r="U144" i="1" s="1"/>
  <c r="U145" i="1" a="1"/>
  <c r="U145" i="1" s="1"/>
  <c r="U146" i="1" a="1"/>
  <c r="U146" i="1" s="1"/>
  <c r="U147" i="1" a="1"/>
  <c r="U147" i="1"/>
  <c r="U148" i="1" a="1"/>
  <c r="U148" i="1" s="1"/>
  <c r="U149" i="1" a="1"/>
  <c r="U149" i="1" s="1"/>
  <c r="U150" i="1" a="1"/>
  <c r="U150" i="1" s="1"/>
  <c r="U151" i="1" a="1"/>
  <c r="U151" i="1"/>
  <c r="U152" i="1" a="1"/>
  <c r="U152" i="1" s="1"/>
  <c r="U153" i="1" a="1"/>
  <c r="U153" i="1" s="1"/>
  <c r="U154" i="1" a="1"/>
  <c r="U154" i="1" s="1"/>
  <c r="U155" i="1" a="1"/>
  <c r="U155" i="1" s="1"/>
  <c r="U156" i="1" a="1"/>
  <c r="U156" i="1" s="1"/>
  <c r="U157" i="1" a="1"/>
  <c r="U157" i="1"/>
  <c r="U158" i="1" a="1"/>
  <c r="U158" i="1" s="1"/>
  <c r="U159" i="1" a="1"/>
  <c r="U159" i="1"/>
  <c r="U160" i="1" a="1"/>
  <c r="U160" i="1" s="1"/>
  <c r="U161" i="1" a="1"/>
  <c r="U161" i="1" s="1"/>
  <c r="U162" i="1" a="1"/>
  <c r="U162" i="1" s="1"/>
  <c r="U163" i="1" a="1"/>
  <c r="U163" i="1"/>
  <c r="U164" i="1" a="1"/>
  <c r="U164" i="1" s="1"/>
  <c r="U165" i="1" a="1"/>
  <c r="U165" i="1" s="1"/>
  <c r="U166" i="1" a="1"/>
  <c r="U166" i="1" s="1"/>
  <c r="U167" i="1" a="1"/>
  <c r="U167" i="1"/>
  <c r="U168" i="1" a="1"/>
  <c r="U168" i="1" s="1"/>
  <c r="U169" i="1" a="1"/>
  <c r="U169" i="1" s="1"/>
  <c r="U170" i="1" a="1"/>
  <c r="U170" i="1" s="1"/>
  <c r="U171" i="1" a="1"/>
  <c r="U171" i="1" s="1"/>
  <c r="U172" i="1" a="1"/>
  <c r="U172" i="1" s="1"/>
  <c r="U173" i="1" a="1"/>
  <c r="U173" i="1"/>
  <c r="U174" i="1" a="1"/>
  <c r="U174" i="1" s="1"/>
  <c r="U175" i="1" a="1"/>
  <c r="U175" i="1" s="1"/>
  <c r="U176" i="1" a="1"/>
  <c r="U176" i="1" s="1"/>
  <c r="U177" i="1" a="1"/>
  <c r="U177" i="1"/>
  <c r="U178" i="1" a="1"/>
  <c r="U178" i="1" s="1"/>
  <c r="U179" i="1" a="1"/>
  <c r="U179" i="1" s="1"/>
  <c r="U180" i="1" a="1"/>
  <c r="U180" i="1" s="1"/>
  <c r="U181" i="1" a="1"/>
  <c r="U181" i="1"/>
  <c r="U182" i="1" a="1"/>
  <c r="U182" i="1" s="1"/>
  <c r="U183" i="1" a="1"/>
  <c r="U183" i="1" s="1"/>
  <c r="U184" i="1" a="1"/>
  <c r="U184" i="1" s="1"/>
  <c r="U185" i="1" a="1"/>
  <c r="U185" i="1"/>
  <c r="U186" i="1" a="1"/>
  <c r="U186" i="1" s="1"/>
  <c r="U187" i="1" a="1"/>
  <c r="U187" i="1" s="1"/>
  <c r="U188" i="1" a="1"/>
  <c r="U188" i="1" s="1"/>
  <c r="U189" i="1" a="1"/>
  <c r="U189" i="1"/>
  <c r="U190" i="1" a="1"/>
  <c r="U190" i="1" s="1"/>
  <c r="U191" i="1" a="1"/>
  <c r="U191" i="1" s="1"/>
  <c r="U192" i="1" a="1"/>
  <c r="U192" i="1" s="1"/>
  <c r="U193" i="1" a="1"/>
  <c r="U193" i="1"/>
  <c r="U194" i="1" a="1"/>
  <c r="U194" i="1" s="1"/>
  <c r="U195" i="1" a="1"/>
  <c r="U195" i="1" s="1"/>
  <c r="U196" i="1" a="1"/>
  <c r="U196" i="1" s="1"/>
  <c r="U197" i="1" a="1"/>
  <c r="U197" i="1"/>
  <c r="U198" i="1" a="1"/>
  <c r="U198" i="1" s="1"/>
  <c r="U199" i="1" a="1"/>
  <c r="U199" i="1" s="1"/>
  <c r="U200" i="1" a="1"/>
  <c r="U200" i="1" s="1"/>
  <c r="U201" i="1" a="1"/>
  <c r="U201" i="1"/>
  <c r="U202" i="1" a="1"/>
  <c r="U202" i="1" s="1"/>
  <c r="U203" i="1" a="1"/>
  <c r="U203" i="1" s="1"/>
  <c r="U204" i="1" a="1"/>
  <c r="U204" i="1" s="1"/>
  <c r="U205" i="1" a="1"/>
  <c r="U205" i="1"/>
  <c r="U206" i="1" a="1"/>
  <c r="U206" i="1" s="1"/>
  <c r="U207" i="1" a="1"/>
  <c r="U207" i="1" s="1"/>
  <c r="U208" i="1" a="1"/>
  <c r="U208" i="1" s="1"/>
  <c r="U209" i="1" a="1"/>
  <c r="U209" i="1"/>
  <c r="U210" i="1" a="1"/>
  <c r="U210" i="1" s="1"/>
  <c r="U211" i="1" a="1"/>
  <c r="U211" i="1" s="1"/>
  <c r="U212" i="1" a="1"/>
  <c r="U212" i="1" s="1"/>
  <c r="U213" i="1" a="1"/>
  <c r="U213" i="1"/>
  <c r="U214" i="1" a="1"/>
  <c r="U214" i="1" s="1"/>
  <c r="U215" i="1" a="1"/>
  <c r="U215" i="1" s="1"/>
  <c r="U216" i="1" a="1"/>
  <c r="U216" i="1" s="1"/>
  <c r="U217" i="1" a="1"/>
  <c r="U217" i="1"/>
  <c r="U218" i="1" a="1"/>
  <c r="U218" i="1" s="1"/>
  <c r="U219" i="1" a="1"/>
  <c r="U219" i="1" s="1"/>
  <c r="U220" i="1" a="1"/>
  <c r="U220" i="1" s="1"/>
  <c r="U221" i="1" a="1"/>
  <c r="U221" i="1"/>
  <c r="U222" i="1" a="1"/>
  <c r="U222" i="1" s="1"/>
  <c r="U223" i="1" a="1"/>
  <c r="U223" i="1" s="1"/>
  <c r="U224" i="1" a="1"/>
  <c r="U224" i="1" s="1"/>
  <c r="U225" i="1" a="1"/>
  <c r="U225" i="1"/>
  <c r="U226" i="1" a="1"/>
  <c r="U226" i="1" s="1"/>
  <c r="U227" i="1" a="1"/>
  <c r="U227" i="1" s="1"/>
  <c r="U228" i="1" a="1"/>
  <c r="U228" i="1" s="1"/>
  <c r="U229" i="1" a="1"/>
  <c r="U229" i="1"/>
  <c r="U230" i="1" a="1"/>
  <c r="U230" i="1" s="1"/>
  <c r="U231" i="1" a="1"/>
  <c r="U231" i="1" s="1"/>
  <c r="U232" i="1" a="1"/>
  <c r="U232" i="1" s="1"/>
  <c r="U233" i="1" a="1"/>
  <c r="U233" i="1"/>
  <c r="U234" i="1" a="1"/>
  <c r="U234" i="1" s="1"/>
  <c r="U235" i="1" a="1"/>
  <c r="U235" i="1" s="1"/>
  <c r="U236" i="1" a="1"/>
  <c r="U236" i="1" s="1"/>
  <c r="U237" i="1" a="1"/>
  <c r="U237" i="1"/>
  <c r="U238" i="1" a="1"/>
  <c r="U238" i="1" s="1"/>
  <c r="U239" i="1" a="1"/>
  <c r="U239" i="1" s="1"/>
  <c r="U240" i="1" a="1"/>
  <c r="U240" i="1" s="1"/>
  <c r="U241" i="1" a="1"/>
  <c r="U241" i="1"/>
  <c r="U242" i="1" a="1"/>
  <c r="U242" i="1" s="1"/>
  <c r="U243" i="1" a="1"/>
  <c r="U243" i="1" s="1"/>
  <c r="U244" i="1" a="1"/>
  <c r="U244" i="1" s="1"/>
  <c r="U245" i="1" a="1"/>
  <c r="U245" i="1"/>
  <c r="U246" i="1" a="1"/>
  <c r="U246" i="1" s="1"/>
  <c r="U247" i="1" a="1"/>
  <c r="U247" i="1" s="1"/>
  <c r="U248" i="1" a="1"/>
  <c r="U248" i="1" s="1"/>
  <c r="U249" i="1" a="1"/>
  <c r="U249" i="1"/>
  <c r="U250" i="1" a="1"/>
  <c r="U250" i="1" s="1"/>
  <c r="U251" i="1" a="1"/>
  <c r="U251" i="1" s="1"/>
  <c r="U252" i="1" a="1"/>
  <c r="U252" i="1" s="1"/>
  <c r="U253" i="1" a="1"/>
  <c r="U253" i="1"/>
  <c r="U254" i="1" a="1"/>
  <c r="U254" i="1" s="1"/>
  <c r="U255" i="1" a="1"/>
  <c r="U255" i="1" s="1"/>
  <c r="U256" i="1" a="1"/>
  <c r="U256" i="1" s="1"/>
  <c r="U257" i="1" a="1"/>
  <c r="U257" i="1"/>
  <c r="U258" i="1" a="1"/>
  <c r="U258" i="1" s="1"/>
  <c r="U259" i="1" a="1"/>
  <c r="U259" i="1" s="1"/>
  <c r="U260" i="1" a="1"/>
  <c r="U260" i="1" s="1"/>
  <c r="U261" i="1" a="1"/>
  <c r="U261" i="1"/>
  <c r="U262" i="1" a="1"/>
  <c r="U262" i="1" s="1"/>
  <c r="U263" i="1" a="1"/>
  <c r="U263" i="1" s="1"/>
  <c r="U264" i="1" a="1"/>
  <c r="U264" i="1" s="1"/>
  <c r="U265" i="1" a="1"/>
  <c r="U265" i="1"/>
  <c r="U266" i="1" a="1"/>
  <c r="U266" i="1" s="1"/>
  <c r="U267" i="1" a="1"/>
  <c r="U267" i="1" s="1"/>
  <c r="U268" i="1" a="1"/>
  <c r="U268" i="1" s="1"/>
  <c r="U269" i="1" a="1"/>
  <c r="U269" i="1"/>
  <c r="U270" i="1" a="1"/>
  <c r="U270" i="1" s="1"/>
  <c r="U271" i="1" a="1"/>
  <c r="U271" i="1" s="1"/>
  <c r="U272" i="1" a="1"/>
  <c r="U272" i="1" s="1"/>
  <c r="U273" i="1" a="1"/>
  <c r="U273" i="1"/>
  <c r="U274" i="1" a="1"/>
  <c r="U274" i="1" s="1"/>
  <c r="U275" i="1" a="1"/>
  <c r="U275" i="1" s="1"/>
  <c r="U276" i="1" a="1"/>
  <c r="U276" i="1" s="1"/>
  <c r="U277" i="1" a="1"/>
  <c r="U277" i="1"/>
  <c r="U278" i="1" a="1"/>
  <c r="U278" i="1" s="1"/>
  <c r="U279" i="1" a="1"/>
  <c r="U279" i="1" s="1"/>
  <c r="U280" i="1" a="1"/>
  <c r="U280" i="1" s="1"/>
  <c r="U281" i="1" a="1"/>
  <c r="U281" i="1"/>
  <c r="U282" i="1" a="1"/>
  <c r="U282" i="1" s="1"/>
  <c r="U283" i="1" a="1"/>
  <c r="U283" i="1" s="1"/>
  <c r="U284" i="1" a="1"/>
  <c r="U284" i="1" s="1"/>
  <c r="U285" i="1" a="1"/>
  <c r="U285" i="1"/>
  <c r="U286" i="1" a="1"/>
  <c r="U286" i="1" s="1"/>
  <c r="U287" i="1" a="1"/>
  <c r="U287" i="1" s="1"/>
  <c r="U288" i="1" a="1"/>
  <c r="U288" i="1" s="1"/>
  <c r="U289" i="1" a="1"/>
  <c r="U289" i="1"/>
  <c r="U290" i="1" a="1"/>
  <c r="U290" i="1" s="1"/>
  <c r="U291" i="1" a="1"/>
  <c r="U291" i="1" s="1"/>
  <c r="U292" i="1" a="1"/>
  <c r="U292" i="1" s="1"/>
  <c r="U293" i="1" a="1"/>
  <c r="U293" i="1"/>
  <c r="U294" i="1" a="1"/>
  <c r="U294" i="1" s="1"/>
  <c r="U295" i="1" a="1"/>
  <c r="U295" i="1" s="1"/>
  <c r="U296" i="1" a="1"/>
  <c r="U296" i="1" s="1"/>
  <c r="U297" i="1" a="1"/>
  <c r="U297" i="1"/>
  <c r="U298" i="1" a="1"/>
  <c r="U298" i="1" s="1"/>
  <c r="U299" i="1" a="1"/>
  <c r="U299" i="1" s="1"/>
  <c r="U300" i="1" a="1"/>
  <c r="U300" i="1" s="1"/>
  <c r="U301" i="1" a="1"/>
  <c r="U301" i="1"/>
  <c r="U302" i="1" a="1"/>
  <c r="U302" i="1"/>
  <c r="U303" i="1" a="1"/>
  <c r="U303" i="1"/>
  <c r="U304" i="1" a="1"/>
  <c r="U304" i="1"/>
  <c r="U305" i="1" a="1"/>
  <c r="U305" i="1"/>
  <c r="U306" i="1" a="1"/>
  <c r="U306" i="1"/>
  <c r="U307" i="1" a="1"/>
  <c r="U307" i="1"/>
  <c r="U308" i="1" a="1"/>
  <c r="U308" i="1"/>
  <c r="U309" i="1" a="1"/>
  <c r="U309" i="1"/>
  <c r="U310" i="1" a="1"/>
  <c r="U310" i="1"/>
  <c r="U311" i="1" a="1"/>
  <c r="U311" i="1"/>
  <c r="U312" i="1" a="1"/>
  <c r="U312" i="1"/>
  <c r="U313" i="1" a="1"/>
  <c r="U313" i="1"/>
  <c r="U314" i="1" a="1"/>
  <c r="U314" i="1"/>
  <c r="U315" i="1" a="1"/>
  <c r="U315" i="1"/>
  <c r="U316" i="1" a="1"/>
  <c r="U316" i="1"/>
  <c r="U317" i="1" a="1"/>
  <c r="U317" i="1"/>
  <c r="U318" i="1" a="1"/>
  <c r="U318" i="1"/>
  <c r="U319" i="1" a="1"/>
  <c r="U319" i="1"/>
  <c r="U320" i="1" a="1"/>
  <c r="U320" i="1"/>
  <c r="U321" i="1" a="1"/>
  <c r="U321" i="1"/>
  <c r="U322" i="1" a="1"/>
  <c r="U322" i="1"/>
  <c r="U323" i="1" a="1"/>
  <c r="U323" i="1"/>
  <c r="U324" i="1" a="1"/>
  <c r="U324" i="1"/>
  <c r="U325" i="1" a="1"/>
  <c r="U325" i="1"/>
  <c r="U326" i="1" a="1"/>
  <c r="U326" i="1"/>
  <c r="U327" i="1" a="1"/>
  <c r="U327" i="1"/>
  <c r="U328" i="1" a="1"/>
  <c r="U328" i="1"/>
  <c r="U329" i="1" a="1"/>
  <c r="U329" i="1"/>
  <c r="U330" i="1" a="1"/>
  <c r="U330" i="1"/>
  <c r="U331" i="1" a="1"/>
  <c r="U331" i="1"/>
  <c r="U332" i="1" a="1"/>
  <c r="U332" i="1"/>
  <c r="U333" i="1" a="1"/>
  <c r="U333" i="1"/>
  <c r="U334" i="1" a="1"/>
  <c r="U334" i="1"/>
  <c r="U335" i="1" a="1"/>
  <c r="U335" i="1"/>
  <c r="U336" i="1" a="1"/>
  <c r="U336" i="1"/>
  <c r="U337" i="1" a="1"/>
  <c r="U337" i="1"/>
  <c r="U338" i="1" a="1"/>
  <c r="U338" i="1"/>
  <c r="U339" i="1" a="1"/>
  <c r="U339" i="1"/>
  <c r="U340" i="1" a="1"/>
  <c r="U340" i="1"/>
  <c r="U341" i="1" a="1"/>
  <c r="U341" i="1"/>
  <c r="U342" i="1" a="1"/>
  <c r="U342" i="1"/>
  <c r="U343" i="1" a="1"/>
  <c r="U343" i="1"/>
  <c r="U344" i="1" a="1"/>
  <c r="U344" i="1"/>
  <c r="U345" i="1" a="1"/>
  <c r="U345" i="1"/>
  <c r="U346" i="1" a="1"/>
  <c r="U346" i="1"/>
  <c r="U347" i="1" a="1"/>
  <c r="U347" i="1"/>
  <c r="U348" i="1" a="1"/>
  <c r="U348" i="1"/>
  <c r="U349" i="1" a="1"/>
  <c r="U349" i="1"/>
  <c r="U350" i="1" a="1"/>
  <c r="U350" i="1"/>
  <c r="U351" i="1" a="1"/>
  <c r="U351" i="1"/>
  <c r="U352" i="1" a="1"/>
  <c r="U352" i="1"/>
  <c r="U353" i="1" a="1"/>
  <c r="U353" i="1"/>
  <c r="U354" i="1" a="1"/>
  <c r="U354" i="1"/>
  <c r="U355" i="1" a="1"/>
  <c r="U355" i="1"/>
  <c r="U356" i="1" a="1"/>
  <c r="U356" i="1"/>
  <c r="U357" i="1" a="1"/>
  <c r="U357" i="1"/>
  <c r="U358" i="1" a="1"/>
  <c r="U358" i="1"/>
  <c r="U359" i="1" a="1"/>
  <c r="U359" i="1"/>
  <c r="U360" i="1" a="1"/>
  <c r="U360" i="1"/>
  <c r="U361" i="1" a="1"/>
  <c r="U361" i="1"/>
  <c r="U362" i="1" a="1"/>
  <c r="U362" i="1"/>
  <c r="U363" i="1" a="1"/>
  <c r="U363" i="1"/>
  <c r="U364" i="1" a="1"/>
  <c r="U364" i="1"/>
  <c r="U365" i="1" a="1"/>
  <c r="U365" i="1"/>
  <c r="U366" i="1" a="1"/>
  <c r="U366" i="1"/>
  <c r="U367" i="1" a="1"/>
  <c r="U367" i="1"/>
  <c r="T4" i="1" a="1"/>
  <c r="T4" i="1" s="1"/>
  <c r="T5" i="1" a="1"/>
  <c r="T5" i="1" s="1"/>
  <c r="T6" i="1" a="1"/>
  <c r="T6" i="1" s="1"/>
  <c r="T7" i="1" a="1"/>
  <c r="T7" i="1" s="1"/>
  <c r="T8" i="1" a="1"/>
  <c r="T8" i="1" s="1"/>
  <c r="T9" i="1" a="1"/>
  <c r="T9" i="1" s="1"/>
  <c r="T10" i="1" a="1"/>
  <c r="T10" i="1" s="1"/>
  <c r="T11" i="1" a="1"/>
  <c r="T11" i="1" s="1"/>
  <c r="T12" i="1" a="1"/>
  <c r="T12" i="1" s="1"/>
  <c r="T13" i="1" a="1"/>
  <c r="T13" i="1" s="1"/>
  <c r="T14" i="1" a="1"/>
  <c r="T14" i="1" s="1"/>
  <c r="T15" i="1" a="1"/>
  <c r="T15" i="1" s="1"/>
  <c r="T16" i="1" a="1"/>
  <c r="T16" i="1" s="1"/>
  <c r="T17" i="1" a="1"/>
  <c r="T17" i="1" s="1"/>
  <c r="T18" i="1" a="1"/>
  <c r="T18" i="1" s="1"/>
  <c r="T19" i="1" a="1"/>
  <c r="T19" i="1" s="1"/>
  <c r="T20" i="1" a="1"/>
  <c r="T20" i="1" s="1"/>
  <c r="T21" i="1" a="1"/>
  <c r="T21" i="1" s="1"/>
  <c r="T22" i="1" a="1"/>
  <c r="T22" i="1" s="1"/>
  <c r="T23" i="1" a="1"/>
  <c r="T23" i="1" s="1"/>
  <c r="T24" i="1" a="1"/>
  <c r="T24" i="1" s="1"/>
  <c r="T25" i="1" a="1"/>
  <c r="T25" i="1" s="1"/>
  <c r="T26" i="1" a="1"/>
  <c r="T26" i="1" s="1"/>
  <c r="T27" i="1" a="1"/>
  <c r="T27" i="1"/>
  <c r="T28" i="1" a="1"/>
  <c r="T28" i="1" s="1"/>
  <c r="T29" i="1" a="1"/>
  <c r="T29" i="1" s="1"/>
  <c r="T30" i="1" a="1"/>
  <c r="T30" i="1" s="1"/>
  <c r="T31" i="1" a="1"/>
  <c r="T31" i="1" s="1"/>
  <c r="T32" i="1" a="1"/>
  <c r="T32" i="1" s="1"/>
  <c r="T33" i="1" a="1"/>
  <c r="T33" i="1" s="1"/>
  <c r="T34" i="1" a="1"/>
  <c r="T34" i="1" s="1"/>
  <c r="T35" i="1" a="1"/>
  <c r="T35" i="1" s="1"/>
  <c r="T36" i="1" a="1"/>
  <c r="T36" i="1" s="1"/>
  <c r="T37" i="1" a="1"/>
  <c r="T37" i="1" s="1"/>
  <c r="T38" i="1" a="1"/>
  <c r="T38" i="1" s="1"/>
  <c r="T39" i="1" a="1"/>
  <c r="T39" i="1" s="1"/>
  <c r="T40" i="1" a="1"/>
  <c r="T40" i="1" s="1"/>
  <c r="T41" i="1" a="1"/>
  <c r="T41" i="1" s="1"/>
  <c r="T42" i="1" a="1"/>
  <c r="T42" i="1" s="1"/>
  <c r="T43" i="1" a="1"/>
  <c r="T43" i="1" s="1"/>
  <c r="T44" i="1" a="1"/>
  <c r="T44" i="1" s="1"/>
  <c r="T45" i="1" a="1"/>
  <c r="T45" i="1" s="1"/>
  <c r="T46" i="1" a="1"/>
  <c r="T46" i="1" s="1"/>
  <c r="T47" i="1" a="1"/>
  <c r="T47" i="1" s="1"/>
  <c r="T48" i="1" a="1"/>
  <c r="T48" i="1" s="1"/>
  <c r="T49" i="1" a="1"/>
  <c r="T49" i="1" s="1"/>
  <c r="T50" i="1" a="1"/>
  <c r="T50" i="1" s="1"/>
  <c r="T51" i="1" a="1"/>
  <c r="T51" i="1"/>
  <c r="T52" i="1" a="1"/>
  <c r="T52" i="1" s="1"/>
  <c r="T53" i="1" a="1"/>
  <c r="T53" i="1" s="1"/>
  <c r="T54" i="1" a="1"/>
  <c r="T54" i="1" s="1"/>
  <c r="T55" i="1" a="1"/>
  <c r="T55" i="1" s="1"/>
  <c r="T56" i="1" a="1"/>
  <c r="T56" i="1" s="1"/>
  <c r="T57" i="1" a="1"/>
  <c r="T57" i="1" s="1"/>
  <c r="T58" i="1" a="1"/>
  <c r="T58" i="1" s="1"/>
  <c r="T59" i="1" a="1"/>
  <c r="T59" i="1" s="1"/>
  <c r="T60" i="1" a="1"/>
  <c r="T60" i="1" s="1"/>
  <c r="T61" i="1" a="1"/>
  <c r="T61" i="1" s="1"/>
  <c r="T62" i="1" a="1"/>
  <c r="T62" i="1" s="1"/>
  <c r="T63" i="1" a="1"/>
  <c r="T63" i="1" s="1"/>
  <c r="T64" i="1" a="1"/>
  <c r="T64" i="1" s="1"/>
  <c r="T65" i="1" a="1"/>
  <c r="T65" i="1" s="1"/>
  <c r="T66" i="1" a="1"/>
  <c r="T66" i="1" s="1"/>
  <c r="T67" i="1" a="1"/>
  <c r="T67" i="1" s="1"/>
  <c r="T68" i="1" a="1"/>
  <c r="T68" i="1" s="1"/>
  <c r="T69" i="1" a="1"/>
  <c r="T69" i="1" s="1"/>
  <c r="T70" i="1" a="1"/>
  <c r="T70" i="1" s="1"/>
  <c r="T71" i="1" a="1"/>
  <c r="T71" i="1"/>
  <c r="T72" i="1" a="1"/>
  <c r="T72" i="1" s="1"/>
  <c r="T73" i="1" a="1"/>
  <c r="T73" i="1" s="1"/>
  <c r="T74" i="1" a="1"/>
  <c r="T74" i="1" s="1"/>
  <c r="T75" i="1" a="1"/>
  <c r="T75" i="1" s="1"/>
  <c r="T76" i="1" a="1"/>
  <c r="T76" i="1" s="1"/>
  <c r="T77" i="1" a="1"/>
  <c r="T77" i="1" s="1"/>
  <c r="T78" i="1" a="1"/>
  <c r="T78" i="1" s="1"/>
  <c r="T79" i="1" a="1"/>
  <c r="T79" i="1" s="1"/>
  <c r="T80" i="1" a="1"/>
  <c r="T80" i="1" s="1"/>
  <c r="T81" i="1" a="1"/>
  <c r="T81" i="1" s="1"/>
  <c r="T82" i="1" a="1"/>
  <c r="T82" i="1" s="1"/>
  <c r="T83" i="1" a="1"/>
  <c r="T83" i="1" s="1"/>
  <c r="T84" i="1" a="1"/>
  <c r="T84" i="1" s="1"/>
  <c r="T85" i="1" a="1"/>
  <c r="T85" i="1"/>
  <c r="T86" i="1" a="1"/>
  <c r="T86" i="1" s="1"/>
  <c r="T87" i="1" a="1"/>
  <c r="T87" i="1" s="1"/>
  <c r="T88" i="1" a="1"/>
  <c r="T88" i="1" s="1"/>
  <c r="T89" i="1" a="1"/>
  <c r="T89" i="1" s="1"/>
  <c r="T90" i="1" a="1"/>
  <c r="T90" i="1" s="1"/>
  <c r="T91" i="1" a="1"/>
  <c r="T91" i="1" s="1"/>
  <c r="T92" i="1" a="1"/>
  <c r="T92" i="1" s="1"/>
  <c r="T93" i="1" a="1"/>
  <c r="T93" i="1" s="1"/>
  <c r="T94" i="1" a="1"/>
  <c r="T94" i="1" s="1"/>
  <c r="T95" i="1" a="1"/>
  <c r="T95" i="1" s="1"/>
  <c r="T96" i="1" a="1"/>
  <c r="T96" i="1" s="1"/>
  <c r="T97" i="1" a="1"/>
  <c r="T97" i="1" s="1"/>
  <c r="T98" i="1" a="1"/>
  <c r="T98" i="1" s="1"/>
  <c r="T99" i="1" a="1"/>
  <c r="T99" i="1"/>
  <c r="T100" i="1" a="1"/>
  <c r="T100" i="1" s="1"/>
  <c r="T101" i="1" a="1"/>
  <c r="T101" i="1" s="1"/>
  <c r="T102" i="1" a="1"/>
  <c r="T102" i="1" s="1"/>
  <c r="T103" i="1" a="1"/>
  <c r="T103" i="1" s="1"/>
  <c r="T104" i="1" a="1"/>
  <c r="T104" i="1" s="1"/>
  <c r="T105" i="1" a="1"/>
  <c r="T105" i="1" s="1"/>
  <c r="T106" i="1" a="1"/>
  <c r="T106" i="1" s="1"/>
  <c r="T107" i="1" a="1"/>
  <c r="T107" i="1" s="1"/>
  <c r="T108" i="1" a="1"/>
  <c r="T108" i="1" s="1"/>
  <c r="T109" i="1" a="1"/>
  <c r="T109" i="1" s="1"/>
  <c r="T110" i="1" a="1"/>
  <c r="T110" i="1" s="1"/>
  <c r="T111" i="1" a="1"/>
  <c r="T111" i="1" s="1"/>
  <c r="T112" i="1" a="1"/>
  <c r="T112" i="1" s="1"/>
  <c r="T113" i="1" a="1"/>
  <c r="T113" i="1" s="1"/>
  <c r="T114" i="1" a="1"/>
  <c r="T114" i="1" s="1"/>
  <c r="T115" i="1" a="1"/>
  <c r="T115" i="1"/>
  <c r="T116" i="1" a="1"/>
  <c r="T116" i="1" s="1"/>
  <c r="T117" i="1" a="1"/>
  <c r="T117" i="1" s="1"/>
  <c r="T118" i="1" a="1"/>
  <c r="T118" i="1" s="1"/>
  <c r="T119" i="1" a="1"/>
  <c r="T119" i="1" s="1"/>
  <c r="T120" i="1" a="1"/>
  <c r="T120" i="1" s="1"/>
  <c r="T121" i="1" a="1"/>
  <c r="T121" i="1" s="1"/>
  <c r="T122" i="1" a="1"/>
  <c r="T122" i="1" s="1"/>
  <c r="T123" i="1" a="1"/>
  <c r="T123" i="1" s="1"/>
  <c r="T124" i="1" a="1"/>
  <c r="T124" i="1" s="1"/>
  <c r="T125" i="1" a="1"/>
  <c r="T125" i="1" s="1"/>
  <c r="T126" i="1" a="1"/>
  <c r="T126" i="1" s="1"/>
  <c r="T127" i="1" a="1"/>
  <c r="T127" i="1" s="1"/>
  <c r="T128" i="1" a="1"/>
  <c r="T128" i="1" s="1"/>
  <c r="T129" i="1" a="1"/>
  <c r="T129" i="1" s="1"/>
  <c r="T130" i="1" a="1"/>
  <c r="T130" i="1" s="1"/>
  <c r="T131" i="1" a="1"/>
  <c r="T131" i="1" s="1"/>
  <c r="T132" i="1" a="1"/>
  <c r="T132" i="1" s="1"/>
  <c r="T133" i="1" a="1"/>
  <c r="T133" i="1" s="1"/>
  <c r="T134" i="1" a="1"/>
  <c r="T134" i="1" s="1"/>
  <c r="T135" i="1" a="1"/>
  <c r="T135" i="1" s="1"/>
  <c r="T136" i="1" a="1"/>
  <c r="T136" i="1" s="1"/>
  <c r="T137" i="1" a="1"/>
  <c r="T137" i="1" s="1"/>
  <c r="T138" i="1" a="1"/>
  <c r="T138" i="1" s="1"/>
  <c r="T139" i="1" a="1"/>
  <c r="T139" i="1"/>
  <c r="T140" i="1" a="1"/>
  <c r="T140" i="1" s="1"/>
  <c r="T141" i="1" a="1"/>
  <c r="T141" i="1" s="1"/>
  <c r="T142" i="1" a="1"/>
  <c r="T142" i="1" s="1"/>
  <c r="T143" i="1" a="1"/>
  <c r="T143" i="1" s="1"/>
  <c r="T144" i="1" a="1"/>
  <c r="T144" i="1" s="1"/>
  <c r="T145" i="1" a="1"/>
  <c r="T145" i="1" s="1"/>
  <c r="T146" i="1" a="1"/>
  <c r="T146" i="1" s="1"/>
  <c r="T147" i="1" a="1"/>
  <c r="T147" i="1" s="1"/>
  <c r="T148" i="1" a="1"/>
  <c r="T148" i="1" s="1"/>
  <c r="T149" i="1" a="1"/>
  <c r="T149" i="1"/>
  <c r="T150" i="1" a="1"/>
  <c r="T150" i="1" s="1"/>
  <c r="T151" i="1" a="1"/>
  <c r="T151" i="1" s="1"/>
  <c r="T152" i="1" a="1"/>
  <c r="T152" i="1" s="1"/>
  <c r="T153" i="1" a="1"/>
  <c r="T153" i="1" s="1"/>
  <c r="T154" i="1" a="1"/>
  <c r="T154" i="1" s="1"/>
  <c r="T155" i="1" a="1"/>
  <c r="T155" i="1" s="1"/>
  <c r="T156" i="1" a="1"/>
  <c r="T156" i="1" s="1"/>
  <c r="T157" i="1" a="1"/>
  <c r="T157" i="1" s="1"/>
  <c r="T158" i="1" a="1"/>
  <c r="T158" i="1" s="1"/>
  <c r="T159" i="1" a="1"/>
  <c r="T159" i="1" s="1"/>
  <c r="T160" i="1" a="1"/>
  <c r="T160" i="1" s="1"/>
  <c r="T161" i="1" a="1"/>
  <c r="T161" i="1" s="1"/>
  <c r="T162" i="1" a="1"/>
  <c r="T162" i="1" s="1"/>
  <c r="T163" i="1" a="1"/>
  <c r="T163" i="1" s="1"/>
  <c r="T164" i="1" a="1"/>
  <c r="T164" i="1" s="1"/>
  <c r="T165" i="1" a="1"/>
  <c r="T165" i="1" s="1"/>
  <c r="T166" i="1" a="1"/>
  <c r="T166" i="1" s="1"/>
  <c r="T167" i="1" a="1"/>
  <c r="T167" i="1" s="1"/>
  <c r="T168" i="1" a="1"/>
  <c r="T168" i="1" s="1"/>
  <c r="T169" i="1" a="1"/>
  <c r="T169" i="1" s="1"/>
  <c r="T170" i="1" a="1"/>
  <c r="T170" i="1" s="1"/>
  <c r="T171" i="1" a="1"/>
  <c r="T171" i="1" s="1"/>
  <c r="T172" i="1" a="1"/>
  <c r="T172" i="1" s="1"/>
  <c r="T173" i="1" a="1"/>
  <c r="T173" i="1"/>
  <c r="T174" i="1" a="1"/>
  <c r="T174" i="1" s="1"/>
  <c r="T175" i="1" a="1"/>
  <c r="T175" i="1" s="1"/>
  <c r="T176" i="1" a="1"/>
  <c r="T176" i="1" s="1"/>
  <c r="T177" i="1" a="1"/>
  <c r="T177" i="1" s="1"/>
  <c r="T178" i="1" a="1"/>
  <c r="T178" i="1" s="1"/>
  <c r="T179" i="1" a="1"/>
  <c r="T179" i="1" s="1"/>
  <c r="T180" i="1" a="1"/>
  <c r="T180" i="1" s="1"/>
  <c r="T181" i="1" a="1"/>
  <c r="T181" i="1"/>
  <c r="T182" i="1" a="1"/>
  <c r="T182" i="1" s="1"/>
  <c r="T183" i="1" a="1"/>
  <c r="T183" i="1" s="1"/>
  <c r="T184" i="1" a="1"/>
  <c r="T184" i="1" s="1"/>
  <c r="T185" i="1" a="1"/>
  <c r="T185" i="1" s="1"/>
  <c r="T186" i="1" a="1"/>
  <c r="T186" i="1" s="1"/>
  <c r="T187" i="1" a="1"/>
  <c r="T187" i="1" s="1"/>
  <c r="T188" i="1" a="1"/>
  <c r="T188" i="1" s="1"/>
  <c r="T189" i="1" a="1"/>
  <c r="T189" i="1" s="1"/>
  <c r="T190" i="1" a="1"/>
  <c r="T190" i="1" s="1"/>
  <c r="T191" i="1" a="1"/>
  <c r="T191" i="1" s="1"/>
  <c r="T192" i="1" a="1"/>
  <c r="T192" i="1" s="1"/>
  <c r="T193" i="1" a="1"/>
  <c r="T193" i="1" s="1"/>
  <c r="T194" i="1" a="1"/>
  <c r="T194" i="1"/>
  <c r="T195" i="1" a="1"/>
  <c r="T195" i="1" s="1"/>
  <c r="T196" i="1" a="1"/>
  <c r="T196" i="1" s="1"/>
  <c r="T197" i="1" a="1"/>
  <c r="T197" i="1" s="1"/>
  <c r="T198" i="1" a="1"/>
  <c r="T198" i="1" s="1"/>
  <c r="T199" i="1" a="1"/>
  <c r="T199" i="1" s="1"/>
  <c r="T200" i="1" a="1"/>
  <c r="T200" i="1" s="1"/>
  <c r="T201" i="1" a="1"/>
  <c r="T201" i="1" s="1"/>
  <c r="T202" i="1" a="1"/>
  <c r="T202" i="1" s="1"/>
  <c r="T203" i="1" a="1"/>
  <c r="T203" i="1" s="1"/>
  <c r="T204" i="1" a="1"/>
  <c r="T204" i="1" s="1"/>
  <c r="T205" i="1" a="1"/>
  <c r="T205" i="1" s="1"/>
  <c r="T206" i="1" a="1"/>
  <c r="T206" i="1" s="1"/>
  <c r="T207" i="1" a="1"/>
  <c r="T207" i="1" s="1"/>
  <c r="T208" i="1" a="1"/>
  <c r="T208" i="1" s="1"/>
  <c r="T209" i="1" a="1"/>
  <c r="T209" i="1" s="1"/>
  <c r="T210" i="1" a="1"/>
  <c r="T210" i="1" s="1"/>
  <c r="T211" i="1" a="1"/>
  <c r="T211" i="1" s="1"/>
  <c r="T212" i="1" a="1"/>
  <c r="T212" i="1" s="1"/>
  <c r="T213" i="1" a="1"/>
  <c r="T213" i="1" s="1"/>
  <c r="T214" i="1" a="1"/>
  <c r="T214" i="1" s="1"/>
  <c r="T215" i="1" a="1"/>
  <c r="T215" i="1" s="1"/>
  <c r="T216" i="1" a="1"/>
  <c r="T216" i="1" s="1"/>
  <c r="T217" i="1" a="1"/>
  <c r="T217" i="1" s="1"/>
  <c r="T218" i="1" a="1"/>
  <c r="T218" i="1" s="1"/>
  <c r="T219" i="1" a="1"/>
  <c r="T219" i="1" s="1"/>
  <c r="T220" i="1" a="1"/>
  <c r="T220" i="1" s="1"/>
  <c r="T221" i="1" a="1"/>
  <c r="T221" i="1" s="1"/>
  <c r="T222" i="1" a="1"/>
  <c r="T222" i="1"/>
  <c r="T223" i="1" a="1"/>
  <c r="T223" i="1" s="1"/>
  <c r="T224" i="1" a="1"/>
  <c r="T224" i="1" s="1"/>
  <c r="T225" i="1" a="1"/>
  <c r="T225" i="1" s="1"/>
  <c r="T226" i="1" a="1"/>
  <c r="T226" i="1" s="1"/>
  <c r="T227" i="1" a="1"/>
  <c r="T227" i="1" s="1"/>
  <c r="T228" i="1" a="1"/>
  <c r="T228" i="1" s="1"/>
  <c r="T229" i="1" a="1"/>
  <c r="T229" i="1" s="1"/>
  <c r="T230" i="1" a="1"/>
  <c r="T230" i="1" s="1"/>
  <c r="T231" i="1" a="1"/>
  <c r="T231" i="1" s="1"/>
  <c r="T232" i="1" a="1"/>
  <c r="T232" i="1" s="1"/>
  <c r="T233" i="1" a="1"/>
  <c r="T233" i="1" s="1"/>
  <c r="T234" i="1" a="1"/>
  <c r="T234" i="1" s="1"/>
  <c r="T235" i="1" a="1"/>
  <c r="T235" i="1" s="1"/>
  <c r="T236" i="1" a="1"/>
  <c r="T236" i="1" s="1"/>
  <c r="T237" i="1" a="1"/>
  <c r="T237" i="1" s="1"/>
  <c r="T238" i="1" a="1"/>
  <c r="T238" i="1" s="1"/>
  <c r="T239" i="1" a="1"/>
  <c r="T239" i="1" s="1"/>
  <c r="T240" i="1" a="1"/>
  <c r="T240" i="1" s="1"/>
  <c r="T241" i="1" a="1"/>
  <c r="T241" i="1" s="1"/>
  <c r="T242" i="1" a="1"/>
  <c r="T242" i="1" s="1"/>
  <c r="T243" i="1" a="1"/>
  <c r="T243" i="1" s="1"/>
  <c r="T244" i="1" a="1"/>
  <c r="T244" i="1" s="1"/>
  <c r="T245" i="1" a="1"/>
  <c r="T245" i="1" s="1"/>
  <c r="T246" i="1" a="1"/>
  <c r="T246" i="1" s="1"/>
  <c r="T247" i="1" a="1"/>
  <c r="T247" i="1" s="1"/>
  <c r="T248" i="1" a="1"/>
  <c r="T248" i="1" s="1"/>
  <c r="T249" i="1" a="1"/>
  <c r="T249" i="1" s="1"/>
  <c r="T250" i="1" a="1"/>
  <c r="T250" i="1" s="1"/>
  <c r="T251" i="1" a="1"/>
  <c r="T251" i="1" s="1"/>
  <c r="T252" i="1" a="1"/>
  <c r="T252" i="1" s="1"/>
  <c r="T253" i="1" a="1"/>
  <c r="T253" i="1" s="1"/>
  <c r="T254" i="1" a="1"/>
  <c r="T254" i="1"/>
  <c r="T255" i="1" a="1"/>
  <c r="T255" i="1" s="1"/>
  <c r="T256" i="1" a="1"/>
  <c r="T256" i="1" s="1"/>
  <c r="T257" i="1" a="1"/>
  <c r="T257" i="1" s="1"/>
  <c r="T258" i="1" a="1"/>
  <c r="T258" i="1" s="1"/>
  <c r="T259" i="1" a="1"/>
  <c r="T259" i="1" s="1"/>
  <c r="T260" i="1" a="1"/>
  <c r="T260" i="1" s="1"/>
  <c r="T261" i="1" a="1"/>
  <c r="T261" i="1" s="1"/>
  <c r="T262" i="1" a="1"/>
  <c r="T262" i="1" s="1"/>
  <c r="T263" i="1" a="1"/>
  <c r="T263" i="1" s="1"/>
  <c r="T264" i="1" a="1"/>
  <c r="T264" i="1" s="1"/>
  <c r="T265" i="1" a="1"/>
  <c r="T265" i="1" s="1"/>
  <c r="T266" i="1" a="1"/>
  <c r="T266" i="1" s="1"/>
  <c r="T267" i="1" a="1"/>
  <c r="T267" i="1" s="1"/>
  <c r="T268" i="1" a="1"/>
  <c r="T268" i="1" s="1"/>
  <c r="T269" i="1" a="1"/>
  <c r="T269" i="1" s="1"/>
  <c r="T270" i="1" a="1"/>
  <c r="T270" i="1" s="1"/>
  <c r="T271" i="1" a="1"/>
  <c r="T271" i="1" s="1"/>
  <c r="T272" i="1" a="1"/>
  <c r="T272" i="1" s="1"/>
  <c r="T273" i="1" a="1"/>
  <c r="T273" i="1" s="1"/>
  <c r="T274" i="1" a="1"/>
  <c r="T274" i="1" s="1"/>
  <c r="T275" i="1" a="1"/>
  <c r="T275" i="1" s="1"/>
  <c r="T276" i="1" a="1"/>
  <c r="T276" i="1" s="1"/>
  <c r="T277" i="1" a="1"/>
  <c r="T277" i="1" s="1"/>
  <c r="T278" i="1" a="1"/>
  <c r="T278" i="1" s="1"/>
  <c r="T279" i="1" a="1"/>
  <c r="T279" i="1" s="1"/>
  <c r="T280" i="1" a="1"/>
  <c r="T280" i="1" s="1"/>
  <c r="T281" i="1" a="1"/>
  <c r="T281" i="1" s="1"/>
  <c r="T282" i="1" a="1"/>
  <c r="T282" i="1" s="1"/>
  <c r="T283" i="1" a="1"/>
  <c r="T283" i="1" s="1"/>
  <c r="T284" i="1" a="1"/>
  <c r="T284" i="1" s="1"/>
  <c r="T285" i="1" a="1"/>
  <c r="T285" i="1" s="1"/>
  <c r="T286" i="1" a="1"/>
  <c r="T286" i="1"/>
  <c r="T287" i="1" a="1"/>
  <c r="T287" i="1" s="1"/>
  <c r="T288" i="1" a="1"/>
  <c r="T288" i="1" s="1"/>
  <c r="T289" i="1" a="1"/>
  <c r="T289" i="1" s="1"/>
  <c r="T290" i="1" a="1"/>
  <c r="T290" i="1" s="1"/>
  <c r="T291" i="1" a="1"/>
  <c r="T291" i="1" s="1"/>
  <c r="T292" i="1" a="1"/>
  <c r="T292" i="1" s="1"/>
  <c r="T293" i="1" a="1"/>
  <c r="T293" i="1" s="1"/>
  <c r="T294" i="1" a="1"/>
  <c r="T294" i="1" s="1"/>
  <c r="T295" i="1" a="1"/>
  <c r="T295" i="1" s="1"/>
  <c r="T296" i="1" a="1"/>
  <c r="T296" i="1" s="1"/>
  <c r="T297" i="1" a="1"/>
  <c r="T297" i="1" s="1"/>
  <c r="T298" i="1" a="1"/>
  <c r="T298" i="1" s="1"/>
  <c r="T299" i="1" a="1"/>
  <c r="T299" i="1" s="1"/>
  <c r="T300" i="1" a="1"/>
  <c r="T300" i="1" s="1"/>
  <c r="T301" i="1" a="1"/>
  <c r="T301" i="1" s="1"/>
  <c r="T302" i="1" a="1"/>
  <c r="T302" i="1" s="1"/>
  <c r="T303" i="1" a="1"/>
  <c r="T303" i="1" s="1"/>
  <c r="T304" i="1" a="1"/>
  <c r="T304" i="1" s="1"/>
  <c r="T305" i="1" a="1"/>
  <c r="T305" i="1" s="1"/>
  <c r="T306" i="1" a="1"/>
  <c r="T306" i="1" s="1"/>
  <c r="T307" i="1" a="1"/>
  <c r="T307" i="1" s="1"/>
  <c r="T308" i="1" a="1"/>
  <c r="T308" i="1" s="1"/>
  <c r="T309" i="1" a="1"/>
  <c r="T309" i="1" s="1"/>
  <c r="T310" i="1" a="1"/>
  <c r="T310" i="1" s="1"/>
  <c r="T311" i="1" a="1"/>
  <c r="T311" i="1" s="1"/>
  <c r="T312" i="1" a="1"/>
  <c r="T312" i="1" s="1"/>
  <c r="T313" i="1" a="1"/>
  <c r="T313" i="1" s="1"/>
  <c r="T314" i="1" a="1"/>
  <c r="T314" i="1" s="1"/>
  <c r="T315" i="1" a="1"/>
  <c r="T315" i="1" s="1"/>
  <c r="T316" i="1" a="1"/>
  <c r="T316" i="1" s="1"/>
  <c r="T317" i="1" a="1"/>
  <c r="T317" i="1" s="1"/>
  <c r="T318" i="1" a="1"/>
  <c r="T318" i="1"/>
  <c r="T319" i="1" a="1"/>
  <c r="T319" i="1" s="1"/>
  <c r="T320" i="1" a="1"/>
  <c r="T320" i="1" s="1"/>
  <c r="T321" i="1" a="1"/>
  <c r="T321" i="1" s="1"/>
  <c r="T322" i="1" a="1"/>
  <c r="T322" i="1" s="1"/>
  <c r="T323" i="1" a="1"/>
  <c r="T323" i="1" s="1"/>
  <c r="T324" i="1" a="1"/>
  <c r="T324" i="1" s="1"/>
  <c r="T325" i="1" a="1"/>
  <c r="T325" i="1" s="1"/>
  <c r="T326" i="1" a="1"/>
  <c r="T326" i="1" s="1"/>
  <c r="T327" i="1" a="1"/>
  <c r="T327" i="1" s="1"/>
  <c r="T328" i="1" a="1"/>
  <c r="T328" i="1" s="1"/>
  <c r="T329" i="1" a="1"/>
  <c r="T329" i="1" s="1"/>
  <c r="T330" i="1" a="1"/>
  <c r="T330" i="1" s="1"/>
  <c r="T331" i="1" a="1"/>
  <c r="T331" i="1" s="1"/>
  <c r="T332" i="1" a="1"/>
  <c r="T332" i="1" s="1"/>
  <c r="T333" i="1" a="1"/>
  <c r="T333" i="1"/>
  <c r="T334" i="1" a="1"/>
  <c r="T334" i="1" s="1"/>
  <c r="T335" i="1" a="1"/>
  <c r="T335" i="1" s="1"/>
  <c r="T336" i="1" a="1"/>
  <c r="T336" i="1" s="1"/>
  <c r="T337" i="1" a="1"/>
  <c r="T337" i="1" s="1"/>
  <c r="T338" i="1" a="1"/>
  <c r="T338" i="1" s="1"/>
  <c r="T339" i="1" a="1"/>
  <c r="T339" i="1" s="1"/>
  <c r="T340" i="1" a="1"/>
  <c r="T340" i="1" s="1"/>
  <c r="T341" i="1" a="1"/>
  <c r="T341" i="1"/>
  <c r="T342" i="1" a="1"/>
  <c r="T342" i="1" s="1"/>
  <c r="T343" i="1" a="1"/>
  <c r="T343" i="1" s="1"/>
  <c r="T344" i="1" a="1"/>
  <c r="T344" i="1" s="1"/>
  <c r="T345" i="1" a="1"/>
  <c r="T345" i="1" s="1"/>
  <c r="T346" i="1" a="1"/>
  <c r="T346" i="1" s="1"/>
  <c r="T347" i="1" a="1"/>
  <c r="T347" i="1" s="1"/>
  <c r="T348" i="1" a="1"/>
  <c r="T348" i="1" s="1"/>
  <c r="T349" i="1" a="1"/>
  <c r="T349" i="1"/>
  <c r="T350" i="1" a="1"/>
  <c r="T350" i="1" s="1"/>
  <c r="T351" i="1" a="1"/>
  <c r="T351" i="1" s="1"/>
  <c r="T352" i="1" a="1"/>
  <c r="T352" i="1" s="1"/>
  <c r="T353" i="1" a="1"/>
  <c r="T353" i="1" s="1"/>
  <c r="T354" i="1" a="1"/>
  <c r="T354" i="1" s="1"/>
  <c r="T355" i="1" a="1"/>
  <c r="T355" i="1" s="1"/>
  <c r="T356" i="1" a="1"/>
  <c r="T356" i="1" s="1"/>
  <c r="T357" i="1" a="1"/>
  <c r="T357" i="1"/>
  <c r="T358" i="1" a="1"/>
  <c r="T358" i="1" s="1"/>
  <c r="T359" i="1" a="1"/>
  <c r="T359" i="1" s="1"/>
  <c r="T360" i="1" a="1"/>
  <c r="T360" i="1" s="1"/>
  <c r="T361" i="1" a="1"/>
  <c r="T361" i="1" s="1"/>
  <c r="T362" i="1" a="1"/>
  <c r="T362" i="1" s="1"/>
  <c r="T363" i="1" a="1"/>
  <c r="T363" i="1" s="1"/>
  <c r="T364" i="1" a="1"/>
  <c r="T364" i="1" s="1"/>
  <c r="T365" i="1" a="1"/>
  <c r="T365" i="1"/>
  <c r="T366" i="1" a="1"/>
  <c r="T366" i="1" s="1"/>
  <c r="T367" i="1" a="1"/>
  <c r="T367" i="1" s="1"/>
  <c r="S4" i="1" a="1"/>
  <c r="S4" i="1" s="1"/>
  <c r="S5" i="1" a="1"/>
  <c r="S5" i="1" s="1"/>
  <c r="S6" i="1" a="1"/>
  <c r="S6" i="1" s="1"/>
  <c r="S7" i="1" a="1"/>
  <c r="S7" i="1" s="1"/>
  <c r="S8" i="1" a="1"/>
  <c r="S8" i="1" s="1"/>
  <c r="S9" i="1" a="1"/>
  <c r="S9" i="1" s="1"/>
  <c r="S11" i="1" a="1"/>
  <c r="S11" i="1" s="1"/>
  <c r="S12" i="1" a="1"/>
  <c r="S12" i="1" s="1"/>
  <c r="S13" i="1" a="1"/>
  <c r="S13" i="1" s="1"/>
  <c r="S14" i="1" a="1"/>
  <c r="S14" i="1" s="1"/>
  <c r="S15" i="1" a="1"/>
  <c r="S15" i="1" s="1"/>
  <c r="S16" i="1" a="1"/>
  <c r="S16" i="1" s="1"/>
  <c r="S18" i="1" a="1"/>
  <c r="S18" i="1" s="1"/>
  <c r="S19" i="1" a="1"/>
  <c r="S19" i="1" s="1"/>
  <c r="S20" i="1" a="1"/>
  <c r="S20" i="1" s="1"/>
  <c r="S21" i="1" a="1"/>
  <c r="S21" i="1" s="1"/>
  <c r="S22" i="1" a="1"/>
  <c r="S22" i="1" s="1"/>
  <c r="S23" i="1" a="1"/>
  <c r="S23" i="1" s="1"/>
  <c r="S25" i="1" a="1"/>
  <c r="S25" i="1" s="1"/>
  <c r="S26" i="1" a="1"/>
  <c r="S26" i="1" s="1"/>
  <c r="S27" i="1" a="1"/>
  <c r="S27" i="1" s="1"/>
  <c r="S28" i="1" a="1"/>
  <c r="S28" i="1" s="1"/>
  <c r="S29" i="1" a="1"/>
  <c r="S29" i="1" s="1"/>
  <c r="S30" i="1" a="1"/>
  <c r="S30" i="1" s="1"/>
  <c r="S32" i="1" a="1"/>
  <c r="S32" i="1" s="1"/>
  <c r="S33" i="1" a="1"/>
  <c r="S33" i="1" s="1"/>
  <c r="S34" i="1" a="1"/>
  <c r="S34" i="1" s="1"/>
  <c r="S35" i="1" a="1"/>
  <c r="S35" i="1" s="1"/>
  <c r="S36" i="1" a="1"/>
  <c r="S36" i="1" s="1"/>
  <c r="S37" i="1" a="1"/>
  <c r="S37" i="1" s="1"/>
  <c r="S39" i="1" a="1"/>
  <c r="S39" i="1" s="1"/>
  <c r="S40" i="1" a="1"/>
  <c r="S40" i="1" s="1"/>
  <c r="S41" i="1" a="1"/>
  <c r="S41" i="1" s="1"/>
  <c r="S42" i="1" a="1"/>
  <c r="S42" i="1" s="1"/>
  <c r="S43" i="1" a="1"/>
  <c r="S43" i="1" s="1"/>
  <c r="S44" i="1" a="1"/>
  <c r="S44" i="1" s="1"/>
  <c r="S46" i="1" a="1"/>
  <c r="S46" i="1" s="1"/>
  <c r="S47" i="1" a="1"/>
  <c r="S47" i="1" s="1"/>
  <c r="S48" i="1" a="1"/>
  <c r="S48" i="1" s="1"/>
  <c r="S49" i="1" a="1"/>
  <c r="S49" i="1" s="1"/>
  <c r="S50" i="1" a="1"/>
  <c r="S50" i="1" s="1"/>
  <c r="S51" i="1" a="1"/>
  <c r="S51" i="1" s="1"/>
  <c r="S53" i="1" a="1"/>
  <c r="S53" i="1" s="1"/>
  <c r="S54" i="1" a="1"/>
  <c r="S54" i="1" s="1"/>
  <c r="S55" i="1" a="1"/>
  <c r="S55" i="1" s="1"/>
  <c r="S56" i="1" a="1"/>
  <c r="S56" i="1" s="1"/>
  <c r="S57" i="1" a="1"/>
  <c r="S57" i="1" s="1"/>
  <c r="S58" i="1" a="1"/>
  <c r="S58" i="1" s="1"/>
  <c r="S60" i="1" a="1"/>
  <c r="S60" i="1" s="1"/>
  <c r="S61" i="1" a="1"/>
  <c r="S61" i="1" s="1"/>
  <c r="S62" i="1" a="1"/>
  <c r="S62" i="1" s="1"/>
  <c r="S63" i="1" a="1"/>
  <c r="S63" i="1" s="1"/>
  <c r="S64" i="1" a="1"/>
  <c r="S64" i="1" s="1"/>
  <c r="S65" i="1" a="1"/>
  <c r="S65" i="1" s="1"/>
  <c r="S67" i="1" a="1"/>
  <c r="S67" i="1" s="1"/>
  <c r="S68" i="1" a="1"/>
  <c r="S68" i="1" s="1"/>
  <c r="S69" i="1" a="1"/>
  <c r="S69" i="1" s="1"/>
  <c r="S70" i="1" a="1"/>
  <c r="S70" i="1" s="1"/>
  <c r="S71" i="1" a="1"/>
  <c r="S71" i="1" s="1"/>
  <c r="S72" i="1" a="1"/>
  <c r="S72" i="1" s="1"/>
  <c r="S74" i="1" a="1"/>
  <c r="S74" i="1" s="1"/>
  <c r="S75" i="1" a="1"/>
  <c r="S75" i="1" s="1"/>
  <c r="S76" i="1" a="1"/>
  <c r="S76" i="1" s="1"/>
  <c r="S77" i="1" a="1"/>
  <c r="S77" i="1" s="1"/>
  <c r="S78" i="1" a="1"/>
  <c r="S78" i="1" s="1"/>
  <c r="S79" i="1" a="1"/>
  <c r="S79" i="1" s="1"/>
  <c r="S81" i="1" a="1"/>
  <c r="S81" i="1" s="1"/>
  <c r="S82" i="1" a="1"/>
  <c r="S82" i="1" s="1"/>
  <c r="S83" i="1" a="1"/>
  <c r="S83" i="1" s="1"/>
  <c r="S84" i="1" a="1"/>
  <c r="S84" i="1" s="1"/>
  <c r="S85" i="1" a="1"/>
  <c r="S85" i="1" s="1"/>
  <c r="S86" i="1" a="1"/>
  <c r="S86" i="1" s="1"/>
  <c r="S88" i="1" a="1"/>
  <c r="S88" i="1" s="1"/>
  <c r="S89" i="1" a="1"/>
  <c r="S89" i="1" s="1"/>
  <c r="S90" i="1" a="1"/>
  <c r="S90" i="1" s="1"/>
  <c r="S91" i="1" a="1"/>
  <c r="S91" i="1" s="1"/>
  <c r="S92" i="1" a="1"/>
  <c r="S92" i="1" s="1"/>
  <c r="S93" i="1" a="1"/>
  <c r="S93" i="1" s="1"/>
  <c r="S95" i="1" a="1"/>
  <c r="S95" i="1" s="1"/>
  <c r="S96" i="1" a="1"/>
  <c r="S96" i="1" s="1"/>
  <c r="S97" i="1" a="1"/>
  <c r="S97" i="1" s="1"/>
  <c r="S98" i="1" a="1"/>
  <c r="S98" i="1" s="1"/>
  <c r="S99" i="1" a="1"/>
  <c r="S99" i="1" s="1"/>
  <c r="S100" i="1" a="1"/>
  <c r="S100" i="1" s="1"/>
  <c r="S102" i="1" a="1"/>
  <c r="S102" i="1" s="1"/>
  <c r="S103" i="1" a="1"/>
  <c r="S103" i="1" s="1"/>
  <c r="S104" i="1" a="1"/>
  <c r="S104" i="1" s="1"/>
  <c r="S105" i="1" a="1"/>
  <c r="S105" i="1" s="1"/>
  <c r="S106" i="1" a="1"/>
  <c r="S106" i="1" s="1"/>
  <c r="S107" i="1" a="1"/>
  <c r="S107" i="1" s="1"/>
  <c r="S109" i="1" a="1"/>
  <c r="S109" i="1" s="1"/>
  <c r="S110" i="1" a="1"/>
  <c r="S110" i="1" s="1"/>
  <c r="S111" i="1" a="1"/>
  <c r="S111" i="1" s="1"/>
  <c r="S112" i="1" a="1"/>
  <c r="S112" i="1" s="1"/>
  <c r="S113" i="1" a="1"/>
  <c r="S113" i="1" s="1"/>
  <c r="S114" i="1" a="1"/>
  <c r="S114" i="1" s="1"/>
  <c r="S116" i="1" a="1"/>
  <c r="S116" i="1" s="1"/>
  <c r="S117" i="1" a="1"/>
  <c r="S117" i="1" s="1"/>
  <c r="S118" i="1" a="1"/>
  <c r="S118" i="1" s="1"/>
  <c r="S119" i="1" a="1"/>
  <c r="S119" i="1" s="1"/>
  <c r="S120" i="1" a="1"/>
  <c r="S120" i="1" s="1"/>
  <c r="S121" i="1" a="1"/>
  <c r="S121" i="1" s="1"/>
  <c r="S123" i="1" a="1"/>
  <c r="S123" i="1" s="1"/>
  <c r="S124" i="1" a="1"/>
  <c r="S124" i="1" s="1"/>
  <c r="S125" i="1" a="1"/>
  <c r="S125" i="1" s="1"/>
  <c r="S126" i="1" a="1"/>
  <c r="S126" i="1" s="1"/>
  <c r="S127" i="1" a="1"/>
  <c r="S127" i="1" s="1"/>
  <c r="S128" i="1" a="1"/>
  <c r="S128" i="1" s="1"/>
  <c r="S130" i="1" a="1"/>
  <c r="S130" i="1" s="1"/>
  <c r="S131" i="1" a="1"/>
  <c r="S131" i="1" s="1"/>
  <c r="S132" i="1" a="1"/>
  <c r="S132" i="1" s="1"/>
  <c r="S133" i="1" a="1"/>
  <c r="S133" i="1" s="1"/>
  <c r="S134" i="1" a="1"/>
  <c r="S134" i="1" s="1"/>
  <c r="S135" i="1" a="1"/>
  <c r="S135" i="1" s="1"/>
  <c r="S137" i="1" a="1"/>
  <c r="S137" i="1" s="1"/>
  <c r="S138" i="1" a="1"/>
  <c r="S138" i="1" s="1"/>
  <c r="S139" i="1" a="1"/>
  <c r="S139" i="1" s="1"/>
  <c r="S140" i="1" a="1"/>
  <c r="S140" i="1" s="1"/>
  <c r="S141" i="1" a="1"/>
  <c r="S141" i="1" s="1"/>
  <c r="S142" i="1" a="1"/>
  <c r="S142" i="1" s="1"/>
  <c r="S144" i="1" a="1"/>
  <c r="S144" i="1" s="1"/>
  <c r="S145" i="1" a="1"/>
  <c r="S145" i="1" s="1"/>
  <c r="S146" i="1" a="1"/>
  <c r="S146" i="1" s="1"/>
  <c r="S147" i="1" a="1"/>
  <c r="S147" i="1" s="1"/>
  <c r="S148" i="1" a="1"/>
  <c r="S148" i="1" s="1"/>
  <c r="S149" i="1" a="1"/>
  <c r="S149" i="1" s="1"/>
  <c r="S151" i="1" a="1"/>
  <c r="S151" i="1" s="1"/>
  <c r="S152" i="1" a="1"/>
  <c r="S152" i="1" s="1"/>
  <c r="S153" i="1" a="1"/>
  <c r="S153" i="1" s="1"/>
  <c r="S154" i="1" a="1"/>
  <c r="S154" i="1" s="1"/>
  <c r="S155" i="1" a="1"/>
  <c r="S155" i="1" s="1"/>
  <c r="S156" i="1" a="1"/>
  <c r="S156" i="1" s="1"/>
  <c r="S158" i="1" a="1"/>
  <c r="S158" i="1" s="1"/>
  <c r="S159" i="1" a="1"/>
  <c r="S159" i="1" s="1"/>
  <c r="S160" i="1" a="1"/>
  <c r="S160" i="1" s="1"/>
  <c r="S161" i="1" a="1"/>
  <c r="S161" i="1" s="1"/>
  <c r="S162" i="1" a="1"/>
  <c r="S162" i="1" s="1"/>
  <c r="S163" i="1" a="1"/>
  <c r="S163" i="1" s="1"/>
  <c r="S165" i="1" a="1"/>
  <c r="S165" i="1" s="1"/>
  <c r="S166" i="1" a="1"/>
  <c r="S166" i="1" s="1"/>
  <c r="S167" i="1" a="1"/>
  <c r="S167" i="1" s="1"/>
  <c r="S168" i="1" a="1"/>
  <c r="S168" i="1" s="1"/>
  <c r="S169" i="1" a="1"/>
  <c r="S169" i="1" s="1"/>
  <c r="S170" i="1" a="1"/>
  <c r="S170" i="1" s="1"/>
  <c r="S172" i="1" a="1"/>
  <c r="S172" i="1" s="1"/>
  <c r="S173" i="1" a="1"/>
  <c r="S173" i="1" s="1"/>
  <c r="S174" i="1" a="1"/>
  <c r="S174" i="1" s="1"/>
  <c r="S175" i="1" a="1"/>
  <c r="S175" i="1" s="1"/>
  <c r="S176" i="1" a="1"/>
  <c r="S176" i="1" s="1"/>
  <c r="S177" i="1" a="1"/>
  <c r="S177" i="1" s="1"/>
  <c r="S179" i="1" a="1"/>
  <c r="S179" i="1" s="1"/>
  <c r="S180" i="1" a="1"/>
  <c r="S180" i="1" s="1"/>
  <c r="S181" i="1" a="1"/>
  <c r="S181" i="1" s="1"/>
  <c r="S182" i="1" a="1"/>
  <c r="S182" i="1" s="1"/>
  <c r="S183" i="1" a="1"/>
  <c r="S183" i="1" s="1"/>
  <c r="S184" i="1" a="1"/>
  <c r="S184" i="1" s="1"/>
  <c r="S186" i="1" a="1"/>
  <c r="S186" i="1" s="1"/>
  <c r="S187" i="1" a="1"/>
  <c r="S187" i="1" s="1"/>
  <c r="S188" i="1" a="1"/>
  <c r="S188" i="1" s="1"/>
  <c r="S189" i="1" a="1"/>
  <c r="S189" i="1" s="1"/>
  <c r="S190" i="1" a="1"/>
  <c r="S190" i="1" s="1"/>
  <c r="S191" i="1" a="1"/>
  <c r="S191" i="1" s="1"/>
  <c r="S193" i="1" a="1"/>
  <c r="S193" i="1" s="1"/>
  <c r="S194" i="1" a="1"/>
  <c r="S194" i="1" s="1"/>
  <c r="S195" i="1" a="1"/>
  <c r="S195" i="1" s="1"/>
  <c r="S196" i="1" a="1"/>
  <c r="S196" i="1" s="1"/>
  <c r="S197" i="1" a="1"/>
  <c r="S197" i="1" s="1"/>
  <c r="S198" i="1" a="1"/>
  <c r="S198" i="1" s="1"/>
  <c r="S200" i="1" a="1"/>
  <c r="S200" i="1" s="1"/>
  <c r="S201" i="1" a="1"/>
  <c r="S201" i="1" s="1"/>
  <c r="S202" i="1" a="1"/>
  <c r="S202" i="1" s="1"/>
  <c r="S203" i="1" a="1"/>
  <c r="S203" i="1" s="1"/>
  <c r="S204" i="1" a="1"/>
  <c r="S204" i="1" s="1"/>
  <c r="S205" i="1" a="1"/>
  <c r="S205" i="1" s="1"/>
  <c r="S207" i="1" a="1"/>
  <c r="S207" i="1" s="1"/>
  <c r="S208" i="1" a="1"/>
  <c r="S208" i="1" s="1"/>
  <c r="S209" i="1" a="1"/>
  <c r="S209" i="1" s="1"/>
  <c r="S210" i="1" a="1"/>
  <c r="S210" i="1" s="1"/>
  <c r="S211" i="1" a="1"/>
  <c r="S211" i="1" s="1"/>
  <c r="S212" i="1" a="1"/>
  <c r="S212" i="1" s="1"/>
  <c r="S214" i="1" a="1"/>
  <c r="S214" i="1" s="1"/>
  <c r="S215" i="1" a="1"/>
  <c r="S215" i="1" s="1"/>
  <c r="S216" i="1" a="1"/>
  <c r="S216" i="1" s="1"/>
  <c r="S217" i="1" a="1"/>
  <c r="S217" i="1" s="1"/>
  <c r="S218" i="1" a="1"/>
  <c r="S218" i="1" s="1"/>
  <c r="S219" i="1" a="1"/>
  <c r="S219" i="1" s="1"/>
  <c r="S221" i="1" a="1"/>
  <c r="S221" i="1" s="1"/>
  <c r="S222" i="1" a="1"/>
  <c r="S222" i="1" s="1"/>
  <c r="S223" i="1" a="1"/>
  <c r="S223" i="1" s="1"/>
  <c r="S224" i="1" a="1"/>
  <c r="S224" i="1" s="1"/>
  <c r="S225" i="1" a="1"/>
  <c r="S225" i="1" s="1"/>
  <c r="S226" i="1" a="1"/>
  <c r="S226" i="1" s="1"/>
  <c r="S228" i="1" a="1"/>
  <c r="S228" i="1" s="1"/>
  <c r="S229" i="1" a="1"/>
  <c r="S229" i="1" s="1"/>
  <c r="S230" i="1" a="1"/>
  <c r="S230" i="1" s="1"/>
  <c r="S231" i="1" a="1"/>
  <c r="S231" i="1" s="1"/>
  <c r="S232" i="1" a="1"/>
  <c r="S232" i="1" s="1"/>
  <c r="S233" i="1" a="1"/>
  <c r="S233" i="1" s="1"/>
  <c r="S235" i="1" a="1"/>
  <c r="S235" i="1" s="1"/>
  <c r="S236" i="1" a="1"/>
  <c r="S236" i="1" s="1"/>
  <c r="S237" i="1" a="1"/>
  <c r="S237" i="1" s="1"/>
  <c r="S238" i="1" a="1"/>
  <c r="S238" i="1" s="1"/>
  <c r="S239" i="1" a="1"/>
  <c r="S239" i="1" s="1"/>
  <c r="S240" i="1" a="1"/>
  <c r="S240" i="1" s="1"/>
  <c r="S242" i="1" a="1"/>
  <c r="S242" i="1" s="1"/>
  <c r="S243" i="1" a="1"/>
  <c r="S243" i="1" s="1"/>
  <c r="S244" i="1" a="1"/>
  <c r="S244" i="1" s="1"/>
  <c r="S245" i="1" a="1"/>
  <c r="S245" i="1" s="1"/>
  <c r="S246" i="1" a="1"/>
  <c r="S246" i="1" s="1"/>
  <c r="S247" i="1" a="1"/>
  <c r="S247" i="1" s="1"/>
  <c r="S249" i="1" a="1"/>
  <c r="S249" i="1" s="1"/>
  <c r="S250" i="1" a="1"/>
  <c r="S250" i="1" s="1"/>
  <c r="S251" i="1" a="1"/>
  <c r="S251" i="1" s="1"/>
  <c r="S252" i="1" a="1"/>
  <c r="S252" i="1" s="1"/>
  <c r="S253" i="1" a="1"/>
  <c r="S253" i="1" s="1"/>
  <c r="S254" i="1" a="1"/>
  <c r="S254" i="1" s="1"/>
  <c r="S256" i="1" a="1"/>
  <c r="S256" i="1" s="1"/>
  <c r="S257" i="1" a="1"/>
  <c r="S257" i="1" s="1"/>
  <c r="S258" i="1" a="1"/>
  <c r="S258" i="1" s="1"/>
  <c r="S259" i="1" a="1"/>
  <c r="S259" i="1" s="1"/>
  <c r="S260" i="1" a="1"/>
  <c r="S260" i="1" s="1"/>
  <c r="S261" i="1" a="1"/>
  <c r="S261" i="1" s="1"/>
  <c r="S263" i="1" a="1"/>
  <c r="S263" i="1" s="1"/>
  <c r="S264" i="1" a="1"/>
  <c r="S264" i="1" s="1"/>
  <c r="S265" i="1" a="1"/>
  <c r="S265" i="1" s="1"/>
  <c r="S266" i="1" a="1"/>
  <c r="S266" i="1" s="1"/>
  <c r="S267" i="1" a="1"/>
  <c r="S267" i="1" s="1"/>
  <c r="S268" i="1" a="1"/>
  <c r="S268" i="1" s="1"/>
  <c r="S270" i="1" a="1"/>
  <c r="S270" i="1" s="1"/>
  <c r="S271" i="1" a="1"/>
  <c r="S271" i="1" s="1"/>
  <c r="S272" i="1" a="1"/>
  <c r="S272" i="1" s="1"/>
  <c r="S273" i="1" a="1"/>
  <c r="S273" i="1" s="1"/>
  <c r="S274" i="1" a="1"/>
  <c r="S274" i="1" s="1"/>
  <c r="S275" i="1" a="1"/>
  <c r="S275" i="1" s="1"/>
  <c r="S277" i="1" a="1"/>
  <c r="S277" i="1" s="1"/>
  <c r="S278" i="1" a="1"/>
  <c r="S278" i="1" s="1"/>
  <c r="S279" i="1" a="1"/>
  <c r="S279" i="1" s="1"/>
  <c r="S280" i="1" a="1"/>
  <c r="S280" i="1" s="1"/>
  <c r="S281" i="1" a="1"/>
  <c r="S281" i="1" s="1"/>
  <c r="S282" i="1" a="1"/>
  <c r="S282" i="1" s="1"/>
  <c r="S284" i="1" a="1"/>
  <c r="S284" i="1" s="1"/>
  <c r="S285" i="1" a="1"/>
  <c r="S285" i="1" s="1"/>
  <c r="S286" i="1" a="1"/>
  <c r="S286" i="1" s="1"/>
  <c r="S287" i="1" a="1"/>
  <c r="S287" i="1" s="1"/>
  <c r="S288" i="1" a="1"/>
  <c r="S288" i="1" s="1"/>
  <c r="S289" i="1" a="1"/>
  <c r="S289" i="1" s="1"/>
  <c r="S291" i="1" a="1"/>
  <c r="S291" i="1" s="1"/>
  <c r="S292" i="1" a="1"/>
  <c r="S292" i="1" s="1"/>
  <c r="S293" i="1" a="1"/>
  <c r="S293" i="1" s="1"/>
  <c r="S294" i="1" a="1"/>
  <c r="S294" i="1" s="1"/>
  <c r="S295" i="1" a="1"/>
  <c r="S295" i="1" s="1"/>
  <c r="S296" i="1" a="1"/>
  <c r="S296" i="1" s="1"/>
  <c r="S298" i="1" a="1"/>
  <c r="S298" i="1" s="1"/>
  <c r="S299" i="1" a="1"/>
  <c r="S299" i="1" s="1"/>
  <c r="S300" i="1" a="1"/>
  <c r="S300" i="1" s="1"/>
  <c r="S301" i="1" a="1"/>
  <c r="S301" i="1" s="1"/>
  <c r="S302" i="1" a="1"/>
  <c r="S302" i="1" s="1"/>
  <c r="S303" i="1" a="1"/>
  <c r="S303" i="1" s="1"/>
  <c r="S305" i="1" a="1"/>
  <c r="S305" i="1" s="1"/>
  <c r="S306" i="1" a="1"/>
  <c r="S306" i="1" s="1"/>
  <c r="S307" i="1" a="1"/>
  <c r="S307" i="1" s="1"/>
  <c r="S308" i="1" a="1"/>
  <c r="S308" i="1" s="1"/>
  <c r="S309" i="1" a="1"/>
  <c r="S309" i="1" s="1"/>
  <c r="S310" i="1" a="1"/>
  <c r="S310" i="1" s="1"/>
  <c r="S312" i="1" a="1"/>
  <c r="S312" i="1" s="1"/>
  <c r="S313" i="1" a="1"/>
  <c r="S313" i="1" s="1"/>
  <c r="S314" i="1" a="1"/>
  <c r="S314" i="1" s="1"/>
  <c r="S315" i="1" a="1"/>
  <c r="S315" i="1" s="1"/>
  <c r="S316" i="1" a="1"/>
  <c r="S316" i="1" s="1"/>
  <c r="S317" i="1" a="1"/>
  <c r="S317" i="1" s="1"/>
  <c r="S319" i="1" a="1"/>
  <c r="S319" i="1" s="1"/>
  <c r="S320" i="1" a="1"/>
  <c r="S320" i="1" s="1"/>
  <c r="S321" i="1" a="1"/>
  <c r="S321" i="1" s="1"/>
  <c r="S322" i="1" a="1"/>
  <c r="S322" i="1" s="1"/>
  <c r="S323" i="1" a="1"/>
  <c r="S323" i="1" s="1"/>
  <c r="S324" i="1" a="1"/>
  <c r="S324" i="1" s="1"/>
  <c r="S326" i="1" a="1"/>
  <c r="S326" i="1" s="1"/>
  <c r="S327" i="1" a="1"/>
  <c r="S327" i="1" s="1"/>
  <c r="S328" i="1" a="1"/>
  <c r="S328" i="1" s="1"/>
  <c r="S329" i="1" a="1"/>
  <c r="S329" i="1" s="1"/>
  <c r="S330" i="1" a="1"/>
  <c r="S330" i="1" s="1"/>
  <c r="S331" i="1" a="1"/>
  <c r="S331" i="1" s="1"/>
  <c r="S333" i="1" a="1"/>
  <c r="S333" i="1" s="1"/>
  <c r="S334" i="1" a="1"/>
  <c r="S334" i="1" s="1"/>
  <c r="S335" i="1" a="1"/>
  <c r="S335" i="1" s="1"/>
  <c r="S336" i="1" a="1"/>
  <c r="S336" i="1" s="1"/>
  <c r="S337" i="1" a="1"/>
  <c r="S337" i="1" s="1"/>
  <c r="S338" i="1" a="1"/>
  <c r="S338" i="1" s="1"/>
  <c r="S340" i="1" a="1"/>
  <c r="S340" i="1" s="1"/>
  <c r="S341" i="1" a="1"/>
  <c r="S341" i="1" s="1"/>
  <c r="S342" i="1" a="1"/>
  <c r="S342" i="1" s="1"/>
  <c r="S343" i="1" a="1"/>
  <c r="S343" i="1" s="1"/>
  <c r="S344" i="1" a="1"/>
  <c r="S344" i="1" s="1"/>
  <c r="S345" i="1" a="1"/>
  <c r="S345" i="1" s="1"/>
  <c r="S347" i="1" a="1"/>
  <c r="S347" i="1" s="1"/>
  <c r="S348" i="1" a="1"/>
  <c r="S348" i="1" s="1"/>
  <c r="S349" i="1" a="1"/>
  <c r="S349" i="1" s="1"/>
  <c r="S350" i="1" a="1"/>
  <c r="S350" i="1" s="1"/>
  <c r="S351" i="1" a="1"/>
  <c r="S351" i="1" s="1"/>
  <c r="S352" i="1" a="1"/>
  <c r="S352" i="1" s="1"/>
  <c r="S354" i="1" a="1"/>
  <c r="S354" i="1" s="1"/>
  <c r="S355" i="1" a="1"/>
  <c r="S355" i="1" s="1"/>
  <c r="S356" i="1" a="1"/>
  <c r="S356" i="1" s="1"/>
  <c r="S357" i="1" a="1"/>
  <c r="S357" i="1" s="1"/>
  <c r="S358" i="1" a="1"/>
  <c r="S358" i="1" s="1"/>
  <c r="S359" i="1" a="1"/>
  <c r="S359" i="1" s="1"/>
  <c r="S361" i="1" a="1"/>
  <c r="S361" i="1" s="1"/>
  <c r="S362" i="1" a="1"/>
  <c r="S362" i="1" s="1"/>
  <c r="S363" i="1" a="1"/>
  <c r="S363" i="1" s="1"/>
  <c r="S364" i="1" a="1"/>
  <c r="S364" i="1" s="1"/>
  <c r="S365" i="1" a="1"/>
  <c r="S365" i="1" s="1"/>
  <c r="S366" i="1" a="1"/>
  <c r="S366" i="1" s="1"/>
  <c r="D4" i="2" a="1"/>
  <c r="D4" i="2" s="1"/>
  <c r="D5" i="2" a="1"/>
  <c r="D5" i="2"/>
  <c r="D6" i="2" a="1"/>
  <c r="D6" i="2" s="1"/>
  <c r="D7" i="2" a="1"/>
  <c r="D7" i="2"/>
  <c r="D8" i="2" a="1"/>
  <c r="D8" i="2" s="1"/>
  <c r="D9" i="2" a="1"/>
  <c r="D9" i="2"/>
  <c r="D10" i="2" a="1"/>
  <c r="D10" i="2" s="1"/>
  <c r="D11" i="2" a="1"/>
  <c r="D11" i="2"/>
  <c r="D12" i="2" a="1"/>
  <c r="D12" i="2" s="1"/>
  <c r="D13" i="2" a="1"/>
  <c r="D13" i="2" s="1"/>
  <c r="D14" i="2" a="1"/>
  <c r="D14" i="2" s="1"/>
  <c r="D15" i="2" a="1"/>
  <c r="D15" i="2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B4" i="2"/>
  <c r="B5" i="2"/>
  <c r="B6" i="2"/>
  <c r="B7" i="2"/>
  <c r="B8" i="2"/>
  <c r="B9" i="2"/>
  <c r="B10" i="2"/>
  <c r="B11" i="2"/>
  <c r="B12" i="2"/>
  <c r="B13" i="2"/>
  <c r="B14" i="2"/>
  <c r="B15" i="2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B3" i="3"/>
  <c r="B2" i="3"/>
  <c r="B8" i="3" s="1"/>
  <c r="L367" i="1"/>
  <c r="N367" i="1" s="1"/>
  <c r="L366" i="1"/>
  <c r="N366" i="1" s="1"/>
  <c r="L365" i="1"/>
  <c r="N365" i="1" s="1"/>
  <c r="L364" i="1"/>
  <c r="N364" i="1" s="1"/>
  <c r="L363" i="1"/>
  <c r="N363" i="1" s="1"/>
  <c r="L362" i="1"/>
  <c r="N362" i="1" s="1"/>
  <c r="L361" i="1"/>
  <c r="N361" i="1" s="1"/>
  <c r="L360" i="1"/>
  <c r="N360" i="1" s="1"/>
  <c r="L359" i="1"/>
  <c r="N359" i="1" s="1"/>
  <c r="L358" i="1"/>
  <c r="N358" i="1" s="1"/>
  <c r="L357" i="1"/>
  <c r="N357" i="1" s="1"/>
  <c r="L356" i="1"/>
  <c r="N356" i="1" s="1"/>
  <c r="L355" i="1"/>
  <c r="N355" i="1" s="1"/>
  <c r="L354" i="1"/>
  <c r="N354" i="1" s="1"/>
  <c r="L353" i="1"/>
  <c r="N353" i="1" s="1"/>
  <c r="L352" i="1"/>
  <c r="N352" i="1" s="1"/>
  <c r="L351" i="1"/>
  <c r="N351" i="1" s="1"/>
  <c r="L350" i="1"/>
  <c r="N350" i="1" s="1"/>
  <c r="L349" i="1"/>
  <c r="N349" i="1" s="1"/>
  <c r="L348" i="1"/>
  <c r="N348" i="1" s="1"/>
  <c r="L347" i="1"/>
  <c r="N347" i="1" s="1"/>
  <c r="L346" i="1"/>
  <c r="N346" i="1" s="1"/>
  <c r="L345" i="1"/>
  <c r="N345" i="1" s="1"/>
  <c r="L344" i="1"/>
  <c r="N344" i="1" s="1"/>
  <c r="L343" i="1"/>
  <c r="N343" i="1" s="1"/>
  <c r="L342" i="1"/>
  <c r="N342" i="1" s="1"/>
  <c r="L341" i="1"/>
  <c r="N341" i="1" s="1"/>
  <c r="L340" i="1"/>
  <c r="N340" i="1" s="1"/>
  <c r="L339" i="1"/>
  <c r="N339" i="1" s="1"/>
  <c r="L338" i="1"/>
  <c r="N338" i="1" s="1"/>
  <c r="L337" i="1"/>
  <c r="N337" i="1" s="1"/>
  <c r="L336" i="1"/>
  <c r="N336" i="1" s="1"/>
  <c r="L335" i="1"/>
  <c r="N335" i="1" s="1"/>
  <c r="L334" i="1"/>
  <c r="N334" i="1" s="1"/>
  <c r="L333" i="1"/>
  <c r="N333" i="1" s="1"/>
  <c r="L332" i="1"/>
  <c r="N332" i="1" s="1"/>
  <c r="L331" i="1"/>
  <c r="N331" i="1" s="1"/>
  <c r="L330" i="1"/>
  <c r="N330" i="1" s="1"/>
  <c r="L329" i="1"/>
  <c r="N329" i="1" s="1"/>
  <c r="L328" i="1"/>
  <c r="N328" i="1" s="1"/>
  <c r="L327" i="1"/>
  <c r="N327" i="1" s="1"/>
  <c r="L326" i="1"/>
  <c r="N326" i="1" s="1"/>
  <c r="L325" i="1"/>
  <c r="N325" i="1" s="1"/>
  <c r="L324" i="1"/>
  <c r="N324" i="1" s="1"/>
  <c r="L323" i="1"/>
  <c r="N323" i="1" s="1"/>
  <c r="L322" i="1"/>
  <c r="N322" i="1" s="1"/>
  <c r="L321" i="1"/>
  <c r="N321" i="1" s="1"/>
  <c r="L320" i="1"/>
  <c r="N320" i="1" s="1"/>
  <c r="L319" i="1"/>
  <c r="N319" i="1" s="1"/>
  <c r="L318" i="1"/>
  <c r="N318" i="1" s="1"/>
  <c r="L317" i="1"/>
  <c r="N317" i="1" s="1"/>
  <c r="L316" i="1"/>
  <c r="N316" i="1" s="1"/>
  <c r="L315" i="1"/>
  <c r="N315" i="1" s="1"/>
  <c r="L314" i="1"/>
  <c r="N314" i="1" s="1"/>
  <c r="L313" i="1"/>
  <c r="N313" i="1" s="1"/>
  <c r="L312" i="1"/>
  <c r="N312" i="1" s="1"/>
  <c r="L311" i="1"/>
  <c r="N311" i="1" s="1"/>
  <c r="L310" i="1"/>
  <c r="N310" i="1" s="1"/>
  <c r="L309" i="1"/>
  <c r="N309" i="1" s="1"/>
  <c r="L308" i="1"/>
  <c r="N308" i="1" s="1"/>
  <c r="L307" i="1"/>
  <c r="N307" i="1" s="1"/>
  <c r="L306" i="1"/>
  <c r="N306" i="1" s="1"/>
  <c r="L305" i="1"/>
  <c r="N305" i="1" s="1"/>
  <c r="L304" i="1"/>
  <c r="N304" i="1" s="1"/>
  <c r="L303" i="1"/>
  <c r="N303" i="1" s="1"/>
  <c r="L302" i="1"/>
  <c r="N302" i="1" s="1"/>
  <c r="L301" i="1"/>
  <c r="N301" i="1" s="1"/>
  <c r="L300" i="1"/>
  <c r="N300" i="1" s="1"/>
  <c r="L299" i="1"/>
  <c r="N299" i="1" s="1"/>
  <c r="L298" i="1"/>
  <c r="N298" i="1" s="1"/>
  <c r="L297" i="1"/>
  <c r="N297" i="1" s="1"/>
  <c r="L296" i="1"/>
  <c r="N296" i="1" s="1"/>
  <c r="L295" i="1"/>
  <c r="N295" i="1" s="1"/>
  <c r="L294" i="1"/>
  <c r="N294" i="1" s="1"/>
  <c r="L293" i="1"/>
  <c r="N293" i="1" s="1"/>
  <c r="L292" i="1"/>
  <c r="N292" i="1" s="1"/>
  <c r="L291" i="1"/>
  <c r="N291" i="1" s="1"/>
  <c r="L290" i="1"/>
  <c r="N290" i="1" s="1"/>
  <c r="L289" i="1"/>
  <c r="N289" i="1" s="1"/>
  <c r="L288" i="1"/>
  <c r="N288" i="1" s="1"/>
  <c r="L287" i="1"/>
  <c r="N287" i="1" s="1"/>
  <c r="L286" i="1"/>
  <c r="N286" i="1" s="1"/>
  <c r="L285" i="1"/>
  <c r="N285" i="1" s="1"/>
  <c r="L284" i="1"/>
  <c r="N284" i="1" s="1"/>
  <c r="L283" i="1"/>
  <c r="N283" i="1" s="1"/>
  <c r="L282" i="1"/>
  <c r="N282" i="1" s="1"/>
  <c r="L281" i="1"/>
  <c r="N281" i="1" s="1"/>
  <c r="L280" i="1"/>
  <c r="N280" i="1" s="1"/>
  <c r="L279" i="1"/>
  <c r="N279" i="1" s="1"/>
  <c r="L278" i="1"/>
  <c r="N278" i="1" s="1"/>
  <c r="L277" i="1"/>
  <c r="N277" i="1" s="1"/>
  <c r="L276" i="1"/>
  <c r="N276" i="1" s="1"/>
  <c r="L275" i="1"/>
  <c r="N275" i="1" s="1"/>
  <c r="L274" i="1"/>
  <c r="N274" i="1" s="1"/>
  <c r="L273" i="1"/>
  <c r="N273" i="1" s="1"/>
  <c r="L272" i="1"/>
  <c r="N272" i="1" s="1"/>
  <c r="L271" i="1"/>
  <c r="N271" i="1" s="1"/>
  <c r="L270" i="1"/>
  <c r="N270" i="1" s="1"/>
  <c r="L269" i="1"/>
  <c r="N269" i="1" s="1"/>
  <c r="L268" i="1"/>
  <c r="N268" i="1" s="1"/>
  <c r="L267" i="1"/>
  <c r="N267" i="1" s="1"/>
  <c r="L266" i="1"/>
  <c r="N266" i="1" s="1"/>
  <c r="L265" i="1"/>
  <c r="N265" i="1" s="1"/>
  <c r="L264" i="1"/>
  <c r="N264" i="1" s="1"/>
  <c r="L263" i="1"/>
  <c r="N263" i="1" s="1"/>
  <c r="L262" i="1"/>
  <c r="N262" i="1" s="1"/>
  <c r="L261" i="1"/>
  <c r="N261" i="1" s="1"/>
  <c r="L260" i="1"/>
  <c r="N260" i="1" s="1"/>
  <c r="L259" i="1"/>
  <c r="N259" i="1" s="1"/>
  <c r="L258" i="1"/>
  <c r="N258" i="1" s="1"/>
  <c r="L257" i="1"/>
  <c r="N257" i="1" s="1"/>
  <c r="L256" i="1"/>
  <c r="N256" i="1" s="1"/>
  <c r="L255" i="1"/>
  <c r="N255" i="1" s="1"/>
  <c r="L254" i="1"/>
  <c r="N254" i="1" s="1"/>
  <c r="L253" i="1"/>
  <c r="N253" i="1" s="1"/>
  <c r="L252" i="1"/>
  <c r="N252" i="1" s="1"/>
  <c r="L251" i="1"/>
  <c r="N251" i="1" s="1"/>
  <c r="L250" i="1"/>
  <c r="N250" i="1" s="1"/>
  <c r="L249" i="1"/>
  <c r="N249" i="1" s="1"/>
  <c r="L248" i="1"/>
  <c r="N248" i="1" s="1"/>
  <c r="L247" i="1"/>
  <c r="N247" i="1" s="1"/>
  <c r="L246" i="1"/>
  <c r="N246" i="1" s="1"/>
  <c r="L245" i="1"/>
  <c r="N245" i="1" s="1"/>
  <c r="L244" i="1"/>
  <c r="N244" i="1" s="1"/>
  <c r="L243" i="1"/>
  <c r="N243" i="1" s="1"/>
  <c r="L242" i="1"/>
  <c r="N242" i="1" s="1"/>
  <c r="L241" i="1"/>
  <c r="N241" i="1" s="1"/>
  <c r="L240" i="1"/>
  <c r="N240" i="1" s="1"/>
  <c r="L239" i="1"/>
  <c r="N239" i="1" s="1"/>
  <c r="L238" i="1"/>
  <c r="N238" i="1" s="1"/>
  <c r="L237" i="1"/>
  <c r="N237" i="1" s="1"/>
  <c r="L236" i="1"/>
  <c r="N236" i="1" s="1"/>
  <c r="L235" i="1"/>
  <c r="N235" i="1" s="1"/>
  <c r="L234" i="1"/>
  <c r="N234" i="1" s="1"/>
  <c r="L233" i="1"/>
  <c r="N233" i="1" s="1"/>
  <c r="L232" i="1"/>
  <c r="N232" i="1" s="1"/>
  <c r="L231" i="1"/>
  <c r="N231" i="1" s="1"/>
  <c r="L230" i="1"/>
  <c r="N230" i="1" s="1"/>
  <c r="L229" i="1"/>
  <c r="N229" i="1" s="1"/>
  <c r="L228" i="1"/>
  <c r="N228" i="1" s="1"/>
  <c r="L227" i="1"/>
  <c r="N227" i="1" s="1"/>
  <c r="L226" i="1"/>
  <c r="N226" i="1" s="1"/>
  <c r="L225" i="1"/>
  <c r="N225" i="1" s="1"/>
  <c r="L224" i="1"/>
  <c r="N224" i="1" s="1"/>
  <c r="L223" i="1"/>
  <c r="N223" i="1" s="1"/>
  <c r="L222" i="1"/>
  <c r="N222" i="1" s="1"/>
  <c r="L221" i="1"/>
  <c r="N221" i="1" s="1"/>
  <c r="L220" i="1"/>
  <c r="N220" i="1" s="1"/>
  <c r="L219" i="1"/>
  <c r="N219" i="1" s="1"/>
  <c r="L218" i="1"/>
  <c r="N218" i="1" s="1"/>
  <c r="L217" i="1"/>
  <c r="N217" i="1" s="1"/>
  <c r="L216" i="1"/>
  <c r="N216" i="1" s="1"/>
  <c r="L215" i="1"/>
  <c r="N215" i="1" s="1"/>
  <c r="L214" i="1"/>
  <c r="N214" i="1" s="1"/>
  <c r="L213" i="1"/>
  <c r="N213" i="1" s="1"/>
  <c r="L212" i="1"/>
  <c r="N212" i="1" s="1"/>
  <c r="L211" i="1"/>
  <c r="N211" i="1" s="1"/>
  <c r="L210" i="1"/>
  <c r="N210" i="1" s="1"/>
  <c r="L209" i="1"/>
  <c r="N209" i="1" s="1"/>
  <c r="L208" i="1"/>
  <c r="N208" i="1" s="1"/>
  <c r="L207" i="1"/>
  <c r="N207" i="1" s="1"/>
  <c r="L206" i="1"/>
  <c r="N206" i="1" s="1"/>
  <c r="L205" i="1"/>
  <c r="N205" i="1" s="1"/>
  <c r="L204" i="1"/>
  <c r="N204" i="1" s="1"/>
  <c r="L203" i="1"/>
  <c r="N203" i="1" s="1"/>
  <c r="L202" i="1"/>
  <c r="N202" i="1" s="1"/>
  <c r="L201" i="1"/>
  <c r="N201" i="1" s="1"/>
  <c r="L200" i="1"/>
  <c r="N200" i="1" s="1"/>
  <c r="L199" i="1"/>
  <c r="N199" i="1" s="1"/>
  <c r="L198" i="1"/>
  <c r="N198" i="1" s="1"/>
  <c r="L197" i="1"/>
  <c r="N197" i="1" s="1"/>
  <c r="L196" i="1"/>
  <c r="N196" i="1" s="1"/>
  <c r="L195" i="1"/>
  <c r="N195" i="1" s="1"/>
  <c r="L194" i="1"/>
  <c r="N194" i="1" s="1"/>
  <c r="L193" i="1"/>
  <c r="N193" i="1" s="1"/>
  <c r="L192" i="1"/>
  <c r="N192" i="1" s="1"/>
  <c r="L191" i="1"/>
  <c r="N191" i="1" s="1"/>
  <c r="L190" i="1"/>
  <c r="N190" i="1" s="1"/>
  <c r="L189" i="1"/>
  <c r="N189" i="1" s="1"/>
  <c r="L188" i="1"/>
  <c r="N188" i="1" s="1"/>
  <c r="L187" i="1"/>
  <c r="N187" i="1" s="1"/>
  <c r="L186" i="1"/>
  <c r="N186" i="1" s="1"/>
  <c r="L185" i="1"/>
  <c r="N185" i="1" s="1"/>
  <c r="L184" i="1"/>
  <c r="N184" i="1" s="1"/>
  <c r="L183" i="1"/>
  <c r="N183" i="1" s="1"/>
  <c r="L182" i="1"/>
  <c r="N182" i="1" s="1"/>
  <c r="L181" i="1"/>
  <c r="N181" i="1" s="1"/>
  <c r="L180" i="1"/>
  <c r="N180" i="1" s="1"/>
  <c r="L179" i="1"/>
  <c r="N179" i="1" s="1"/>
  <c r="L178" i="1"/>
  <c r="N178" i="1" s="1"/>
  <c r="L177" i="1"/>
  <c r="N177" i="1" s="1"/>
  <c r="L176" i="1"/>
  <c r="N176" i="1" s="1"/>
  <c r="L175" i="1"/>
  <c r="N175" i="1" s="1"/>
  <c r="L174" i="1"/>
  <c r="N174" i="1" s="1"/>
  <c r="L173" i="1"/>
  <c r="N173" i="1" s="1"/>
  <c r="L172" i="1"/>
  <c r="N172" i="1" s="1"/>
  <c r="L171" i="1"/>
  <c r="N171" i="1" s="1"/>
  <c r="L170" i="1"/>
  <c r="N170" i="1" s="1"/>
  <c r="L169" i="1"/>
  <c r="N169" i="1" s="1"/>
  <c r="L168" i="1"/>
  <c r="N168" i="1" s="1"/>
  <c r="L167" i="1"/>
  <c r="N167" i="1" s="1"/>
  <c r="L166" i="1"/>
  <c r="N166" i="1" s="1"/>
  <c r="L165" i="1"/>
  <c r="N165" i="1" s="1"/>
  <c r="L164" i="1"/>
  <c r="N164" i="1" s="1"/>
  <c r="L163" i="1"/>
  <c r="N163" i="1" s="1"/>
  <c r="L162" i="1"/>
  <c r="N162" i="1" s="1"/>
  <c r="L161" i="1"/>
  <c r="N161" i="1" s="1"/>
  <c r="L160" i="1"/>
  <c r="N160" i="1" s="1"/>
  <c r="L159" i="1"/>
  <c r="N159" i="1" s="1"/>
  <c r="L158" i="1"/>
  <c r="N158" i="1" s="1"/>
  <c r="L157" i="1"/>
  <c r="N157" i="1" s="1"/>
  <c r="L156" i="1"/>
  <c r="N156" i="1" s="1"/>
  <c r="L155" i="1"/>
  <c r="N155" i="1" s="1"/>
  <c r="L154" i="1"/>
  <c r="N154" i="1" s="1"/>
  <c r="L153" i="1"/>
  <c r="N153" i="1" s="1"/>
  <c r="L152" i="1"/>
  <c r="N152" i="1" s="1"/>
  <c r="L151" i="1"/>
  <c r="N151" i="1" s="1"/>
  <c r="L150" i="1"/>
  <c r="N150" i="1" s="1"/>
  <c r="L149" i="1"/>
  <c r="N149" i="1" s="1"/>
  <c r="L148" i="1"/>
  <c r="N148" i="1" s="1"/>
  <c r="L147" i="1"/>
  <c r="N147" i="1" s="1"/>
  <c r="L146" i="1"/>
  <c r="N146" i="1" s="1"/>
  <c r="L145" i="1"/>
  <c r="N145" i="1" s="1"/>
  <c r="L144" i="1"/>
  <c r="N144" i="1" s="1"/>
  <c r="L143" i="1"/>
  <c r="N143" i="1" s="1"/>
  <c r="L142" i="1"/>
  <c r="N142" i="1" s="1"/>
  <c r="L141" i="1"/>
  <c r="N141" i="1" s="1"/>
  <c r="L140" i="1"/>
  <c r="N140" i="1" s="1"/>
  <c r="L139" i="1"/>
  <c r="N139" i="1" s="1"/>
  <c r="L138" i="1"/>
  <c r="N138" i="1" s="1"/>
  <c r="L137" i="1"/>
  <c r="N137" i="1" s="1"/>
  <c r="L136" i="1"/>
  <c r="N136" i="1" s="1"/>
  <c r="L135" i="1"/>
  <c r="N135" i="1" s="1"/>
  <c r="L134" i="1"/>
  <c r="N134" i="1" s="1"/>
  <c r="L133" i="1"/>
  <c r="N133" i="1" s="1"/>
  <c r="L132" i="1"/>
  <c r="N132" i="1" s="1"/>
  <c r="L131" i="1"/>
  <c r="N131" i="1" s="1"/>
  <c r="L130" i="1"/>
  <c r="N130" i="1" s="1"/>
  <c r="L129" i="1"/>
  <c r="N129" i="1" s="1"/>
  <c r="L128" i="1"/>
  <c r="N128" i="1" s="1"/>
  <c r="L127" i="1"/>
  <c r="N127" i="1" s="1"/>
  <c r="L126" i="1"/>
  <c r="N126" i="1" s="1"/>
  <c r="L125" i="1"/>
  <c r="N125" i="1" s="1"/>
  <c r="L124" i="1"/>
  <c r="N124" i="1" s="1"/>
  <c r="L123" i="1"/>
  <c r="N123" i="1" s="1"/>
  <c r="L122" i="1"/>
  <c r="N122" i="1" s="1"/>
  <c r="L121" i="1"/>
  <c r="N121" i="1" s="1"/>
  <c r="L120" i="1"/>
  <c r="N120" i="1" s="1"/>
  <c r="L119" i="1"/>
  <c r="N119" i="1" s="1"/>
  <c r="L118" i="1"/>
  <c r="N118" i="1" s="1"/>
  <c r="L117" i="1"/>
  <c r="N117" i="1" s="1"/>
  <c r="L116" i="1"/>
  <c r="N116" i="1" s="1"/>
  <c r="L115" i="1"/>
  <c r="N115" i="1" s="1"/>
  <c r="L114" i="1"/>
  <c r="N114" i="1" s="1"/>
  <c r="L113" i="1"/>
  <c r="N113" i="1" s="1"/>
  <c r="L112" i="1"/>
  <c r="N112" i="1" s="1"/>
  <c r="L111" i="1"/>
  <c r="N111" i="1" s="1"/>
  <c r="L110" i="1"/>
  <c r="N110" i="1" s="1"/>
  <c r="L109" i="1"/>
  <c r="N109" i="1" s="1"/>
  <c r="L108" i="1"/>
  <c r="N108" i="1" s="1"/>
  <c r="L107" i="1"/>
  <c r="N107" i="1" s="1"/>
  <c r="L106" i="1"/>
  <c r="N106" i="1" s="1"/>
  <c r="L105" i="1"/>
  <c r="N105" i="1" s="1"/>
  <c r="L104" i="1"/>
  <c r="N104" i="1" s="1"/>
  <c r="L103" i="1"/>
  <c r="N103" i="1" s="1"/>
  <c r="L102" i="1"/>
  <c r="N102" i="1" s="1"/>
  <c r="L101" i="1"/>
  <c r="N101" i="1" s="1"/>
  <c r="L100" i="1"/>
  <c r="N100" i="1" s="1"/>
  <c r="L99" i="1"/>
  <c r="N99" i="1" s="1"/>
  <c r="L98" i="1"/>
  <c r="N98" i="1" s="1"/>
  <c r="L97" i="1"/>
  <c r="N97" i="1" s="1"/>
  <c r="L96" i="1"/>
  <c r="N96" i="1" s="1"/>
  <c r="L95" i="1"/>
  <c r="N95" i="1" s="1"/>
  <c r="L94" i="1"/>
  <c r="N94" i="1" s="1"/>
  <c r="L93" i="1"/>
  <c r="N93" i="1" s="1"/>
  <c r="L92" i="1"/>
  <c r="N92" i="1" s="1"/>
  <c r="L91" i="1"/>
  <c r="N91" i="1" s="1"/>
  <c r="L90" i="1"/>
  <c r="N90" i="1" s="1"/>
  <c r="L89" i="1"/>
  <c r="N89" i="1" s="1"/>
  <c r="L88" i="1"/>
  <c r="N88" i="1" s="1"/>
  <c r="L87" i="1"/>
  <c r="N87" i="1" s="1"/>
  <c r="L86" i="1"/>
  <c r="N86" i="1" s="1"/>
  <c r="L85" i="1"/>
  <c r="N85" i="1" s="1"/>
  <c r="L84" i="1"/>
  <c r="N84" i="1" s="1"/>
  <c r="L83" i="1"/>
  <c r="N83" i="1" s="1"/>
  <c r="L82" i="1"/>
  <c r="N82" i="1" s="1"/>
  <c r="L81" i="1"/>
  <c r="N81" i="1" s="1"/>
  <c r="L80" i="1"/>
  <c r="N80" i="1" s="1"/>
  <c r="L79" i="1"/>
  <c r="N79" i="1" s="1"/>
  <c r="L78" i="1"/>
  <c r="N78" i="1" s="1"/>
  <c r="L77" i="1"/>
  <c r="N77" i="1" s="1"/>
  <c r="L76" i="1"/>
  <c r="N76" i="1" s="1"/>
  <c r="L75" i="1"/>
  <c r="N75" i="1" s="1"/>
  <c r="L74" i="1"/>
  <c r="N74" i="1" s="1"/>
  <c r="L73" i="1"/>
  <c r="N73" i="1" s="1"/>
  <c r="L72" i="1"/>
  <c r="N72" i="1" s="1"/>
  <c r="L71" i="1"/>
  <c r="N71" i="1" s="1"/>
  <c r="L70" i="1"/>
  <c r="N70" i="1" s="1"/>
  <c r="L69" i="1"/>
  <c r="N69" i="1" s="1"/>
  <c r="L68" i="1"/>
  <c r="N68" i="1" s="1"/>
  <c r="L67" i="1"/>
  <c r="N67" i="1" s="1"/>
  <c r="L66" i="1"/>
  <c r="N66" i="1" s="1"/>
  <c r="L65" i="1"/>
  <c r="N65" i="1" s="1"/>
  <c r="L64" i="1"/>
  <c r="N64" i="1" s="1"/>
  <c r="L63" i="1"/>
  <c r="N63" i="1" s="1"/>
  <c r="L62" i="1"/>
  <c r="N62" i="1" s="1"/>
  <c r="L61" i="1"/>
  <c r="N61" i="1" s="1"/>
  <c r="L60" i="1"/>
  <c r="N60" i="1" s="1"/>
  <c r="L59" i="1"/>
  <c r="N59" i="1" s="1"/>
  <c r="L58" i="1"/>
  <c r="N58" i="1" s="1"/>
  <c r="L57" i="1"/>
  <c r="N57" i="1" s="1"/>
  <c r="L56" i="1"/>
  <c r="N56" i="1" s="1"/>
  <c r="L55" i="1"/>
  <c r="N55" i="1" s="1"/>
  <c r="L54" i="1"/>
  <c r="N54" i="1" s="1"/>
  <c r="L53" i="1"/>
  <c r="N53" i="1" s="1"/>
  <c r="L52" i="1"/>
  <c r="N52" i="1" s="1"/>
  <c r="L51" i="1"/>
  <c r="N51" i="1" s="1"/>
  <c r="L50" i="1"/>
  <c r="N50" i="1" s="1"/>
  <c r="L49" i="1"/>
  <c r="N49" i="1" s="1"/>
  <c r="L48" i="1"/>
  <c r="N48" i="1" s="1"/>
  <c r="L47" i="1"/>
  <c r="N47" i="1" s="1"/>
  <c r="L46" i="1"/>
  <c r="N46" i="1" s="1"/>
  <c r="L45" i="1"/>
  <c r="N45" i="1" s="1"/>
  <c r="L44" i="1"/>
  <c r="N44" i="1" s="1"/>
  <c r="L43" i="1"/>
  <c r="N43" i="1" s="1"/>
  <c r="L42" i="1"/>
  <c r="N42" i="1" s="1"/>
  <c r="L41" i="1"/>
  <c r="N41" i="1" s="1"/>
  <c r="L40" i="1"/>
  <c r="N40" i="1" s="1"/>
  <c r="L39" i="1"/>
  <c r="N39" i="1" s="1"/>
  <c r="L38" i="1"/>
  <c r="N38" i="1" s="1"/>
  <c r="L37" i="1"/>
  <c r="N37" i="1" s="1"/>
  <c r="L36" i="1"/>
  <c r="N36" i="1" s="1"/>
  <c r="L35" i="1"/>
  <c r="N35" i="1" s="1"/>
  <c r="L34" i="1"/>
  <c r="N34" i="1" s="1"/>
  <c r="L33" i="1"/>
  <c r="N33" i="1" s="1"/>
  <c r="L32" i="1"/>
  <c r="N32" i="1" s="1"/>
  <c r="L31" i="1"/>
  <c r="N31" i="1" s="1"/>
  <c r="L30" i="1"/>
  <c r="N30" i="1" s="1"/>
  <c r="L29" i="1"/>
  <c r="N29" i="1" s="1"/>
  <c r="L28" i="1"/>
  <c r="N28" i="1" s="1"/>
  <c r="L27" i="1"/>
  <c r="N27" i="1" s="1"/>
  <c r="L26" i="1"/>
  <c r="N26" i="1" s="1"/>
  <c r="L25" i="1"/>
  <c r="N25" i="1" s="1"/>
  <c r="L24" i="1"/>
  <c r="N24" i="1" s="1"/>
  <c r="L23" i="1"/>
  <c r="N23" i="1" s="1"/>
  <c r="L22" i="1"/>
  <c r="N22" i="1" s="1"/>
  <c r="L21" i="1"/>
  <c r="N21" i="1" s="1"/>
  <c r="L20" i="1"/>
  <c r="N20" i="1" s="1"/>
  <c r="L19" i="1"/>
  <c r="N19" i="1" s="1"/>
  <c r="L18" i="1"/>
  <c r="N18" i="1" s="1"/>
  <c r="L17" i="1"/>
  <c r="N17" i="1" s="1"/>
  <c r="L16" i="1"/>
  <c r="N16" i="1" s="1"/>
  <c r="L15" i="1"/>
  <c r="N15" i="1" s="1"/>
  <c r="L14" i="1"/>
  <c r="N14" i="1" s="1"/>
  <c r="L13" i="1"/>
  <c r="N13" i="1" s="1"/>
  <c r="L12" i="1"/>
  <c r="N12" i="1" s="1"/>
  <c r="L11" i="1"/>
  <c r="N11" i="1" s="1"/>
  <c r="L10" i="1"/>
  <c r="N10" i="1" s="1"/>
  <c r="L9" i="1"/>
  <c r="N9" i="1" s="1"/>
  <c r="N8" i="1"/>
  <c r="L8" i="1"/>
  <c r="L7" i="1"/>
  <c r="N7" i="1" s="1"/>
  <c r="N6" i="1"/>
  <c r="L6" i="1"/>
  <c r="N5" i="1"/>
  <c r="L5" i="1"/>
  <c r="N4" i="1"/>
  <c r="L4" i="1"/>
  <c r="Q366" i="1" l="1" a="1"/>
  <c r="Q366" i="1" s="1"/>
  <c r="R366" i="1" s="1" a="1"/>
  <c r="R366" i="1" s="1"/>
  <c r="Q358" i="1" a="1"/>
  <c r="Q358" i="1" s="1"/>
  <c r="R358" i="1" s="1" a="1"/>
  <c r="R358" i="1" s="1"/>
  <c r="Q350" i="1" a="1"/>
  <c r="Q350" i="1" s="1"/>
  <c r="R350" i="1" s="1" a="1"/>
  <c r="R350" i="1" s="1"/>
  <c r="Q342" i="1" a="1"/>
  <c r="Q342" i="1" s="1"/>
  <c r="R342" i="1" s="1" a="1"/>
  <c r="R342" i="1" s="1"/>
  <c r="Q334" i="1" a="1"/>
  <c r="Q334" i="1" s="1"/>
  <c r="R334" i="1" s="1" a="1"/>
  <c r="R334" i="1" s="1"/>
  <c r="Q322" i="1" a="1"/>
  <c r="Q322" i="1" s="1"/>
  <c r="R322" i="1" s="1" a="1"/>
  <c r="R322" i="1" s="1"/>
  <c r="Q314" i="1" a="1"/>
  <c r="Q314" i="1" s="1"/>
  <c r="R314" i="1" s="1" a="1"/>
  <c r="R314" i="1" s="1"/>
  <c r="Q306" i="1" a="1"/>
  <c r="Q306" i="1" s="1"/>
  <c r="R306" i="1" s="1" a="1"/>
  <c r="R306" i="1" s="1"/>
  <c r="Q298" i="1" a="1"/>
  <c r="Q298" i="1" s="1"/>
  <c r="R298" i="1" s="1" a="1"/>
  <c r="R298" i="1" s="1"/>
  <c r="Q286" i="1" a="1"/>
  <c r="Q286" i="1" s="1"/>
  <c r="R286" i="1" s="1" a="1"/>
  <c r="R286" i="1" s="1"/>
  <c r="Q274" i="1" a="1"/>
  <c r="Q274" i="1" s="1"/>
  <c r="R274" i="1" s="1" a="1"/>
  <c r="R274" i="1" s="1"/>
  <c r="Q242" i="1" a="1"/>
  <c r="Q242" i="1" s="1"/>
  <c r="R242" i="1" s="1" a="1"/>
  <c r="R242" i="1" s="1"/>
  <c r="Q226" i="1" a="1"/>
  <c r="Q226" i="1" s="1"/>
  <c r="R226" i="1" s="1" a="1"/>
  <c r="R226" i="1" s="1"/>
  <c r="Q361" i="1" a="1"/>
  <c r="Q361" i="1" s="1"/>
  <c r="R361" i="1" s="1" a="1"/>
  <c r="R361" i="1" s="1"/>
  <c r="Q357" i="1" a="1"/>
  <c r="Q357" i="1" s="1"/>
  <c r="R357" i="1" s="1" a="1"/>
  <c r="R357" i="1" s="1"/>
  <c r="Q353" i="1" a="1"/>
  <c r="Q353" i="1" s="1"/>
  <c r="R353" i="1" s="1" a="1"/>
  <c r="R353" i="1" s="1"/>
  <c r="S353" i="1" s="1" a="1"/>
  <c r="S353" i="1" s="1"/>
  <c r="Q341" i="1" a="1"/>
  <c r="Q341" i="1" s="1"/>
  <c r="R341" i="1" s="1" a="1"/>
  <c r="R341" i="1" s="1"/>
  <c r="Q337" i="1" a="1"/>
  <c r="Q337" i="1" s="1"/>
  <c r="R337" i="1" s="1" a="1"/>
  <c r="R337" i="1" s="1"/>
  <c r="Q265" i="1" a="1"/>
  <c r="Q265" i="1" s="1"/>
  <c r="R265" i="1" s="1" a="1"/>
  <c r="R265" i="1" s="1"/>
  <c r="Q225" i="1" a="1"/>
  <c r="Q225" i="1" s="1"/>
  <c r="R225" i="1" s="1" a="1"/>
  <c r="R225" i="1" s="1"/>
  <c r="Q205" i="1" a="1"/>
  <c r="Q205" i="1" s="1"/>
  <c r="R205" i="1" s="1" a="1"/>
  <c r="R205" i="1" s="1"/>
  <c r="Q61" i="1" a="1"/>
  <c r="Q61" i="1" s="1"/>
  <c r="R61" i="1" s="1" a="1"/>
  <c r="R61" i="1" s="1"/>
  <c r="Q362" i="1" a="1"/>
  <c r="Q362" i="1" s="1"/>
  <c r="R362" i="1" s="1" a="1"/>
  <c r="R362" i="1" s="1"/>
  <c r="Q354" i="1" a="1"/>
  <c r="Q354" i="1" s="1"/>
  <c r="R354" i="1" s="1" a="1"/>
  <c r="R354" i="1" s="1"/>
  <c r="Q346" i="1" a="1"/>
  <c r="Q346" i="1" s="1"/>
  <c r="R346" i="1" s="1" a="1"/>
  <c r="R346" i="1" s="1"/>
  <c r="S346" i="1" s="1" a="1"/>
  <c r="S346" i="1" s="1"/>
  <c r="Q338" i="1" a="1"/>
  <c r="Q338" i="1" s="1"/>
  <c r="R338" i="1" s="1" a="1"/>
  <c r="R338" i="1" s="1"/>
  <c r="Q326" i="1" a="1"/>
  <c r="Q326" i="1" s="1"/>
  <c r="R326" i="1" s="1" a="1"/>
  <c r="R326" i="1" s="1"/>
  <c r="Q318" i="1" a="1"/>
  <c r="Q318" i="1" s="1"/>
  <c r="R318" i="1" s="1" a="1"/>
  <c r="R318" i="1" s="1"/>
  <c r="S318" i="1" s="1" a="1"/>
  <c r="S318" i="1" s="1"/>
  <c r="Q302" i="1" a="1"/>
  <c r="Q302" i="1" s="1"/>
  <c r="R302" i="1" s="1" a="1"/>
  <c r="R302" i="1" s="1"/>
  <c r="Q294" i="1" a="1"/>
  <c r="Q294" i="1" s="1"/>
  <c r="R294" i="1" s="1" a="1"/>
  <c r="R294" i="1" s="1"/>
  <c r="Q246" i="1" a="1"/>
  <c r="Q246" i="1" s="1"/>
  <c r="R246" i="1" s="1" a="1"/>
  <c r="R246" i="1" s="1"/>
  <c r="Q222" i="1" a="1"/>
  <c r="Q222" i="1" s="1"/>
  <c r="R222" i="1" s="1" a="1"/>
  <c r="R222" i="1" s="1"/>
  <c r="Q365" i="1" a="1"/>
  <c r="Q365" i="1" s="1"/>
  <c r="R365" i="1" s="1" a="1"/>
  <c r="R365" i="1" s="1"/>
  <c r="Q349" i="1" a="1"/>
  <c r="Q349" i="1" s="1"/>
  <c r="R349" i="1" s="1" a="1"/>
  <c r="R349" i="1" s="1"/>
  <c r="Q345" i="1" a="1"/>
  <c r="Q345" i="1" s="1"/>
  <c r="R345" i="1" s="1" a="1"/>
  <c r="R345" i="1" s="1"/>
  <c r="Q333" i="1" a="1"/>
  <c r="Q333" i="1" s="1"/>
  <c r="R333" i="1" s="1" a="1"/>
  <c r="R333" i="1" s="1"/>
  <c r="Q329" i="1" a="1"/>
  <c r="Q329" i="1" s="1"/>
  <c r="R329" i="1" s="1" a="1"/>
  <c r="R329" i="1" s="1"/>
  <c r="Q285" i="1" a="1"/>
  <c r="Q285" i="1" s="1"/>
  <c r="R285" i="1" s="1" a="1"/>
  <c r="R285" i="1" s="1"/>
  <c r="Q245" i="1" a="1"/>
  <c r="Q245" i="1" s="1"/>
  <c r="R245" i="1" s="1" a="1"/>
  <c r="R245" i="1" s="1"/>
  <c r="Q193" i="1" a="1"/>
  <c r="Q193" i="1" s="1"/>
  <c r="R193" i="1" s="1" a="1"/>
  <c r="R193" i="1" s="1"/>
  <c r="Q85" i="1" a="1"/>
  <c r="Q85" i="1" s="1"/>
  <c r="R85" i="1" s="1" a="1"/>
  <c r="R85" i="1" s="1"/>
  <c r="Q37" i="1" a="1"/>
  <c r="Q37" i="1" s="1"/>
  <c r="R37" i="1" s="1" a="1"/>
  <c r="R37" i="1" s="1"/>
  <c r="Q330" i="1" a="1"/>
  <c r="Q330" i="1" s="1"/>
  <c r="R330" i="1" s="1" a="1"/>
  <c r="R330" i="1" s="1"/>
  <c r="Q310" i="1" a="1"/>
  <c r="Q310" i="1" s="1"/>
  <c r="R310" i="1" s="1" a="1"/>
  <c r="R310" i="1" s="1"/>
  <c r="Q266" i="1" a="1"/>
  <c r="Q266" i="1" s="1"/>
  <c r="R266" i="1" s="1" a="1"/>
  <c r="R266" i="1" s="1"/>
  <c r="Q254" i="1" a="1"/>
  <c r="Q254" i="1" s="1"/>
  <c r="R254" i="1" s="1" a="1"/>
  <c r="R254" i="1" s="1"/>
  <c r="Q234" i="1" a="1"/>
  <c r="Q234" i="1" s="1"/>
  <c r="R234" i="1" s="1" a="1"/>
  <c r="R234" i="1" s="1"/>
  <c r="S234" i="1" s="1" a="1"/>
  <c r="S234" i="1" s="1"/>
  <c r="Q214" i="1" a="1"/>
  <c r="Q214" i="1" s="1"/>
  <c r="R214" i="1" s="1" a="1"/>
  <c r="R214" i="1" s="1"/>
  <c r="Q206" i="1" a="1"/>
  <c r="Q206" i="1" s="1"/>
  <c r="R206" i="1" s="1" a="1"/>
  <c r="R206" i="1" s="1"/>
  <c r="S206" i="1" s="1" a="1"/>
  <c r="S206" i="1" s="1"/>
  <c r="Q202" i="1" a="1"/>
  <c r="Q202" i="1" s="1"/>
  <c r="R202" i="1" s="1" a="1"/>
  <c r="R202" i="1" s="1"/>
  <c r="Q194" i="1" a="1"/>
  <c r="Q194" i="1" s="1"/>
  <c r="R194" i="1" s="1" a="1"/>
  <c r="R194" i="1" s="1"/>
  <c r="Q174" i="1" a="1"/>
  <c r="Q174" i="1" s="1"/>
  <c r="R174" i="1" s="1" a="1"/>
  <c r="R174" i="1" s="1"/>
  <c r="Q158" i="1" a="1"/>
  <c r="Q158" i="1" s="1"/>
  <c r="R158" i="1" s="1" a="1"/>
  <c r="R158" i="1" s="1"/>
  <c r="Q138" i="1" a="1"/>
  <c r="Q138" i="1" s="1"/>
  <c r="R138" i="1" s="1" a="1"/>
  <c r="R138" i="1" s="1"/>
  <c r="Q130" i="1" a="1"/>
  <c r="Q130" i="1" s="1"/>
  <c r="R130" i="1" s="1" a="1"/>
  <c r="R130" i="1" s="1"/>
  <c r="Q118" i="1" a="1"/>
  <c r="Q118" i="1" s="1"/>
  <c r="R118" i="1" s="1" a="1"/>
  <c r="R118" i="1" s="1"/>
  <c r="Q110" i="1" a="1"/>
  <c r="Q110" i="1" s="1"/>
  <c r="R110" i="1" s="1" a="1"/>
  <c r="R110" i="1" s="1"/>
  <c r="Q98" i="1" a="1"/>
  <c r="Q98" i="1" s="1"/>
  <c r="R98" i="1" s="1" a="1"/>
  <c r="R98" i="1" s="1"/>
  <c r="Q74" i="1" a="1"/>
  <c r="Q74" i="1" s="1"/>
  <c r="R74" i="1" s="1" a="1"/>
  <c r="R74" i="1" s="1"/>
  <c r="Q62" i="1" a="1"/>
  <c r="Q62" i="1" s="1"/>
  <c r="R62" i="1" s="1" a="1"/>
  <c r="R62" i="1" s="1"/>
  <c r="Q58" i="1" a="1"/>
  <c r="Q58" i="1" s="1"/>
  <c r="R58" i="1" s="1" a="1"/>
  <c r="R58" i="1" s="1"/>
  <c r="Q50" i="1" a="1"/>
  <c r="Q50" i="1" s="1"/>
  <c r="R50" i="1" s="1" a="1"/>
  <c r="R50" i="1" s="1"/>
  <c r="Q38" i="1" a="1"/>
  <c r="Q38" i="1" s="1"/>
  <c r="R38" i="1" s="1" a="1"/>
  <c r="R38" i="1" s="1"/>
  <c r="S38" i="1" s="1" a="1"/>
  <c r="S38" i="1" s="1"/>
  <c r="Q363" i="1" a="1"/>
  <c r="Q363" i="1" s="1"/>
  <c r="R363" i="1" s="1" a="1"/>
  <c r="R363" i="1" s="1"/>
  <c r="Q355" i="1" a="1"/>
  <c r="Q355" i="1" s="1"/>
  <c r="R355" i="1" s="1" a="1"/>
  <c r="R355" i="1" s="1"/>
  <c r="Q347" i="1" a="1"/>
  <c r="Q347" i="1" s="1"/>
  <c r="R347" i="1" s="1" a="1"/>
  <c r="R347" i="1" s="1"/>
  <c r="Q331" i="1" a="1"/>
  <c r="Q331" i="1" s="1"/>
  <c r="R331" i="1" s="1" a="1"/>
  <c r="R331" i="1" s="1"/>
  <c r="Q311" i="1" a="1"/>
  <c r="Q311" i="1" s="1"/>
  <c r="R311" i="1" s="1" a="1"/>
  <c r="R311" i="1" s="1"/>
  <c r="S311" i="1" s="1" a="1"/>
  <c r="S311" i="1" s="1"/>
  <c r="Q303" i="1" a="1"/>
  <c r="Q303" i="1" s="1"/>
  <c r="R303" i="1" s="1" a="1"/>
  <c r="R303" i="1" s="1"/>
  <c r="Q295" i="1" a="1"/>
  <c r="Q295" i="1" s="1"/>
  <c r="R295" i="1" s="1" a="1"/>
  <c r="R295" i="1" s="1"/>
  <c r="Q275" i="1" a="1"/>
  <c r="Q275" i="1" s="1"/>
  <c r="R275" i="1" s="1" a="1"/>
  <c r="R275" i="1" s="1"/>
  <c r="Q263" i="1" a="1"/>
  <c r="Q263" i="1" s="1"/>
  <c r="R263" i="1" s="1" a="1"/>
  <c r="R263" i="1" s="1"/>
  <c r="Q255" i="1" a="1"/>
  <c r="Q255" i="1" s="1"/>
  <c r="R255" i="1" s="1" a="1"/>
  <c r="R255" i="1" s="1"/>
  <c r="S255" i="1" s="1" a="1"/>
  <c r="S255" i="1" s="1"/>
  <c r="Q243" i="1" a="1"/>
  <c r="Q243" i="1" s="1"/>
  <c r="R243" i="1" s="1" a="1"/>
  <c r="R243" i="1" s="1"/>
  <c r="Q223" i="1" a="1"/>
  <c r="Q223" i="1" s="1"/>
  <c r="R223" i="1" s="1" a="1"/>
  <c r="R223" i="1" s="1"/>
  <c r="Q212" i="1" a="1"/>
  <c r="Q212" i="1" s="1"/>
  <c r="R212" i="1" s="1" a="1"/>
  <c r="R212" i="1" s="1"/>
  <c r="Q200" i="1" a="1"/>
  <c r="Q200" i="1" s="1"/>
  <c r="R200" i="1" s="1" a="1"/>
  <c r="R200" i="1" s="1"/>
  <c r="Q189" i="1" a="1"/>
  <c r="Q189" i="1" s="1"/>
  <c r="R189" i="1" s="1" a="1"/>
  <c r="R189" i="1" s="1"/>
  <c r="Q159" i="1" a="1"/>
  <c r="Q159" i="1" s="1"/>
  <c r="R159" i="1" s="1" a="1"/>
  <c r="R159" i="1" s="1"/>
  <c r="Q139" i="1" a="1"/>
  <c r="Q139" i="1" s="1"/>
  <c r="R139" i="1" s="1" a="1"/>
  <c r="R139" i="1" s="1"/>
  <c r="Q119" i="1" a="1"/>
  <c r="Q119" i="1" s="1"/>
  <c r="R119" i="1" s="1" a="1"/>
  <c r="R119" i="1" s="1"/>
  <c r="Q99" i="1" a="1"/>
  <c r="Q99" i="1" s="1"/>
  <c r="R99" i="1" s="1" a="1"/>
  <c r="R99" i="1" s="1"/>
  <c r="Q75" i="1" a="1"/>
  <c r="Q75" i="1" s="1"/>
  <c r="R75" i="1" s="1" a="1"/>
  <c r="R75" i="1" s="1"/>
  <c r="Q53" i="1" a="1"/>
  <c r="Q53" i="1" s="1"/>
  <c r="R53" i="1" s="1" a="1"/>
  <c r="R53" i="1" s="1"/>
  <c r="Q11" i="1" a="1"/>
  <c r="Q11" i="1" s="1"/>
  <c r="R11" i="1" s="1" a="1"/>
  <c r="R11" i="1" s="1"/>
  <c r="Q283" i="1" a="1"/>
  <c r="Q283" i="1" s="1"/>
  <c r="R283" i="1" s="1" a="1"/>
  <c r="R283" i="1" s="1"/>
  <c r="S283" i="1" s="1" a="1"/>
  <c r="S283" i="1" s="1"/>
  <c r="Q251" i="1" a="1"/>
  <c r="Q251" i="1" s="1"/>
  <c r="R251" i="1" s="1" a="1"/>
  <c r="R251" i="1" s="1"/>
  <c r="Q240" i="1" a="1"/>
  <c r="Q240" i="1" s="1"/>
  <c r="R240" i="1" s="1" a="1"/>
  <c r="R240" i="1" s="1"/>
  <c r="Q220" i="1" a="1"/>
  <c r="Q220" i="1" s="1"/>
  <c r="R220" i="1" s="1" a="1"/>
  <c r="R220" i="1" s="1"/>
  <c r="S220" i="1" s="1" a="1"/>
  <c r="S220" i="1" s="1"/>
  <c r="Q191" i="1" a="1"/>
  <c r="Q191" i="1" s="1"/>
  <c r="R191" i="1" s="1" a="1"/>
  <c r="R191" i="1" s="1"/>
  <c r="Q179" i="1" a="1"/>
  <c r="Q179" i="1" s="1"/>
  <c r="R179" i="1" s="1" a="1"/>
  <c r="R179" i="1" s="1"/>
  <c r="Q167" i="1" a="1"/>
  <c r="Q167" i="1" s="1"/>
  <c r="R167" i="1" s="1" a="1"/>
  <c r="R167" i="1" s="1"/>
  <c r="Q107" i="1" a="1"/>
  <c r="Q107" i="1" s="1"/>
  <c r="R107" i="1" s="1" a="1"/>
  <c r="R107" i="1" s="1"/>
  <c r="Q71" i="1" a="1"/>
  <c r="Q71" i="1" s="1"/>
  <c r="R71" i="1" s="1" a="1"/>
  <c r="R71" i="1" s="1"/>
  <c r="Q6" i="1" a="1"/>
  <c r="Q6" i="1" s="1"/>
  <c r="R6" i="1" s="1" a="1"/>
  <c r="R6" i="1" s="1"/>
  <c r="Q7" i="1" a="1"/>
  <c r="Q7" i="1" s="1"/>
  <c r="R7" i="1" s="1" a="1"/>
  <c r="R7" i="1" s="1"/>
  <c r="Q10" i="1" a="1"/>
  <c r="Q10" i="1" s="1"/>
  <c r="Q8" i="1" a="1"/>
  <c r="Q8" i="1" s="1"/>
  <c r="R8" i="1" s="1" a="1"/>
  <c r="R8" i="1" s="1"/>
  <c r="Q12" i="1" a="1"/>
  <c r="Q12" i="1" s="1"/>
  <c r="R12" i="1" s="1" a="1"/>
  <c r="R12" i="1" s="1"/>
  <c r="Q15" i="1" a="1"/>
  <c r="Q15" i="1" s="1"/>
  <c r="R15" i="1" s="1" a="1"/>
  <c r="R15" i="1" s="1"/>
  <c r="Q20" i="1" a="1"/>
  <c r="Q20" i="1" s="1"/>
  <c r="R20" i="1" s="1" a="1"/>
  <c r="R20" i="1" s="1"/>
  <c r="Q24" i="1" a="1"/>
  <c r="Q24" i="1" s="1"/>
  <c r="R24" i="1" s="1" a="1"/>
  <c r="R24" i="1" s="1"/>
  <c r="S24" i="1" s="1" a="1"/>
  <c r="S24" i="1" s="1"/>
  <c r="Q26" i="1" a="1"/>
  <c r="Q26" i="1" s="1"/>
  <c r="R26" i="1" s="1" a="1"/>
  <c r="R26" i="1" s="1"/>
  <c r="Q32" i="1" a="1"/>
  <c r="Q32" i="1" s="1"/>
  <c r="R32" i="1" s="1" a="1"/>
  <c r="R32" i="1" s="1"/>
  <c r="Q35" i="1" a="1"/>
  <c r="Q35" i="1" s="1"/>
  <c r="R35" i="1" s="1" a="1"/>
  <c r="R35" i="1" s="1"/>
  <c r="Q42" i="1" a="1"/>
  <c r="Q42" i="1" s="1"/>
  <c r="R42" i="1" s="1" a="1"/>
  <c r="R42" i="1" s="1"/>
  <c r="Q48" i="1" a="1"/>
  <c r="Q48" i="1" s="1"/>
  <c r="R48" i="1" s="1" a="1"/>
  <c r="R48" i="1" s="1"/>
  <c r="Q51" i="1" a="1"/>
  <c r="Q51" i="1" s="1"/>
  <c r="R51" i="1" s="1" a="1"/>
  <c r="R51" i="1" s="1"/>
  <c r="Q57" i="1" a="1"/>
  <c r="Q57" i="1" s="1"/>
  <c r="R57" i="1" s="1" a="1"/>
  <c r="R57" i="1" s="1"/>
  <c r="Q63" i="1" a="1"/>
  <c r="Q63" i="1" s="1"/>
  <c r="R63" i="1" s="1" a="1"/>
  <c r="R63" i="1" s="1"/>
  <c r="Q66" i="1" a="1"/>
  <c r="Q66" i="1" s="1"/>
  <c r="R66" i="1" s="1" a="1"/>
  <c r="R66" i="1" s="1"/>
  <c r="S66" i="1" s="1" a="1"/>
  <c r="S66" i="1" s="1"/>
  <c r="Q73" i="1" a="1"/>
  <c r="Q73" i="1" s="1"/>
  <c r="R73" i="1" s="1" a="1"/>
  <c r="R73" i="1" s="1"/>
  <c r="S73" i="1" s="1" a="1"/>
  <c r="S73" i="1" s="1"/>
  <c r="Q76" i="1" a="1"/>
  <c r="Q76" i="1" s="1"/>
  <c r="R76" i="1" s="1" a="1"/>
  <c r="R76" i="1" s="1"/>
  <c r="Q80" i="1" a="1"/>
  <c r="Q80" i="1" s="1"/>
  <c r="R80" i="1" s="1" a="1"/>
  <c r="R80" i="1" s="1"/>
  <c r="S80" i="1" s="1" a="1"/>
  <c r="S80" i="1" s="1"/>
  <c r="Q83" i="1" a="1"/>
  <c r="Q83" i="1" s="1"/>
  <c r="R83" i="1" s="1" a="1"/>
  <c r="R83" i="1" s="1"/>
  <c r="Q86" i="1" a="1"/>
  <c r="Q86" i="1" s="1"/>
  <c r="R86" i="1" s="1" a="1"/>
  <c r="R86" i="1" s="1"/>
  <c r="Q93" i="1" a="1"/>
  <c r="Q93" i="1" s="1"/>
  <c r="R93" i="1" s="1" a="1"/>
  <c r="R93" i="1" s="1"/>
  <c r="Q96" i="1" a="1"/>
  <c r="Q96" i="1" s="1"/>
  <c r="R96" i="1" s="1" a="1"/>
  <c r="R96" i="1" s="1"/>
  <c r="Q100" i="1" a="1"/>
  <c r="Q100" i="1" s="1"/>
  <c r="R100" i="1" s="1" a="1"/>
  <c r="R100" i="1" s="1"/>
  <c r="Q102" i="1" a="1"/>
  <c r="Q102" i="1" s="1"/>
  <c r="R102" i="1" s="1" a="1"/>
  <c r="R102" i="1" s="1"/>
  <c r="Q111" i="1" a="1"/>
  <c r="Q111" i="1" s="1"/>
  <c r="R111" i="1" s="1" a="1"/>
  <c r="R111" i="1" s="1"/>
  <c r="Q114" i="1" a="1"/>
  <c r="Q114" i="1" s="1"/>
  <c r="R114" i="1" s="1" a="1"/>
  <c r="R114" i="1" s="1"/>
  <c r="Q116" i="1" a="1"/>
  <c r="Q116" i="1" s="1"/>
  <c r="R116" i="1" s="1" a="1"/>
  <c r="R116" i="1" s="1"/>
  <c r="Q125" i="1" a="1"/>
  <c r="Q125" i="1" s="1"/>
  <c r="R125" i="1" s="1" a="1"/>
  <c r="R125" i="1" s="1"/>
  <c r="Q128" i="1" a="1"/>
  <c r="Q128" i="1" s="1"/>
  <c r="R128" i="1" s="1" a="1"/>
  <c r="R128" i="1" s="1"/>
  <c r="Q131" i="1" a="1"/>
  <c r="Q131" i="1" s="1"/>
  <c r="R131" i="1" s="1" a="1"/>
  <c r="R131" i="1" s="1"/>
  <c r="Q134" i="1" a="1"/>
  <c r="Q134" i="1" s="1"/>
  <c r="R134" i="1" s="1" a="1"/>
  <c r="R134" i="1" s="1"/>
  <c r="Q143" i="1" a="1"/>
  <c r="Q143" i="1" s="1"/>
  <c r="R143" i="1" s="1" a="1"/>
  <c r="R143" i="1" s="1"/>
  <c r="S143" i="1" s="1" a="1"/>
  <c r="S143" i="1" s="1"/>
  <c r="Q145" i="1" a="1"/>
  <c r="Q145" i="1" s="1"/>
  <c r="R145" i="1" s="1" a="1"/>
  <c r="R145" i="1" s="1"/>
  <c r="Q148" i="1" a="1"/>
  <c r="Q148" i="1" s="1"/>
  <c r="R148" i="1" s="1" a="1"/>
  <c r="R148" i="1" s="1"/>
  <c r="Q151" i="1" a="1"/>
  <c r="Q151" i="1" s="1"/>
  <c r="R151" i="1" s="1" a="1"/>
  <c r="R151" i="1" s="1"/>
  <c r="Q154" i="1" a="1"/>
  <c r="Q154" i="1" s="1"/>
  <c r="R154" i="1" s="1" a="1"/>
  <c r="R154" i="1" s="1"/>
  <c r="Q157" i="1" a="1"/>
  <c r="Q157" i="1" s="1"/>
  <c r="R157" i="1" s="1" a="1"/>
  <c r="R157" i="1" s="1"/>
  <c r="S157" i="1" s="1" a="1"/>
  <c r="S157" i="1" s="1"/>
  <c r="Q163" i="1" a="1"/>
  <c r="Q163" i="1" s="1"/>
  <c r="R163" i="1" s="1" a="1"/>
  <c r="R163" i="1" s="1"/>
  <c r="Q165" i="1" a="1"/>
  <c r="Q165" i="1" s="1"/>
  <c r="R165" i="1" s="1" a="1"/>
  <c r="R165" i="1" s="1"/>
  <c r="Q169" i="1" a="1"/>
  <c r="Q169" i="1" s="1"/>
  <c r="R169" i="1" s="1" a="1"/>
  <c r="R169" i="1" s="1"/>
  <c r="Q9" i="1" a="1"/>
  <c r="Q9" i="1" s="1"/>
  <c r="R9" i="1" s="1" a="1"/>
  <c r="R9" i="1" s="1"/>
  <c r="Q13" i="1" a="1"/>
  <c r="Q13" i="1" s="1"/>
  <c r="R13" i="1" s="1" a="1"/>
  <c r="R13" i="1" s="1"/>
  <c r="Q18" i="1" a="1"/>
  <c r="Q18" i="1" s="1"/>
  <c r="R18" i="1" s="1" a="1"/>
  <c r="R18" i="1" s="1"/>
  <c r="Q21" i="1" a="1"/>
  <c r="Q21" i="1" s="1"/>
  <c r="R21" i="1" s="1" a="1"/>
  <c r="R21" i="1" s="1"/>
  <c r="Q27" i="1" a="1"/>
  <c r="Q27" i="1" s="1"/>
  <c r="R27" i="1" s="1" a="1"/>
  <c r="R27" i="1" s="1"/>
  <c r="Q30" i="1" a="1"/>
  <c r="Q30" i="1" s="1"/>
  <c r="R30" i="1" s="1" a="1"/>
  <c r="R30" i="1" s="1"/>
  <c r="Q33" i="1" a="1"/>
  <c r="Q33" i="1" s="1"/>
  <c r="R33" i="1" s="1" a="1"/>
  <c r="R33" i="1" s="1"/>
  <c r="Q36" i="1" a="1"/>
  <c r="Q36" i="1" s="1"/>
  <c r="R36" i="1" s="1" a="1"/>
  <c r="R36" i="1" s="1"/>
  <c r="Q39" i="1" a="1"/>
  <c r="Q39" i="1" s="1"/>
  <c r="R39" i="1" s="1" a="1"/>
  <c r="R39" i="1" s="1"/>
  <c r="Q43" i="1" a="1"/>
  <c r="Q43" i="1" s="1"/>
  <c r="R43" i="1" s="1" a="1"/>
  <c r="R43" i="1" s="1"/>
  <c r="Q49" i="1" a="1"/>
  <c r="Q49" i="1" s="1"/>
  <c r="R49" i="1" s="1" a="1"/>
  <c r="R49" i="1" s="1"/>
  <c r="Q52" i="1" a="1"/>
  <c r="Q52" i="1" s="1"/>
  <c r="R52" i="1" s="1" a="1"/>
  <c r="R52" i="1" s="1"/>
  <c r="S52" i="1" s="1" a="1"/>
  <c r="S52" i="1" s="1"/>
  <c r="Q54" i="1" a="1"/>
  <c r="Q54" i="1" s="1"/>
  <c r="R54" i="1" s="1" a="1"/>
  <c r="R54" i="1" s="1"/>
  <c r="Q60" i="1" a="1"/>
  <c r="Q60" i="1" s="1"/>
  <c r="R60" i="1" s="1" a="1"/>
  <c r="R60" i="1" s="1"/>
  <c r="Q64" i="1" a="1"/>
  <c r="Q64" i="1" s="1"/>
  <c r="R64" i="1" s="1" a="1"/>
  <c r="R64" i="1" s="1"/>
  <c r="Q67" i="1" a="1"/>
  <c r="Q67" i="1" s="1"/>
  <c r="R67" i="1" s="1" a="1"/>
  <c r="R67" i="1" s="1"/>
  <c r="Q70" i="1" a="1"/>
  <c r="Q70" i="1" s="1"/>
  <c r="R70" i="1" s="1" a="1"/>
  <c r="R70" i="1" s="1"/>
  <c r="Q77" i="1" a="1"/>
  <c r="Q77" i="1" s="1"/>
  <c r="R77" i="1" s="1" a="1"/>
  <c r="R77" i="1" s="1"/>
  <c r="Q84" i="1" a="1"/>
  <c r="Q84" i="1" s="1"/>
  <c r="R84" i="1" s="1" a="1"/>
  <c r="R84" i="1" s="1"/>
  <c r="Q87" i="1" a="1"/>
  <c r="Q87" i="1" s="1"/>
  <c r="R87" i="1" s="1" a="1"/>
  <c r="R87" i="1" s="1"/>
  <c r="S87" i="1" s="1" a="1"/>
  <c r="S87" i="1" s="1"/>
  <c r="Q90" i="1" a="1"/>
  <c r="Q90" i="1" s="1"/>
  <c r="R90" i="1" s="1" a="1"/>
  <c r="R90" i="1" s="1"/>
  <c r="Q94" i="1" a="1"/>
  <c r="Q94" i="1" s="1"/>
  <c r="R94" i="1" s="1" a="1"/>
  <c r="R94" i="1" s="1"/>
  <c r="S94" i="1" s="1" a="1"/>
  <c r="S94" i="1" s="1"/>
  <c r="Q97" i="1" a="1"/>
  <c r="Q97" i="1" s="1"/>
  <c r="R97" i="1" s="1" a="1"/>
  <c r="R97" i="1" s="1"/>
  <c r="Q101" i="1" a="1"/>
  <c r="Q101" i="1" s="1"/>
  <c r="R101" i="1" s="1" a="1"/>
  <c r="R101" i="1" s="1"/>
  <c r="S101" i="1" s="1" a="1"/>
  <c r="S101" i="1" s="1"/>
  <c r="Q103" i="1" a="1"/>
  <c r="Q103" i="1" s="1"/>
  <c r="R103" i="1" s="1" a="1"/>
  <c r="R103" i="1" s="1"/>
  <c r="Q106" i="1" a="1"/>
  <c r="Q106" i="1" s="1"/>
  <c r="R106" i="1" s="1" a="1"/>
  <c r="R106" i="1" s="1"/>
  <c r="Q109" i="1" a="1"/>
  <c r="Q109" i="1" s="1"/>
  <c r="R109" i="1" s="1" a="1"/>
  <c r="R109" i="1" s="1"/>
  <c r="Q115" i="1" a="1"/>
  <c r="Q115" i="1" s="1"/>
  <c r="R115" i="1" s="1" a="1"/>
  <c r="R115" i="1" s="1"/>
  <c r="S115" i="1" s="1" a="1"/>
  <c r="S115" i="1" s="1"/>
  <c r="Q117" i="1" a="1"/>
  <c r="Q117" i="1" s="1"/>
  <c r="R117" i="1" s="1" a="1"/>
  <c r="R117" i="1" s="1"/>
  <c r="Q120" i="1" a="1"/>
  <c r="Q120" i="1" s="1"/>
  <c r="R120" i="1" s="1" a="1"/>
  <c r="R120" i="1" s="1"/>
  <c r="Q123" i="1" a="1"/>
  <c r="Q123" i="1" s="1"/>
  <c r="R123" i="1" s="1" a="1"/>
  <c r="R123" i="1" s="1"/>
  <c r="Q126" i="1" a="1"/>
  <c r="Q126" i="1" s="1"/>
  <c r="R126" i="1" s="1" a="1"/>
  <c r="R126" i="1" s="1"/>
  <c r="Q129" i="1" a="1"/>
  <c r="Q129" i="1" s="1"/>
  <c r="R129" i="1" s="1" a="1"/>
  <c r="R129" i="1" s="1"/>
  <c r="S129" i="1" s="1" a="1"/>
  <c r="S129" i="1" s="1"/>
  <c r="Q135" i="1" a="1"/>
  <c r="Q135" i="1" s="1"/>
  <c r="R135" i="1" s="1" a="1"/>
  <c r="R135" i="1" s="1"/>
  <c r="Q137" i="1" a="1"/>
  <c r="Q137" i="1" s="1"/>
  <c r="R137" i="1" s="1" a="1"/>
  <c r="R137" i="1" s="1"/>
  <c r="Q140" i="1" a="1"/>
  <c r="Q140" i="1" s="1"/>
  <c r="R140" i="1" s="1" a="1"/>
  <c r="R140" i="1" s="1"/>
  <c r="Q146" i="1" a="1"/>
  <c r="Q146" i="1" s="1"/>
  <c r="R146" i="1" s="1" a="1"/>
  <c r="R146" i="1" s="1"/>
  <c r="Q149" i="1" a="1"/>
  <c r="Q149" i="1" s="1"/>
  <c r="R149" i="1" s="1" a="1"/>
  <c r="R149" i="1" s="1"/>
  <c r="Q155" i="1" a="1"/>
  <c r="Q155" i="1" s="1"/>
  <c r="R155" i="1" s="1" a="1"/>
  <c r="R155" i="1" s="1"/>
  <c r="Q160" i="1" a="1"/>
  <c r="Q160" i="1" s="1"/>
  <c r="R160" i="1" s="1" a="1"/>
  <c r="R160" i="1" s="1"/>
  <c r="Q166" i="1" a="1"/>
  <c r="Q166" i="1" s="1"/>
  <c r="R166" i="1" s="1" a="1"/>
  <c r="R166" i="1" s="1"/>
  <c r="Q172" i="1" a="1"/>
  <c r="Q172" i="1" s="1"/>
  <c r="R172" i="1" s="1" a="1"/>
  <c r="R172" i="1" s="1"/>
  <c r="Q175" i="1" a="1"/>
  <c r="Q175" i="1" s="1"/>
  <c r="R175" i="1" s="1" a="1"/>
  <c r="R175" i="1" s="1"/>
  <c r="Q178" i="1" a="1"/>
  <c r="Q178" i="1" s="1"/>
  <c r="R178" i="1" s="1" a="1"/>
  <c r="R178" i="1" s="1"/>
  <c r="S178" i="1" s="1" a="1"/>
  <c r="S178" i="1" s="1"/>
  <c r="Q180" i="1" a="1"/>
  <c r="Q180" i="1" s="1"/>
  <c r="R180" i="1" s="1" a="1"/>
  <c r="R180" i="1" s="1"/>
  <c r="Q184" i="1" a="1"/>
  <c r="Q184" i="1" s="1"/>
  <c r="R184" i="1" s="1" a="1"/>
  <c r="R184" i="1" s="1"/>
  <c r="Q186" i="1" a="1"/>
  <c r="Q186" i="1" s="1"/>
  <c r="R186" i="1" s="1" a="1"/>
  <c r="R186" i="1" s="1"/>
  <c r="Q359" i="1" a="1"/>
  <c r="Q359" i="1" s="1"/>
  <c r="R359" i="1" s="1" a="1"/>
  <c r="R359" i="1" s="1"/>
  <c r="Q351" i="1" a="1"/>
  <c r="Q351" i="1" s="1"/>
  <c r="R351" i="1" s="1" a="1"/>
  <c r="R351" i="1" s="1"/>
  <c r="Q339" i="1" a="1"/>
  <c r="Q339" i="1" s="1"/>
  <c r="R339" i="1" s="1" a="1"/>
  <c r="R339" i="1" s="1"/>
  <c r="S339" i="1" s="1" a="1"/>
  <c r="S339" i="1" s="1"/>
  <c r="Q323" i="1" a="1"/>
  <c r="Q323" i="1" s="1"/>
  <c r="R323" i="1" s="1" a="1"/>
  <c r="R323" i="1" s="1"/>
  <c r="Q315" i="1" a="1"/>
  <c r="Q315" i="1" s="1"/>
  <c r="R315" i="1" s="1" a="1"/>
  <c r="R315" i="1" s="1"/>
  <c r="Q289" i="1" a="1"/>
  <c r="Q289" i="1" s="1"/>
  <c r="R289" i="1" s="1" a="1"/>
  <c r="R289" i="1" s="1"/>
  <c r="Q277" i="1" a="1"/>
  <c r="Q277" i="1" s="1"/>
  <c r="R277" i="1" s="1" a="1"/>
  <c r="R277" i="1" s="1"/>
  <c r="Q269" i="1" a="1"/>
  <c r="Q269" i="1" s="1"/>
  <c r="R269" i="1" s="1" a="1"/>
  <c r="R269" i="1" s="1"/>
  <c r="S269" i="1" s="1" a="1"/>
  <c r="S269" i="1" s="1"/>
  <c r="Q257" i="1" a="1"/>
  <c r="Q257" i="1" s="1"/>
  <c r="R257" i="1" s="1" a="1"/>
  <c r="R257" i="1" s="1"/>
  <c r="Q232" i="1" a="1"/>
  <c r="Q232" i="1" s="1"/>
  <c r="R232" i="1" s="1" a="1"/>
  <c r="R232" i="1" s="1"/>
  <c r="Q197" i="1" a="1"/>
  <c r="Q197" i="1" s="1"/>
  <c r="R197" i="1" s="1" a="1"/>
  <c r="R197" i="1" s="1"/>
  <c r="Q168" i="1" a="1"/>
  <c r="Q168" i="1" s="1"/>
  <c r="R168" i="1" s="1" a="1"/>
  <c r="R168" i="1" s="1"/>
  <c r="Q156" i="1" a="1"/>
  <c r="Q156" i="1" s="1"/>
  <c r="R156" i="1" s="1" a="1"/>
  <c r="R156" i="1" s="1"/>
  <c r="Q136" i="1" a="1"/>
  <c r="Q136" i="1" s="1"/>
  <c r="R136" i="1" s="1" a="1"/>
  <c r="R136" i="1" s="1"/>
  <c r="S136" i="1" s="1" a="1"/>
  <c r="S136" i="1" s="1"/>
  <c r="Q72" i="1" a="1"/>
  <c r="Q72" i="1" s="1"/>
  <c r="R72" i="1" s="1" a="1"/>
  <c r="R72" i="1" s="1"/>
  <c r="Q59" i="1" a="1"/>
  <c r="Q59" i="1" s="1"/>
  <c r="R59" i="1" s="1" a="1"/>
  <c r="R59" i="1" s="1"/>
  <c r="S59" i="1" s="1" a="1"/>
  <c r="S59" i="1" s="1"/>
  <c r="Q29" i="1" a="1"/>
  <c r="Q29" i="1" s="1"/>
  <c r="R29" i="1" s="1" a="1"/>
  <c r="R29" i="1" s="1"/>
  <c r="Q5" i="1" a="1"/>
  <c r="Q5" i="1" s="1"/>
  <c r="R5" i="1" s="1" a="1"/>
  <c r="R5" i="1" s="1"/>
  <c r="Q271" i="1" a="1"/>
  <c r="Q271" i="1" s="1"/>
  <c r="R271" i="1" s="1" a="1"/>
  <c r="R271" i="1" s="1"/>
  <c r="Q231" i="1" a="1"/>
  <c r="Q231" i="1" s="1"/>
  <c r="R231" i="1" s="1" a="1"/>
  <c r="R231" i="1" s="1"/>
  <c r="Q211" i="1" a="1"/>
  <c r="Q211" i="1" s="1"/>
  <c r="R211" i="1" s="1" a="1"/>
  <c r="R211" i="1" s="1"/>
  <c r="Q188" i="1" a="1"/>
  <c r="Q188" i="1" s="1"/>
  <c r="R188" i="1" s="1" a="1"/>
  <c r="R188" i="1" s="1"/>
  <c r="Q147" i="1" a="1"/>
  <c r="Q147" i="1" s="1"/>
  <c r="R147" i="1" s="1" a="1"/>
  <c r="R147" i="1" s="1"/>
  <c r="Q88" i="1" a="1"/>
  <c r="Q88" i="1" s="1"/>
  <c r="R88" i="1" s="1" a="1"/>
  <c r="R88" i="1" s="1"/>
  <c r="Q40" i="1" a="1"/>
  <c r="Q40" i="1" s="1"/>
  <c r="R40" i="1" s="1" a="1"/>
  <c r="R40" i="1" s="1"/>
  <c r="Q19" i="1" a="1"/>
  <c r="Q19" i="1" s="1"/>
  <c r="R19" i="1" s="1" a="1"/>
  <c r="R19" i="1" s="1"/>
  <c r="Q4" i="1" a="1"/>
  <c r="Q4" i="1" s="1"/>
  <c r="R4" i="1" s="1" a="1"/>
  <c r="R4" i="1" s="1"/>
  <c r="Q325" i="1" a="1"/>
  <c r="Q325" i="1" s="1"/>
  <c r="R325" i="1" s="1" a="1"/>
  <c r="R325" i="1" s="1"/>
  <c r="S325" i="1" s="1" a="1"/>
  <c r="S325" i="1" s="1"/>
  <c r="Q321" i="1" a="1"/>
  <c r="Q321" i="1" s="1"/>
  <c r="R321" i="1" s="1" a="1"/>
  <c r="R321" i="1" s="1"/>
  <c r="Q317" i="1" a="1"/>
  <c r="Q317" i="1" s="1"/>
  <c r="R317" i="1" s="1" a="1"/>
  <c r="R317" i="1" s="1"/>
  <c r="Q313" i="1" a="1"/>
  <c r="Q313" i="1" s="1"/>
  <c r="R313" i="1" s="1" a="1"/>
  <c r="R313" i="1" s="1"/>
  <c r="Q309" i="1" a="1"/>
  <c r="Q309" i="1" s="1"/>
  <c r="R309" i="1" s="1" a="1"/>
  <c r="R309" i="1" s="1"/>
  <c r="Q305" i="1" a="1"/>
  <c r="Q305" i="1" s="1"/>
  <c r="R305" i="1" s="1" a="1"/>
  <c r="R305" i="1" s="1"/>
  <c r="Q301" i="1" a="1"/>
  <c r="Q301" i="1" s="1"/>
  <c r="R301" i="1" s="1" a="1"/>
  <c r="R301" i="1" s="1"/>
  <c r="Q297" i="1" a="1"/>
  <c r="Q297" i="1" s="1"/>
  <c r="R297" i="1" s="1" a="1"/>
  <c r="R297" i="1" s="1"/>
  <c r="S297" i="1" s="1" a="1"/>
  <c r="S297" i="1" s="1"/>
  <c r="Q293" i="1" a="1"/>
  <c r="Q293" i="1" s="1"/>
  <c r="R293" i="1" s="1" a="1"/>
  <c r="R293" i="1" s="1"/>
  <c r="Q288" i="1" a="1"/>
  <c r="Q288" i="1" s="1"/>
  <c r="R288" i="1" s="1" a="1"/>
  <c r="R288" i="1" s="1"/>
  <c r="Q282" i="1" a="1"/>
  <c r="Q282" i="1" s="1"/>
  <c r="R282" i="1" s="1" a="1"/>
  <c r="R282" i="1" s="1"/>
  <c r="Q279" i="1" a="1"/>
  <c r="Q279" i="1" s="1"/>
  <c r="R279" i="1" s="1" a="1"/>
  <c r="R279" i="1" s="1"/>
  <c r="Q273" i="1" a="1"/>
  <c r="Q273" i="1" s="1"/>
  <c r="R273" i="1" s="1" a="1"/>
  <c r="R273" i="1" s="1"/>
  <c r="Q270" i="1" a="1"/>
  <c r="Q270" i="1" s="1"/>
  <c r="R270" i="1" s="1" a="1"/>
  <c r="R270" i="1" s="1"/>
  <c r="Q268" i="1" a="1"/>
  <c r="Q268" i="1" s="1"/>
  <c r="R268" i="1" s="1" a="1"/>
  <c r="R268" i="1" s="1"/>
  <c r="Q262" i="1" a="1"/>
  <c r="Q262" i="1" s="1"/>
  <c r="R262" i="1" s="1" a="1"/>
  <c r="R262" i="1" s="1"/>
  <c r="S262" i="1" s="1" a="1"/>
  <c r="S262" i="1" s="1"/>
  <c r="Q259" i="1" a="1"/>
  <c r="Q259" i="1" s="1"/>
  <c r="R259" i="1" s="1" a="1"/>
  <c r="R259" i="1" s="1"/>
  <c r="Q256" i="1" a="1"/>
  <c r="Q256" i="1" s="1"/>
  <c r="R256" i="1" s="1" a="1"/>
  <c r="R256" i="1" s="1"/>
  <c r="Q253" i="1" a="1"/>
  <c r="Q253" i="1" s="1"/>
  <c r="R253" i="1" s="1" a="1"/>
  <c r="R253" i="1" s="1"/>
  <c r="Q250" i="1" a="1"/>
  <c r="Q250" i="1" s="1"/>
  <c r="R250" i="1" s="1" a="1"/>
  <c r="R250" i="1" s="1"/>
  <c r="Q248" i="1" a="1"/>
  <c r="Q248" i="1" s="1"/>
  <c r="R248" i="1" s="1" a="1"/>
  <c r="R248" i="1" s="1"/>
  <c r="S248" i="1" s="1" a="1"/>
  <c r="S248" i="1" s="1"/>
  <c r="Q239" i="1" a="1"/>
  <c r="Q239" i="1" s="1"/>
  <c r="R239" i="1" s="1" a="1"/>
  <c r="R239" i="1" s="1"/>
  <c r="Q236" i="1" a="1"/>
  <c r="Q236" i="1" s="1"/>
  <c r="R236" i="1" s="1" a="1"/>
  <c r="R236" i="1" s="1"/>
  <c r="Q233" i="1" a="1"/>
  <c r="Q233" i="1" s="1"/>
  <c r="R233" i="1" s="1" a="1"/>
  <c r="R233" i="1" s="1"/>
  <c r="Q230" i="1" a="1"/>
  <c r="Q230" i="1" s="1"/>
  <c r="R230" i="1" s="1" a="1"/>
  <c r="R230" i="1" s="1"/>
  <c r="Q221" i="1" a="1"/>
  <c r="Q221" i="1" s="1"/>
  <c r="R221" i="1" s="1" a="1"/>
  <c r="R221" i="1" s="1"/>
  <c r="Q219" i="1" a="1"/>
  <c r="Q219" i="1" s="1"/>
  <c r="R219" i="1" s="1" a="1"/>
  <c r="R219" i="1" s="1"/>
  <c r="Q216" i="1" a="1"/>
  <c r="Q216" i="1" s="1"/>
  <c r="R216" i="1" s="1" a="1"/>
  <c r="R216" i="1" s="1"/>
  <c r="Q213" i="1" a="1"/>
  <c r="Q213" i="1" s="1"/>
  <c r="R213" i="1" s="1" a="1"/>
  <c r="R213" i="1" s="1"/>
  <c r="S213" i="1" s="1" a="1"/>
  <c r="S213" i="1" s="1"/>
  <c r="Q210" i="1" a="1"/>
  <c r="Q210" i="1" s="1"/>
  <c r="R210" i="1" s="1" a="1"/>
  <c r="R210" i="1" s="1"/>
  <c r="Q207" i="1" a="1"/>
  <c r="Q207" i="1" s="1"/>
  <c r="R207" i="1" s="1" a="1"/>
  <c r="R207" i="1" s="1"/>
  <c r="Q201" i="1" a="1"/>
  <c r="Q201" i="1" s="1"/>
  <c r="R201" i="1" s="1" a="1"/>
  <c r="R201" i="1" s="1"/>
  <c r="Q199" i="1" a="1"/>
  <c r="Q199" i="1" s="1"/>
  <c r="R199" i="1" s="1" a="1"/>
  <c r="R199" i="1" s="1"/>
  <c r="S199" i="1" s="1" a="1"/>
  <c r="S199" i="1" s="1"/>
  <c r="Q195" i="1" a="1"/>
  <c r="Q195" i="1" s="1"/>
  <c r="R195" i="1" s="1" a="1"/>
  <c r="R195" i="1" s="1"/>
  <c r="Q190" i="1" a="1"/>
  <c r="Q190" i="1" s="1"/>
  <c r="R190" i="1" s="1" a="1"/>
  <c r="R190" i="1" s="1"/>
  <c r="Q187" i="1" a="1"/>
  <c r="Q187" i="1" s="1"/>
  <c r="R187" i="1" s="1" a="1"/>
  <c r="R187" i="1" s="1"/>
  <c r="Q182" i="1" a="1"/>
  <c r="Q182" i="1" s="1"/>
  <c r="R182" i="1" s="1" a="1"/>
  <c r="R182" i="1" s="1"/>
  <c r="Q177" i="1" a="1"/>
  <c r="Q177" i="1" s="1"/>
  <c r="R177" i="1" s="1" a="1"/>
  <c r="R177" i="1" s="1"/>
  <c r="Q171" i="1" a="1"/>
  <c r="Q171" i="1" s="1"/>
  <c r="R171" i="1" s="1" a="1"/>
  <c r="R171" i="1" s="1"/>
  <c r="S171" i="1" s="1" a="1"/>
  <c r="S171" i="1" s="1"/>
  <c r="Q162" i="1" a="1"/>
  <c r="Q162" i="1" s="1"/>
  <c r="R162" i="1" s="1" a="1"/>
  <c r="R162" i="1" s="1"/>
  <c r="Q153" i="1" a="1"/>
  <c r="Q153" i="1" s="1"/>
  <c r="R153" i="1" s="1" a="1"/>
  <c r="R153" i="1" s="1"/>
  <c r="Q144" i="1" a="1"/>
  <c r="Q144" i="1" s="1"/>
  <c r="R144" i="1" s="1" a="1"/>
  <c r="R144" i="1" s="1"/>
  <c r="Q142" i="1" a="1"/>
  <c r="Q142" i="1" s="1"/>
  <c r="R142" i="1" s="1" a="1"/>
  <c r="R142" i="1" s="1"/>
  <c r="Q133" i="1" a="1"/>
  <c r="Q133" i="1" s="1"/>
  <c r="R133" i="1" s="1" a="1"/>
  <c r="R133" i="1" s="1"/>
  <c r="Q124" i="1" a="1"/>
  <c r="Q124" i="1" s="1"/>
  <c r="R124" i="1" s="1" a="1"/>
  <c r="R124" i="1" s="1"/>
  <c r="Q122" i="1" a="1"/>
  <c r="Q122" i="1" s="1"/>
  <c r="R122" i="1" s="1" a="1"/>
  <c r="R122" i="1" s="1"/>
  <c r="S122" i="1" s="1" a="1"/>
  <c r="S122" i="1" s="1"/>
  <c r="Q113" i="1" a="1"/>
  <c r="Q113" i="1" s="1"/>
  <c r="R113" i="1" s="1" a="1"/>
  <c r="R113" i="1" s="1"/>
  <c r="Q105" i="1" a="1"/>
  <c r="Q105" i="1" s="1"/>
  <c r="R105" i="1" s="1" a="1"/>
  <c r="R105" i="1" s="1"/>
  <c r="Q95" i="1" a="1"/>
  <c r="Q95" i="1" s="1"/>
  <c r="R95" i="1" s="1" a="1"/>
  <c r="R95" i="1" s="1"/>
  <c r="Q92" i="1" a="1"/>
  <c r="Q92" i="1" s="1"/>
  <c r="R92" i="1" s="1" a="1"/>
  <c r="R92" i="1" s="1"/>
  <c r="Q82" i="1" a="1"/>
  <c r="Q82" i="1" s="1"/>
  <c r="R82" i="1" s="1" a="1"/>
  <c r="R82" i="1" s="1"/>
  <c r="Q79" i="1" a="1"/>
  <c r="Q79" i="1" s="1"/>
  <c r="R79" i="1" s="1" a="1"/>
  <c r="R79" i="1" s="1"/>
  <c r="Q69" i="1" a="1"/>
  <c r="Q69" i="1" s="1"/>
  <c r="R69" i="1" s="1" a="1"/>
  <c r="R69" i="1" s="1"/>
  <c r="Q56" i="1" a="1"/>
  <c r="Q56" i="1" s="1"/>
  <c r="R56" i="1" s="1" a="1"/>
  <c r="R56" i="1" s="1"/>
  <c r="Q47" i="1" a="1"/>
  <c r="Q47" i="1" s="1"/>
  <c r="R47" i="1" s="1" a="1"/>
  <c r="R47" i="1" s="1"/>
  <c r="Q45" i="1" a="1"/>
  <c r="Q45" i="1" s="1"/>
  <c r="R45" i="1" s="1" a="1"/>
  <c r="R45" i="1" s="1"/>
  <c r="S45" i="1" s="1" a="1"/>
  <c r="S45" i="1" s="1"/>
  <c r="Q34" i="1" a="1"/>
  <c r="Q34" i="1" s="1"/>
  <c r="R34" i="1" s="1" a="1"/>
  <c r="R34" i="1" s="1"/>
  <c r="Q25" i="1" a="1"/>
  <c r="Q25" i="1" s="1"/>
  <c r="R25" i="1" s="1" a="1"/>
  <c r="R25" i="1" s="1"/>
  <c r="Q23" i="1" a="1"/>
  <c r="Q23" i="1" s="1"/>
  <c r="R23" i="1" s="1" a="1"/>
  <c r="R23" i="1" s="1"/>
  <c r="Q14" i="1" a="1"/>
  <c r="Q14" i="1" s="1"/>
  <c r="R14" i="1" s="1" a="1"/>
  <c r="R14" i="1" s="1"/>
  <c r="Q367" i="1" a="1"/>
  <c r="Q367" i="1" s="1"/>
  <c r="R367" i="1" s="1" a="1"/>
  <c r="R367" i="1" s="1"/>
  <c r="S367" i="1" s="1" a="1"/>
  <c r="S367" i="1" s="1"/>
  <c r="Q343" i="1" a="1"/>
  <c r="Q343" i="1" s="1"/>
  <c r="R343" i="1" s="1" a="1"/>
  <c r="R343" i="1" s="1"/>
  <c r="Q335" i="1" a="1"/>
  <c r="Q335" i="1" s="1"/>
  <c r="R335" i="1" s="1" a="1"/>
  <c r="R335" i="1" s="1"/>
  <c r="Q327" i="1" a="1"/>
  <c r="Q327" i="1" s="1"/>
  <c r="R327" i="1" s="1" a="1"/>
  <c r="R327" i="1" s="1"/>
  <c r="Q319" i="1" a="1"/>
  <c r="Q319" i="1" s="1"/>
  <c r="R319" i="1" s="1" a="1"/>
  <c r="R319" i="1" s="1"/>
  <c r="Q307" i="1" a="1"/>
  <c r="Q307" i="1" s="1"/>
  <c r="R307" i="1" s="1" a="1"/>
  <c r="R307" i="1" s="1"/>
  <c r="Q299" i="1" a="1"/>
  <c r="Q299" i="1" s="1"/>
  <c r="R299" i="1" s="1" a="1"/>
  <c r="R299" i="1" s="1"/>
  <c r="Q292" i="1" a="1"/>
  <c r="Q292" i="1" s="1"/>
  <c r="R292" i="1" s="1" a="1"/>
  <c r="R292" i="1" s="1"/>
  <c r="Q272" i="1" a="1"/>
  <c r="Q272" i="1" s="1"/>
  <c r="R272" i="1" s="1" a="1"/>
  <c r="R272" i="1" s="1"/>
  <c r="Q252" i="1" a="1"/>
  <c r="Q252" i="1" s="1"/>
  <c r="R252" i="1" s="1" a="1"/>
  <c r="R252" i="1" s="1"/>
  <c r="Q237" i="1" a="1"/>
  <c r="Q237" i="1" s="1"/>
  <c r="R237" i="1" s="1" a="1"/>
  <c r="R237" i="1" s="1"/>
  <c r="Q217" i="1" a="1"/>
  <c r="Q217" i="1" s="1"/>
  <c r="R217" i="1" s="1" a="1"/>
  <c r="R217" i="1" s="1"/>
  <c r="Q203" i="1" a="1"/>
  <c r="Q203" i="1" s="1"/>
  <c r="R203" i="1" s="1" a="1"/>
  <c r="R203" i="1" s="1"/>
  <c r="Q185" i="1" a="1"/>
  <c r="Q185" i="1" s="1"/>
  <c r="R185" i="1" s="1" a="1"/>
  <c r="R185" i="1" s="1"/>
  <c r="S185" i="1" s="1" a="1"/>
  <c r="S185" i="1" s="1"/>
  <c r="Q108" i="1" a="1"/>
  <c r="Q108" i="1" s="1"/>
  <c r="R108" i="1" s="1" a="1"/>
  <c r="R108" i="1" s="1"/>
  <c r="S108" i="1" s="1" a="1"/>
  <c r="S108" i="1" s="1"/>
  <c r="Q89" i="1" a="1"/>
  <c r="Q89" i="1" s="1"/>
  <c r="R89" i="1" s="1" a="1"/>
  <c r="R89" i="1" s="1"/>
  <c r="Q41" i="1" a="1"/>
  <c r="Q41" i="1" s="1"/>
  <c r="R41" i="1" s="1" a="1"/>
  <c r="R41" i="1" s="1"/>
  <c r="Q17" i="1" a="1"/>
  <c r="Q17" i="1" s="1"/>
  <c r="R17" i="1" s="1" a="1"/>
  <c r="R17" i="1" s="1"/>
  <c r="S17" i="1" s="1" a="1"/>
  <c r="S17" i="1" s="1"/>
  <c r="Q291" i="1" a="1"/>
  <c r="Q291" i="1" s="1"/>
  <c r="R291" i="1" s="1" a="1"/>
  <c r="R291" i="1" s="1"/>
  <c r="Q280" i="1" a="1"/>
  <c r="Q280" i="1" s="1"/>
  <c r="R280" i="1" s="1" a="1"/>
  <c r="R280" i="1" s="1"/>
  <c r="Q260" i="1" a="1"/>
  <c r="Q260" i="1" s="1"/>
  <c r="R260" i="1" s="1" a="1"/>
  <c r="R260" i="1" s="1"/>
  <c r="Q228" i="1" a="1"/>
  <c r="Q228" i="1" s="1"/>
  <c r="R228" i="1" s="1" a="1"/>
  <c r="R228" i="1" s="1"/>
  <c r="Q208" i="1" a="1"/>
  <c r="Q208" i="1" s="1"/>
  <c r="R208" i="1" s="1" a="1"/>
  <c r="R208" i="1" s="1"/>
  <c r="Q196" i="1" a="1"/>
  <c r="Q196" i="1" s="1"/>
  <c r="R196" i="1" s="1" a="1"/>
  <c r="R196" i="1" s="1"/>
  <c r="Q183" i="1" a="1"/>
  <c r="Q183" i="1" s="1"/>
  <c r="R183" i="1" s="1" a="1"/>
  <c r="R183" i="1" s="1"/>
  <c r="Q164" i="1" a="1"/>
  <c r="Q164" i="1" s="1"/>
  <c r="R164" i="1" s="1" a="1"/>
  <c r="R164" i="1" s="1"/>
  <c r="S164" i="1" s="1" a="1"/>
  <c r="S164" i="1" s="1"/>
  <c r="Q127" i="1" a="1"/>
  <c r="Q127" i="1" s="1"/>
  <c r="R127" i="1" s="1" a="1"/>
  <c r="R127" i="1" s="1"/>
  <c r="Q28" i="1" a="1"/>
  <c r="Q28" i="1" s="1"/>
  <c r="R28" i="1" s="1" a="1"/>
  <c r="R28" i="1" s="1"/>
  <c r="Q16" i="1" a="1"/>
  <c r="Q16" i="1" s="1"/>
  <c r="R16" i="1" s="1" a="1"/>
  <c r="R16" i="1" s="1"/>
  <c r="Q364" i="1" a="1"/>
  <c r="Q364" i="1" s="1"/>
  <c r="R364" i="1" s="1" a="1"/>
  <c r="R364" i="1" s="1"/>
  <c r="Q360" i="1" a="1"/>
  <c r="Q360" i="1" s="1"/>
  <c r="R360" i="1" s="1" a="1"/>
  <c r="R360" i="1" s="1"/>
  <c r="S360" i="1" s="1" a="1"/>
  <c r="S360" i="1" s="1"/>
  <c r="Q356" i="1" a="1"/>
  <c r="Q356" i="1" s="1"/>
  <c r="R356" i="1" s="1" a="1"/>
  <c r="R356" i="1" s="1"/>
  <c r="Q352" i="1" a="1"/>
  <c r="Q352" i="1" s="1"/>
  <c r="R352" i="1" s="1" a="1"/>
  <c r="R352" i="1" s="1"/>
  <c r="Q348" i="1" a="1"/>
  <c r="Q348" i="1" s="1"/>
  <c r="R348" i="1" s="1" a="1"/>
  <c r="R348" i="1" s="1"/>
  <c r="Q344" i="1" a="1"/>
  <c r="Q344" i="1" s="1"/>
  <c r="R344" i="1" s="1" a="1"/>
  <c r="R344" i="1" s="1"/>
  <c r="Q340" i="1" a="1"/>
  <c r="Q340" i="1" s="1"/>
  <c r="R340" i="1" s="1" a="1"/>
  <c r="R340" i="1" s="1"/>
  <c r="Q336" i="1" a="1"/>
  <c r="Q336" i="1" s="1"/>
  <c r="R336" i="1" s="1" a="1"/>
  <c r="R336" i="1" s="1"/>
  <c r="Q332" i="1" a="1"/>
  <c r="Q332" i="1" s="1"/>
  <c r="R332" i="1" s="1" a="1"/>
  <c r="R332" i="1" s="1"/>
  <c r="S332" i="1" s="1" a="1"/>
  <c r="S332" i="1" s="1"/>
  <c r="Q328" i="1" a="1"/>
  <c r="Q328" i="1" s="1"/>
  <c r="R328" i="1" s="1" a="1"/>
  <c r="R328" i="1" s="1"/>
  <c r="Q324" i="1" a="1"/>
  <c r="Q324" i="1" s="1"/>
  <c r="R324" i="1" s="1" a="1"/>
  <c r="R324" i="1" s="1"/>
  <c r="Q320" i="1" a="1"/>
  <c r="Q320" i="1" s="1"/>
  <c r="R320" i="1" s="1" a="1"/>
  <c r="R320" i="1" s="1"/>
  <c r="Q316" i="1" a="1"/>
  <c r="Q316" i="1" s="1"/>
  <c r="R316" i="1" s="1" a="1"/>
  <c r="R316" i="1" s="1"/>
  <c r="Q312" i="1" a="1"/>
  <c r="Q312" i="1" s="1"/>
  <c r="R312" i="1" s="1" a="1"/>
  <c r="R312" i="1" s="1"/>
  <c r="Q308" i="1" a="1"/>
  <c r="Q308" i="1" s="1"/>
  <c r="R308" i="1" s="1" a="1"/>
  <c r="R308" i="1" s="1"/>
  <c r="Q304" i="1" a="1"/>
  <c r="Q304" i="1" s="1"/>
  <c r="R304" i="1" s="1" a="1"/>
  <c r="R304" i="1" s="1"/>
  <c r="S304" i="1" s="1" a="1"/>
  <c r="S304" i="1" s="1"/>
  <c r="Q300" i="1" a="1"/>
  <c r="Q300" i="1" s="1"/>
  <c r="R300" i="1" s="1" a="1"/>
  <c r="R300" i="1" s="1"/>
  <c r="Q296" i="1" a="1"/>
  <c r="Q296" i="1" s="1"/>
  <c r="R296" i="1" s="1" a="1"/>
  <c r="R296" i="1" s="1"/>
  <c r="Q290" i="1" a="1"/>
  <c r="Q290" i="1" s="1"/>
  <c r="R290" i="1" s="1" a="1"/>
  <c r="R290" i="1" s="1"/>
  <c r="S290" i="1" s="1" a="1"/>
  <c r="S290" i="1" s="1"/>
  <c r="Q287" i="1" a="1"/>
  <c r="Q287" i="1" s="1"/>
  <c r="R287" i="1" s="1" a="1"/>
  <c r="R287" i="1" s="1"/>
  <c r="Q284" i="1" a="1"/>
  <c r="Q284" i="1" s="1"/>
  <c r="R284" i="1" s="1" a="1"/>
  <c r="R284" i="1" s="1"/>
  <c r="Q281" i="1" a="1"/>
  <c r="Q281" i="1" s="1"/>
  <c r="R281" i="1" s="1" a="1"/>
  <c r="R281" i="1" s="1"/>
  <c r="Q278" i="1" a="1"/>
  <c r="Q278" i="1" s="1"/>
  <c r="R278" i="1" s="1" a="1"/>
  <c r="R278" i="1" s="1"/>
  <c r="Q276" i="1" a="1"/>
  <c r="Q276" i="1" s="1"/>
  <c r="R276" i="1" s="1" a="1"/>
  <c r="R276" i="1" s="1"/>
  <c r="S276" i="1" s="1" a="1"/>
  <c r="S276" i="1" s="1"/>
  <c r="Q267" i="1" a="1"/>
  <c r="Q267" i="1" s="1"/>
  <c r="R267" i="1" s="1" a="1"/>
  <c r="R267" i="1" s="1"/>
  <c r="Q264" i="1" a="1"/>
  <c r="Q264" i="1" s="1"/>
  <c r="R264" i="1" s="1" a="1"/>
  <c r="R264" i="1" s="1"/>
  <c r="Q261" i="1" a="1"/>
  <c r="Q261" i="1" s="1"/>
  <c r="R261" i="1" s="1" a="1"/>
  <c r="R261" i="1" s="1"/>
  <c r="Q258" i="1" a="1"/>
  <c r="Q258" i="1" s="1"/>
  <c r="R258" i="1" s="1" a="1"/>
  <c r="R258" i="1" s="1"/>
  <c r="Q249" i="1" a="1"/>
  <c r="Q249" i="1" s="1"/>
  <c r="R249" i="1" s="1" a="1"/>
  <c r="R249" i="1" s="1"/>
  <c r="Q247" i="1" a="1"/>
  <c r="Q247" i="1" s="1"/>
  <c r="R247" i="1" s="1" a="1"/>
  <c r="R247" i="1" s="1"/>
  <c r="Q244" i="1" a="1"/>
  <c r="Q244" i="1" s="1"/>
  <c r="R244" i="1" s="1" a="1"/>
  <c r="R244" i="1" s="1"/>
  <c r="Q241" i="1" a="1"/>
  <c r="Q241" i="1" s="1"/>
  <c r="R241" i="1" s="1" a="1"/>
  <c r="R241" i="1" s="1"/>
  <c r="S241" i="1" s="1" a="1"/>
  <c r="S241" i="1" s="1"/>
  <c r="Q238" i="1" a="1"/>
  <c r="Q238" i="1" s="1"/>
  <c r="R238" i="1" s="1" a="1"/>
  <c r="R238" i="1" s="1"/>
  <c r="Q235" i="1" a="1"/>
  <c r="Q235" i="1" s="1"/>
  <c r="R235" i="1" s="1" a="1"/>
  <c r="R235" i="1" s="1"/>
  <c r="Q229" i="1" a="1"/>
  <c r="Q229" i="1" s="1"/>
  <c r="R229" i="1" s="1" a="1"/>
  <c r="R229" i="1" s="1"/>
  <c r="Q227" i="1" a="1"/>
  <c r="Q227" i="1" s="1"/>
  <c r="R227" i="1" s="1" a="1"/>
  <c r="R227" i="1" s="1"/>
  <c r="S227" i="1" s="1" a="1"/>
  <c r="S227" i="1" s="1"/>
  <c r="Q224" i="1" a="1"/>
  <c r="Q224" i="1" s="1"/>
  <c r="R224" i="1" s="1" a="1"/>
  <c r="R224" i="1" s="1"/>
  <c r="Q218" i="1" a="1"/>
  <c r="Q218" i="1" s="1"/>
  <c r="R218" i="1" s="1" a="1"/>
  <c r="R218" i="1" s="1"/>
  <c r="Q215" i="1" a="1"/>
  <c r="Q215" i="1" s="1"/>
  <c r="R215" i="1" s="1" a="1"/>
  <c r="R215" i="1" s="1"/>
  <c r="Q209" i="1" a="1"/>
  <c r="Q209" i="1" s="1"/>
  <c r="R209" i="1" s="1" a="1"/>
  <c r="R209" i="1" s="1"/>
  <c r="Q204" i="1" a="1"/>
  <c r="Q204" i="1" s="1"/>
  <c r="R204" i="1" s="1" a="1"/>
  <c r="R204" i="1" s="1"/>
  <c r="Q198" i="1" a="1"/>
  <c r="Q198" i="1" s="1"/>
  <c r="R198" i="1" s="1" a="1"/>
  <c r="R198" i="1" s="1"/>
  <c r="Q192" i="1" a="1"/>
  <c r="Q192" i="1" s="1"/>
  <c r="R192" i="1" s="1" a="1"/>
  <c r="R192" i="1" s="1"/>
  <c r="S192" i="1" s="1" a="1"/>
  <c r="S192" i="1" s="1"/>
  <c r="Q181" i="1" a="1"/>
  <c r="Q181" i="1" s="1"/>
  <c r="R181" i="1" s="1" a="1"/>
  <c r="R181" i="1" s="1"/>
  <c r="Q176" i="1" a="1"/>
  <c r="Q176" i="1" s="1"/>
  <c r="R176" i="1" s="1" a="1"/>
  <c r="R176" i="1" s="1"/>
  <c r="Q173" i="1" a="1"/>
  <c r="Q173" i="1" s="1"/>
  <c r="R173" i="1" s="1" a="1"/>
  <c r="R173" i="1" s="1"/>
  <c r="Q170" i="1" a="1"/>
  <c r="Q170" i="1" s="1"/>
  <c r="R170" i="1" s="1" a="1"/>
  <c r="R170" i="1" s="1"/>
  <c r="Q161" i="1" a="1"/>
  <c r="Q161" i="1" s="1"/>
  <c r="R161" i="1" s="1" a="1"/>
  <c r="R161" i="1" s="1"/>
  <c r="Q152" i="1" a="1"/>
  <c r="Q152" i="1" s="1"/>
  <c r="R152" i="1" s="1" a="1"/>
  <c r="R152" i="1" s="1"/>
  <c r="Q150" i="1" a="1"/>
  <c r="Q150" i="1" s="1"/>
  <c r="R150" i="1" s="1" a="1"/>
  <c r="R150" i="1" s="1"/>
  <c r="S150" i="1" s="1" a="1"/>
  <c r="S150" i="1" s="1"/>
  <c r="Q141" i="1" a="1"/>
  <c r="Q141" i="1" s="1"/>
  <c r="R141" i="1" s="1" a="1"/>
  <c r="R141" i="1" s="1"/>
  <c r="Q132" i="1" a="1"/>
  <c r="Q132" i="1" s="1"/>
  <c r="R132" i="1" s="1" a="1"/>
  <c r="R132" i="1" s="1"/>
  <c r="Q121" i="1" a="1"/>
  <c r="Q121" i="1" s="1"/>
  <c r="R121" i="1" s="1" a="1"/>
  <c r="R121" i="1" s="1"/>
  <c r="Q112" i="1" a="1"/>
  <c r="Q112" i="1" s="1"/>
  <c r="R112" i="1" s="1" a="1"/>
  <c r="R112" i="1" s="1"/>
  <c r="Q104" i="1" a="1"/>
  <c r="Q104" i="1" s="1"/>
  <c r="R104" i="1" s="1" a="1"/>
  <c r="R104" i="1" s="1"/>
  <c r="Q91" i="1" a="1"/>
  <c r="Q91" i="1" s="1"/>
  <c r="R91" i="1" s="1" a="1"/>
  <c r="R91" i="1" s="1"/>
  <c r="Q81" i="1" a="1"/>
  <c r="Q81" i="1" s="1"/>
  <c r="R81" i="1" s="1" a="1"/>
  <c r="R81" i="1" s="1"/>
  <c r="Q78" i="1" a="1"/>
  <c r="Q78" i="1" s="1"/>
  <c r="R78" i="1" s="1" a="1"/>
  <c r="R78" i="1" s="1"/>
  <c r="Q68" i="1" a="1"/>
  <c r="Q68" i="1" s="1"/>
  <c r="R68" i="1" s="1" a="1"/>
  <c r="R68" i="1" s="1"/>
  <c r="Q65" i="1" a="1"/>
  <c r="Q65" i="1" s="1"/>
  <c r="R65" i="1" s="1" a="1"/>
  <c r="R65" i="1" s="1"/>
  <c r="Q55" i="1" a="1"/>
  <c r="Q55" i="1" s="1"/>
  <c r="R55" i="1" s="1" a="1"/>
  <c r="R55" i="1" s="1"/>
  <c r="Q46" i="1" a="1"/>
  <c r="Q46" i="1" s="1"/>
  <c r="R46" i="1" s="1" a="1"/>
  <c r="R46" i="1" s="1"/>
  <c r="Q44" i="1" a="1"/>
  <c r="Q44" i="1" s="1"/>
  <c r="R44" i="1" s="1" a="1"/>
  <c r="R44" i="1" s="1"/>
  <c r="Q31" i="1" a="1"/>
  <c r="Q31" i="1" s="1"/>
  <c r="R31" i="1" s="1" a="1"/>
  <c r="R31" i="1" s="1"/>
  <c r="S31" i="1" s="1" a="1"/>
  <c r="S31" i="1" s="1"/>
  <c r="Q22" i="1" a="1"/>
  <c r="Q22" i="1" s="1"/>
  <c r="R22" i="1" s="1" a="1"/>
  <c r="R22" i="1" s="1"/>
  <c r="B4" i="3"/>
  <c r="B7" i="3"/>
  <c r="R10" i="1" l="1" a="1"/>
  <c r="R10" i="1" s="1"/>
  <c r="S10" i="1" s="1" a="1"/>
  <c r="S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<sst xmlns="http://schemas.openxmlformats.org/spreadsheetml/2006/main" count="69" uniqueCount="62">
  <si>
    <t>Planning 2026</t>
  </si>
  <si>
    <t>Date</t>
  </si>
  <si>
    <t>Arrivée matin</t>
  </si>
  <si>
    <t>Début pause matin</t>
  </si>
  <si>
    <t>Fin pause matin</t>
  </si>
  <si>
    <t>Départ matin</t>
  </si>
  <si>
    <t>Arrivée soir</t>
  </si>
  <si>
    <t>Début pause soir</t>
  </si>
  <si>
    <t>Fin pause soir</t>
  </si>
  <si>
    <t>Départ soir</t>
  </si>
  <si>
    <t>Total jour</t>
  </si>
  <si>
    <t>Commentaire</t>
  </si>
  <si>
    <t>Heures payées</t>
  </si>
  <si>
    <t>Repas matin</t>
  </si>
  <si>
    <t>Repas soir</t>
  </si>
  <si>
    <t>Mois</t>
  </si>
  <si>
    <t>Jours travaillés</t>
  </si>
  <si>
    <t>Total repas</t>
  </si>
  <si>
    <t>Congés payés</t>
  </si>
  <si>
    <t xml:space="preserve">Description </t>
  </si>
  <si>
    <t xml:space="preserve">Heures cotrat hebdo </t>
  </si>
  <si>
    <t>Durée école (h)</t>
  </si>
  <si>
    <t>Durée repos(h)</t>
  </si>
  <si>
    <t xml:space="preserve">Informations vairables </t>
  </si>
  <si>
    <t xml:space="preserve">Durée férié </t>
  </si>
  <si>
    <t xml:space="preserve">Durée congés </t>
  </si>
  <si>
    <t>Liste des commentaires</t>
  </si>
  <si>
    <t>RTT</t>
  </si>
  <si>
    <t>Arrêt de travail</t>
  </si>
  <si>
    <t>Congés sans solde</t>
  </si>
  <si>
    <t xml:space="preserve">Jour de repos </t>
  </si>
  <si>
    <t>Férié</t>
  </si>
  <si>
    <t>Ecole</t>
  </si>
  <si>
    <t xml:space="preserve">Exams </t>
  </si>
  <si>
    <t>Formation</t>
  </si>
  <si>
    <t>198,239,206</t>
  </si>
  <si>
    <t>180,225,205</t>
  </si>
  <si>
    <t>255,204,204</t>
  </si>
  <si>
    <t>255,229,204</t>
  </si>
  <si>
    <t>230,230,230</t>
  </si>
  <si>
    <t>204,229,255</t>
  </si>
  <si>
    <t>255,255,204</t>
  </si>
  <si>
    <t>255,245,204</t>
  </si>
  <si>
    <t>230,220,255</t>
  </si>
  <si>
    <t xml:space="preserve">Code couleur </t>
  </si>
  <si>
    <t>Contrat hebdo (h)</t>
  </si>
  <si>
    <t>Récapitulatif 2026</t>
  </si>
  <si>
    <t>Jours commentaire</t>
  </si>
  <si>
    <t>Cause principale</t>
  </si>
  <si>
    <t>Heures sup</t>
  </si>
  <si>
    <t>Signature</t>
  </si>
  <si>
    <t>Duréé journaliere contrat (h décimales)</t>
  </si>
  <si>
    <t xml:space="preserve">Jour travaillé par semaine </t>
  </si>
  <si>
    <t>Jour par semaine</t>
  </si>
  <si>
    <t>total semaine</t>
  </si>
  <si>
    <t>semaine</t>
  </si>
  <si>
    <t>auxi</t>
  </si>
  <si>
    <t>ecart</t>
  </si>
  <si>
    <t>total Repas matin</t>
  </si>
  <si>
    <t>total Repas soir</t>
  </si>
  <si>
    <t>mois</t>
  </si>
  <si>
    <t>Abbrev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</si>
</sst>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ddd\ dd/mm/yyyy"/>
    <numFmt numFmtId="166" formatCode="mmm\ yyyy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1"/>
      <color rgb="FF000000"/>
      <name val="Aptos Narrow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CDCDC"/>
        <bgColor indexed="64"/>
      </patternFill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" fillId="3" borderId="12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7" xfId="0" applyBorder="1" applyAlignment="1">
      <alignment horizontal="right"/>
    </xf>
    <xf numFmtId="2" fontId="0" fillId="0" borderId="1" xfId="0" applyNumberFormat="1" applyBorder="1"/>
    <xf numFmtId="0" fontId="0" fillId="0" borderId="8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15" xfId="0" applyBorder="1"/>
    <xf numFmtId="0" fontId="1" fillId="2" borderId="16" xfId="0" applyFont="1" applyFill="1" applyBorder="1"/>
    <xf numFmtId="0" fontId="1" fillId="2" borderId="17" xfId="0" applyFont="1" applyFill="1" applyBorder="1"/>
    <xf numFmtId="0" fontId="1" fillId="2" borderId="18" xfId="0" applyFont="1" applyFill="1" applyBorder="1"/>
    <xf numFmtId="0" fontId="0" fillId="0" borderId="21" xfId="0" applyBorder="1"/>
    <xf numFmtId="2" fontId="0" fillId="0" borderId="0" xfId="0" applyNumberFormat="1"/>
    <xf numFmtId="0" fontId="0" fillId="0" borderId="20" xfId="0" applyBorder="1"/>
    <xf numFmtId="0" fontId="0" fillId="0" borderId="23" xfId="0" applyBorder="1"/>
    <xf numFmtId="165" fontId="0" fillId="0" borderId="24" xfId="0" applyNumberFormat="1" applyBorder="1"/>
    <xf numFmtId="20" fontId="0" fillId="0" borderId="25" xfId="0" applyNumberFormat="1" applyBorder="1" applyProtection="1">
      <protection locked="0"/>
    </xf>
    <xf numFmtId="164" fontId="0" fillId="0" borderId="25" xfId="0" applyNumberFormat="1" applyBorder="1"/>
    <xf numFmtId="0" fontId="0" fillId="0" borderId="25" xfId="0" applyBorder="1" applyProtection="1">
      <protection locked="0"/>
    </xf>
    <xf numFmtId="0" fontId="0" fillId="0" borderId="26" xfId="0" applyBorder="1" applyProtection="1">
      <protection locked="0"/>
    </xf>
    <xf numFmtId="164" fontId="0" fillId="0" borderId="23" xfId="0" applyNumberFormat="1" applyBorder="1"/>
    <xf numFmtId="2" fontId="0" fillId="0" borderId="23" xfId="0" applyNumberFormat="1" applyBorder="1"/>
    <xf numFmtId="0" fontId="0" fillId="0" borderId="27" xfId="0" applyBorder="1"/>
    <xf numFmtId="165" fontId="0" fillId="0" borderId="28" xfId="0" applyNumberFormat="1" applyBorder="1"/>
    <xf numFmtId="20" fontId="0" fillId="0" borderId="29" xfId="0" applyNumberFormat="1" applyBorder="1" applyProtection="1">
      <protection locked="0"/>
    </xf>
    <xf numFmtId="164" fontId="0" fillId="0" borderId="29" xfId="0" applyNumberFormat="1" applyBorder="1"/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164" fontId="0" fillId="0" borderId="27" xfId="0" applyNumberFormat="1" applyBorder="1"/>
    <xf numFmtId="2" fontId="0" fillId="0" borderId="27" xfId="0" applyNumberFormat="1" applyBorder="1"/>
    <xf numFmtId="0" fontId="0" fillId="0" borderId="31" xfId="0" applyBorder="1"/>
    <xf numFmtId="165" fontId="0" fillId="0" borderId="32" xfId="0" applyNumberFormat="1" applyBorder="1"/>
    <xf numFmtId="20" fontId="0" fillId="0" borderId="33" xfId="0" applyNumberFormat="1" applyBorder="1" applyProtection="1">
      <protection locked="0"/>
    </xf>
    <xf numFmtId="164" fontId="0" fillId="0" borderId="33" xfId="0" applyNumberFormat="1" applyBorder="1"/>
    <xf numFmtId="0" fontId="0" fillId="0" borderId="33" xfId="0" applyBorder="1" applyProtection="1">
      <protection locked="0"/>
    </xf>
    <xf numFmtId="0" fontId="0" fillId="0" borderId="34" xfId="0" applyBorder="1" applyProtection="1">
      <protection locked="0"/>
    </xf>
    <xf numFmtId="164" fontId="0" fillId="0" borderId="31" xfId="0" applyNumberFormat="1" applyBorder="1"/>
    <xf numFmtId="2" fontId="0" fillId="0" borderId="31" xfId="0" applyNumberFormat="1" applyBorder="1"/>
    <xf numFmtId="0" fontId="0" fillId="0" borderId="35" xfId="0" applyBorder="1" applyProtection="1">
      <protection locked="0"/>
    </xf>
    <xf numFmtId="0" fontId="0" fillId="0" borderId="36" xfId="0" applyBorder="1" applyProtection="1">
      <protection locked="0"/>
    </xf>
    <xf numFmtId="0" fontId="0" fillId="0" borderId="37" xfId="0" applyBorder="1" applyProtection="1">
      <protection locked="0"/>
    </xf>
    <xf numFmtId="165" fontId="0" fillId="0" borderId="23" xfId="0" applyNumberFormat="1" applyBorder="1"/>
    <xf numFmtId="165" fontId="0" fillId="0" borderId="27" xfId="0" applyNumberFormat="1" applyBorder="1"/>
    <xf numFmtId="165" fontId="0" fillId="0" borderId="31" xfId="0" applyNumberFormat="1" applyBorder="1"/>
    <xf numFmtId="17" fontId="0" fillId="0" borderId="14" xfId="0" applyNumberFormat="1" applyBorder="1"/>
    <xf numFmtId="2" fontId="0" fillId="0" borderId="20" xfId="0" applyNumberFormat="1" applyBorder="1"/>
    <xf numFmtId="166" fontId="0" fillId="0" borderId="14" xfId="0" applyNumberFormat="1" applyBorder="1"/>
    <xf numFmtId="166" fontId="0" fillId="0" borderId="19" xfId="0" applyNumberFormat="1" applyBorder="1"/>
    <xf numFmtId="0" fontId="1" fillId="2" borderId="17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2" fontId="1" fillId="2" borderId="2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Standaard" xfId="0" builtinId="0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DCDCDC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numFmt numFmtId="0" formatCode="General"/>
      <border diagonalUp="0" diagonalDown="0">
        <top style="medium">
          <color rgb="FF000000"/>
        </top>
        <bottom style="medium">
          <color rgb="FF000000"/>
        </bottom>
        <horizontal style="medium">
          <color rgb="FF000000"/>
        </horizontal>
      </border>
    </dxf>
    <dxf>
      <numFmt numFmtId="0" formatCode="General"/>
      <border diagonalUp="0" diagonalDown="0">
        <top style="medium">
          <color rgb="FF000000"/>
        </top>
        <bottom style="medium">
          <color rgb="FF000000"/>
        </bottom>
        <horizontal style="medium">
          <color rgb="FF000000"/>
        </horizontal>
      </border>
    </dxf>
    <dxf>
      <numFmt numFmtId="2" formatCode="0.00"/>
      <border diagonalUp="0" diagonalDown="0">
        <top style="medium">
          <color rgb="FF000000"/>
        </top>
        <bottom style="medium">
          <color rgb="FF000000"/>
        </bottom>
        <horizontal style="medium">
          <color rgb="FF000000"/>
        </horizontal>
      </border>
    </dxf>
    <dxf>
      <numFmt numFmtId="0" formatCode="General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0" formatCode="General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66" formatCode="mmm\ yyyy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66" formatCode="mmm\ yyyy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rgb="FFDEDEDE"/>
        </patternFill>
      </fill>
    </dxf>
    <dxf>
      <border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DCDCDC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numFmt numFmtId="2" formatCode="0.0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65" formatCode="ddd\ dd/mm/yyyy"/>
      <border diagonalUp="0" diagonalDown="0">
        <left/>
        <right/>
        <top style="medium">
          <color rgb="FF000000"/>
        </top>
        <bottom style="medium">
          <color rgb="FF000000"/>
        </bottom>
        <vertical/>
        <horizontal/>
      </border>
    </dxf>
    <dxf>
      <numFmt numFmtId="0" formatCode="General"/>
      <fill>
        <patternFill patternType="solid">
          <fgColor indexed="64"/>
          <bgColor rgb="FFFFFFC8"/>
        </patternFill>
      </fill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numFmt numFmtId="164" formatCode="[h]:mm"/>
      <border diagonalUp="0" diagonalDown="0">
        <top style="medium">
          <color rgb="FF000000"/>
        </top>
        <bottom style="medium">
          <color rgb="FF000000"/>
        </bottom>
        <horizontal style="medium">
          <color rgb="FF000000"/>
        </horizontal>
      </border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/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border diagonalUp="0" diagonalDown="0">
        <top style="medium">
          <color rgb="FF000000"/>
        </top>
        <bottom style="medium">
          <color rgb="FF000000"/>
        </bottom>
        <horizontal style="medium">
          <color rgb="FF000000"/>
        </horizontal>
      </border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fill>
        <patternFill patternType="solid">
          <fgColor indexed="64"/>
          <bgColor rgb="FFFFFFC8"/>
        </patternFill>
      </fill>
      <border diagonalUp="0" diagonalDown="0">
        <left style="thin">
          <color rgb="FF000000"/>
        </left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  <protection locked="0" hidden="0"/>
    </dxf>
    <dxf>
      <numFmt numFmtId="165" formatCode="ddd\ dd/mm/yyyy"/>
      <fill>
        <patternFill patternType="solid">
          <fgColor indexed="64"/>
          <bgColor rgb="FFFFFFC8"/>
        </patternFill>
      </fill>
      <border diagonalUp="0" diagonalDown="0">
        <left/>
        <right style="thin">
          <color rgb="FF000000"/>
        </right>
        <top style="medium">
          <color rgb="FF000000"/>
        </top>
        <bottom style="medium">
          <color rgb="FF000000"/>
        </bottom>
        <vertical/>
        <horizontal style="medium">
          <color rgb="FF000000"/>
        </horizontal>
      </border>
    </dxf>
    <dxf>
      <numFmt numFmtId="0" formatCode="General"/>
      <border diagonalUp="0" diagonalDown="0">
        <top style="medium">
          <color rgb="FF000000"/>
        </top>
        <bottom style="medium">
          <color rgb="FF000000"/>
        </bottom>
        <horizontal style="medium">
          <color rgb="FF000000"/>
        </horizontal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colors>
    <mruColors>
      <color rgb="FFDED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445435</xdr:colOff>
      <xdr:row>0</xdr:row>
      <xdr:rowOff>72465</xdr:rowOff>
    </xdr:from>
    <xdr:to>
      <xdr:col>18</xdr:col>
      <xdr:colOff>477222</xdr:colOff>
      <xdr:row>1</xdr:row>
      <xdr:rowOff>161365</xdr:rowOff>
    </xdr:to>
    <xdr:sp macro="MettreAJourRecapAnnuel" textlink="">
      <xdr:nvSpPr>
        <xdr:cNvPr id="2" name="btnRecap">
          <a:extLst>
            <a:ext uri="{FF2B5EF4-FFF2-40B4-BE49-F238E27FC236}">
              <a16:creationId xmlns:a16="http://schemas.microsoft.com/office/drawing/2014/main" id="{30A8F429-F59D-059A-49E6-AB48BB7388FB}"/>
            </a:ext>
          </a:extLst>
        </xdr:cNvPr>
        <xdr:cNvSpPr/>
      </xdr:nvSpPr>
      <xdr:spPr>
        <a:xfrm>
          <a:off x="11373411" y="72465"/>
          <a:ext cx="1708187" cy="277159"/>
        </a:xfrm>
        <a:prstGeom prst="roundRect">
          <a:avLst/>
        </a:prstGeom>
        <a:solidFill>
          <a:srgbClr val="C8DC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à jour le 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104775</xdr:rowOff>
        </xdr:from>
        <xdr:to>
          <xdr:col>5</xdr:col>
          <xdr:colOff>400050</xdr:colOff>
          <xdr:row>4</xdr:row>
          <xdr:rowOff>47625</xdr:rowOff>
        </xdr:to>
        <xdr:sp macro="" textlink="">
          <xdr:nvSpPr>
            <xdr:cNvPr id="2049" name="btnToggleProtection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Protéger / Déprotéger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7BA907-7B4A-49EF-A6A8-6CCF95BC3837}" name="Tabel1" displayName="Tabel1" ref="A3:U367" totalsRowShown="0" headerRowDxfId="0" headerRowBorderDxfId="40" tableBorderDxfId="41" totalsRowBorderDxfId="39">
  <sortState xmlns:xlrd2="http://schemas.microsoft.com/office/spreadsheetml/2017/richdata2" ref="A4:U367">
    <sortCondition ref="C4:C367"/>
  </sortState>
  <tableColumns count="21">
    <tableColumn id="16" xr3:uid="{246FCD89-4FF3-4264-86AA-31697BBAB494}" name="semaine" dataDxfId="38">
      <calculatedColumnFormula>MOD(YEAR(Tabel1[[#This Row],[Date]]-WEEKDAY(Tabel1[[#This Row],[Date]],2)+4),100)&amp;TEXT(_xlfn.ISOWEEKNUM(Tabel1[[#This Row],[Date]]),"-00")</calculatedColumnFormula>
    </tableColumn>
    <tableColumn id="24" xr3:uid="{C4C9B7AE-1A26-4AFA-8D00-E4BF5B0F82FE}" name="mois" dataDxfId="21">
      <calculatedColumnFormula>MOD(YEAR(Tabel1[[#This Row],[Date]]),100) &amp; TEXT(MONTH(Tabel1[[#This Row],[Date]]),"-00")</calculatedColumnFormula>
    </tableColumn>
    <tableColumn id="1" xr3:uid="{FA927B79-D555-43F2-BEC3-47CBE298FBE0}" name="Date" dataDxfId="37"/>
    <tableColumn id="2" xr3:uid="{3D9E68CB-CAC4-49EB-93D7-93F0FDA3EBFA}" name="Arrivée matin" dataDxfId="36"/>
    <tableColumn id="3" xr3:uid="{722506B0-C48A-4318-A9A0-8868BB7D3C2C}" name="Début pause matin" dataDxfId="35"/>
    <tableColumn id="4" xr3:uid="{6E8C25D6-F080-41C2-AF31-5E13A04F40A7}" name="Fin pause matin" dataDxfId="34"/>
    <tableColumn id="5" xr3:uid="{44853023-0275-47AC-A989-DB22E12D218B}" name="Départ matin" dataDxfId="33"/>
    <tableColumn id="6" xr3:uid="{6CCB9CDF-CCA1-4008-9FC9-99DE28973BD9}" name="Arrivée soir" dataDxfId="32"/>
    <tableColumn id="7" xr3:uid="{1F9A6FCC-A3D9-49AD-B541-8CDFE8FF7782}" name="Début pause soir" dataDxfId="31"/>
    <tableColumn id="8" xr3:uid="{377EB4BA-FC36-45C5-9AC9-05B802204AA3}" name="Fin pause soir" dataDxfId="30"/>
    <tableColumn id="9" xr3:uid="{E77D5FE4-DD69-4062-8FAE-EA6896F484EF}" name="Départ soir" dataDxfId="29"/>
    <tableColumn id="10" xr3:uid="{26F33CC2-94AC-4186-8E91-9E9D225BE0E5}" name="Total jour" dataDxfId="28"/>
    <tableColumn id="11" xr3:uid="{D65E6226-BE8E-4AF1-BC43-7C57FAAC9590}" name="Commentaire" dataDxfId="27"/>
    <tableColumn id="12" xr3:uid="{17BB61DD-20DE-4361-96B3-C9636F74B846}" name="Heures payées" dataDxfId="26"/>
    <tableColumn id="13" xr3:uid="{7B503854-B3F2-4FAA-8018-70A8974FFF81}" name="Repas matin" dataDxfId="25"/>
    <tableColumn id="14" xr3:uid="{B6AF03C7-0D93-454E-95ED-DD7984A30911}" name="Repas soir" dataDxfId="24"/>
    <tableColumn id="17" xr3:uid="{720EBA30-E235-4218-AF91-39A53A7C502A}" name="auxi" dataDxfId="22">
      <calculatedColumnFormula array="1">--(_xlfn.AGGREGATE(14,6,Tabel1[Date]/(Tabel1[semaine]=Tabel1[[#This Row],[semaine]]),1)=Tabel1[[#This Row],[Date]])</calculatedColumnFormula>
    </tableColumn>
    <tableColumn id="15" xr3:uid="{7B3CDBE3-609C-446F-851D-6E2C3AB190E7}" name="total semaine" dataDxfId="23">
      <calculatedColumnFormula array="1">IF(Tabel1[[#This Row],[auxi]:[auxi]],SUMIF(Tabel1[semaine],Tabel1[[#This Row],[semaine]],Tabel1[Heures payées]),"-")</calculatedColumnFormula>
    </tableColumn>
    <tableColumn id="18" xr3:uid="{4A41F92C-21B9-4C53-827B-5F7F02C755D4}" name="ecart" dataDxfId="3">
      <calculatedColumnFormula array="1">IF(Tabel1[[#This Row],[auxi]:[auxi]],Tabel1[[#This Row],[total semaine]]*24-Contrat_hebdo__h,"")</calculatedColumnFormula>
    </tableColumn>
    <tableColumn id="22" xr3:uid="{88B9D4DA-88A4-4009-B3F7-39AA8EA0217C}" name="total Repas matin" dataDxfId="2">
      <calculatedColumnFormula array="1">IF(Tabel1[[#This Row],[auxi]:[auxi]],SUMIF(Tabel1[semaine],Tabel1[[#This Row],[semaine]],Tabel1[Repas matin]),"-")</calculatedColumnFormula>
    </tableColumn>
    <tableColumn id="23" xr3:uid="{87889F33-37AE-4324-87B4-F35DE45DB6A7}" name="total Repas soir" dataDxfId="1">
      <calculatedColumnFormula array="1">IF(Tabel1[[#This Row],[auxi]:[auxi]],SUMIF(Tabel1[semaine],Tabel1[[#This Row],[semaine]],Tabel1[Repas soir]),"-")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F56B5A-046D-4F03-82AB-95C2EABCAD28}" name="Tabel2" displayName="Tabel2" ref="A3:J15" totalsRowShown="0" headerRowDxfId="11" headerRowBorderDxfId="19" tableBorderDxfId="20" totalsRowBorderDxfId="18">
  <autoFilter ref="A3:J15" xr:uid="{CAF56B5A-046D-4F03-82AB-95C2EABCAD28}"/>
  <tableColumns count="10">
    <tableColumn id="1" xr3:uid="{DD4BA4A4-AD49-4D82-89F2-C6AC1479454F}" name="Mois" dataDxfId="7">
      <calculatedColumnFormula>IF(ROW()-1=ROW(Tabel2[[#Headers],[Mois]]),DATE(2026,1,1),EDATE(A3,1))</calculatedColumnFormula>
    </tableColumn>
    <tableColumn id="10" xr3:uid="{D35B43DA-1FA8-42D1-A959-C9C3162E3198}" name="Abbrev" dataDxfId="6">
      <calculatedColumnFormula>MOD(YEAR(Tabel2[[#This Row],[Mois]]),100) &amp; TEXT(MONTH(Tabel2[[#This Row],[Mois]]),"-00")</calculatedColumnFormula>
    </tableColumn>
    <tableColumn id="2" xr3:uid="{7EC64C01-EAFF-4EED-A56F-A80981668E8E}" name="Jours travaillés" dataDxfId="5">
      <calculatedColumnFormula array="1">COUNTIFS(MesMois,Tabel2[[#This Row],[Abbrev]:[Abbrev]],MesHeuresPayees,"&gt;0")</calculatedColumnFormula>
    </tableColumn>
    <tableColumn id="3" xr3:uid="{1CDB4B1C-2037-47A6-8486-36F9B2CA40A8}" name="Jours commentaire" dataDxfId="4">
      <calculatedColumnFormula array="1">COUNTIFS(MesMois,Tabel2[[#This Row],[Abbrev]:[Abbrev]],MesCommentaires,"&lt;&gt;")</calculatedColumnFormula>
    </tableColumn>
    <tableColumn id="4" xr3:uid="{ADF31417-7F6D-4D62-BCF3-F3E2AF0CD5A3}" name="Repas matin" dataDxfId="17"/>
    <tableColumn id="5" xr3:uid="{6A5647C6-7B32-4C3E-BD5F-DCD57968D18F}" name="Repas soir" dataDxfId="16"/>
    <tableColumn id="6" xr3:uid="{0E943127-6DF2-4373-A22D-BDE34E983E5A}" name="Total repas" dataDxfId="15"/>
    <tableColumn id="7" xr3:uid="{38E8C88E-968B-4B4E-82CA-879CC22F5218}" name="Cause principale" dataDxfId="14"/>
    <tableColumn id="8" xr3:uid="{30FDB05B-1F3F-4687-8273-15B303505A8A}" name="Heures sup" dataDxfId="13"/>
    <tableColumn id="9" xr3:uid="{EE4E6157-16A6-4247-AC3A-678991871F99}" name="Signature" dataDxfId="1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A4F768-0EE8-42A4-8415-454A18145FAA}">
  <sheetPr codeName="Feuil1">
    <pageSetUpPr fitToPage="1"/>
  </sheetPr>
  <dimension ref="A1:V367"/>
  <sheetViews>
    <sheetView showGridLines="0" tabSelected="1" zoomScale="112" zoomScaleNormal="112" workbookViewId="0">
      <pane xSplit="3" ySplit="3" topLeftCell="D4" activePane="bottomRight" state="frozen"/>
      <selection pane="topRight" activeCell="C1" sqref="C1"/>
      <selection pane="bottomLeft" activeCell="A4" sqref="A4"/>
      <selection pane="bottomRight" activeCell="B6" sqref="B6"/>
    </sheetView>
  </sheetViews>
  <sheetFormatPr defaultColWidth="11.42578125" defaultRowHeight="15" x14ac:dyDescent="0.25"/>
  <cols>
    <col min="1" max="1" width="8.7109375" bestFit="1" customWidth="1"/>
    <col min="2" max="2" width="5.85546875" bestFit="1" customWidth="1"/>
    <col min="3" max="3" width="13.85546875" customWidth="1"/>
    <col min="4" max="11" width="9.28515625" customWidth="1"/>
    <col min="12" max="12" width="9.42578125" bestFit="1" customWidth="1"/>
    <col min="13" max="13" width="13.85546875" bestFit="1" customWidth="1"/>
    <col min="14" max="14" width="14.5703125" bestFit="1" customWidth="1"/>
    <col min="15" max="15" width="12.140625" bestFit="1" customWidth="1"/>
    <col min="16" max="16" width="10.42578125" bestFit="1" customWidth="1"/>
    <col min="17" max="17" width="4.7109375" bestFit="1" customWidth="1"/>
    <col min="18" max="18" width="8.7109375" bestFit="1" customWidth="1"/>
    <col min="19" max="19" width="6.42578125" bestFit="1" customWidth="1"/>
    <col min="20" max="20" width="11.140625" bestFit="1" customWidth="1"/>
    <col min="21" max="21" width="10.42578125" bestFit="1" customWidth="1"/>
    <col min="22" max="22" width="11.42578125" style="25"/>
  </cols>
  <sheetData>
    <row r="1" spans="1:22" x14ac:dyDescent="0.25">
      <c r="C1" t="s">
        <v>0</v>
      </c>
      <c r="D1" t="s">
        <v>45</v>
      </c>
      <c r="E1">
        <v>39</v>
      </c>
    </row>
    <row r="2" spans="1:22" x14ac:dyDescent="0.25">
      <c r="D2" t="s">
        <v>53</v>
      </c>
      <c r="E2">
        <v>4</v>
      </c>
    </row>
    <row r="3" spans="1:22" s="66" customFormat="1" ht="45" x14ac:dyDescent="0.25">
      <c r="A3" s="61" t="s">
        <v>55</v>
      </c>
      <c r="B3" s="62" t="s">
        <v>60</v>
      </c>
      <c r="C3" s="62" t="s">
        <v>1</v>
      </c>
      <c r="D3" s="61" t="s">
        <v>2</v>
      </c>
      <c r="E3" s="61" t="s">
        <v>3</v>
      </c>
      <c r="F3" s="61" t="s">
        <v>4</v>
      </c>
      <c r="G3" s="61" t="s">
        <v>5</v>
      </c>
      <c r="H3" s="61" t="s">
        <v>6</v>
      </c>
      <c r="I3" s="61" t="s">
        <v>7</v>
      </c>
      <c r="J3" s="61" t="s">
        <v>8</v>
      </c>
      <c r="K3" s="61" t="s">
        <v>9</v>
      </c>
      <c r="L3" s="61" t="s">
        <v>10</v>
      </c>
      <c r="M3" s="61" t="s">
        <v>11</v>
      </c>
      <c r="N3" s="61" t="s">
        <v>12</v>
      </c>
      <c r="O3" s="61" t="s">
        <v>13</v>
      </c>
      <c r="P3" s="63" t="s">
        <v>14</v>
      </c>
      <c r="Q3" s="63" t="s">
        <v>56</v>
      </c>
      <c r="R3" s="64" t="s">
        <v>54</v>
      </c>
      <c r="S3" s="65" t="s">
        <v>57</v>
      </c>
      <c r="T3" s="64" t="s">
        <v>58</v>
      </c>
      <c r="U3" s="62" t="s">
        <v>59</v>
      </c>
    </row>
    <row r="4" spans="1:22" ht="15.75" thickBot="1" x14ac:dyDescent="0.3">
      <c r="A4" s="27" t="str">
        <f>MOD(YEAR(Tabel1[[#This Row],[Date]]-WEEKDAY(Tabel1[[#This Row],[Date]],2)+4),100)&amp;TEXT(_xlfn.ISOWEEKNUM(Tabel1[[#This Row],[Date]]),"-00")</f>
        <v>26-01</v>
      </c>
      <c r="B4" s="54" t="str">
        <f>MOD(YEAR(Tabel1[[#This Row],[Date]]),100) &amp; TEXT(MONTH(Tabel1[[#This Row],[Date]]),"-00")</f>
        <v>25-12</v>
      </c>
      <c r="C4" s="28">
        <v>46020</v>
      </c>
      <c r="D4" s="29"/>
      <c r="E4" s="29"/>
      <c r="F4" s="29"/>
      <c r="G4" s="29"/>
      <c r="H4" s="29"/>
      <c r="I4" s="29"/>
      <c r="J4" s="29"/>
      <c r="K4" s="29"/>
      <c r="L4" s="30">
        <f>IF(OR(C4="",ISBLANK(C4)),"",IF(G4="",0,G4-D4-(F4-E4))+IF(K4="",0,IF(K4&lt;H4,K4+1,K4)-H4-(J4-I4)))</f>
        <v>0</v>
      </c>
      <c r="M4" s="31" t="s">
        <v>28</v>
      </c>
      <c r="N4" s="30">
        <f>IF(C4="","",IF(M4&lt;&gt;"",IF(ISNUMBER(SEARCH("ecole",M4)),8/24,IF(OR(M4="Congés payés",M4="RTT",M4="Arrêt de travail",M4="Congés sans solde",M4="Jour de repos",M4="Formation"),7/24,IF(M4="Férié",7.8/24,L4))),L4))</f>
        <v>0.29166666666666669</v>
      </c>
      <c r="O4" s="31"/>
      <c r="P4" s="32"/>
      <c r="Q4" s="51" cm="1">
        <f t="array" ref="Q4">--(_xlfn.AGGREGATE(14,6,Tabel1[Date]/(Tabel1[semaine]=Tabel1[[#This Row],[semaine]]),1)=Tabel1[[#This Row],[Date]])</f>
        <v>0</v>
      </c>
      <c r="R4" s="33" t="str" cm="1">
        <f t="array" ref="R4">IF(Tabel1[[#This Row],[auxi]:[auxi]],SUMIF(Tabel1[semaine],Tabel1[[#This Row],[semaine]],Tabel1[Heures payées]),"-")</f>
        <v>-</v>
      </c>
      <c r="S4" s="34" t="str" cm="1">
        <f t="array" ref="S4">IF(Tabel1[[#This Row],[auxi]:[auxi]],Tabel1[[#This Row],[total semaine]]*24-Contrat_hebdo__h,"")</f>
        <v/>
      </c>
      <c r="T4" s="27" t="str" cm="1">
        <f t="array" ref="T4">IF(Tabel1[[#This Row],[auxi]:[auxi]],SUMIF(Tabel1[semaine],Tabel1[[#This Row],[semaine]],Tabel1[Repas matin]),"-")</f>
        <v>-</v>
      </c>
      <c r="U4" s="27" t="str" cm="1">
        <f t="array" ref="U4">IF(Tabel1[[#This Row],[auxi]:[auxi]],SUMIF(Tabel1[semaine],Tabel1[[#This Row],[semaine]],Tabel1[Repas soir]),"-")</f>
        <v>-</v>
      </c>
      <c r="V4"/>
    </row>
    <row r="5" spans="1:22" ht="15.75" thickBot="1" x14ac:dyDescent="0.3">
      <c r="A5" s="35" t="str">
        <f>MOD(YEAR(Tabel1[[#This Row],[Date]]-WEEKDAY(Tabel1[[#This Row],[Date]],2)+4),100)&amp;TEXT(_xlfn.ISOWEEKNUM(Tabel1[[#This Row],[Date]]),"-00")</f>
        <v>26-01</v>
      </c>
      <c r="B5" s="55" t="str">
        <f>MOD(YEAR(Tabel1[[#This Row],[Date]]),100) &amp; TEXT(MONTH(Tabel1[[#This Row],[Date]]),"-00")</f>
        <v>25-12</v>
      </c>
      <c r="C5" s="36">
        <v>46021</v>
      </c>
      <c r="D5" s="37"/>
      <c r="E5" s="37"/>
      <c r="F5" s="37"/>
      <c r="G5" s="37"/>
      <c r="H5" s="37"/>
      <c r="I5" s="37"/>
      <c r="J5" s="37"/>
      <c r="K5" s="37"/>
      <c r="L5" s="38">
        <f>IF(OR(C5="",ISBLANK(C5)),"",IF(G5="",0,G5-D5-(F5-E5))+IF(K5="",0,IF(K5&lt;H5,K5+1,K5)-H5-(J5-I5)))</f>
        <v>0</v>
      </c>
      <c r="M5" s="39" t="s">
        <v>27</v>
      </c>
      <c r="N5" s="38">
        <f>IF(C5="","",IF(M5&lt;&gt;"",IF(ISNUMBER(SEARCH("ecole",M5)),8/24,IF(OR(M5="Congés payés",M5="RTT",M5="Arrêt de travail",M5="Congés sans solde",M5="Jour de repos",M5="Formation"),7/24,IF(M5="Férié",7.8/24,L5))),L5))</f>
        <v>0.29166666666666669</v>
      </c>
      <c r="O5" s="39"/>
      <c r="P5" s="40"/>
      <c r="Q5" s="52" cm="1">
        <f t="array" ref="Q5">--(_xlfn.AGGREGATE(14,6,Tabel1[Date]/(Tabel1[semaine]=Tabel1[[#This Row],[semaine]]),1)=Tabel1[[#This Row],[Date]])</f>
        <v>0</v>
      </c>
      <c r="R5" s="41" t="str" cm="1">
        <f t="array" ref="R5">IF(Tabel1[[#This Row],[auxi]:[auxi]],SUMIF(Tabel1[semaine],Tabel1[[#This Row],[semaine]],Tabel1[Heures payées]),"-")</f>
        <v>-</v>
      </c>
      <c r="S5" s="42" t="str" cm="1">
        <f t="array" ref="S5">IF(Tabel1[[#This Row],[auxi]:[auxi]],Tabel1[[#This Row],[total semaine]]*24-Contrat_hebdo__h,"")</f>
        <v/>
      </c>
      <c r="T5" s="35" t="str" cm="1">
        <f t="array" ref="T5">IF(Tabel1[[#This Row],[auxi]:[auxi]],SUMIF(Tabel1[semaine],Tabel1[[#This Row],[semaine]],Tabel1[Repas matin]),"-")</f>
        <v>-</v>
      </c>
      <c r="U5" s="35" t="str" cm="1">
        <f t="array" ref="U5">IF(Tabel1[[#This Row],[auxi]:[auxi]],SUMIF(Tabel1[semaine],Tabel1[[#This Row],[semaine]],Tabel1[Repas soir]),"-")</f>
        <v>-</v>
      </c>
      <c r="V5"/>
    </row>
    <row r="6" spans="1:22" ht="15.75" thickBot="1" x14ac:dyDescent="0.3">
      <c r="A6" s="35" t="str">
        <f>MOD(YEAR(Tabel1[[#This Row],[Date]]-WEEKDAY(Tabel1[[#This Row],[Date]],2)+4),100)&amp;TEXT(_xlfn.ISOWEEKNUM(Tabel1[[#This Row],[Date]]),"-00")</f>
        <v>26-01</v>
      </c>
      <c r="B6" s="55" t="str">
        <f>MOD(YEAR(Tabel1[[#This Row],[Date]]),100) &amp; TEXT(MONTH(Tabel1[[#This Row],[Date]]),"-00")</f>
        <v>25-12</v>
      </c>
      <c r="C6" s="36">
        <v>46022</v>
      </c>
      <c r="D6" s="37"/>
      <c r="E6" s="37"/>
      <c r="F6" s="37"/>
      <c r="G6" s="37"/>
      <c r="H6" s="37"/>
      <c r="I6" s="37"/>
      <c r="J6" s="37"/>
      <c r="K6" s="37"/>
      <c r="L6" s="38">
        <f>IF(OR(C6="",ISBLANK(C6)),"",IF(G6="",0,G6-D6-(F6-E6))+IF(K6="",0,IF(K6&lt;H6,K6+1,K6)-H6-(J6-I6)))</f>
        <v>0</v>
      </c>
      <c r="M6" s="39" t="s">
        <v>28</v>
      </c>
      <c r="N6" s="38">
        <f>IF(C6="","",IF(M6&lt;&gt;"",IF(ISNUMBER(SEARCH("ecole",M6)),8/24,IF(OR(M6="Congés payés",M6="RTT",M6="Arrêt de travail",M6="Congés sans solde",M6="Jour de repos",M6="Formation"),7/24,IF(M6="Férié",7.8/24,L6))),L6))</f>
        <v>0.29166666666666669</v>
      </c>
      <c r="O6" s="39"/>
      <c r="P6" s="40"/>
      <c r="Q6" s="52" cm="1">
        <f t="array" ref="Q6">--(_xlfn.AGGREGATE(14,6,Tabel1[Date]/(Tabel1[semaine]=Tabel1[[#This Row],[semaine]]),1)=Tabel1[[#This Row],[Date]])</f>
        <v>0</v>
      </c>
      <c r="R6" s="41" t="str" cm="1">
        <f t="array" ref="R6">IF(Tabel1[[#This Row],[auxi]:[auxi]],SUMIF(Tabel1[semaine],Tabel1[[#This Row],[semaine]],Tabel1[Heures payées]),"-")</f>
        <v>-</v>
      </c>
      <c r="S6" s="42" t="str" cm="1">
        <f t="array" ref="S6">IF(Tabel1[[#This Row],[auxi]:[auxi]],Tabel1[[#This Row],[total semaine]]*24-Contrat_hebdo__h,"")</f>
        <v/>
      </c>
      <c r="T6" s="35" t="str" cm="1">
        <f t="array" ref="T6">IF(Tabel1[[#This Row],[auxi]:[auxi]],SUMIF(Tabel1[semaine],Tabel1[[#This Row],[semaine]],Tabel1[Repas matin]),"-")</f>
        <v>-</v>
      </c>
      <c r="U6" s="35" t="str" cm="1">
        <f t="array" ref="U6">IF(Tabel1[[#This Row],[auxi]:[auxi]],SUMIF(Tabel1[semaine],Tabel1[[#This Row],[semaine]],Tabel1[Repas soir]),"-")</f>
        <v>-</v>
      </c>
      <c r="V6"/>
    </row>
    <row r="7" spans="1:22" ht="15.75" thickBot="1" x14ac:dyDescent="0.3">
      <c r="A7" s="35" t="str">
        <f>MOD(YEAR(Tabel1[[#This Row],[Date]]-WEEKDAY(Tabel1[[#This Row],[Date]],2)+4),100)&amp;TEXT(_xlfn.ISOWEEKNUM(Tabel1[[#This Row],[Date]]),"-00")</f>
        <v>26-01</v>
      </c>
      <c r="B7" s="55" t="str">
        <f>MOD(YEAR(Tabel1[[#This Row],[Date]]),100) &amp; TEXT(MONTH(Tabel1[[#This Row],[Date]]),"-00")</f>
        <v>26-01</v>
      </c>
      <c r="C7" s="36">
        <v>46023</v>
      </c>
      <c r="D7" s="37"/>
      <c r="E7" s="37"/>
      <c r="F7" s="37"/>
      <c r="G7" s="37"/>
      <c r="H7" s="37"/>
      <c r="I7" s="37"/>
      <c r="J7" s="37"/>
      <c r="K7" s="37"/>
      <c r="L7" s="38">
        <f>IF(OR(C7="",ISBLANK(C7)),"",IF(G7="",0,G7-D7-(F7-E7))+IF(K7="",0,IF(K7&lt;H7,K7+1,K7)-H7-(J7-I7)))</f>
        <v>0</v>
      </c>
      <c r="M7" s="39" t="s">
        <v>30</v>
      </c>
      <c r="N7" s="38">
        <f>IF(C7="","",IF(M7&lt;&gt;"",IF(ISNUMBER(SEARCH("ecole",M7)),8/24,IF(OR(M7="Congés payés",M7="RTT",M7="Arrêt de travail",M7="Congés sans solde",M7="Jour de repos",M7="Formation"),7/24,IF(M7="Férié",7.8/24,L7))),L7))</f>
        <v>0</v>
      </c>
      <c r="O7" s="39"/>
      <c r="P7" s="40"/>
      <c r="Q7" s="52" cm="1">
        <f t="array" ref="Q7">--(_xlfn.AGGREGATE(14,6,Tabel1[Date]/(Tabel1[semaine]=Tabel1[[#This Row],[semaine]]),1)=Tabel1[[#This Row],[Date]])</f>
        <v>0</v>
      </c>
      <c r="R7" s="41" t="str" cm="1">
        <f t="array" ref="R7">IF(Tabel1[[#This Row],[auxi]:[auxi]],SUMIF(Tabel1[semaine],Tabel1[[#This Row],[semaine]],Tabel1[Heures payées]),"-")</f>
        <v>-</v>
      </c>
      <c r="S7" s="42" t="str" cm="1">
        <f t="array" ref="S7">IF(Tabel1[[#This Row],[auxi]:[auxi]],Tabel1[[#This Row],[total semaine]]*24-Contrat_hebdo__h,"")</f>
        <v/>
      </c>
      <c r="T7" s="35" t="str" cm="1">
        <f t="array" ref="T7">IF(Tabel1[[#This Row],[auxi]:[auxi]],SUMIF(Tabel1[semaine],Tabel1[[#This Row],[semaine]],Tabel1[Repas matin]),"-")</f>
        <v>-</v>
      </c>
      <c r="U7" s="35" t="str" cm="1">
        <f t="array" ref="U7">IF(Tabel1[[#This Row],[auxi]:[auxi]],SUMIF(Tabel1[semaine],Tabel1[[#This Row],[semaine]],Tabel1[Repas soir]),"-")</f>
        <v>-</v>
      </c>
      <c r="V7"/>
    </row>
    <row r="8" spans="1:22" ht="15.75" thickBot="1" x14ac:dyDescent="0.3">
      <c r="A8" s="35" t="str">
        <f>MOD(YEAR(Tabel1[[#This Row],[Date]]-WEEKDAY(Tabel1[[#This Row],[Date]],2)+4),100)&amp;TEXT(_xlfn.ISOWEEKNUM(Tabel1[[#This Row],[Date]]),"-00")</f>
        <v>26-01</v>
      </c>
      <c r="B8" s="55" t="str">
        <f>MOD(YEAR(Tabel1[[#This Row],[Date]]),100) &amp; TEXT(MONTH(Tabel1[[#This Row],[Date]]),"-00")</f>
        <v>26-01</v>
      </c>
      <c r="C8" s="36">
        <v>46024</v>
      </c>
      <c r="D8" s="37"/>
      <c r="E8" s="37"/>
      <c r="F8" s="37"/>
      <c r="G8" s="37"/>
      <c r="H8" s="37"/>
      <c r="I8" s="37"/>
      <c r="J8" s="37"/>
      <c r="K8" s="37"/>
      <c r="L8" s="38">
        <f>IF(OR(C8="",ISBLANK(C8)),"",IF(G8="",0,G8-D8-(F8-E8))+IF(K8="",0,IF(K8&lt;H8,K8+1,K8)-H8-(J8-I8)))</f>
        <v>0</v>
      </c>
      <c r="M8" s="39" t="s">
        <v>18</v>
      </c>
      <c r="N8" s="38">
        <f>IF(C8="","",IF(M8&lt;&gt;"",IF(ISNUMBER(SEARCH("ecole",M8)),8/24,IF(OR(M8="Congés payés",M8="RTT",M8="Arrêt de travail",M8="Congés sans solde",M8="Jour de repos",M8="Formation"),7/24,IF(M8="Férié",7.8/24,L8))),L8))</f>
        <v>0.29166666666666669</v>
      </c>
      <c r="O8" s="39"/>
      <c r="P8" s="40"/>
      <c r="Q8" s="52" cm="1">
        <f t="array" ref="Q8">--(_xlfn.AGGREGATE(14,6,Tabel1[Date]/(Tabel1[semaine]=Tabel1[[#This Row],[semaine]]),1)=Tabel1[[#This Row],[Date]])</f>
        <v>0</v>
      </c>
      <c r="R8" s="41" t="str" cm="1">
        <f t="array" ref="R8">IF(Tabel1[[#This Row],[auxi]:[auxi]],SUMIF(Tabel1[semaine],Tabel1[[#This Row],[semaine]],Tabel1[Heures payées]),"-")</f>
        <v>-</v>
      </c>
      <c r="S8" s="42" t="str" cm="1">
        <f t="array" ref="S8">IF(Tabel1[[#This Row],[auxi]:[auxi]],Tabel1[[#This Row],[total semaine]]*24-Contrat_hebdo__h,"")</f>
        <v/>
      </c>
      <c r="T8" s="35" t="str" cm="1">
        <f t="array" ref="T8">IF(Tabel1[[#This Row],[auxi]:[auxi]],SUMIF(Tabel1[semaine],Tabel1[[#This Row],[semaine]],Tabel1[Repas matin]),"-")</f>
        <v>-</v>
      </c>
      <c r="U8" s="35" t="str" cm="1">
        <f t="array" ref="U8">IF(Tabel1[[#This Row],[auxi]:[auxi]],SUMIF(Tabel1[semaine],Tabel1[[#This Row],[semaine]],Tabel1[Repas soir]),"-")</f>
        <v>-</v>
      </c>
      <c r="V8"/>
    </row>
    <row r="9" spans="1:22" ht="15.75" thickBot="1" x14ac:dyDescent="0.3">
      <c r="A9" s="35" t="str">
        <f>MOD(YEAR(Tabel1[[#This Row],[Date]]-WEEKDAY(Tabel1[[#This Row],[Date]],2)+4),100)&amp;TEXT(_xlfn.ISOWEEKNUM(Tabel1[[#This Row],[Date]]),"-00")</f>
        <v>26-01</v>
      </c>
      <c r="B9" s="55" t="str">
        <f>MOD(YEAR(Tabel1[[#This Row],[Date]]),100) &amp; TEXT(MONTH(Tabel1[[#This Row],[Date]]),"-00")</f>
        <v>26-01</v>
      </c>
      <c r="C9" s="36">
        <v>46025</v>
      </c>
      <c r="D9" s="37"/>
      <c r="E9" s="37"/>
      <c r="F9" s="37"/>
      <c r="G9" s="37"/>
      <c r="H9" s="37"/>
      <c r="I9" s="37"/>
      <c r="J9" s="37"/>
      <c r="K9" s="37"/>
      <c r="L9" s="38">
        <f>IF(OR(C9="",ISBLANK(C9)),"",IF(G9="",0,G9-D9-(F9-E9))+IF(K9="",0,IF(K9&lt;H9,K9+1,K9)-H9-(J9-I9)))</f>
        <v>0</v>
      </c>
      <c r="M9" s="39"/>
      <c r="N9" s="38">
        <f>IF(C9="","",IF(M9&lt;&gt;"",IF(ISNUMBER(SEARCH("ecole",M9)),8/24,IF(OR(M9="Congés payés",M9="RTT",M9="Arrêt de travail",M9="Congés sans solde",M9="Jour de repos",M9="Formation"),7/24,IF(M9="Férié",7.8/24,L9))),L9))</f>
        <v>0</v>
      </c>
      <c r="O9" s="39"/>
      <c r="P9" s="40"/>
      <c r="Q9" s="52" cm="1">
        <f t="array" ref="Q9">--(_xlfn.AGGREGATE(14,6,Tabel1[Date]/(Tabel1[semaine]=Tabel1[[#This Row],[semaine]]),1)=Tabel1[[#This Row],[Date]])</f>
        <v>0</v>
      </c>
      <c r="R9" s="41" t="str" cm="1">
        <f t="array" ref="R9">IF(Tabel1[[#This Row],[auxi]:[auxi]],SUMIF(Tabel1[semaine],Tabel1[[#This Row],[semaine]],Tabel1[Heures payées]),"-")</f>
        <v>-</v>
      </c>
      <c r="S9" s="42" t="str" cm="1">
        <f t="array" ref="S9">IF(Tabel1[[#This Row],[auxi]:[auxi]],Tabel1[[#This Row],[total semaine]]*24-Contrat_hebdo__h,"")</f>
        <v/>
      </c>
      <c r="T9" s="35" t="str" cm="1">
        <f t="array" ref="T9">IF(Tabel1[[#This Row],[auxi]:[auxi]],SUMIF(Tabel1[semaine],Tabel1[[#This Row],[semaine]],Tabel1[Repas matin]),"-")</f>
        <v>-</v>
      </c>
      <c r="U9" s="35" t="str" cm="1">
        <f t="array" ref="U9">IF(Tabel1[[#This Row],[auxi]:[auxi]],SUMIF(Tabel1[semaine],Tabel1[[#This Row],[semaine]],Tabel1[Repas soir]),"-")</f>
        <v>-</v>
      </c>
      <c r="V9"/>
    </row>
    <row r="10" spans="1:22" ht="15.75" thickBot="1" x14ac:dyDescent="0.3">
      <c r="A10" s="35" t="str">
        <f>MOD(YEAR(Tabel1[[#This Row],[Date]]-WEEKDAY(Tabel1[[#This Row],[Date]],2)+4),100)&amp;TEXT(_xlfn.ISOWEEKNUM(Tabel1[[#This Row],[Date]]),"-00")</f>
        <v>26-01</v>
      </c>
      <c r="B10" s="55" t="str">
        <f>MOD(YEAR(Tabel1[[#This Row],[Date]]),100) &amp; TEXT(MONTH(Tabel1[[#This Row],[Date]]),"-00")</f>
        <v>26-01</v>
      </c>
      <c r="C10" s="36">
        <v>46026</v>
      </c>
      <c r="D10" s="37"/>
      <c r="E10" s="37"/>
      <c r="F10" s="37"/>
      <c r="G10" s="37"/>
      <c r="H10" s="37"/>
      <c r="I10" s="37"/>
      <c r="J10" s="37"/>
      <c r="K10" s="37"/>
      <c r="L10" s="38">
        <f>IF(OR(C10="",ISBLANK(C10)),"",IF(G10="",0,G10-D10-(F10-E10))+IF(K10="",0,IF(K10&lt;H10,K10+1,K10)-H10-(J10-I10)))</f>
        <v>0</v>
      </c>
      <c r="M10" s="39"/>
      <c r="N10" s="38">
        <f>IF(C10="","",IF(M10&lt;&gt;"",IF(ISNUMBER(SEARCH("ecole",M10)),8/24,IF(OR(M10="Congés payés",M10="RTT",M10="Arrêt de travail",M10="Congés sans solde",M10="Jour de repos",M10="Formation"),7/24,IF(M10="Férié",7.8/24,L10))),L10))</f>
        <v>0</v>
      </c>
      <c r="O10" s="39"/>
      <c r="P10" s="40"/>
      <c r="Q10" s="52" cm="1">
        <f t="array" ref="Q10">--(_xlfn.AGGREGATE(14,6,Tabel1[Date]/(Tabel1[semaine]=Tabel1[[#This Row],[semaine]]),1)=Tabel1[[#This Row],[Date]])</f>
        <v>1</v>
      </c>
      <c r="R10" s="41" cm="1">
        <f t="array" ref="R10">IF(Tabel1[[#This Row],[auxi]:[auxi]],SUMIF(Tabel1[semaine],Tabel1[[#This Row],[semaine]],Tabel1[Heures payées]),"-")</f>
        <v>1.1666666666666667</v>
      </c>
      <c r="S10" s="42" cm="1">
        <f t="array" ref="S10">IF(Tabel1[[#This Row],[auxi]:[auxi]],Tabel1[[#This Row],[total semaine]]*24-Contrat_hebdo__h,"")</f>
        <v>-11</v>
      </c>
      <c r="T10" s="35" cm="1">
        <f t="array" ref="T10">IF(Tabel1[[#This Row],[auxi]:[auxi]],SUMIF(Tabel1[semaine],Tabel1[[#This Row],[semaine]],Tabel1[Repas matin]),"-")</f>
        <v>0</v>
      </c>
      <c r="U10" s="35" cm="1">
        <f t="array" ref="U10">IF(Tabel1[[#This Row],[auxi]:[auxi]],SUMIF(Tabel1[semaine],Tabel1[[#This Row],[semaine]],Tabel1[Repas soir]),"-")</f>
        <v>0</v>
      </c>
      <c r="V10"/>
    </row>
    <row r="11" spans="1:22" ht="15.75" thickBot="1" x14ac:dyDescent="0.3">
      <c r="A11" s="35" t="str">
        <f>MOD(YEAR(Tabel1[[#This Row],[Date]]-WEEKDAY(Tabel1[[#This Row],[Date]],2)+4),100)&amp;TEXT(_xlfn.ISOWEEKNUM(Tabel1[[#This Row],[Date]]),"-00")</f>
        <v>26-02</v>
      </c>
      <c r="B11" s="55" t="str">
        <f>MOD(YEAR(Tabel1[[#This Row],[Date]]),100) &amp; TEXT(MONTH(Tabel1[[#This Row],[Date]]),"-00")</f>
        <v>26-01</v>
      </c>
      <c r="C11" s="36">
        <v>46027</v>
      </c>
      <c r="D11" s="37"/>
      <c r="E11" s="37"/>
      <c r="F11" s="37"/>
      <c r="G11" s="37"/>
      <c r="H11" s="37"/>
      <c r="I11" s="37"/>
      <c r="J11" s="37"/>
      <c r="K11" s="37"/>
      <c r="L11" s="38">
        <f>IF(OR(C11="",ISBLANK(C11)),"",IF(G11="",0,G11-D11-(F11-E11))+IF(K11="",0,IF(K11&lt;H11,K11+1,K11)-H11-(J11-I11)))</f>
        <v>0</v>
      </c>
      <c r="M11" s="39"/>
      <c r="N11" s="38">
        <f>IF(C11="","",IF(M11&lt;&gt;"",IF(ISNUMBER(SEARCH("ecole",M11)),8/24,IF(OR(M11="Congés payés",M11="RTT",M11="Arrêt de travail",M11="Congés sans solde",M11="Jour de repos",M11="Formation"),7/24,IF(M11="Férié",7.8/24,L11))),L11))</f>
        <v>0</v>
      </c>
      <c r="O11" s="39"/>
      <c r="P11" s="40"/>
      <c r="Q11" s="52" cm="1">
        <f t="array" ref="Q11">--(_xlfn.AGGREGATE(14,6,Tabel1[Date]/(Tabel1[semaine]=Tabel1[[#This Row],[semaine]]),1)=Tabel1[[#This Row],[Date]])</f>
        <v>0</v>
      </c>
      <c r="R11" s="41" t="str" cm="1">
        <f t="array" ref="R11">IF(Tabel1[[#This Row],[auxi]:[auxi]],SUMIF(Tabel1[semaine],Tabel1[[#This Row],[semaine]],Tabel1[Heures payées]),"-")</f>
        <v>-</v>
      </c>
      <c r="S11" s="42" t="str" cm="1">
        <f t="array" ref="S11">IF(Tabel1[[#This Row],[auxi]:[auxi]],Tabel1[[#This Row],[total semaine]]*24-Contrat_hebdo__h,"")</f>
        <v/>
      </c>
      <c r="T11" s="35" t="str" cm="1">
        <f t="array" ref="T11">IF(Tabel1[[#This Row],[auxi]:[auxi]],SUMIF(Tabel1[semaine],Tabel1[[#This Row],[semaine]],Tabel1[Repas matin]),"-")</f>
        <v>-</v>
      </c>
      <c r="U11" s="35" t="str" cm="1">
        <f t="array" ref="U11">IF(Tabel1[[#This Row],[auxi]:[auxi]],SUMIF(Tabel1[semaine],Tabel1[[#This Row],[semaine]],Tabel1[Repas soir]),"-")</f>
        <v>-</v>
      </c>
      <c r="V11"/>
    </row>
    <row r="12" spans="1:22" ht="15.75" thickBot="1" x14ac:dyDescent="0.3">
      <c r="A12" s="35" t="str">
        <f>MOD(YEAR(Tabel1[[#This Row],[Date]]-WEEKDAY(Tabel1[[#This Row],[Date]],2)+4),100)&amp;TEXT(_xlfn.ISOWEEKNUM(Tabel1[[#This Row],[Date]]),"-00")</f>
        <v>26-02</v>
      </c>
      <c r="B12" s="55" t="str">
        <f>MOD(YEAR(Tabel1[[#This Row],[Date]]),100) &amp; TEXT(MONTH(Tabel1[[#This Row],[Date]]),"-00")</f>
        <v>26-01</v>
      </c>
      <c r="C12" s="36">
        <v>46028</v>
      </c>
      <c r="D12" s="37"/>
      <c r="E12" s="37"/>
      <c r="F12" s="37"/>
      <c r="G12" s="37"/>
      <c r="H12" s="37"/>
      <c r="I12" s="37"/>
      <c r="J12" s="37"/>
      <c r="K12" s="37"/>
      <c r="L12" s="38">
        <f>IF(OR(C12="",ISBLANK(C12)),"",IF(G12="",0,G12-D12-(F12-E12))+IF(K12="",0,IF(K12&lt;H12,K12+1,K12)-H12-(J12-I12)))</f>
        <v>0</v>
      </c>
      <c r="M12" s="39"/>
      <c r="N12" s="38">
        <f>IF(C12="","",IF(M12&lt;&gt;"",IF(ISNUMBER(SEARCH("ecole",M12)),8/24,IF(OR(M12="Congés payés",M12="RTT",M12="Arrêt de travail",M12="Congés sans solde",M12="Jour de repos",M12="Formation"),7/24,IF(M12="Férié",7.8/24,L12))),L12))</f>
        <v>0</v>
      </c>
      <c r="O12" s="39"/>
      <c r="P12" s="40"/>
      <c r="Q12" s="52" cm="1">
        <f t="array" ref="Q12">--(_xlfn.AGGREGATE(14,6,Tabel1[Date]/(Tabel1[semaine]=Tabel1[[#This Row],[semaine]]),1)=Tabel1[[#This Row],[Date]])</f>
        <v>0</v>
      </c>
      <c r="R12" s="41" t="str" cm="1">
        <f t="array" ref="R12">IF(Tabel1[[#This Row],[auxi]:[auxi]],SUMIF(Tabel1[semaine],Tabel1[[#This Row],[semaine]],Tabel1[Heures payées]),"-")</f>
        <v>-</v>
      </c>
      <c r="S12" s="42" t="str" cm="1">
        <f t="array" ref="S12">IF(Tabel1[[#This Row],[auxi]:[auxi]],Tabel1[[#This Row],[total semaine]]*24-Contrat_hebdo__h,"")</f>
        <v/>
      </c>
      <c r="T12" s="35" t="str" cm="1">
        <f t="array" ref="T12">IF(Tabel1[[#This Row],[auxi]:[auxi]],SUMIF(Tabel1[semaine],Tabel1[[#This Row],[semaine]],Tabel1[Repas matin]),"-")</f>
        <v>-</v>
      </c>
      <c r="U12" s="35" t="str" cm="1">
        <f t="array" ref="U12">IF(Tabel1[[#This Row],[auxi]:[auxi]],SUMIF(Tabel1[semaine],Tabel1[[#This Row],[semaine]],Tabel1[Repas soir]),"-")</f>
        <v>-</v>
      </c>
      <c r="V12"/>
    </row>
    <row r="13" spans="1:22" ht="15.75" thickBot="1" x14ac:dyDescent="0.3">
      <c r="A13" s="35" t="str">
        <f>MOD(YEAR(Tabel1[[#This Row],[Date]]-WEEKDAY(Tabel1[[#This Row],[Date]],2)+4),100)&amp;TEXT(_xlfn.ISOWEEKNUM(Tabel1[[#This Row],[Date]]),"-00")</f>
        <v>26-02</v>
      </c>
      <c r="B13" s="55" t="str">
        <f>MOD(YEAR(Tabel1[[#This Row],[Date]]),100) &amp; TEXT(MONTH(Tabel1[[#This Row],[Date]]),"-00")</f>
        <v>26-01</v>
      </c>
      <c r="C13" s="36">
        <v>46029</v>
      </c>
      <c r="D13" s="37"/>
      <c r="E13" s="37"/>
      <c r="F13" s="37"/>
      <c r="G13" s="37"/>
      <c r="H13" s="37"/>
      <c r="I13" s="37"/>
      <c r="J13" s="37"/>
      <c r="K13" s="37"/>
      <c r="L13" s="38">
        <f>IF(OR(C13="",ISBLANK(C13)),"",IF(G13="",0,G13-D13-(F13-E13))+IF(K13="",0,IF(K13&lt;H13,K13+1,K13)-H13-(J13-I13)))</f>
        <v>0</v>
      </c>
      <c r="M13" s="39"/>
      <c r="N13" s="38">
        <f>IF(C13="","",IF(M13&lt;&gt;"",IF(ISNUMBER(SEARCH("ecole",M13)),8/24,IF(OR(M13="Congés payés",M13="RTT",M13="Arrêt de travail",M13="Congés sans solde",M13="Jour de repos",M13="Formation"),7/24,IF(M13="Férié",7.8/24,L13))),L13))</f>
        <v>0</v>
      </c>
      <c r="O13" s="39"/>
      <c r="P13" s="40"/>
      <c r="Q13" s="52" cm="1">
        <f t="array" ref="Q13">--(_xlfn.AGGREGATE(14,6,Tabel1[Date]/(Tabel1[semaine]=Tabel1[[#This Row],[semaine]]),1)=Tabel1[[#This Row],[Date]])</f>
        <v>0</v>
      </c>
      <c r="R13" s="41" t="str" cm="1">
        <f t="array" ref="R13">IF(Tabel1[[#This Row],[auxi]:[auxi]],SUMIF(Tabel1[semaine],Tabel1[[#This Row],[semaine]],Tabel1[Heures payées]),"-")</f>
        <v>-</v>
      </c>
      <c r="S13" s="42" t="str" cm="1">
        <f t="array" ref="S13">IF(Tabel1[[#This Row],[auxi]:[auxi]],Tabel1[[#This Row],[total semaine]]*24-Contrat_hebdo__h,"")</f>
        <v/>
      </c>
      <c r="T13" s="35" t="str" cm="1">
        <f t="array" ref="T13">IF(Tabel1[[#This Row],[auxi]:[auxi]],SUMIF(Tabel1[semaine],Tabel1[[#This Row],[semaine]],Tabel1[Repas matin]),"-")</f>
        <v>-</v>
      </c>
      <c r="U13" s="35" t="str" cm="1">
        <f t="array" ref="U13">IF(Tabel1[[#This Row],[auxi]:[auxi]],SUMIF(Tabel1[semaine],Tabel1[[#This Row],[semaine]],Tabel1[Repas soir]),"-")</f>
        <v>-</v>
      </c>
      <c r="V13"/>
    </row>
    <row r="14" spans="1:22" ht="15.75" thickBot="1" x14ac:dyDescent="0.3">
      <c r="A14" s="35" t="str">
        <f>MOD(YEAR(Tabel1[[#This Row],[Date]]-WEEKDAY(Tabel1[[#This Row],[Date]],2)+4),100)&amp;TEXT(_xlfn.ISOWEEKNUM(Tabel1[[#This Row],[Date]]),"-00")</f>
        <v>26-02</v>
      </c>
      <c r="B14" s="55" t="str">
        <f>MOD(YEAR(Tabel1[[#This Row],[Date]]),100) &amp; TEXT(MONTH(Tabel1[[#This Row],[Date]]),"-00")</f>
        <v>26-01</v>
      </c>
      <c r="C14" s="36">
        <v>46030</v>
      </c>
      <c r="D14" s="37"/>
      <c r="E14" s="37"/>
      <c r="F14" s="37"/>
      <c r="G14" s="37"/>
      <c r="H14" s="37"/>
      <c r="I14" s="37"/>
      <c r="J14" s="37"/>
      <c r="K14" s="37"/>
      <c r="L14" s="38">
        <f>IF(OR(C14="",ISBLANK(C14)),"",IF(G14="",0,G14-D14-(F14-E14))+IF(K14="",0,IF(K14&lt;H14,K14+1,K14)-H14-(J14-I14)))</f>
        <v>0</v>
      </c>
      <c r="M14" s="39"/>
      <c r="N14" s="38">
        <f>IF(C14="","",IF(M14&lt;&gt;"",IF(ISNUMBER(SEARCH("ecole",M14)),8/24,IF(OR(M14="Congés payés",M14="RTT",M14="Arrêt de travail",M14="Congés sans solde",M14="Jour de repos",M14="Formation"),7/24,IF(M14="Férié",7.8/24,L14))),L14))</f>
        <v>0</v>
      </c>
      <c r="O14" s="39"/>
      <c r="P14" s="40"/>
      <c r="Q14" s="52" cm="1">
        <f t="array" ref="Q14">--(_xlfn.AGGREGATE(14,6,Tabel1[Date]/(Tabel1[semaine]=Tabel1[[#This Row],[semaine]]),1)=Tabel1[[#This Row],[Date]])</f>
        <v>0</v>
      </c>
      <c r="R14" s="41" t="str" cm="1">
        <f t="array" ref="R14">IF(Tabel1[[#This Row],[auxi]:[auxi]],SUMIF(Tabel1[semaine],Tabel1[[#This Row],[semaine]],Tabel1[Heures payées]),"-")</f>
        <v>-</v>
      </c>
      <c r="S14" s="42" t="str" cm="1">
        <f t="array" ref="S14">IF(Tabel1[[#This Row],[auxi]:[auxi]],Tabel1[[#This Row],[total semaine]]*24-Contrat_hebdo__h,"")</f>
        <v/>
      </c>
      <c r="T14" s="35" t="str" cm="1">
        <f t="array" ref="T14">IF(Tabel1[[#This Row],[auxi]:[auxi]],SUMIF(Tabel1[semaine],Tabel1[[#This Row],[semaine]],Tabel1[Repas matin]),"-")</f>
        <v>-</v>
      </c>
      <c r="U14" s="35" t="str" cm="1">
        <f t="array" ref="U14">IF(Tabel1[[#This Row],[auxi]:[auxi]],SUMIF(Tabel1[semaine],Tabel1[[#This Row],[semaine]],Tabel1[Repas soir]),"-")</f>
        <v>-</v>
      </c>
      <c r="V14"/>
    </row>
    <row r="15" spans="1:22" ht="15.75" thickBot="1" x14ac:dyDescent="0.3">
      <c r="A15" s="35" t="str">
        <f>MOD(YEAR(Tabel1[[#This Row],[Date]]-WEEKDAY(Tabel1[[#This Row],[Date]],2)+4),100)&amp;TEXT(_xlfn.ISOWEEKNUM(Tabel1[[#This Row],[Date]]),"-00")</f>
        <v>26-02</v>
      </c>
      <c r="B15" s="55" t="str">
        <f>MOD(YEAR(Tabel1[[#This Row],[Date]]),100) &amp; TEXT(MONTH(Tabel1[[#This Row],[Date]]),"-00")</f>
        <v>26-01</v>
      </c>
      <c r="C15" s="36">
        <v>46031</v>
      </c>
      <c r="D15" s="37"/>
      <c r="E15" s="37"/>
      <c r="F15" s="37"/>
      <c r="G15" s="37"/>
      <c r="H15" s="37"/>
      <c r="I15" s="37"/>
      <c r="J15" s="37"/>
      <c r="K15" s="37"/>
      <c r="L15" s="38">
        <f>IF(OR(C15="",ISBLANK(C15)),"",IF(G15="",0,G15-D15-(F15-E15))+IF(K15="",0,IF(K15&lt;H15,K15+1,K15)-H15-(J15-I15)))</f>
        <v>0</v>
      </c>
      <c r="M15" s="39"/>
      <c r="N15" s="38">
        <f>IF(C15="","",IF(M15&lt;&gt;"",IF(ISNUMBER(SEARCH("ecole",M15)),8/24,IF(OR(M15="Congés payés",M15="RTT",M15="Arrêt de travail",M15="Congés sans solde",M15="Jour de repos",M15="Formation"),7/24,IF(M15="Férié",7.8/24,L15))),L15))</f>
        <v>0</v>
      </c>
      <c r="O15" s="39"/>
      <c r="P15" s="40"/>
      <c r="Q15" s="52" cm="1">
        <f t="array" ref="Q15">--(_xlfn.AGGREGATE(14,6,Tabel1[Date]/(Tabel1[semaine]=Tabel1[[#This Row],[semaine]]),1)=Tabel1[[#This Row],[Date]])</f>
        <v>0</v>
      </c>
      <c r="R15" s="41" t="str" cm="1">
        <f t="array" ref="R15">IF(Tabel1[[#This Row],[auxi]:[auxi]],SUMIF(Tabel1[semaine],Tabel1[[#This Row],[semaine]],Tabel1[Heures payées]),"-")</f>
        <v>-</v>
      </c>
      <c r="S15" s="42" t="str" cm="1">
        <f t="array" ref="S15">IF(Tabel1[[#This Row],[auxi]:[auxi]],Tabel1[[#This Row],[total semaine]]*24-Contrat_hebdo__h,"")</f>
        <v/>
      </c>
      <c r="T15" s="35" t="str" cm="1">
        <f t="array" ref="T15">IF(Tabel1[[#This Row],[auxi]:[auxi]],SUMIF(Tabel1[semaine],Tabel1[[#This Row],[semaine]],Tabel1[Repas matin]),"-")</f>
        <v>-</v>
      </c>
      <c r="U15" s="35" t="str" cm="1">
        <f t="array" ref="U15">IF(Tabel1[[#This Row],[auxi]:[auxi]],SUMIF(Tabel1[semaine],Tabel1[[#This Row],[semaine]],Tabel1[Repas soir]),"-")</f>
        <v>-</v>
      </c>
      <c r="V15"/>
    </row>
    <row r="16" spans="1:22" ht="15.75" thickBot="1" x14ac:dyDescent="0.3">
      <c r="A16" s="35" t="str">
        <f>MOD(YEAR(Tabel1[[#This Row],[Date]]-WEEKDAY(Tabel1[[#This Row],[Date]],2)+4),100)&amp;TEXT(_xlfn.ISOWEEKNUM(Tabel1[[#This Row],[Date]]),"-00")</f>
        <v>26-02</v>
      </c>
      <c r="B16" s="55" t="str">
        <f>MOD(YEAR(Tabel1[[#This Row],[Date]]),100) &amp; TEXT(MONTH(Tabel1[[#This Row],[Date]]),"-00")</f>
        <v>26-01</v>
      </c>
      <c r="C16" s="36">
        <v>46032</v>
      </c>
      <c r="D16" s="37"/>
      <c r="E16" s="37"/>
      <c r="F16" s="37"/>
      <c r="G16" s="37"/>
      <c r="H16" s="37"/>
      <c r="I16" s="37"/>
      <c r="J16" s="37"/>
      <c r="K16" s="37"/>
      <c r="L16" s="38">
        <f>IF(OR(C16="",ISBLANK(C16)),"",IF(G16="",0,G16-D16-(F16-E16))+IF(K16="",0,IF(K16&lt;H16,K16+1,K16)-H16-(J16-I16)))</f>
        <v>0</v>
      </c>
      <c r="M16" s="39"/>
      <c r="N16" s="38">
        <f>IF(C16="","",IF(M16&lt;&gt;"",IF(ISNUMBER(SEARCH("ecole",M16)),8/24,IF(OR(M16="Congés payés",M16="RTT",M16="Arrêt de travail",M16="Congés sans solde",M16="Jour de repos",M16="Formation"),7/24,IF(M16="Férié",7.8/24,L16))),L16))</f>
        <v>0</v>
      </c>
      <c r="O16" s="39"/>
      <c r="P16" s="40"/>
      <c r="Q16" s="52" cm="1">
        <f t="array" ref="Q16">--(_xlfn.AGGREGATE(14,6,Tabel1[Date]/(Tabel1[semaine]=Tabel1[[#This Row],[semaine]]),1)=Tabel1[[#This Row],[Date]])</f>
        <v>0</v>
      </c>
      <c r="R16" s="41" t="str" cm="1">
        <f t="array" ref="R16">IF(Tabel1[[#This Row],[auxi]:[auxi]],SUMIF(Tabel1[semaine],Tabel1[[#This Row],[semaine]],Tabel1[Heures payées]),"-")</f>
        <v>-</v>
      </c>
      <c r="S16" s="42" t="str" cm="1">
        <f t="array" ref="S16">IF(Tabel1[[#This Row],[auxi]:[auxi]],Tabel1[[#This Row],[total semaine]]*24-Contrat_hebdo__h,"")</f>
        <v/>
      </c>
      <c r="T16" s="35" t="str" cm="1">
        <f t="array" ref="T16">IF(Tabel1[[#This Row],[auxi]:[auxi]],SUMIF(Tabel1[semaine],Tabel1[[#This Row],[semaine]],Tabel1[Repas matin]),"-")</f>
        <v>-</v>
      </c>
      <c r="U16" s="35" t="str" cm="1">
        <f t="array" ref="U16">IF(Tabel1[[#This Row],[auxi]:[auxi]],SUMIF(Tabel1[semaine],Tabel1[[#This Row],[semaine]],Tabel1[Repas soir]),"-")</f>
        <v>-</v>
      </c>
      <c r="V16"/>
    </row>
    <row r="17" spans="1:22" ht="15.75" thickBot="1" x14ac:dyDescent="0.3">
      <c r="A17" s="35" t="str">
        <f>MOD(YEAR(Tabel1[[#This Row],[Date]]-WEEKDAY(Tabel1[[#This Row],[Date]],2)+4),100)&amp;TEXT(_xlfn.ISOWEEKNUM(Tabel1[[#This Row],[Date]]),"-00")</f>
        <v>26-02</v>
      </c>
      <c r="B17" s="55" t="str">
        <f>MOD(YEAR(Tabel1[[#This Row],[Date]]),100) &amp; TEXT(MONTH(Tabel1[[#This Row],[Date]]),"-00")</f>
        <v>26-01</v>
      </c>
      <c r="C17" s="36">
        <v>46033</v>
      </c>
      <c r="D17" s="37"/>
      <c r="E17" s="37"/>
      <c r="F17" s="37"/>
      <c r="G17" s="37"/>
      <c r="H17" s="37"/>
      <c r="I17" s="37"/>
      <c r="J17" s="37"/>
      <c r="K17" s="37"/>
      <c r="L17" s="38">
        <f>IF(OR(C17="",ISBLANK(C17)),"",IF(G17="",0,G17-D17-(F17-E17))+IF(K17="",0,IF(K17&lt;H17,K17+1,K17)-H17-(J17-I17)))</f>
        <v>0</v>
      </c>
      <c r="M17" s="39"/>
      <c r="N17" s="38">
        <f>IF(C17="","",IF(M17&lt;&gt;"",IF(ISNUMBER(SEARCH("ecole",M17)),8/24,IF(OR(M17="Congés payés",M17="RTT",M17="Arrêt de travail",M17="Congés sans solde",M17="Jour de repos",M17="Formation"),7/24,IF(M17="Férié",7.8/24,L17))),L17))</f>
        <v>0</v>
      </c>
      <c r="O17" s="39"/>
      <c r="P17" s="40"/>
      <c r="Q17" s="52" cm="1">
        <f t="array" ref="Q17">--(_xlfn.AGGREGATE(14,6,Tabel1[Date]/(Tabel1[semaine]=Tabel1[[#This Row],[semaine]]),1)=Tabel1[[#This Row],[Date]])</f>
        <v>1</v>
      </c>
      <c r="R17" s="41" cm="1">
        <f t="array" ref="R17">IF(Tabel1[[#This Row],[auxi]:[auxi]],SUMIF(Tabel1[semaine],Tabel1[[#This Row],[semaine]],Tabel1[Heures payées]),"-")</f>
        <v>0</v>
      </c>
      <c r="S17" s="42" cm="1">
        <f t="array" ref="S17">IF(Tabel1[[#This Row],[auxi]:[auxi]],Tabel1[[#This Row],[total semaine]]*24-Contrat_hebdo__h,"")</f>
        <v>-39</v>
      </c>
      <c r="T17" s="35" cm="1">
        <f t="array" ref="T17">IF(Tabel1[[#This Row],[auxi]:[auxi]],SUMIF(Tabel1[semaine],Tabel1[[#This Row],[semaine]],Tabel1[Repas matin]),"-")</f>
        <v>0</v>
      </c>
      <c r="U17" s="35" cm="1">
        <f t="array" ref="U17">IF(Tabel1[[#This Row],[auxi]:[auxi]],SUMIF(Tabel1[semaine],Tabel1[[#This Row],[semaine]],Tabel1[Repas soir]),"-")</f>
        <v>0</v>
      </c>
      <c r="V17"/>
    </row>
    <row r="18" spans="1:22" ht="15.75" thickBot="1" x14ac:dyDescent="0.3">
      <c r="A18" s="35" t="str">
        <f>MOD(YEAR(Tabel1[[#This Row],[Date]]-WEEKDAY(Tabel1[[#This Row],[Date]],2)+4),100)&amp;TEXT(_xlfn.ISOWEEKNUM(Tabel1[[#This Row],[Date]]),"-00")</f>
        <v>26-03</v>
      </c>
      <c r="B18" s="55" t="str">
        <f>MOD(YEAR(Tabel1[[#This Row],[Date]]),100) &amp; TEXT(MONTH(Tabel1[[#This Row],[Date]]),"-00")</f>
        <v>26-01</v>
      </c>
      <c r="C18" s="36">
        <v>46034</v>
      </c>
      <c r="D18" s="37"/>
      <c r="E18" s="37"/>
      <c r="F18" s="37"/>
      <c r="G18" s="37"/>
      <c r="H18" s="37"/>
      <c r="I18" s="37"/>
      <c r="J18" s="37"/>
      <c r="K18" s="37"/>
      <c r="L18" s="38">
        <f>IF(OR(C18="",ISBLANK(C18)),"",IF(G18="",0,G18-D18-(F18-E18))+IF(K18="",0,IF(K18&lt;H18,K18+1,K18)-H18-(J18-I18)))</f>
        <v>0</v>
      </c>
      <c r="M18" s="39"/>
      <c r="N18" s="38">
        <f>IF(C18="","",IF(M18&lt;&gt;"",IF(ISNUMBER(SEARCH("ecole",M18)),8/24,IF(OR(M18="Congés payés",M18="RTT",M18="Arrêt de travail",M18="Congés sans solde",M18="Jour de repos",M18="Formation"),7/24,IF(M18="Férié",7.8/24,L18))),L18))</f>
        <v>0</v>
      </c>
      <c r="O18" s="39"/>
      <c r="P18" s="40"/>
      <c r="Q18" s="52" cm="1">
        <f t="array" ref="Q18">--(_xlfn.AGGREGATE(14,6,Tabel1[Date]/(Tabel1[semaine]=Tabel1[[#This Row],[semaine]]),1)=Tabel1[[#This Row],[Date]])</f>
        <v>0</v>
      </c>
      <c r="R18" s="41" t="str" cm="1">
        <f t="array" ref="R18">IF(Tabel1[[#This Row],[auxi]:[auxi]],SUMIF(Tabel1[semaine],Tabel1[[#This Row],[semaine]],Tabel1[Heures payées]),"-")</f>
        <v>-</v>
      </c>
      <c r="S18" s="42" t="str" cm="1">
        <f t="array" ref="S18">IF(Tabel1[[#This Row],[auxi]:[auxi]],Tabel1[[#This Row],[total semaine]]*24-Contrat_hebdo__h,"")</f>
        <v/>
      </c>
      <c r="T18" s="35" t="str" cm="1">
        <f t="array" ref="T18">IF(Tabel1[[#This Row],[auxi]:[auxi]],SUMIF(Tabel1[semaine],Tabel1[[#This Row],[semaine]],Tabel1[Repas matin]),"-")</f>
        <v>-</v>
      </c>
      <c r="U18" s="35" t="str" cm="1">
        <f t="array" ref="U18">IF(Tabel1[[#This Row],[auxi]:[auxi]],SUMIF(Tabel1[semaine],Tabel1[[#This Row],[semaine]],Tabel1[Repas soir]),"-")</f>
        <v>-</v>
      </c>
      <c r="V18"/>
    </row>
    <row r="19" spans="1:22" ht="15.75" thickBot="1" x14ac:dyDescent="0.3">
      <c r="A19" s="35" t="str">
        <f>MOD(YEAR(Tabel1[[#This Row],[Date]]-WEEKDAY(Tabel1[[#This Row],[Date]],2)+4),100)&amp;TEXT(_xlfn.ISOWEEKNUM(Tabel1[[#This Row],[Date]]),"-00")</f>
        <v>26-03</v>
      </c>
      <c r="B19" s="55" t="str">
        <f>MOD(YEAR(Tabel1[[#This Row],[Date]]),100) &amp; TEXT(MONTH(Tabel1[[#This Row],[Date]]),"-00")</f>
        <v>26-01</v>
      </c>
      <c r="C19" s="36">
        <v>46035</v>
      </c>
      <c r="D19" s="37"/>
      <c r="E19" s="37"/>
      <c r="F19" s="37"/>
      <c r="G19" s="37"/>
      <c r="H19" s="37"/>
      <c r="I19" s="37"/>
      <c r="J19" s="37"/>
      <c r="K19" s="37"/>
      <c r="L19" s="38">
        <f>IF(OR(C19="",ISBLANK(C19)),"",IF(G19="",0,G19-D19-(F19-E19))+IF(K19="",0,IF(K19&lt;H19,K19+1,K19)-H19-(J19-I19)))</f>
        <v>0</v>
      </c>
      <c r="M19" s="39"/>
      <c r="N19" s="38">
        <f>IF(C19="","",IF(M19&lt;&gt;"",IF(ISNUMBER(SEARCH("ecole",M19)),8/24,IF(OR(M19="Congés payés",M19="RTT",M19="Arrêt de travail",M19="Congés sans solde",M19="Jour de repos",M19="Formation"),7/24,IF(M19="Férié",7.8/24,L19))),L19))</f>
        <v>0</v>
      </c>
      <c r="O19" s="39"/>
      <c r="P19" s="40"/>
      <c r="Q19" s="52" cm="1">
        <f t="array" ref="Q19">--(_xlfn.AGGREGATE(14,6,Tabel1[Date]/(Tabel1[semaine]=Tabel1[[#This Row],[semaine]]),1)=Tabel1[[#This Row],[Date]])</f>
        <v>0</v>
      </c>
      <c r="R19" s="41" t="str" cm="1">
        <f t="array" ref="R19">IF(Tabel1[[#This Row],[auxi]:[auxi]],SUMIF(Tabel1[semaine],Tabel1[[#This Row],[semaine]],Tabel1[Heures payées]),"-")</f>
        <v>-</v>
      </c>
      <c r="S19" s="42" t="str" cm="1">
        <f t="array" ref="S19">IF(Tabel1[[#This Row],[auxi]:[auxi]],Tabel1[[#This Row],[total semaine]]*24-Contrat_hebdo__h,"")</f>
        <v/>
      </c>
      <c r="T19" s="35" t="str" cm="1">
        <f t="array" ref="T19">IF(Tabel1[[#This Row],[auxi]:[auxi]],SUMIF(Tabel1[semaine],Tabel1[[#This Row],[semaine]],Tabel1[Repas matin]),"-")</f>
        <v>-</v>
      </c>
      <c r="U19" s="35" t="str" cm="1">
        <f t="array" ref="U19">IF(Tabel1[[#This Row],[auxi]:[auxi]],SUMIF(Tabel1[semaine],Tabel1[[#This Row],[semaine]],Tabel1[Repas soir]),"-")</f>
        <v>-</v>
      </c>
      <c r="V19"/>
    </row>
    <row r="20" spans="1:22" ht="15.75" thickBot="1" x14ac:dyDescent="0.3">
      <c r="A20" s="35" t="str">
        <f>MOD(YEAR(Tabel1[[#This Row],[Date]]-WEEKDAY(Tabel1[[#This Row],[Date]],2)+4),100)&amp;TEXT(_xlfn.ISOWEEKNUM(Tabel1[[#This Row],[Date]]),"-00")</f>
        <v>26-03</v>
      </c>
      <c r="B20" s="55" t="str">
        <f>MOD(YEAR(Tabel1[[#This Row],[Date]]),100) &amp; TEXT(MONTH(Tabel1[[#This Row],[Date]]),"-00")</f>
        <v>26-01</v>
      </c>
      <c r="C20" s="36">
        <v>46036</v>
      </c>
      <c r="D20" s="37"/>
      <c r="E20" s="37"/>
      <c r="F20" s="37"/>
      <c r="G20" s="37"/>
      <c r="H20" s="37"/>
      <c r="I20" s="37"/>
      <c r="J20" s="37"/>
      <c r="K20" s="37"/>
      <c r="L20" s="38">
        <f>IF(OR(C20="",ISBLANK(C20)),"",IF(G20="",0,G20-D20-(F20-E20))+IF(K20="",0,IF(K20&lt;H20,K20+1,K20)-H20-(J20-I20)))</f>
        <v>0</v>
      </c>
      <c r="M20" s="39"/>
      <c r="N20" s="38">
        <f>IF(C20="","",IF(M20&lt;&gt;"",IF(ISNUMBER(SEARCH("ecole",M20)),8/24,IF(OR(M20="Congés payés",M20="RTT",M20="Arrêt de travail",M20="Congés sans solde",M20="Jour de repos",M20="Formation"),7/24,IF(M20="Férié",7.8/24,L20))),L20))</f>
        <v>0</v>
      </c>
      <c r="O20" s="39"/>
      <c r="P20" s="40"/>
      <c r="Q20" s="52" cm="1">
        <f t="array" ref="Q20">--(_xlfn.AGGREGATE(14,6,Tabel1[Date]/(Tabel1[semaine]=Tabel1[[#This Row],[semaine]]),1)=Tabel1[[#This Row],[Date]])</f>
        <v>0</v>
      </c>
      <c r="R20" s="41" t="str" cm="1">
        <f t="array" ref="R20">IF(Tabel1[[#This Row],[auxi]:[auxi]],SUMIF(Tabel1[semaine],Tabel1[[#This Row],[semaine]],Tabel1[Heures payées]),"-")</f>
        <v>-</v>
      </c>
      <c r="S20" s="42" t="str" cm="1">
        <f t="array" ref="S20">IF(Tabel1[[#This Row],[auxi]:[auxi]],Tabel1[[#This Row],[total semaine]]*24-Contrat_hebdo__h,"")</f>
        <v/>
      </c>
      <c r="T20" s="35" t="str" cm="1">
        <f t="array" ref="T20">IF(Tabel1[[#This Row],[auxi]:[auxi]],SUMIF(Tabel1[semaine],Tabel1[[#This Row],[semaine]],Tabel1[Repas matin]),"-")</f>
        <v>-</v>
      </c>
      <c r="U20" s="35" t="str" cm="1">
        <f t="array" ref="U20">IF(Tabel1[[#This Row],[auxi]:[auxi]],SUMIF(Tabel1[semaine],Tabel1[[#This Row],[semaine]],Tabel1[Repas soir]),"-")</f>
        <v>-</v>
      </c>
      <c r="V20"/>
    </row>
    <row r="21" spans="1:22" ht="15.75" thickBot="1" x14ac:dyDescent="0.3">
      <c r="A21" s="35" t="str">
        <f>MOD(YEAR(Tabel1[[#This Row],[Date]]-WEEKDAY(Tabel1[[#This Row],[Date]],2)+4),100)&amp;TEXT(_xlfn.ISOWEEKNUM(Tabel1[[#This Row],[Date]]),"-00")</f>
        <v>26-03</v>
      </c>
      <c r="B21" s="55" t="str">
        <f>MOD(YEAR(Tabel1[[#This Row],[Date]]),100) &amp; TEXT(MONTH(Tabel1[[#This Row],[Date]]),"-00")</f>
        <v>26-01</v>
      </c>
      <c r="C21" s="36">
        <v>46037</v>
      </c>
      <c r="D21" s="37"/>
      <c r="E21" s="37"/>
      <c r="F21" s="37"/>
      <c r="G21" s="37"/>
      <c r="H21" s="37"/>
      <c r="I21" s="37"/>
      <c r="J21" s="37"/>
      <c r="K21" s="37"/>
      <c r="L21" s="38">
        <f>IF(OR(C21="",ISBLANK(C21)),"",IF(G21="",0,G21-D21-(F21-E21))+IF(K21="",0,IF(K21&lt;H21,K21+1,K21)-H21-(J21-I21)))</f>
        <v>0</v>
      </c>
      <c r="M21" s="39"/>
      <c r="N21" s="38">
        <f>IF(C21="","",IF(M21&lt;&gt;"",IF(ISNUMBER(SEARCH("ecole",M21)),8/24,IF(OR(M21="Congés payés",M21="RTT",M21="Arrêt de travail",M21="Congés sans solde",M21="Jour de repos",M21="Formation"),7/24,IF(M21="Férié",7.8/24,L21))),L21))</f>
        <v>0</v>
      </c>
      <c r="O21" s="39"/>
      <c r="P21" s="40"/>
      <c r="Q21" s="52" cm="1">
        <f t="array" ref="Q21">--(_xlfn.AGGREGATE(14,6,Tabel1[Date]/(Tabel1[semaine]=Tabel1[[#This Row],[semaine]]),1)=Tabel1[[#This Row],[Date]])</f>
        <v>0</v>
      </c>
      <c r="R21" s="41" t="str" cm="1">
        <f t="array" ref="R21">IF(Tabel1[[#This Row],[auxi]:[auxi]],SUMIF(Tabel1[semaine],Tabel1[[#This Row],[semaine]],Tabel1[Heures payées]),"-")</f>
        <v>-</v>
      </c>
      <c r="S21" s="42" t="str" cm="1">
        <f t="array" ref="S21">IF(Tabel1[[#This Row],[auxi]:[auxi]],Tabel1[[#This Row],[total semaine]]*24-Contrat_hebdo__h,"")</f>
        <v/>
      </c>
      <c r="T21" s="35" t="str" cm="1">
        <f t="array" ref="T21">IF(Tabel1[[#This Row],[auxi]:[auxi]],SUMIF(Tabel1[semaine],Tabel1[[#This Row],[semaine]],Tabel1[Repas matin]),"-")</f>
        <v>-</v>
      </c>
      <c r="U21" s="35" t="str" cm="1">
        <f t="array" ref="U21">IF(Tabel1[[#This Row],[auxi]:[auxi]],SUMIF(Tabel1[semaine],Tabel1[[#This Row],[semaine]],Tabel1[Repas soir]),"-")</f>
        <v>-</v>
      </c>
      <c r="V21"/>
    </row>
    <row r="22" spans="1:22" ht="15.75" thickBot="1" x14ac:dyDescent="0.3">
      <c r="A22" s="35" t="str">
        <f>MOD(YEAR(Tabel1[[#This Row],[Date]]-WEEKDAY(Tabel1[[#This Row],[Date]],2)+4),100)&amp;TEXT(_xlfn.ISOWEEKNUM(Tabel1[[#This Row],[Date]]),"-00")</f>
        <v>26-03</v>
      </c>
      <c r="B22" s="55" t="str">
        <f>MOD(YEAR(Tabel1[[#This Row],[Date]]),100) &amp; TEXT(MONTH(Tabel1[[#This Row],[Date]]),"-00")</f>
        <v>26-01</v>
      </c>
      <c r="C22" s="36">
        <v>46038</v>
      </c>
      <c r="D22" s="37"/>
      <c r="E22" s="37"/>
      <c r="F22" s="37"/>
      <c r="G22" s="37"/>
      <c r="H22" s="37"/>
      <c r="I22" s="37"/>
      <c r="J22" s="37"/>
      <c r="K22" s="37"/>
      <c r="L22" s="38">
        <f>IF(OR(C22="",ISBLANK(C22)),"",IF(G22="",0,G22-D22-(F22-E22))+IF(K22="",0,IF(K22&lt;H22,K22+1,K22)-H22-(J22-I22)))</f>
        <v>0</v>
      </c>
      <c r="M22" s="39"/>
      <c r="N22" s="38">
        <f>IF(C22="","",IF(M22&lt;&gt;"",IF(ISNUMBER(SEARCH("ecole",M22)),8/24,IF(OR(M22="Congés payés",M22="RTT",M22="Arrêt de travail",M22="Congés sans solde",M22="Jour de repos",M22="Formation"),7/24,IF(M22="Férié",7.8/24,L22))),L22))</f>
        <v>0</v>
      </c>
      <c r="O22" s="39"/>
      <c r="P22" s="40"/>
      <c r="Q22" s="52" cm="1">
        <f t="array" ref="Q22">--(_xlfn.AGGREGATE(14,6,Tabel1[Date]/(Tabel1[semaine]=Tabel1[[#This Row],[semaine]]),1)=Tabel1[[#This Row],[Date]])</f>
        <v>0</v>
      </c>
      <c r="R22" s="41" t="str" cm="1">
        <f t="array" ref="R22">IF(Tabel1[[#This Row],[auxi]:[auxi]],SUMIF(Tabel1[semaine],Tabel1[[#This Row],[semaine]],Tabel1[Heures payées]),"-")</f>
        <v>-</v>
      </c>
      <c r="S22" s="42" t="str" cm="1">
        <f t="array" ref="S22">IF(Tabel1[[#This Row],[auxi]:[auxi]],Tabel1[[#This Row],[total semaine]]*24-Contrat_hebdo__h,"")</f>
        <v/>
      </c>
      <c r="T22" s="35" t="str" cm="1">
        <f t="array" ref="T22">IF(Tabel1[[#This Row],[auxi]:[auxi]],SUMIF(Tabel1[semaine],Tabel1[[#This Row],[semaine]],Tabel1[Repas matin]),"-")</f>
        <v>-</v>
      </c>
      <c r="U22" s="35" t="str" cm="1">
        <f t="array" ref="U22">IF(Tabel1[[#This Row],[auxi]:[auxi]],SUMIF(Tabel1[semaine],Tabel1[[#This Row],[semaine]],Tabel1[Repas soir]),"-")</f>
        <v>-</v>
      </c>
      <c r="V22"/>
    </row>
    <row r="23" spans="1:22" ht="15.75" thickBot="1" x14ac:dyDescent="0.3">
      <c r="A23" s="35" t="str">
        <f>MOD(YEAR(Tabel1[[#This Row],[Date]]-WEEKDAY(Tabel1[[#This Row],[Date]],2)+4),100)&amp;TEXT(_xlfn.ISOWEEKNUM(Tabel1[[#This Row],[Date]]),"-00")</f>
        <v>26-03</v>
      </c>
      <c r="B23" s="55" t="str">
        <f>MOD(YEAR(Tabel1[[#This Row],[Date]]),100) &amp; TEXT(MONTH(Tabel1[[#This Row],[Date]]),"-00")</f>
        <v>26-01</v>
      </c>
      <c r="C23" s="36">
        <v>46039</v>
      </c>
      <c r="D23" s="37"/>
      <c r="E23" s="37"/>
      <c r="F23" s="37"/>
      <c r="G23" s="37"/>
      <c r="H23" s="37"/>
      <c r="I23" s="37"/>
      <c r="J23" s="37"/>
      <c r="K23" s="37"/>
      <c r="L23" s="38">
        <f>IF(OR(C23="",ISBLANK(C23)),"",IF(G23="",0,G23-D23-(F23-E23))+IF(K23="",0,IF(K23&lt;H23,K23+1,K23)-H23-(J23-I23)))</f>
        <v>0</v>
      </c>
      <c r="M23" s="39"/>
      <c r="N23" s="38">
        <f>IF(C23="","",IF(M23&lt;&gt;"",IF(ISNUMBER(SEARCH("ecole",M23)),8/24,IF(OR(M23="Congés payés",M23="RTT",M23="Arrêt de travail",M23="Congés sans solde",M23="Jour de repos",M23="Formation"),7/24,IF(M23="Férié",7.8/24,L23))),L23))</f>
        <v>0</v>
      </c>
      <c r="O23" s="39"/>
      <c r="P23" s="40"/>
      <c r="Q23" s="52" cm="1">
        <f t="array" ref="Q23">--(_xlfn.AGGREGATE(14,6,Tabel1[Date]/(Tabel1[semaine]=Tabel1[[#This Row],[semaine]]),1)=Tabel1[[#This Row],[Date]])</f>
        <v>0</v>
      </c>
      <c r="R23" s="41" t="str" cm="1">
        <f t="array" ref="R23">IF(Tabel1[[#This Row],[auxi]:[auxi]],SUMIF(Tabel1[semaine],Tabel1[[#This Row],[semaine]],Tabel1[Heures payées]),"-")</f>
        <v>-</v>
      </c>
      <c r="S23" s="42" t="str" cm="1">
        <f t="array" ref="S23">IF(Tabel1[[#This Row],[auxi]:[auxi]],Tabel1[[#This Row],[total semaine]]*24-Contrat_hebdo__h,"")</f>
        <v/>
      </c>
      <c r="T23" s="35" t="str" cm="1">
        <f t="array" ref="T23">IF(Tabel1[[#This Row],[auxi]:[auxi]],SUMIF(Tabel1[semaine],Tabel1[[#This Row],[semaine]],Tabel1[Repas matin]),"-")</f>
        <v>-</v>
      </c>
      <c r="U23" s="35" t="str" cm="1">
        <f t="array" ref="U23">IF(Tabel1[[#This Row],[auxi]:[auxi]],SUMIF(Tabel1[semaine],Tabel1[[#This Row],[semaine]],Tabel1[Repas soir]),"-")</f>
        <v>-</v>
      </c>
      <c r="V23"/>
    </row>
    <row r="24" spans="1:22" ht="15.75" thickBot="1" x14ac:dyDescent="0.3">
      <c r="A24" s="35" t="str">
        <f>MOD(YEAR(Tabel1[[#This Row],[Date]]-WEEKDAY(Tabel1[[#This Row],[Date]],2)+4),100)&amp;TEXT(_xlfn.ISOWEEKNUM(Tabel1[[#This Row],[Date]]),"-00")</f>
        <v>26-03</v>
      </c>
      <c r="B24" s="55" t="str">
        <f>MOD(YEAR(Tabel1[[#This Row],[Date]]),100) &amp; TEXT(MONTH(Tabel1[[#This Row],[Date]]),"-00")</f>
        <v>26-01</v>
      </c>
      <c r="C24" s="36">
        <v>46040</v>
      </c>
      <c r="D24" s="37"/>
      <c r="E24" s="37"/>
      <c r="F24" s="37"/>
      <c r="G24" s="37"/>
      <c r="H24" s="37"/>
      <c r="I24" s="37"/>
      <c r="J24" s="37"/>
      <c r="K24" s="37"/>
      <c r="L24" s="38">
        <f>IF(OR(C24="",ISBLANK(C24)),"",IF(G24="",0,G24-D24-(F24-E24))+IF(K24="",0,IF(K24&lt;H24,K24+1,K24)-H24-(J24-I24)))</f>
        <v>0</v>
      </c>
      <c r="M24" s="39"/>
      <c r="N24" s="38">
        <f>IF(C24="","",IF(M24&lt;&gt;"",IF(ISNUMBER(SEARCH("ecole",M24)),8/24,IF(OR(M24="Congés payés",M24="RTT",M24="Arrêt de travail",M24="Congés sans solde",M24="Jour de repos",M24="Formation"),7/24,IF(M24="Férié",7.8/24,L24))),L24))</f>
        <v>0</v>
      </c>
      <c r="O24" s="39"/>
      <c r="P24" s="40"/>
      <c r="Q24" s="52" cm="1">
        <f t="array" ref="Q24">--(_xlfn.AGGREGATE(14,6,Tabel1[Date]/(Tabel1[semaine]=Tabel1[[#This Row],[semaine]]),1)=Tabel1[[#This Row],[Date]])</f>
        <v>1</v>
      </c>
      <c r="R24" s="41" cm="1">
        <f t="array" ref="R24">IF(Tabel1[[#This Row],[auxi]:[auxi]],SUMIF(Tabel1[semaine],Tabel1[[#This Row],[semaine]],Tabel1[Heures payées]),"-")</f>
        <v>0</v>
      </c>
      <c r="S24" s="42" cm="1">
        <f t="array" ref="S24">IF(Tabel1[[#This Row],[auxi]:[auxi]],Tabel1[[#This Row],[total semaine]]*24-Contrat_hebdo__h,"")</f>
        <v>-39</v>
      </c>
      <c r="T24" s="35" cm="1">
        <f t="array" ref="T24">IF(Tabel1[[#This Row],[auxi]:[auxi]],SUMIF(Tabel1[semaine],Tabel1[[#This Row],[semaine]],Tabel1[Repas matin]),"-")</f>
        <v>0</v>
      </c>
      <c r="U24" s="35" cm="1">
        <f t="array" ref="U24">IF(Tabel1[[#This Row],[auxi]:[auxi]],SUMIF(Tabel1[semaine],Tabel1[[#This Row],[semaine]],Tabel1[Repas soir]),"-")</f>
        <v>0</v>
      </c>
      <c r="V24"/>
    </row>
    <row r="25" spans="1:22" ht="15.75" thickBot="1" x14ac:dyDescent="0.3">
      <c r="A25" s="35" t="str">
        <f>MOD(YEAR(Tabel1[[#This Row],[Date]]-WEEKDAY(Tabel1[[#This Row],[Date]],2)+4),100)&amp;TEXT(_xlfn.ISOWEEKNUM(Tabel1[[#This Row],[Date]]),"-00")</f>
        <v>26-04</v>
      </c>
      <c r="B25" s="55" t="str">
        <f>MOD(YEAR(Tabel1[[#This Row],[Date]]),100) &amp; TEXT(MONTH(Tabel1[[#This Row],[Date]]),"-00")</f>
        <v>26-01</v>
      </c>
      <c r="C25" s="36">
        <v>46041</v>
      </c>
      <c r="D25" s="37"/>
      <c r="E25" s="37"/>
      <c r="F25" s="37"/>
      <c r="G25" s="37"/>
      <c r="H25" s="37"/>
      <c r="I25" s="37"/>
      <c r="J25" s="37"/>
      <c r="K25" s="37"/>
      <c r="L25" s="38">
        <f>IF(OR(C25="",ISBLANK(C25)),"",IF(G25="",0,G25-D25-(F25-E25))+IF(K25="",0,IF(K25&lt;H25,K25+1,K25)-H25-(J25-I25)))</f>
        <v>0</v>
      </c>
      <c r="M25" s="39"/>
      <c r="N25" s="38">
        <f>IF(C25="","",IF(M25&lt;&gt;"",IF(ISNUMBER(SEARCH("ecole",M25)),8/24,IF(OR(M25="Congés payés",M25="RTT",M25="Arrêt de travail",M25="Congés sans solde",M25="Jour de repos",M25="Formation"),7/24,IF(M25="Férié",7.8/24,L25))),L25))</f>
        <v>0</v>
      </c>
      <c r="O25" s="39"/>
      <c r="P25" s="40"/>
      <c r="Q25" s="52" cm="1">
        <f t="array" ref="Q25">--(_xlfn.AGGREGATE(14,6,Tabel1[Date]/(Tabel1[semaine]=Tabel1[[#This Row],[semaine]]),1)=Tabel1[[#This Row],[Date]])</f>
        <v>0</v>
      </c>
      <c r="R25" s="41" t="str" cm="1">
        <f t="array" ref="R25">IF(Tabel1[[#This Row],[auxi]:[auxi]],SUMIF(Tabel1[semaine],Tabel1[[#This Row],[semaine]],Tabel1[Heures payées]),"-")</f>
        <v>-</v>
      </c>
      <c r="S25" s="42" t="str" cm="1">
        <f t="array" ref="S25">IF(Tabel1[[#This Row],[auxi]:[auxi]],Tabel1[[#This Row],[total semaine]]*24-Contrat_hebdo__h,"")</f>
        <v/>
      </c>
      <c r="T25" s="35" t="str" cm="1">
        <f t="array" ref="T25">IF(Tabel1[[#This Row],[auxi]:[auxi]],SUMIF(Tabel1[semaine],Tabel1[[#This Row],[semaine]],Tabel1[Repas matin]),"-")</f>
        <v>-</v>
      </c>
      <c r="U25" s="35" t="str" cm="1">
        <f t="array" ref="U25">IF(Tabel1[[#This Row],[auxi]:[auxi]],SUMIF(Tabel1[semaine],Tabel1[[#This Row],[semaine]],Tabel1[Repas soir]),"-")</f>
        <v>-</v>
      </c>
      <c r="V25"/>
    </row>
    <row r="26" spans="1:22" ht="15.75" thickBot="1" x14ac:dyDescent="0.3">
      <c r="A26" s="35" t="str">
        <f>MOD(YEAR(Tabel1[[#This Row],[Date]]-WEEKDAY(Tabel1[[#This Row],[Date]],2)+4),100)&amp;TEXT(_xlfn.ISOWEEKNUM(Tabel1[[#This Row],[Date]]),"-00")</f>
        <v>26-04</v>
      </c>
      <c r="B26" s="55" t="str">
        <f>MOD(YEAR(Tabel1[[#This Row],[Date]]),100) &amp; TEXT(MONTH(Tabel1[[#This Row],[Date]]),"-00")</f>
        <v>26-01</v>
      </c>
      <c r="C26" s="36">
        <v>46042</v>
      </c>
      <c r="D26" s="37"/>
      <c r="E26" s="37"/>
      <c r="F26" s="37"/>
      <c r="G26" s="37"/>
      <c r="H26" s="37"/>
      <c r="I26" s="37"/>
      <c r="J26" s="37"/>
      <c r="K26" s="37"/>
      <c r="L26" s="38">
        <f>IF(OR(C26="",ISBLANK(C26)),"",IF(G26="",0,G26-D26-(F26-E26))+IF(K26="",0,IF(K26&lt;H26,K26+1,K26)-H26-(J26-I26)))</f>
        <v>0</v>
      </c>
      <c r="M26" s="39"/>
      <c r="N26" s="38">
        <f>IF(C26="","",IF(M26&lt;&gt;"",IF(ISNUMBER(SEARCH("ecole",M26)),8/24,IF(OR(M26="Congés payés",M26="RTT",M26="Arrêt de travail",M26="Congés sans solde",M26="Jour de repos",M26="Formation"),7/24,IF(M26="Férié",7.8/24,L26))),L26))</f>
        <v>0</v>
      </c>
      <c r="O26" s="39"/>
      <c r="P26" s="40"/>
      <c r="Q26" s="52" cm="1">
        <f t="array" ref="Q26">--(_xlfn.AGGREGATE(14,6,Tabel1[Date]/(Tabel1[semaine]=Tabel1[[#This Row],[semaine]]),1)=Tabel1[[#This Row],[Date]])</f>
        <v>0</v>
      </c>
      <c r="R26" s="41" t="str" cm="1">
        <f t="array" ref="R26">IF(Tabel1[[#This Row],[auxi]:[auxi]],SUMIF(Tabel1[semaine],Tabel1[[#This Row],[semaine]],Tabel1[Heures payées]),"-")</f>
        <v>-</v>
      </c>
      <c r="S26" s="42" t="str" cm="1">
        <f t="array" ref="S26">IF(Tabel1[[#This Row],[auxi]:[auxi]],Tabel1[[#This Row],[total semaine]]*24-Contrat_hebdo__h,"")</f>
        <v/>
      </c>
      <c r="T26" s="35" t="str" cm="1">
        <f t="array" ref="T26">IF(Tabel1[[#This Row],[auxi]:[auxi]],SUMIF(Tabel1[semaine],Tabel1[[#This Row],[semaine]],Tabel1[Repas matin]),"-")</f>
        <v>-</v>
      </c>
      <c r="U26" s="35" t="str" cm="1">
        <f t="array" ref="U26">IF(Tabel1[[#This Row],[auxi]:[auxi]],SUMIF(Tabel1[semaine],Tabel1[[#This Row],[semaine]],Tabel1[Repas soir]),"-")</f>
        <v>-</v>
      </c>
      <c r="V26"/>
    </row>
    <row r="27" spans="1:22" ht="15.75" thickBot="1" x14ac:dyDescent="0.3">
      <c r="A27" s="35" t="str">
        <f>MOD(YEAR(Tabel1[[#This Row],[Date]]-WEEKDAY(Tabel1[[#This Row],[Date]],2)+4),100)&amp;TEXT(_xlfn.ISOWEEKNUM(Tabel1[[#This Row],[Date]]),"-00")</f>
        <v>26-04</v>
      </c>
      <c r="B27" s="55" t="str">
        <f>MOD(YEAR(Tabel1[[#This Row],[Date]]),100) &amp; TEXT(MONTH(Tabel1[[#This Row],[Date]]),"-00")</f>
        <v>26-01</v>
      </c>
      <c r="C27" s="36">
        <v>46043</v>
      </c>
      <c r="D27" s="37"/>
      <c r="E27" s="37"/>
      <c r="F27" s="37"/>
      <c r="G27" s="37"/>
      <c r="H27" s="37"/>
      <c r="I27" s="37"/>
      <c r="J27" s="37"/>
      <c r="K27" s="37"/>
      <c r="L27" s="38">
        <f>IF(OR(C27="",ISBLANK(C27)),"",IF(G27="",0,G27-D27-(F27-E27))+IF(K27="",0,IF(K27&lt;H27,K27+1,K27)-H27-(J27-I27)))</f>
        <v>0</v>
      </c>
      <c r="M27" s="39"/>
      <c r="N27" s="38">
        <f>IF(C27="","",IF(M27&lt;&gt;"",IF(ISNUMBER(SEARCH("ecole",M27)),8/24,IF(OR(M27="Congés payés",M27="RTT",M27="Arrêt de travail",M27="Congés sans solde",M27="Jour de repos",M27="Formation"),7/24,IF(M27="Férié",7.8/24,L27))),L27))</f>
        <v>0</v>
      </c>
      <c r="O27" s="39"/>
      <c r="P27" s="40"/>
      <c r="Q27" s="52" cm="1">
        <f t="array" ref="Q27">--(_xlfn.AGGREGATE(14,6,Tabel1[Date]/(Tabel1[semaine]=Tabel1[[#This Row],[semaine]]),1)=Tabel1[[#This Row],[Date]])</f>
        <v>0</v>
      </c>
      <c r="R27" s="41" t="str" cm="1">
        <f t="array" ref="R27">IF(Tabel1[[#This Row],[auxi]:[auxi]],SUMIF(Tabel1[semaine],Tabel1[[#This Row],[semaine]],Tabel1[Heures payées]),"-")</f>
        <v>-</v>
      </c>
      <c r="S27" s="42" t="str" cm="1">
        <f t="array" ref="S27">IF(Tabel1[[#This Row],[auxi]:[auxi]],Tabel1[[#This Row],[total semaine]]*24-Contrat_hebdo__h,"")</f>
        <v/>
      </c>
      <c r="T27" s="35" t="str" cm="1">
        <f t="array" ref="T27">IF(Tabel1[[#This Row],[auxi]:[auxi]],SUMIF(Tabel1[semaine],Tabel1[[#This Row],[semaine]],Tabel1[Repas matin]),"-")</f>
        <v>-</v>
      </c>
      <c r="U27" s="35" t="str" cm="1">
        <f t="array" ref="U27">IF(Tabel1[[#This Row],[auxi]:[auxi]],SUMIF(Tabel1[semaine],Tabel1[[#This Row],[semaine]],Tabel1[Repas soir]),"-")</f>
        <v>-</v>
      </c>
      <c r="V27"/>
    </row>
    <row r="28" spans="1:22" ht="15.75" thickBot="1" x14ac:dyDescent="0.3">
      <c r="A28" s="35" t="str">
        <f>MOD(YEAR(Tabel1[[#This Row],[Date]]-WEEKDAY(Tabel1[[#This Row],[Date]],2)+4),100)&amp;TEXT(_xlfn.ISOWEEKNUM(Tabel1[[#This Row],[Date]]),"-00")</f>
        <v>26-04</v>
      </c>
      <c r="B28" s="55" t="str">
        <f>MOD(YEAR(Tabel1[[#This Row],[Date]]),100) &amp; TEXT(MONTH(Tabel1[[#This Row],[Date]]),"-00")</f>
        <v>26-01</v>
      </c>
      <c r="C28" s="36">
        <v>46044</v>
      </c>
      <c r="D28" s="37"/>
      <c r="E28" s="37"/>
      <c r="F28" s="37"/>
      <c r="G28" s="37"/>
      <c r="H28" s="37"/>
      <c r="I28" s="37"/>
      <c r="J28" s="37"/>
      <c r="K28" s="37"/>
      <c r="L28" s="38">
        <f>IF(OR(C28="",ISBLANK(C28)),"",IF(G28="",0,G28-D28-(F28-E28))+IF(K28="",0,IF(K28&lt;H28,K28+1,K28)-H28-(J28-I28)))</f>
        <v>0</v>
      </c>
      <c r="M28" s="39"/>
      <c r="N28" s="38">
        <f>IF(C28="","",IF(M28&lt;&gt;"",IF(ISNUMBER(SEARCH("ecole",M28)),8/24,IF(OR(M28="Congés payés",M28="RTT",M28="Arrêt de travail",M28="Congés sans solde",M28="Jour de repos",M28="Formation"),7/24,IF(M28="Férié",7.8/24,L28))),L28))</f>
        <v>0</v>
      </c>
      <c r="O28" s="39"/>
      <c r="P28" s="40"/>
      <c r="Q28" s="52" cm="1">
        <f t="array" ref="Q28">--(_xlfn.AGGREGATE(14,6,Tabel1[Date]/(Tabel1[semaine]=Tabel1[[#This Row],[semaine]]),1)=Tabel1[[#This Row],[Date]])</f>
        <v>0</v>
      </c>
      <c r="R28" s="41" t="str" cm="1">
        <f t="array" ref="R28">IF(Tabel1[[#This Row],[auxi]:[auxi]],SUMIF(Tabel1[semaine],Tabel1[[#This Row],[semaine]],Tabel1[Heures payées]),"-")</f>
        <v>-</v>
      </c>
      <c r="S28" s="42" t="str" cm="1">
        <f t="array" ref="S28">IF(Tabel1[[#This Row],[auxi]:[auxi]],Tabel1[[#This Row],[total semaine]]*24-Contrat_hebdo__h,"")</f>
        <v/>
      </c>
      <c r="T28" s="35" t="str" cm="1">
        <f t="array" ref="T28">IF(Tabel1[[#This Row],[auxi]:[auxi]],SUMIF(Tabel1[semaine],Tabel1[[#This Row],[semaine]],Tabel1[Repas matin]),"-")</f>
        <v>-</v>
      </c>
      <c r="U28" s="35" t="str" cm="1">
        <f t="array" ref="U28">IF(Tabel1[[#This Row],[auxi]:[auxi]],SUMIF(Tabel1[semaine],Tabel1[[#This Row],[semaine]],Tabel1[Repas soir]),"-")</f>
        <v>-</v>
      </c>
      <c r="V28"/>
    </row>
    <row r="29" spans="1:22" ht="15.75" thickBot="1" x14ac:dyDescent="0.3">
      <c r="A29" s="35" t="str">
        <f>MOD(YEAR(Tabel1[[#This Row],[Date]]-WEEKDAY(Tabel1[[#This Row],[Date]],2)+4),100)&amp;TEXT(_xlfn.ISOWEEKNUM(Tabel1[[#This Row],[Date]]),"-00")</f>
        <v>26-04</v>
      </c>
      <c r="B29" s="55" t="str">
        <f>MOD(YEAR(Tabel1[[#This Row],[Date]]),100) &amp; TEXT(MONTH(Tabel1[[#This Row],[Date]]),"-00")</f>
        <v>26-01</v>
      </c>
      <c r="C29" s="36">
        <v>46045</v>
      </c>
      <c r="D29" s="37"/>
      <c r="E29" s="37"/>
      <c r="F29" s="37"/>
      <c r="G29" s="37"/>
      <c r="H29" s="37"/>
      <c r="I29" s="37"/>
      <c r="J29" s="37"/>
      <c r="K29" s="37"/>
      <c r="L29" s="38">
        <f>IF(OR(C29="",ISBLANK(C29)),"",IF(G29="",0,G29-D29-(F29-E29))+IF(K29="",0,IF(K29&lt;H29,K29+1,K29)-H29-(J29-I29)))</f>
        <v>0</v>
      </c>
      <c r="M29" s="39"/>
      <c r="N29" s="38">
        <f>IF(C29="","",IF(M29&lt;&gt;"",IF(ISNUMBER(SEARCH("ecole",M29)),8/24,IF(OR(M29="Congés payés",M29="RTT",M29="Arrêt de travail",M29="Congés sans solde",M29="Jour de repos",M29="Formation"),7/24,IF(M29="Férié",7.8/24,L29))),L29))</f>
        <v>0</v>
      </c>
      <c r="O29" s="39"/>
      <c r="P29" s="40"/>
      <c r="Q29" s="52" cm="1">
        <f t="array" ref="Q29">--(_xlfn.AGGREGATE(14,6,Tabel1[Date]/(Tabel1[semaine]=Tabel1[[#This Row],[semaine]]),1)=Tabel1[[#This Row],[Date]])</f>
        <v>0</v>
      </c>
      <c r="R29" s="41" t="str" cm="1">
        <f t="array" ref="R29">IF(Tabel1[[#This Row],[auxi]:[auxi]],SUMIF(Tabel1[semaine],Tabel1[[#This Row],[semaine]],Tabel1[Heures payées]),"-")</f>
        <v>-</v>
      </c>
      <c r="S29" s="42" t="str" cm="1">
        <f t="array" ref="S29">IF(Tabel1[[#This Row],[auxi]:[auxi]],Tabel1[[#This Row],[total semaine]]*24-Contrat_hebdo__h,"")</f>
        <v/>
      </c>
      <c r="T29" s="35" t="str" cm="1">
        <f t="array" ref="T29">IF(Tabel1[[#This Row],[auxi]:[auxi]],SUMIF(Tabel1[semaine],Tabel1[[#This Row],[semaine]],Tabel1[Repas matin]),"-")</f>
        <v>-</v>
      </c>
      <c r="U29" s="35" t="str" cm="1">
        <f t="array" ref="U29">IF(Tabel1[[#This Row],[auxi]:[auxi]],SUMIF(Tabel1[semaine],Tabel1[[#This Row],[semaine]],Tabel1[Repas soir]),"-")</f>
        <v>-</v>
      </c>
      <c r="V29"/>
    </row>
    <row r="30" spans="1:22" ht="15.75" thickBot="1" x14ac:dyDescent="0.3">
      <c r="A30" s="35" t="str">
        <f>MOD(YEAR(Tabel1[[#This Row],[Date]]-WEEKDAY(Tabel1[[#This Row],[Date]],2)+4),100)&amp;TEXT(_xlfn.ISOWEEKNUM(Tabel1[[#This Row],[Date]]),"-00")</f>
        <v>26-04</v>
      </c>
      <c r="B30" s="55" t="str">
        <f>MOD(YEAR(Tabel1[[#This Row],[Date]]),100) &amp; TEXT(MONTH(Tabel1[[#This Row],[Date]]),"-00")</f>
        <v>26-01</v>
      </c>
      <c r="C30" s="36">
        <v>46046</v>
      </c>
      <c r="D30" s="37"/>
      <c r="E30" s="37"/>
      <c r="F30" s="37"/>
      <c r="G30" s="37"/>
      <c r="H30" s="37"/>
      <c r="I30" s="37"/>
      <c r="J30" s="37"/>
      <c r="K30" s="37"/>
      <c r="L30" s="38">
        <f>IF(OR(C30="",ISBLANK(C30)),"",IF(G30="",0,G30-D30-(F30-E30))+IF(K30="",0,IF(K30&lt;H30,K30+1,K30)-H30-(J30-I30)))</f>
        <v>0</v>
      </c>
      <c r="M30" s="39"/>
      <c r="N30" s="38">
        <f>IF(C30="","",IF(M30&lt;&gt;"",IF(ISNUMBER(SEARCH("ecole",M30)),8/24,IF(OR(M30="Congés payés",M30="RTT",M30="Arrêt de travail",M30="Congés sans solde",M30="Jour de repos",M30="Formation"),7/24,IF(M30="Férié",7.8/24,L30))),L30))</f>
        <v>0</v>
      </c>
      <c r="O30" s="39"/>
      <c r="P30" s="40"/>
      <c r="Q30" s="52" cm="1">
        <f t="array" ref="Q30">--(_xlfn.AGGREGATE(14,6,Tabel1[Date]/(Tabel1[semaine]=Tabel1[[#This Row],[semaine]]),1)=Tabel1[[#This Row],[Date]])</f>
        <v>0</v>
      </c>
      <c r="R30" s="41" t="str" cm="1">
        <f t="array" ref="R30">IF(Tabel1[[#This Row],[auxi]:[auxi]],SUMIF(Tabel1[semaine],Tabel1[[#This Row],[semaine]],Tabel1[Heures payées]),"-")</f>
        <v>-</v>
      </c>
      <c r="S30" s="42" t="str" cm="1">
        <f t="array" ref="S30">IF(Tabel1[[#This Row],[auxi]:[auxi]],Tabel1[[#This Row],[total semaine]]*24-Contrat_hebdo__h,"")</f>
        <v/>
      </c>
      <c r="T30" s="35" t="str" cm="1">
        <f t="array" ref="T30">IF(Tabel1[[#This Row],[auxi]:[auxi]],SUMIF(Tabel1[semaine],Tabel1[[#This Row],[semaine]],Tabel1[Repas matin]),"-")</f>
        <v>-</v>
      </c>
      <c r="U30" s="35" t="str" cm="1">
        <f t="array" ref="U30">IF(Tabel1[[#This Row],[auxi]:[auxi]],SUMIF(Tabel1[semaine],Tabel1[[#This Row],[semaine]],Tabel1[Repas soir]),"-")</f>
        <v>-</v>
      </c>
      <c r="V30"/>
    </row>
    <row r="31" spans="1:22" ht="15.75" thickBot="1" x14ac:dyDescent="0.3">
      <c r="A31" s="35" t="str">
        <f>MOD(YEAR(Tabel1[[#This Row],[Date]]-WEEKDAY(Tabel1[[#This Row],[Date]],2)+4),100)&amp;TEXT(_xlfn.ISOWEEKNUM(Tabel1[[#This Row],[Date]]),"-00")</f>
        <v>26-04</v>
      </c>
      <c r="B31" s="55" t="str">
        <f>MOD(YEAR(Tabel1[[#This Row],[Date]]),100) &amp; TEXT(MONTH(Tabel1[[#This Row],[Date]]),"-00")</f>
        <v>26-01</v>
      </c>
      <c r="C31" s="36">
        <v>46047</v>
      </c>
      <c r="D31" s="37"/>
      <c r="E31" s="37"/>
      <c r="F31" s="37"/>
      <c r="G31" s="37"/>
      <c r="H31" s="37"/>
      <c r="I31" s="37"/>
      <c r="J31" s="37"/>
      <c r="K31" s="37"/>
      <c r="L31" s="38">
        <f>IF(OR(C31="",ISBLANK(C31)),"",IF(G31="",0,G31-D31-(F31-E31))+IF(K31="",0,IF(K31&lt;H31,K31+1,K31)-H31-(J31-I31)))</f>
        <v>0</v>
      </c>
      <c r="M31" s="39"/>
      <c r="N31" s="38">
        <f>IF(C31="","",IF(M31&lt;&gt;"",IF(ISNUMBER(SEARCH("ecole",M31)),8/24,IF(OR(M31="Congés payés",M31="RTT",M31="Arrêt de travail",M31="Congés sans solde",M31="Jour de repos",M31="Formation"),7/24,IF(M31="Férié",7.8/24,L31))),L31))</f>
        <v>0</v>
      </c>
      <c r="O31" s="39"/>
      <c r="P31" s="40"/>
      <c r="Q31" s="52" cm="1">
        <f t="array" ref="Q31">--(_xlfn.AGGREGATE(14,6,Tabel1[Date]/(Tabel1[semaine]=Tabel1[[#This Row],[semaine]]),1)=Tabel1[[#This Row],[Date]])</f>
        <v>1</v>
      </c>
      <c r="R31" s="41" cm="1">
        <f t="array" ref="R31">IF(Tabel1[[#This Row],[auxi]:[auxi]],SUMIF(Tabel1[semaine],Tabel1[[#This Row],[semaine]],Tabel1[Heures payées]),"-")</f>
        <v>0</v>
      </c>
      <c r="S31" s="42" cm="1">
        <f t="array" ref="S31">IF(Tabel1[[#This Row],[auxi]:[auxi]],Tabel1[[#This Row],[total semaine]]*24-Contrat_hebdo__h,"")</f>
        <v>-39</v>
      </c>
      <c r="T31" s="35" cm="1">
        <f t="array" ref="T31">IF(Tabel1[[#This Row],[auxi]:[auxi]],SUMIF(Tabel1[semaine],Tabel1[[#This Row],[semaine]],Tabel1[Repas matin]),"-")</f>
        <v>0</v>
      </c>
      <c r="U31" s="35" cm="1">
        <f t="array" ref="U31">IF(Tabel1[[#This Row],[auxi]:[auxi]],SUMIF(Tabel1[semaine],Tabel1[[#This Row],[semaine]],Tabel1[Repas soir]),"-")</f>
        <v>0</v>
      </c>
      <c r="V31"/>
    </row>
    <row r="32" spans="1:22" ht="15.75" thickBot="1" x14ac:dyDescent="0.3">
      <c r="A32" s="35" t="str">
        <f>MOD(YEAR(Tabel1[[#This Row],[Date]]-WEEKDAY(Tabel1[[#This Row],[Date]],2)+4),100)&amp;TEXT(_xlfn.ISOWEEKNUM(Tabel1[[#This Row],[Date]]),"-00")</f>
        <v>26-05</v>
      </c>
      <c r="B32" s="55" t="str">
        <f>MOD(YEAR(Tabel1[[#This Row],[Date]]),100) &amp; TEXT(MONTH(Tabel1[[#This Row],[Date]]),"-00")</f>
        <v>26-01</v>
      </c>
      <c r="C32" s="36">
        <v>46048</v>
      </c>
      <c r="D32" s="37"/>
      <c r="E32" s="37"/>
      <c r="F32" s="37"/>
      <c r="G32" s="37"/>
      <c r="H32" s="37"/>
      <c r="I32" s="37"/>
      <c r="J32" s="37"/>
      <c r="K32" s="37"/>
      <c r="L32" s="38">
        <f>IF(OR(C32="",ISBLANK(C32)),"",IF(G32="",0,G32-D32-(F32-E32))+IF(K32="",0,IF(K32&lt;H32,K32+1,K32)-H32-(J32-I32)))</f>
        <v>0</v>
      </c>
      <c r="M32" s="39"/>
      <c r="N32" s="38">
        <f>IF(C32="","",IF(M32&lt;&gt;"",IF(ISNUMBER(SEARCH("ecole",M32)),8/24,IF(OR(M32="Congés payés",M32="RTT",M32="Arrêt de travail",M32="Congés sans solde",M32="Jour de repos",M32="Formation"),7/24,IF(M32="Férié",7.8/24,L32))),L32))</f>
        <v>0</v>
      </c>
      <c r="O32" s="39"/>
      <c r="P32" s="40"/>
      <c r="Q32" s="52" cm="1">
        <f t="array" ref="Q32">--(_xlfn.AGGREGATE(14,6,Tabel1[Date]/(Tabel1[semaine]=Tabel1[[#This Row],[semaine]]),1)=Tabel1[[#This Row],[Date]])</f>
        <v>0</v>
      </c>
      <c r="R32" s="41" t="str" cm="1">
        <f t="array" ref="R32">IF(Tabel1[[#This Row],[auxi]:[auxi]],SUMIF(Tabel1[semaine],Tabel1[[#This Row],[semaine]],Tabel1[Heures payées]),"-")</f>
        <v>-</v>
      </c>
      <c r="S32" s="42" t="str" cm="1">
        <f t="array" ref="S32">IF(Tabel1[[#This Row],[auxi]:[auxi]],Tabel1[[#This Row],[total semaine]]*24-Contrat_hebdo__h,"")</f>
        <v/>
      </c>
      <c r="T32" s="35" t="str" cm="1">
        <f t="array" ref="T32">IF(Tabel1[[#This Row],[auxi]:[auxi]],SUMIF(Tabel1[semaine],Tabel1[[#This Row],[semaine]],Tabel1[Repas matin]),"-")</f>
        <v>-</v>
      </c>
      <c r="U32" s="35" t="str" cm="1">
        <f t="array" ref="U32">IF(Tabel1[[#This Row],[auxi]:[auxi]],SUMIF(Tabel1[semaine],Tabel1[[#This Row],[semaine]],Tabel1[Repas soir]),"-")</f>
        <v>-</v>
      </c>
      <c r="V32"/>
    </row>
    <row r="33" spans="1:22" ht="15.75" thickBot="1" x14ac:dyDescent="0.3">
      <c r="A33" s="35" t="str">
        <f>MOD(YEAR(Tabel1[[#This Row],[Date]]-WEEKDAY(Tabel1[[#This Row],[Date]],2)+4),100)&amp;TEXT(_xlfn.ISOWEEKNUM(Tabel1[[#This Row],[Date]]),"-00")</f>
        <v>26-05</v>
      </c>
      <c r="B33" s="55" t="str">
        <f>MOD(YEAR(Tabel1[[#This Row],[Date]]),100) &amp; TEXT(MONTH(Tabel1[[#This Row],[Date]]),"-00")</f>
        <v>26-01</v>
      </c>
      <c r="C33" s="36">
        <v>46049</v>
      </c>
      <c r="D33" s="37"/>
      <c r="E33" s="37"/>
      <c r="F33" s="37"/>
      <c r="G33" s="37"/>
      <c r="H33" s="37"/>
      <c r="I33" s="37"/>
      <c r="J33" s="37"/>
      <c r="K33" s="37"/>
      <c r="L33" s="38">
        <f>IF(OR(C33="",ISBLANK(C33)),"",IF(G33="",0,G33-D33-(F33-E33))+IF(K33="",0,IF(K33&lt;H33,K33+1,K33)-H33-(J33-I33)))</f>
        <v>0</v>
      </c>
      <c r="M33" s="39"/>
      <c r="N33" s="38">
        <f>IF(C33="","",IF(M33&lt;&gt;"",IF(ISNUMBER(SEARCH("ecole",M33)),8/24,IF(OR(M33="Congés payés",M33="RTT",M33="Arrêt de travail",M33="Congés sans solde",M33="Jour de repos",M33="Formation"),7/24,IF(M33="Férié",7.8/24,L33))),L33))</f>
        <v>0</v>
      </c>
      <c r="O33" s="39"/>
      <c r="P33" s="40"/>
      <c r="Q33" s="52" cm="1">
        <f t="array" ref="Q33">--(_xlfn.AGGREGATE(14,6,Tabel1[Date]/(Tabel1[semaine]=Tabel1[[#This Row],[semaine]]),1)=Tabel1[[#This Row],[Date]])</f>
        <v>0</v>
      </c>
      <c r="R33" s="41" t="str" cm="1">
        <f t="array" ref="R33">IF(Tabel1[[#This Row],[auxi]:[auxi]],SUMIF(Tabel1[semaine],Tabel1[[#This Row],[semaine]],Tabel1[Heures payées]),"-")</f>
        <v>-</v>
      </c>
      <c r="S33" s="42" t="str" cm="1">
        <f t="array" ref="S33">IF(Tabel1[[#This Row],[auxi]:[auxi]],Tabel1[[#This Row],[total semaine]]*24-Contrat_hebdo__h,"")</f>
        <v/>
      </c>
      <c r="T33" s="35" t="str" cm="1">
        <f t="array" ref="T33">IF(Tabel1[[#This Row],[auxi]:[auxi]],SUMIF(Tabel1[semaine],Tabel1[[#This Row],[semaine]],Tabel1[Repas matin]),"-")</f>
        <v>-</v>
      </c>
      <c r="U33" s="35" t="str" cm="1">
        <f t="array" ref="U33">IF(Tabel1[[#This Row],[auxi]:[auxi]],SUMIF(Tabel1[semaine],Tabel1[[#This Row],[semaine]],Tabel1[Repas soir]),"-")</f>
        <v>-</v>
      </c>
      <c r="V33"/>
    </row>
    <row r="34" spans="1:22" ht="15.75" thickBot="1" x14ac:dyDescent="0.3">
      <c r="A34" s="35" t="str">
        <f>MOD(YEAR(Tabel1[[#This Row],[Date]]-WEEKDAY(Tabel1[[#This Row],[Date]],2)+4),100)&amp;TEXT(_xlfn.ISOWEEKNUM(Tabel1[[#This Row],[Date]]),"-00")</f>
        <v>26-05</v>
      </c>
      <c r="B34" s="55" t="str">
        <f>MOD(YEAR(Tabel1[[#This Row],[Date]]),100) &amp; TEXT(MONTH(Tabel1[[#This Row],[Date]]),"-00")</f>
        <v>26-01</v>
      </c>
      <c r="C34" s="36">
        <v>46050</v>
      </c>
      <c r="D34" s="37"/>
      <c r="E34" s="37"/>
      <c r="F34" s="37"/>
      <c r="G34" s="37"/>
      <c r="H34" s="37"/>
      <c r="I34" s="37"/>
      <c r="J34" s="37"/>
      <c r="K34" s="37"/>
      <c r="L34" s="38">
        <f>IF(OR(C34="",ISBLANK(C34)),"",IF(G34="",0,G34-D34-(F34-E34))+IF(K34="",0,IF(K34&lt;H34,K34+1,K34)-H34-(J34-I34)))</f>
        <v>0</v>
      </c>
      <c r="M34" s="39"/>
      <c r="N34" s="38">
        <f>IF(C34="","",IF(M34&lt;&gt;"",IF(ISNUMBER(SEARCH("ecole",M34)),8/24,IF(OR(M34="Congés payés",M34="RTT",M34="Arrêt de travail",M34="Congés sans solde",M34="Jour de repos",M34="Formation"),7/24,IF(M34="Férié",7.8/24,L34))),L34))</f>
        <v>0</v>
      </c>
      <c r="O34" s="39"/>
      <c r="P34" s="40"/>
      <c r="Q34" s="52" cm="1">
        <f t="array" ref="Q34">--(_xlfn.AGGREGATE(14,6,Tabel1[Date]/(Tabel1[semaine]=Tabel1[[#This Row],[semaine]]),1)=Tabel1[[#This Row],[Date]])</f>
        <v>0</v>
      </c>
      <c r="R34" s="41" t="str" cm="1">
        <f t="array" ref="R34">IF(Tabel1[[#This Row],[auxi]:[auxi]],SUMIF(Tabel1[semaine],Tabel1[[#This Row],[semaine]],Tabel1[Heures payées]),"-")</f>
        <v>-</v>
      </c>
      <c r="S34" s="42" t="str" cm="1">
        <f t="array" ref="S34">IF(Tabel1[[#This Row],[auxi]:[auxi]],Tabel1[[#This Row],[total semaine]]*24-Contrat_hebdo__h,"")</f>
        <v/>
      </c>
      <c r="T34" s="35" t="str" cm="1">
        <f t="array" ref="T34">IF(Tabel1[[#This Row],[auxi]:[auxi]],SUMIF(Tabel1[semaine],Tabel1[[#This Row],[semaine]],Tabel1[Repas matin]),"-")</f>
        <v>-</v>
      </c>
      <c r="U34" s="35" t="str" cm="1">
        <f t="array" ref="U34">IF(Tabel1[[#This Row],[auxi]:[auxi]],SUMIF(Tabel1[semaine],Tabel1[[#This Row],[semaine]],Tabel1[Repas soir]),"-")</f>
        <v>-</v>
      </c>
      <c r="V34"/>
    </row>
    <row r="35" spans="1:22" ht="15.75" thickBot="1" x14ac:dyDescent="0.3">
      <c r="A35" s="35" t="str">
        <f>MOD(YEAR(Tabel1[[#This Row],[Date]]-WEEKDAY(Tabel1[[#This Row],[Date]],2)+4),100)&amp;TEXT(_xlfn.ISOWEEKNUM(Tabel1[[#This Row],[Date]]),"-00")</f>
        <v>26-05</v>
      </c>
      <c r="B35" s="55" t="str">
        <f>MOD(YEAR(Tabel1[[#This Row],[Date]]),100) &amp; TEXT(MONTH(Tabel1[[#This Row],[Date]]),"-00")</f>
        <v>26-01</v>
      </c>
      <c r="C35" s="36">
        <v>46051</v>
      </c>
      <c r="D35" s="37"/>
      <c r="E35" s="37"/>
      <c r="F35" s="37"/>
      <c r="G35" s="37"/>
      <c r="H35" s="37"/>
      <c r="I35" s="37"/>
      <c r="J35" s="37"/>
      <c r="K35" s="37"/>
      <c r="L35" s="38">
        <f>IF(OR(C35="",ISBLANK(C35)),"",IF(G35="",0,G35-D35-(F35-E35))+IF(K35="",0,IF(K35&lt;H35,K35+1,K35)-H35-(J35-I35)))</f>
        <v>0</v>
      </c>
      <c r="M35" s="39"/>
      <c r="N35" s="38">
        <f>IF(C35="","",IF(M35&lt;&gt;"",IF(ISNUMBER(SEARCH("ecole",M35)),8/24,IF(OR(M35="Congés payés",M35="RTT",M35="Arrêt de travail",M35="Congés sans solde",M35="Jour de repos",M35="Formation"),7/24,IF(M35="Férié",7.8/24,L35))),L35))</f>
        <v>0</v>
      </c>
      <c r="O35" s="39"/>
      <c r="P35" s="40"/>
      <c r="Q35" s="52" cm="1">
        <f t="array" ref="Q35">--(_xlfn.AGGREGATE(14,6,Tabel1[Date]/(Tabel1[semaine]=Tabel1[[#This Row],[semaine]]),1)=Tabel1[[#This Row],[Date]])</f>
        <v>0</v>
      </c>
      <c r="R35" s="41" t="str" cm="1">
        <f t="array" ref="R35">IF(Tabel1[[#This Row],[auxi]:[auxi]],SUMIF(Tabel1[semaine],Tabel1[[#This Row],[semaine]],Tabel1[Heures payées]),"-")</f>
        <v>-</v>
      </c>
      <c r="S35" s="42" t="str" cm="1">
        <f t="array" ref="S35">IF(Tabel1[[#This Row],[auxi]:[auxi]],Tabel1[[#This Row],[total semaine]]*24-Contrat_hebdo__h,"")</f>
        <v/>
      </c>
      <c r="T35" s="35" t="str" cm="1">
        <f t="array" ref="T35">IF(Tabel1[[#This Row],[auxi]:[auxi]],SUMIF(Tabel1[semaine],Tabel1[[#This Row],[semaine]],Tabel1[Repas matin]),"-")</f>
        <v>-</v>
      </c>
      <c r="U35" s="35" t="str" cm="1">
        <f t="array" ref="U35">IF(Tabel1[[#This Row],[auxi]:[auxi]],SUMIF(Tabel1[semaine],Tabel1[[#This Row],[semaine]],Tabel1[Repas soir]),"-")</f>
        <v>-</v>
      </c>
      <c r="V35"/>
    </row>
    <row r="36" spans="1:22" ht="15.75" thickBot="1" x14ac:dyDescent="0.3">
      <c r="A36" s="35" t="str">
        <f>MOD(YEAR(Tabel1[[#This Row],[Date]]-WEEKDAY(Tabel1[[#This Row],[Date]],2)+4),100)&amp;TEXT(_xlfn.ISOWEEKNUM(Tabel1[[#This Row],[Date]]),"-00")</f>
        <v>26-05</v>
      </c>
      <c r="B36" s="55" t="str">
        <f>MOD(YEAR(Tabel1[[#This Row],[Date]]),100) &amp; TEXT(MONTH(Tabel1[[#This Row],[Date]]),"-00")</f>
        <v>26-01</v>
      </c>
      <c r="C36" s="36">
        <v>46052</v>
      </c>
      <c r="D36" s="37"/>
      <c r="E36" s="37"/>
      <c r="F36" s="37"/>
      <c r="G36" s="37"/>
      <c r="H36" s="37"/>
      <c r="I36" s="37"/>
      <c r="J36" s="37"/>
      <c r="K36" s="37"/>
      <c r="L36" s="38">
        <f>IF(OR(C36="",ISBLANK(C36)),"",IF(G36="",0,G36-D36-(F36-E36))+IF(K36="",0,IF(K36&lt;H36,K36+1,K36)-H36-(J36-I36)))</f>
        <v>0</v>
      </c>
      <c r="M36" s="39"/>
      <c r="N36" s="38">
        <f>IF(C36="","",IF(M36&lt;&gt;"",IF(ISNUMBER(SEARCH("ecole",M36)),8/24,IF(OR(M36="Congés payés",M36="RTT",M36="Arrêt de travail",M36="Congés sans solde",M36="Jour de repos",M36="Formation"),7/24,IF(M36="Férié",7.8/24,L36))),L36))</f>
        <v>0</v>
      </c>
      <c r="O36" s="39"/>
      <c r="P36" s="40"/>
      <c r="Q36" s="52" cm="1">
        <f t="array" ref="Q36">--(_xlfn.AGGREGATE(14,6,Tabel1[Date]/(Tabel1[semaine]=Tabel1[[#This Row],[semaine]]),1)=Tabel1[[#This Row],[Date]])</f>
        <v>0</v>
      </c>
      <c r="R36" s="41" t="str" cm="1">
        <f t="array" ref="R36">IF(Tabel1[[#This Row],[auxi]:[auxi]],SUMIF(Tabel1[semaine],Tabel1[[#This Row],[semaine]],Tabel1[Heures payées]),"-")</f>
        <v>-</v>
      </c>
      <c r="S36" s="42" t="str" cm="1">
        <f t="array" ref="S36">IF(Tabel1[[#This Row],[auxi]:[auxi]],Tabel1[[#This Row],[total semaine]]*24-Contrat_hebdo__h,"")</f>
        <v/>
      </c>
      <c r="T36" s="35" t="str" cm="1">
        <f t="array" ref="T36">IF(Tabel1[[#This Row],[auxi]:[auxi]],SUMIF(Tabel1[semaine],Tabel1[[#This Row],[semaine]],Tabel1[Repas matin]),"-")</f>
        <v>-</v>
      </c>
      <c r="U36" s="35" t="str" cm="1">
        <f t="array" ref="U36">IF(Tabel1[[#This Row],[auxi]:[auxi]],SUMIF(Tabel1[semaine],Tabel1[[#This Row],[semaine]],Tabel1[Repas soir]),"-")</f>
        <v>-</v>
      </c>
      <c r="V36"/>
    </row>
    <row r="37" spans="1:22" ht="15.75" thickBot="1" x14ac:dyDescent="0.3">
      <c r="A37" s="35" t="str">
        <f>MOD(YEAR(Tabel1[[#This Row],[Date]]-WEEKDAY(Tabel1[[#This Row],[Date]],2)+4),100)&amp;TEXT(_xlfn.ISOWEEKNUM(Tabel1[[#This Row],[Date]]),"-00")</f>
        <v>26-05</v>
      </c>
      <c r="B37" s="55" t="str">
        <f>MOD(YEAR(Tabel1[[#This Row],[Date]]),100) &amp; TEXT(MONTH(Tabel1[[#This Row],[Date]]),"-00")</f>
        <v>26-01</v>
      </c>
      <c r="C37" s="36">
        <v>46053</v>
      </c>
      <c r="D37" s="37"/>
      <c r="E37" s="37"/>
      <c r="F37" s="37"/>
      <c r="G37" s="37"/>
      <c r="H37" s="37"/>
      <c r="I37" s="37"/>
      <c r="J37" s="37"/>
      <c r="K37" s="37"/>
      <c r="L37" s="38">
        <f>IF(OR(C37="",ISBLANK(C37)),"",IF(G37="",0,G37-D37-(F37-E37))+IF(K37="",0,IF(K37&lt;H37,K37+1,K37)-H37-(J37-I37)))</f>
        <v>0</v>
      </c>
      <c r="M37" s="39"/>
      <c r="N37" s="38">
        <f>IF(C37="","",IF(M37&lt;&gt;"",IF(ISNUMBER(SEARCH("ecole",M37)),8/24,IF(OR(M37="Congés payés",M37="RTT",M37="Arrêt de travail",M37="Congés sans solde",M37="Jour de repos",M37="Formation"),7/24,IF(M37="Férié",7.8/24,L37))),L37))</f>
        <v>0</v>
      </c>
      <c r="O37" s="39"/>
      <c r="P37" s="40"/>
      <c r="Q37" s="52" cm="1">
        <f t="array" ref="Q37">--(_xlfn.AGGREGATE(14,6,Tabel1[Date]/(Tabel1[semaine]=Tabel1[[#This Row],[semaine]]),1)=Tabel1[[#This Row],[Date]])</f>
        <v>0</v>
      </c>
      <c r="R37" s="41" t="str" cm="1">
        <f t="array" ref="R37">IF(Tabel1[[#This Row],[auxi]:[auxi]],SUMIF(Tabel1[semaine],Tabel1[[#This Row],[semaine]],Tabel1[Heures payées]),"-")</f>
        <v>-</v>
      </c>
      <c r="S37" s="42" t="str" cm="1">
        <f t="array" ref="S37">IF(Tabel1[[#This Row],[auxi]:[auxi]],Tabel1[[#This Row],[total semaine]]*24-Contrat_hebdo__h,"")</f>
        <v/>
      </c>
      <c r="T37" s="35" t="str" cm="1">
        <f t="array" ref="T37">IF(Tabel1[[#This Row],[auxi]:[auxi]],SUMIF(Tabel1[semaine],Tabel1[[#This Row],[semaine]],Tabel1[Repas matin]),"-")</f>
        <v>-</v>
      </c>
      <c r="U37" s="35" t="str" cm="1">
        <f t="array" ref="U37">IF(Tabel1[[#This Row],[auxi]:[auxi]],SUMIF(Tabel1[semaine],Tabel1[[#This Row],[semaine]],Tabel1[Repas soir]),"-")</f>
        <v>-</v>
      </c>
      <c r="V37"/>
    </row>
    <row r="38" spans="1:22" ht="15.75" thickBot="1" x14ac:dyDescent="0.3">
      <c r="A38" s="35" t="str">
        <f>MOD(YEAR(Tabel1[[#This Row],[Date]]-WEEKDAY(Tabel1[[#This Row],[Date]],2)+4),100)&amp;TEXT(_xlfn.ISOWEEKNUM(Tabel1[[#This Row],[Date]]),"-00")</f>
        <v>26-05</v>
      </c>
      <c r="B38" s="55" t="str">
        <f>MOD(YEAR(Tabel1[[#This Row],[Date]]),100) &amp; TEXT(MONTH(Tabel1[[#This Row],[Date]]),"-00")</f>
        <v>26-02</v>
      </c>
      <c r="C38" s="36">
        <v>46054</v>
      </c>
      <c r="D38" s="37"/>
      <c r="E38" s="37"/>
      <c r="F38" s="37"/>
      <c r="G38" s="37"/>
      <c r="H38" s="37"/>
      <c r="I38" s="37"/>
      <c r="J38" s="37"/>
      <c r="K38" s="37"/>
      <c r="L38" s="38">
        <f>IF(OR(C38="",ISBLANK(C38)),"",IF(G38="",0,G38-D38-(F38-E38))+IF(K38="",0,IF(K38&lt;H38,K38+1,K38)-H38-(J38-I38)))</f>
        <v>0</v>
      </c>
      <c r="M38" s="39"/>
      <c r="N38" s="38">
        <f>IF(C38="","",IF(M38&lt;&gt;"",IF(ISNUMBER(SEARCH("ecole",M38)),8/24,IF(OR(M38="Congés payés",M38="RTT",M38="Arrêt de travail",M38="Congés sans solde",M38="Jour de repos",M38="Formation"),7/24,IF(M38="Férié",7.8/24,L38))),L38))</f>
        <v>0</v>
      </c>
      <c r="O38" s="39"/>
      <c r="P38" s="40"/>
      <c r="Q38" s="52" cm="1">
        <f t="array" ref="Q38">--(_xlfn.AGGREGATE(14,6,Tabel1[Date]/(Tabel1[semaine]=Tabel1[[#This Row],[semaine]]),1)=Tabel1[[#This Row],[Date]])</f>
        <v>1</v>
      </c>
      <c r="R38" s="41" cm="1">
        <f t="array" ref="R38">IF(Tabel1[[#This Row],[auxi]:[auxi]],SUMIF(Tabel1[semaine],Tabel1[[#This Row],[semaine]],Tabel1[Heures payées]),"-")</f>
        <v>0</v>
      </c>
      <c r="S38" s="42" cm="1">
        <f t="array" ref="S38">IF(Tabel1[[#This Row],[auxi]:[auxi]],Tabel1[[#This Row],[total semaine]]*24-Contrat_hebdo__h,"")</f>
        <v>-39</v>
      </c>
      <c r="T38" s="35" cm="1">
        <f t="array" ref="T38">IF(Tabel1[[#This Row],[auxi]:[auxi]],SUMIF(Tabel1[semaine],Tabel1[[#This Row],[semaine]],Tabel1[Repas matin]),"-")</f>
        <v>0</v>
      </c>
      <c r="U38" s="35" cm="1">
        <f t="array" ref="U38">IF(Tabel1[[#This Row],[auxi]:[auxi]],SUMIF(Tabel1[semaine],Tabel1[[#This Row],[semaine]],Tabel1[Repas soir]),"-")</f>
        <v>0</v>
      </c>
      <c r="V38"/>
    </row>
    <row r="39" spans="1:22" ht="15.75" thickBot="1" x14ac:dyDescent="0.3">
      <c r="A39" s="35" t="str">
        <f>MOD(YEAR(Tabel1[[#This Row],[Date]]-WEEKDAY(Tabel1[[#This Row],[Date]],2)+4),100)&amp;TEXT(_xlfn.ISOWEEKNUM(Tabel1[[#This Row],[Date]]),"-00")</f>
        <v>26-06</v>
      </c>
      <c r="B39" s="55" t="str">
        <f>MOD(YEAR(Tabel1[[#This Row],[Date]]),100) &amp; TEXT(MONTH(Tabel1[[#This Row],[Date]]),"-00")</f>
        <v>26-02</v>
      </c>
      <c r="C39" s="36">
        <v>46055</v>
      </c>
      <c r="D39" s="37"/>
      <c r="E39" s="37"/>
      <c r="F39" s="37"/>
      <c r="G39" s="37"/>
      <c r="H39" s="37"/>
      <c r="I39" s="37"/>
      <c r="J39" s="37"/>
      <c r="K39" s="37"/>
      <c r="L39" s="38">
        <f>IF(OR(C39="",ISBLANK(C39)),"",IF(G39="",0,G39-D39-(F39-E39))+IF(K39="",0,IF(K39&lt;H39,K39+1,K39)-H39-(J39-I39)))</f>
        <v>0</v>
      </c>
      <c r="M39" s="39"/>
      <c r="N39" s="38">
        <f>IF(C39="","",IF(M39&lt;&gt;"",IF(ISNUMBER(SEARCH("ecole",M39)),8/24,IF(OR(M39="Congés payés",M39="RTT",M39="Arrêt de travail",M39="Congés sans solde",M39="Jour de repos",M39="Formation"),7/24,IF(M39="Férié",7.8/24,L39))),L39))</f>
        <v>0</v>
      </c>
      <c r="O39" s="39"/>
      <c r="P39" s="40"/>
      <c r="Q39" s="52" cm="1">
        <f t="array" ref="Q39">--(_xlfn.AGGREGATE(14,6,Tabel1[Date]/(Tabel1[semaine]=Tabel1[[#This Row],[semaine]]),1)=Tabel1[[#This Row],[Date]])</f>
        <v>0</v>
      </c>
      <c r="R39" s="41" t="str" cm="1">
        <f t="array" ref="R39">IF(Tabel1[[#This Row],[auxi]:[auxi]],SUMIF(Tabel1[semaine],Tabel1[[#This Row],[semaine]],Tabel1[Heures payées]),"-")</f>
        <v>-</v>
      </c>
      <c r="S39" s="42" t="str" cm="1">
        <f t="array" ref="S39">IF(Tabel1[[#This Row],[auxi]:[auxi]],Tabel1[[#This Row],[total semaine]]*24-Contrat_hebdo__h,"")</f>
        <v/>
      </c>
      <c r="T39" s="35" t="str" cm="1">
        <f t="array" ref="T39">IF(Tabel1[[#This Row],[auxi]:[auxi]],SUMIF(Tabel1[semaine],Tabel1[[#This Row],[semaine]],Tabel1[Repas matin]),"-")</f>
        <v>-</v>
      </c>
      <c r="U39" s="35" t="str" cm="1">
        <f t="array" ref="U39">IF(Tabel1[[#This Row],[auxi]:[auxi]],SUMIF(Tabel1[semaine],Tabel1[[#This Row],[semaine]],Tabel1[Repas soir]),"-")</f>
        <v>-</v>
      </c>
      <c r="V39"/>
    </row>
    <row r="40" spans="1:22" ht="15.75" thickBot="1" x14ac:dyDescent="0.3">
      <c r="A40" s="35" t="str">
        <f>MOD(YEAR(Tabel1[[#This Row],[Date]]-WEEKDAY(Tabel1[[#This Row],[Date]],2)+4),100)&amp;TEXT(_xlfn.ISOWEEKNUM(Tabel1[[#This Row],[Date]]),"-00")</f>
        <v>26-06</v>
      </c>
      <c r="B40" s="55" t="str">
        <f>MOD(YEAR(Tabel1[[#This Row],[Date]]),100) &amp; TEXT(MONTH(Tabel1[[#This Row],[Date]]),"-00")</f>
        <v>26-02</v>
      </c>
      <c r="C40" s="36">
        <v>46056</v>
      </c>
      <c r="D40" s="37"/>
      <c r="E40" s="37"/>
      <c r="F40" s="37"/>
      <c r="G40" s="37"/>
      <c r="H40" s="37"/>
      <c r="I40" s="37"/>
      <c r="J40" s="37"/>
      <c r="K40" s="37"/>
      <c r="L40" s="38">
        <f>IF(OR(C40="",ISBLANK(C40)),"",IF(G40="",0,G40-D40-(F40-E40))+IF(K40="",0,IF(K40&lt;H40,K40+1,K40)-H40-(J40-I40)))</f>
        <v>0</v>
      </c>
      <c r="M40" s="39"/>
      <c r="N40" s="38">
        <f>IF(C40="","",IF(M40&lt;&gt;"",IF(ISNUMBER(SEARCH("ecole",M40)),8/24,IF(OR(M40="Congés payés",M40="RTT",M40="Arrêt de travail",M40="Congés sans solde",M40="Jour de repos",M40="Formation"),7/24,IF(M40="Férié",7.8/24,L40))),L40))</f>
        <v>0</v>
      </c>
      <c r="O40" s="39"/>
      <c r="P40" s="40"/>
      <c r="Q40" s="52" cm="1">
        <f t="array" ref="Q40">--(_xlfn.AGGREGATE(14,6,Tabel1[Date]/(Tabel1[semaine]=Tabel1[[#This Row],[semaine]]),1)=Tabel1[[#This Row],[Date]])</f>
        <v>0</v>
      </c>
      <c r="R40" s="41" t="str" cm="1">
        <f t="array" ref="R40">IF(Tabel1[[#This Row],[auxi]:[auxi]],SUMIF(Tabel1[semaine],Tabel1[[#This Row],[semaine]],Tabel1[Heures payées]),"-")</f>
        <v>-</v>
      </c>
      <c r="S40" s="42" t="str" cm="1">
        <f t="array" ref="S40">IF(Tabel1[[#This Row],[auxi]:[auxi]],Tabel1[[#This Row],[total semaine]]*24-Contrat_hebdo__h,"")</f>
        <v/>
      </c>
      <c r="T40" s="35" t="str" cm="1">
        <f t="array" ref="T40">IF(Tabel1[[#This Row],[auxi]:[auxi]],SUMIF(Tabel1[semaine],Tabel1[[#This Row],[semaine]],Tabel1[Repas matin]),"-")</f>
        <v>-</v>
      </c>
      <c r="U40" s="35" t="str" cm="1">
        <f t="array" ref="U40">IF(Tabel1[[#This Row],[auxi]:[auxi]],SUMIF(Tabel1[semaine],Tabel1[[#This Row],[semaine]],Tabel1[Repas soir]),"-")</f>
        <v>-</v>
      </c>
      <c r="V40"/>
    </row>
    <row r="41" spans="1:22" ht="15.75" thickBot="1" x14ac:dyDescent="0.3">
      <c r="A41" s="35" t="str">
        <f>MOD(YEAR(Tabel1[[#This Row],[Date]]-WEEKDAY(Tabel1[[#This Row],[Date]],2)+4),100)&amp;TEXT(_xlfn.ISOWEEKNUM(Tabel1[[#This Row],[Date]]),"-00")</f>
        <v>26-06</v>
      </c>
      <c r="B41" s="55" t="str">
        <f>MOD(YEAR(Tabel1[[#This Row],[Date]]),100) &amp; TEXT(MONTH(Tabel1[[#This Row],[Date]]),"-00")</f>
        <v>26-02</v>
      </c>
      <c r="C41" s="36">
        <v>46057</v>
      </c>
      <c r="D41" s="37"/>
      <c r="E41" s="37"/>
      <c r="F41" s="37"/>
      <c r="G41" s="37"/>
      <c r="H41" s="37"/>
      <c r="I41" s="37"/>
      <c r="J41" s="37"/>
      <c r="K41" s="37"/>
      <c r="L41" s="38">
        <f>IF(OR(C41="",ISBLANK(C41)),"",IF(G41="",0,G41-D41-(F41-E41))+IF(K41="",0,IF(K41&lt;H41,K41+1,K41)-H41-(J41-I41)))</f>
        <v>0</v>
      </c>
      <c r="M41" s="39"/>
      <c r="N41" s="38">
        <f>IF(C41="","",IF(M41&lt;&gt;"",IF(ISNUMBER(SEARCH("ecole",M41)),8/24,IF(OR(M41="Congés payés",M41="RTT",M41="Arrêt de travail",M41="Congés sans solde",M41="Jour de repos",M41="Formation"),7/24,IF(M41="Férié",7.8/24,L41))),L41))</f>
        <v>0</v>
      </c>
      <c r="O41" s="39"/>
      <c r="P41" s="40"/>
      <c r="Q41" s="52" cm="1">
        <f t="array" ref="Q41">--(_xlfn.AGGREGATE(14,6,Tabel1[Date]/(Tabel1[semaine]=Tabel1[[#This Row],[semaine]]),1)=Tabel1[[#This Row],[Date]])</f>
        <v>0</v>
      </c>
      <c r="R41" s="41" t="str" cm="1">
        <f t="array" ref="R41">IF(Tabel1[[#This Row],[auxi]:[auxi]],SUMIF(Tabel1[semaine],Tabel1[[#This Row],[semaine]],Tabel1[Heures payées]),"-")</f>
        <v>-</v>
      </c>
      <c r="S41" s="42" t="str" cm="1">
        <f t="array" ref="S41">IF(Tabel1[[#This Row],[auxi]:[auxi]],Tabel1[[#This Row],[total semaine]]*24-Contrat_hebdo__h,"")</f>
        <v/>
      </c>
      <c r="T41" s="35" t="str" cm="1">
        <f t="array" ref="T41">IF(Tabel1[[#This Row],[auxi]:[auxi]],SUMIF(Tabel1[semaine],Tabel1[[#This Row],[semaine]],Tabel1[Repas matin]),"-")</f>
        <v>-</v>
      </c>
      <c r="U41" s="35" t="str" cm="1">
        <f t="array" ref="U41">IF(Tabel1[[#This Row],[auxi]:[auxi]],SUMIF(Tabel1[semaine],Tabel1[[#This Row],[semaine]],Tabel1[Repas soir]),"-")</f>
        <v>-</v>
      </c>
      <c r="V41"/>
    </row>
    <row r="42" spans="1:22" ht="15.75" thickBot="1" x14ac:dyDescent="0.3">
      <c r="A42" s="35" t="str">
        <f>MOD(YEAR(Tabel1[[#This Row],[Date]]-WEEKDAY(Tabel1[[#This Row],[Date]],2)+4),100)&amp;TEXT(_xlfn.ISOWEEKNUM(Tabel1[[#This Row],[Date]]),"-00")</f>
        <v>26-06</v>
      </c>
      <c r="B42" s="55" t="str">
        <f>MOD(YEAR(Tabel1[[#This Row],[Date]]),100) &amp; TEXT(MONTH(Tabel1[[#This Row],[Date]]),"-00")</f>
        <v>26-02</v>
      </c>
      <c r="C42" s="36">
        <v>46058</v>
      </c>
      <c r="D42" s="37"/>
      <c r="E42" s="37"/>
      <c r="F42" s="37"/>
      <c r="G42" s="37"/>
      <c r="H42" s="37"/>
      <c r="I42" s="37"/>
      <c r="J42" s="37"/>
      <c r="K42" s="37"/>
      <c r="L42" s="38">
        <f>IF(OR(C42="",ISBLANK(C42)),"",IF(G42="",0,G42-D42-(F42-E42))+IF(K42="",0,IF(K42&lt;H42,K42+1,K42)-H42-(J42-I42)))</f>
        <v>0</v>
      </c>
      <c r="M42" s="39"/>
      <c r="N42" s="38">
        <f>IF(C42="","",IF(M42&lt;&gt;"",IF(ISNUMBER(SEARCH("ecole",M42)),8/24,IF(OR(M42="Congés payés",M42="RTT",M42="Arrêt de travail",M42="Congés sans solde",M42="Jour de repos",M42="Formation"),7/24,IF(M42="Férié",7.8/24,L42))),L42))</f>
        <v>0</v>
      </c>
      <c r="O42" s="39"/>
      <c r="P42" s="40"/>
      <c r="Q42" s="52" cm="1">
        <f t="array" ref="Q42">--(_xlfn.AGGREGATE(14,6,Tabel1[Date]/(Tabel1[semaine]=Tabel1[[#This Row],[semaine]]),1)=Tabel1[[#This Row],[Date]])</f>
        <v>0</v>
      </c>
      <c r="R42" s="41" t="str" cm="1">
        <f t="array" ref="R42">IF(Tabel1[[#This Row],[auxi]:[auxi]],SUMIF(Tabel1[semaine],Tabel1[[#This Row],[semaine]],Tabel1[Heures payées]),"-")</f>
        <v>-</v>
      </c>
      <c r="S42" s="42" t="str" cm="1">
        <f t="array" ref="S42">IF(Tabel1[[#This Row],[auxi]:[auxi]],Tabel1[[#This Row],[total semaine]]*24-Contrat_hebdo__h,"")</f>
        <v/>
      </c>
      <c r="T42" s="35" t="str" cm="1">
        <f t="array" ref="T42">IF(Tabel1[[#This Row],[auxi]:[auxi]],SUMIF(Tabel1[semaine],Tabel1[[#This Row],[semaine]],Tabel1[Repas matin]),"-")</f>
        <v>-</v>
      </c>
      <c r="U42" s="35" t="str" cm="1">
        <f t="array" ref="U42">IF(Tabel1[[#This Row],[auxi]:[auxi]],SUMIF(Tabel1[semaine],Tabel1[[#This Row],[semaine]],Tabel1[Repas soir]),"-")</f>
        <v>-</v>
      </c>
      <c r="V42"/>
    </row>
    <row r="43" spans="1:22" ht="15.75" thickBot="1" x14ac:dyDescent="0.3">
      <c r="A43" s="35" t="str">
        <f>MOD(YEAR(Tabel1[[#This Row],[Date]]-WEEKDAY(Tabel1[[#This Row],[Date]],2)+4),100)&amp;TEXT(_xlfn.ISOWEEKNUM(Tabel1[[#This Row],[Date]]),"-00")</f>
        <v>26-06</v>
      </c>
      <c r="B43" s="55" t="str">
        <f>MOD(YEAR(Tabel1[[#This Row],[Date]]),100) &amp; TEXT(MONTH(Tabel1[[#This Row],[Date]]),"-00")</f>
        <v>26-02</v>
      </c>
      <c r="C43" s="36">
        <v>46059</v>
      </c>
      <c r="D43" s="37"/>
      <c r="E43" s="37"/>
      <c r="F43" s="37"/>
      <c r="G43" s="37"/>
      <c r="H43" s="37"/>
      <c r="I43" s="37"/>
      <c r="J43" s="37"/>
      <c r="K43" s="37"/>
      <c r="L43" s="38">
        <f>IF(OR(C43="",ISBLANK(C43)),"",IF(G43="",0,G43-D43-(F43-E43))+IF(K43="",0,IF(K43&lt;H43,K43+1,K43)-H43-(J43-I43)))</f>
        <v>0</v>
      </c>
      <c r="M43" s="39"/>
      <c r="N43" s="38">
        <f>IF(C43="","",IF(M43&lt;&gt;"",IF(ISNUMBER(SEARCH("ecole",M43)),8/24,IF(OR(M43="Congés payés",M43="RTT",M43="Arrêt de travail",M43="Congés sans solde",M43="Jour de repos",M43="Formation"),7/24,IF(M43="Férié",7.8/24,L43))),L43))</f>
        <v>0</v>
      </c>
      <c r="O43" s="39"/>
      <c r="P43" s="40"/>
      <c r="Q43" s="52" cm="1">
        <f t="array" ref="Q43">--(_xlfn.AGGREGATE(14,6,Tabel1[Date]/(Tabel1[semaine]=Tabel1[[#This Row],[semaine]]),1)=Tabel1[[#This Row],[Date]])</f>
        <v>0</v>
      </c>
      <c r="R43" s="41" t="str" cm="1">
        <f t="array" ref="R43">IF(Tabel1[[#This Row],[auxi]:[auxi]],SUMIF(Tabel1[semaine],Tabel1[[#This Row],[semaine]],Tabel1[Heures payées]),"-")</f>
        <v>-</v>
      </c>
      <c r="S43" s="42" t="str" cm="1">
        <f t="array" ref="S43">IF(Tabel1[[#This Row],[auxi]:[auxi]],Tabel1[[#This Row],[total semaine]]*24-Contrat_hebdo__h,"")</f>
        <v/>
      </c>
      <c r="T43" s="35" t="str" cm="1">
        <f t="array" ref="T43">IF(Tabel1[[#This Row],[auxi]:[auxi]],SUMIF(Tabel1[semaine],Tabel1[[#This Row],[semaine]],Tabel1[Repas matin]),"-")</f>
        <v>-</v>
      </c>
      <c r="U43" s="35" t="str" cm="1">
        <f t="array" ref="U43">IF(Tabel1[[#This Row],[auxi]:[auxi]],SUMIF(Tabel1[semaine],Tabel1[[#This Row],[semaine]],Tabel1[Repas soir]),"-")</f>
        <v>-</v>
      </c>
      <c r="V43"/>
    </row>
    <row r="44" spans="1:22" ht="15.75" thickBot="1" x14ac:dyDescent="0.3">
      <c r="A44" s="35" t="str">
        <f>MOD(YEAR(Tabel1[[#This Row],[Date]]-WEEKDAY(Tabel1[[#This Row],[Date]],2)+4),100)&amp;TEXT(_xlfn.ISOWEEKNUM(Tabel1[[#This Row],[Date]]),"-00")</f>
        <v>26-06</v>
      </c>
      <c r="B44" s="55" t="str">
        <f>MOD(YEAR(Tabel1[[#This Row],[Date]]),100) &amp; TEXT(MONTH(Tabel1[[#This Row],[Date]]),"-00")</f>
        <v>26-02</v>
      </c>
      <c r="C44" s="36">
        <v>46060</v>
      </c>
      <c r="D44" s="37"/>
      <c r="E44" s="37"/>
      <c r="F44" s="37"/>
      <c r="G44" s="37"/>
      <c r="H44" s="37"/>
      <c r="I44" s="37"/>
      <c r="J44" s="37"/>
      <c r="K44" s="37"/>
      <c r="L44" s="38">
        <f>IF(OR(C44="",ISBLANK(C44)),"",IF(G44="",0,G44-D44-(F44-E44))+IF(K44="",0,IF(K44&lt;H44,K44+1,K44)-H44-(J44-I44)))</f>
        <v>0</v>
      </c>
      <c r="M44" s="39"/>
      <c r="N44" s="38">
        <f>IF(C44="","",IF(M44&lt;&gt;"",IF(ISNUMBER(SEARCH("ecole",M44)),8/24,IF(OR(M44="Congés payés",M44="RTT",M44="Arrêt de travail",M44="Congés sans solde",M44="Jour de repos",M44="Formation"),7/24,IF(M44="Férié",7.8/24,L44))),L44))</f>
        <v>0</v>
      </c>
      <c r="O44" s="39"/>
      <c r="P44" s="40"/>
      <c r="Q44" s="52" cm="1">
        <f t="array" ref="Q44">--(_xlfn.AGGREGATE(14,6,Tabel1[Date]/(Tabel1[semaine]=Tabel1[[#This Row],[semaine]]),1)=Tabel1[[#This Row],[Date]])</f>
        <v>0</v>
      </c>
      <c r="R44" s="41" t="str" cm="1">
        <f t="array" ref="R44">IF(Tabel1[[#This Row],[auxi]:[auxi]],SUMIF(Tabel1[semaine],Tabel1[[#This Row],[semaine]],Tabel1[Heures payées]),"-")</f>
        <v>-</v>
      </c>
      <c r="S44" s="42" t="str" cm="1">
        <f t="array" ref="S44">IF(Tabel1[[#This Row],[auxi]:[auxi]],Tabel1[[#This Row],[total semaine]]*24-Contrat_hebdo__h,"")</f>
        <v/>
      </c>
      <c r="T44" s="35" t="str" cm="1">
        <f t="array" ref="T44">IF(Tabel1[[#This Row],[auxi]:[auxi]],SUMIF(Tabel1[semaine],Tabel1[[#This Row],[semaine]],Tabel1[Repas matin]),"-")</f>
        <v>-</v>
      </c>
      <c r="U44" s="35" t="str" cm="1">
        <f t="array" ref="U44">IF(Tabel1[[#This Row],[auxi]:[auxi]],SUMIF(Tabel1[semaine],Tabel1[[#This Row],[semaine]],Tabel1[Repas soir]),"-")</f>
        <v>-</v>
      </c>
      <c r="V44"/>
    </row>
    <row r="45" spans="1:22" ht="15.75" thickBot="1" x14ac:dyDescent="0.3">
      <c r="A45" s="35" t="str">
        <f>MOD(YEAR(Tabel1[[#This Row],[Date]]-WEEKDAY(Tabel1[[#This Row],[Date]],2)+4),100)&amp;TEXT(_xlfn.ISOWEEKNUM(Tabel1[[#This Row],[Date]]),"-00")</f>
        <v>26-06</v>
      </c>
      <c r="B45" s="55" t="str">
        <f>MOD(YEAR(Tabel1[[#This Row],[Date]]),100) &amp; TEXT(MONTH(Tabel1[[#This Row],[Date]]),"-00")</f>
        <v>26-02</v>
      </c>
      <c r="C45" s="36">
        <v>46061</v>
      </c>
      <c r="D45" s="37"/>
      <c r="E45" s="37"/>
      <c r="F45" s="37"/>
      <c r="G45" s="37"/>
      <c r="H45" s="37"/>
      <c r="I45" s="37"/>
      <c r="J45" s="37"/>
      <c r="K45" s="37"/>
      <c r="L45" s="38">
        <f>IF(OR(C45="",ISBLANK(C45)),"",IF(G45="",0,G45-D45-(F45-E45))+IF(K45="",0,IF(K45&lt;H45,K45+1,K45)-H45-(J45-I45)))</f>
        <v>0</v>
      </c>
      <c r="M45" s="39"/>
      <c r="N45" s="38">
        <f>IF(C45="","",IF(M45&lt;&gt;"",IF(ISNUMBER(SEARCH("ecole",M45)),8/24,IF(OR(M45="Congés payés",M45="RTT",M45="Arrêt de travail",M45="Congés sans solde",M45="Jour de repos",M45="Formation"),7/24,IF(M45="Férié",7.8/24,L45))),L45))</f>
        <v>0</v>
      </c>
      <c r="O45" s="39"/>
      <c r="P45" s="40"/>
      <c r="Q45" s="52" cm="1">
        <f t="array" ref="Q45">--(_xlfn.AGGREGATE(14,6,Tabel1[Date]/(Tabel1[semaine]=Tabel1[[#This Row],[semaine]]),1)=Tabel1[[#This Row],[Date]])</f>
        <v>1</v>
      </c>
      <c r="R45" s="41" cm="1">
        <f t="array" ref="R45">IF(Tabel1[[#This Row],[auxi]:[auxi]],SUMIF(Tabel1[semaine],Tabel1[[#This Row],[semaine]],Tabel1[Heures payées]),"-")</f>
        <v>0</v>
      </c>
      <c r="S45" s="42" cm="1">
        <f t="array" ref="S45">IF(Tabel1[[#This Row],[auxi]:[auxi]],Tabel1[[#This Row],[total semaine]]*24-Contrat_hebdo__h,"")</f>
        <v>-39</v>
      </c>
      <c r="T45" s="35" cm="1">
        <f t="array" ref="T45">IF(Tabel1[[#This Row],[auxi]:[auxi]],SUMIF(Tabel1[semaine],Tabel1[[#This Row],[semaine]],Tabel1[Repas matin]),"-")</f>
        <v>0</v>
      </c>
      <c r="U45" s="35" cm="1">
        <f t="array" ref="U45">IF(Tabel1[[#This Row],[auxi]:[auxi]],SUMIF(Tabel1[semaine],Tabel1[[#This Row],[semaine]],Tabel1[Repas soir]),"-")</f>
        <v>0</v>
      </c>
      <c r="V45"/>
    </row>
    <row r="46" spans="1:22" ht="15.75" thickBot="1" x14ac:dyDescent="0.3">
      <c r="A46" s="35" t="str">
        <f>MOD(YEAR(Tabel1[[#This Row],[Date]]-WEEKDAY(Tabel1[[#This Row],[Date]],2)+4),100)&amp;TEXT(_xlfn.ISOWEEKNUM(Tabel1[[#This Row],[Date]]),"-00")</f>
        <v>26-07</v>
      </c>
      <c r="B46" s="55" t="str">
        <f>MOD(YEAR(Tabel1[[#This Row],[Date]]),100) &amp; TEXT(MONTH(Tabel1[[#This Row],[Date]]),"-00")</f>
        <v>26-02</v>
      </c>
      <c r="C46" s="36">
        <v>46062</v>
      </c>
      <c r="D46" s="37"/>
      <c r="E46" s="37"/>
      <c r="F46" s="37"/>
      <c r="G46" s="37"/>
      <c r="H46" s="37"/>
      <c r="I46" s="37"/>
      <c r="J46" s="37"/>
      <c r="K46" s="37"/>
      <c r="L46" s="38">
        <f>IF(OR(C46="",ISBLANK(C46)),"",IF(G46="",0,G46-D46-(F46-E46))+IF(K46="",0,IF(K46&lt;H46,K46+1,K46)-H46-(J46-I46)))</f>
        <v>0</v>
      </c>
      <c r="M46" s="39"/>
      <c r="N46" s="38">
        <f>IF(C46="","",IF(M46&lt;&gt;"",IF(ISNUMBER(SEARCH("ecole",M46)),8/24,IF(OR(M46="Congés payés",M46="RTT",M46="Arrêt de travail",M46="Congés sans solde",M46="Jour de repos",M46="Formation"),7/24,IF(M46="Férié",7.8/24,L46))),L46))</f>
        <v>0</v>
      </c>
      <c r="O46" s="39"/>
      <c r="P46" s="40"/>
      <c r="Q46" s="52" cm="1">
        <f t="array" ref="Q46">--(_xlfn.AGGREGATE(14,6,Tabel1[Date]/(Tabel1[semaine]=Tabel1[[#This Row],[semaine]]),1)=Tabel1[[#This Row],[Date]])</f>
        <v>0</v>
      </c>
      <c r="R46" s="41" t="str" cm="1">
        <f t="array" ref="R46">IF(Tabel1[[#This Row],[auxi]:[auxi]],SUMIF(Tabel1[semaine],Tabel1[[#This Row],[semaine]],Tabel1[Heures payées]),"-")</f>
        <v>-</v>
      </c>
      <c r="S46" s="42" t="str" cm="1">
        <f t="array" ref="S46">IF(Tabel1[[#This Row],[auxi]:[auxi]],Tabel1[[#This Row],[total semaine]]*24-Contrat_hebdo__h,"")</f>
        <v/>
      </c>
      <c r="T46" s="35" t="str" cm="1">
        <f t="array" ref="T46">IF(Tabel1[[#This Row],[auxi]:[auxi]],SUMIF(Tabel1[semaine],Tabel1[[#This Row],[semaine]],Tabel1[Repas matin]),"-")</f>
        <v>-</v>
      </c>
      <c r="U46" s="35" t="str" cm="1">
        <f t="array" ref="U46">IF(Tabel1[[#This Row],[auxi]:[auxi]],SUMIF(Tabel1[semaine],Tabel1[[#This Row],[semaine]],Tabel1[Repas soir]),"-")</f>
        <v>-</v>
      </c>
      <c r="V46"/>
    </row>
    <row r="47" spans="1:22" ht="15.75" thickBot="1" x14ac:dyDescent="0.3">
      <c r="A47" s="35" t="str">
        <f>MOD(YEAR(Tabel1[[#This Row],[Date]]-WEEKDAY(Tabel1[[#This Row],[Date]],2)+4),100)&amp;TEXT(_xlfn.ISOWEEKNUM(Tabel1[[#This Row],[Date]]),"-00")</f>
        <v>26-07</v>
      </c>
      <c r="B47" s="55" t="str">
        <f>MOD(YEAR(Tabel1[[#This Row],[Date]]),100) &amp; TEXT(MONTH(Tabel1[[#This Row],[Date]]),"-00")</f>
        <v>26-02</v>
      </c>
      <c r="C47" s="36">
        <v>46063</v>
      </c>
      <c r="D47" s="37"/>
      <c r="E47" s="37"/>
      <c r="F47" s="37"/>
      <c r="G47" s="37"/>
      <c r="H47" s="37"/>
      <c r="I47" s="37"/>
      <c r="J47" s="37"/>
      <c r="K47" s="37"/>
      <c r="L47" s="38">
        <f>IF(OR(C47="",ISBLANK(C47)),"",IF(G47="",0,G47-D47-(F47-E47))+IF(K47="",0,IF(K47&lt;H47,K47+1,K47)-H47-(J47-I47)))</f>
        <v>0</v>
      </c>
      <c r="M47" s="39"/>
      <c r="N47" s="38">
        <f>IF(C47="","",IF(M47&lt;&gt;"",IF(ISNUMBER(SEARCH("ecole",M47)),8/24,IF(OR(M47="Congés payés",M47="RTT",M47="Arrêt de travail",M47="Congés sans solde",M47="Jour de repos",M47="Formation"),7/24,IF(M47="Férié",7.8/24,L47))),L47))</f>
        <v>0</v>
      </c>
      <c r="O47" s="39"/>
      <c r="P47" s="40"/>
      <c r="Q47" s="52" cm="1">
        <f t="array" ref="Q47">--(_xlfn.AGGREGATE(14,6,Tabel1[Date]/(Tabel1[semaine]=Tabel1[[#This Row],[semaine]]),1)=Tabel1[[#This Row],[Date]])</f>
        <v>0</v>
      </c>
      <c r="R47" s="41" t="str" cm="1">
        <f t="array" ref="R47">IF(Tabel1[[#This Row],[auxi]:[auxi]],SUMIF(Tabel1[semaine],Tabel1[[#This Row],[semaine]],Tabel1[Heures payées]),"-")</f>
        <v>-</v>
      </c>
      <c r="S47" s="42" t="str" cm="1">
        <f t="array" ref="S47">IF(Tabel1[[#This Row],[auxi]:[auxi]],Tabel1[[#This Row],[total semaine]]*24-Contrat_hebdo__h,"")</f>
        <v/>
      </c>
      <c r="T47" s="35" t="str" cm="1">
        <f t="array" ref="T47">IF(Tabel1[[#This Row],[auxi]:[auxi]],SUMIF(Tabel1[semaine],Tabel1[[#This Row],[semaine]],Tabel1[Repas matin]),"-")</f>
        <v>-</v>
      </c>
      <c r="U47" s="35" t="str" cm="1">
        <f t="array" ref="U47">IF(Tabel1[[#This Row],[auxi]:[auxi]],SUMIF(Tabel1[semaine],Tabel1[[#This Row],[semaine]],Tabel1[Repas soir]),"-")</f>
        <v>-</v>
      </c>
      <c r="V47"/>
    </row>
    <row r="48" spans="1:22" ht="15.75" thickBot="1" x14ac:dyDescent="0.3">
      <c r="A48" s="35" t="str">
        <f>MOD(YEAR(Tabel1[[#This Row],[Date]]-WEEKDAY(Tabel1[[#This Row],[Date]],2)+4),100)&amp;TEXT(_xlfn.ISOWEEKNUM(Tabel1[[#This Row],[Date]]),"-00")</f>
        <v>26-07</v>
      </c>
      <c r="B48" s="55" t="str">
        <f>MOD(YEAR(Tabel1[[#This Row],[Date]]),100) &amp; TEXT(MONTH(Tabel1[[#This Row],[Date]]),"-00")</f>
        <v>26-02</v>
      </c>
      <c r="C48" s="36">
        <v>46064</v>
      </c>
      <c r="D48" s="37"/>
      <c r="E48" s="37"/>
      <c r="F48" s="37"/>
      <c r="G48" s="37"/>
      <c r="H48" s="37"/>
      <c r="I48" s="37"/>
      <c r="J48" s="37"/>
      <c r="K48" s="37"/>
      <c r="L48" s="38">
        <f>IF(OR(C48="",ISBLANK(C48)),"",IF(G48="",0,G48-D48-(F48-E48))+IF(K48="",0,IF(K48&lt;H48,K48+1,K48)-H48-(J48-I48)))</f>
        <v>0</v>
      </c>
      <c r="M48" s="39"/>
      <c r="N48" s="38">
        <f>IF(C48="","",IF(M48&lt;&gt;"",IF(ISNUMBER(SEARCH("ecole",M48)),8/24,IF(OR(M48="Congés payés",M48="RTT",M48="Arrêt de travail",M48="Congés sans solde",M48="Jour de repos",M48="Formation"),7/24,IF(M48="Férié",7.8/24,L48))),L48))</f>
        <v>0</v>
      </c>
      <c r="O48" s="39"/>
      <c r="P48" s="40"/>
      <c r="Q48" s="52" cm="1">
        <f t="array" ref="Q48">--(_xlfn.AGGREGATE(14,6,Tabel1[Date]/(Tabel1[semaine]=Tabel1[[#This Row],[semaine]]),1)=Tabel1[[#This Row],[Date]])</f>
        <v>0</v>
      </c>
      <c r="R48" s="41" t="str" cm="1">
        <f t="array" ref="R48">IF(Tabel1[[#This Row],[auxi]:[auxi]],SUMIF(Tabel1[semaine],Tabel1[[#This Row],[semaine]],Tabel1[Heures payées]),"-")</f>
        <v>-</v>
      </c>
      <c r="S48" s="42" t="str" cm="1">
        <f t="array" ref="S48">IF(Tabel1[[#This Row],[auxi]:[auxi]],Tabel1[[#This Row],[total semaine]]*24-Contrat_hebdo__h,"")</f>
        <v/>
      </c>
      <c r="T48" s="35" t="str" cm="1">
        <f t="array" ref="T48">IF(Tabel1[[#This Row],[auxi]:[auxi]],SUMIF(Tabel1[semaine],Tabel1[[#This Row],[semaine]],Tabel1[Repas matin]),"-")</f>
        <v>-</v>
      </c>
      <c r="U48" s="35" t="str" cm="1">
        <f t="array" ref="U48">IF(Tabel1[[#This Row],[auxi]:[auxi]],SUMIF(Tabel1[semaine],Tabel1[[#This Row],[semaine]],Tabel1[Repas soir]),"-")</f>
        <v>-</v>
      </c>
      <c r="V48"/>
    </row>
    <row r="49" spans="1:22" ht="15.75" thickBot="1" x14ac:dyDescent="0.3">
      <c r="A49" s="35" t="str">
        <f>MOD(YEAR(Tabel1[[#This Row],[Date]]-WEEKDAY(Tabel1[[#This Row],[Date]],2)+4),100)&amp;TEXT(_xlfn.ISOWEEKNUM(Tabel1[[#This Row],[Date]]),"-00")</f>
        <v>26-07</v>
      </c>
      <c r="B49" s="55" t="str">
        <f>MOD(YEAR(Tabel1[[#This Row],[Date]]),100) &amp; TEXT(MONTH(Tabel1[[#This Row],[Date]]),"-00")</f>
        <v>26-02</v>
      </c>
      <c r="C49" s="36">
        <v>46065</v>
      </c>
      <c r="D49" s="37"/>
      <c r="E49" s="37"/>
      <c r="F49" s="37"/>
      <c r="G49" s="37"/>
      <c r="H49" s="37"/>
      <c r="I49" s="37"/>
      <c r="J49" s="37"/>
      <c r="K49" s="37"/>
      <c r="L49" s="38">
        <f>IF(OR(C49="",ISBLANK(C49)),"",IF(G49="",0,G49-D49-(F49-E49))+IF(K49="",0,IF(K49&lt;H49,K49+1,K49)-H49-(J49-I49)))</f>
        <v>0</v>
      </c>
      <c r="M49" s="39"/>
      <c r="N49" s="38">
        <f>IF(C49="","",IF(M49&lt;&gt;"",IF(ISNUMBER(SEARCH("ecole",M49)),8/24,IF(OR(M49="Congés payés",M49="RTT",M49="Arrêt de travail",M49="Congés sans solde",M49="Jour de repos",M49="Formation"),7/24,IF(M49="Férié",7.8/24,L49))),L49))</f>
        <v>0</v>
      </c>
      <c r="O49" s="39"/>
      <c r="P49" s="40"/>
      <c r="Q49" s="52" cm="1">
        <f t="array" ref="Q49">--(_xlfn.AGGREGATE(14,6,Tabel1[Date]/(Tabel1[semaine]=Tabel1[[#This Row],[semaine]]),1)=Tabel1[[#This Row],[Date]])</f>
        <v>0</v>
      </c>
      <c r="R49" s="41" t="str" cm="1">
        <f t="array" ref="R49">IF(Tabel1[[#This Row],[auxi]:[auxi]],SUMIF(Tabel1[semaine],Tabel1[[#This Row],[semaine]],Tabel1[Heures payées]),"-")</f>
        <v>-</v>
      </c>
      <c r="S49" s="42" t="str" cm="1">
        <f t="array" ref="S49">IF(Tabel1[[#This Row],[auxi]:[auxi]],Tabel1[[#This Row],[total semaine]]*24-Contrat_hebdo__h,"")</f>
        <v/>
      </c>
      <c r="T49" s="35" t="str" cm="1">
        <f t="array" ref="T49">IF(Tabel1[[#This Row],[auxi]:[auxi]],SUMIF(Tabel1[semaine],Tabel1[[#This Row],[semaine]],Tabel1[Repas matin]),"-")</f>
        <v>-</v>
      </c>
      <c r="U49" s="35" t="str" cm="1">
        <f t="array" ref="U49">IF(Tabel1[[#This Row],[auxi]:[auxi]],SUMIF(Tabel1[semaine],Tabel1[[#This Row],[semaine]],Tabel1[Repas soir]),"-")</f>
        <v>-</v>
      </c>
      <c r="V49"/>
    </row>
    <row r="50" spans="1:22" ht="15.75" thickBot="1" x14ac:dyDescent="0.3">
      <c r="A50" s="35" t="str">
        <f>MOD(YEAR(Tabel1[[#This Row],[Date]]-WEEKDAY(Tabel1[[#This Row],[Date]],2)+4),100)&amp;TEXT(_xlfn.ISOWEEKNUM(Tabel1[[#This Row],[Date]]),"-00")</f>
        <v>26-07</v>
      </c>
      <c r="B50" s="55" t="str">
        <f>MOD(YEAR(Tabel1[[#This Row],[Date]]),100) &amp; TEXT(MONTH(Tabel1[[#This Row],[Date]]),"-00")</f>
        <v>26-02</v>
      </c>
      <c r="C50" s="36">
        <v>46066</v>
      </c>
      <c r="D50" s="37"/>
      <c r="E50" s="37"/>
      <c r="F50" s="37"/>
      <c r="G50" s="37"/>
      <c r="H50" s="37"/>
      <c r="I50" s="37"/>
      <c r="J50" s="37"/>
      <c r="K50" s="37"/>
      <c r="L50" s="38">
        <f>IF(OR(C50="",ISBLANK(C50)),"",IF(G50="",0,G50-D50-(F50-E50))+IF(K50="",0,IF(K50&lt;H50,K50+1,K50)-H50-(J50-I50)))</f>
        <v>0</v>
      </c>
      <c r="M50" s="39"/>
      <c r="N50" s="38">
        <f>IF(C50="","",IF(M50&lt;&gt;"",IF(ISNUMBER(SEARCH("ecole",M50)),8/24,IF(OR(M50="Congés payés",M50="RTT",M50="Arrêt de travail",M50="Congés sans solde",M50="Jour de repos",M50="Formation"),7/24,IF(M50="Férié",7.8/24,L50))),L50))</f>
        <v>0</v>
      </c>
      <c r="O50" s="39"/>
      <c r="P50" s="40"/>
      <c r="Q50" s="52" cm="1">
        <f t="array" ref="Q50">--(_xlfn.AGGREGATE(14,6,Tabel1[Date]/(Tabel1[semaine]=Tabel1[[#This Row],[semaine]]),1)=Tabel1[[#This Row],[Date]])</f>
        <v>0</v>
      </c>
      <c r="R50" s="41" t="str" cm="1">
        <f t="array" ref="R50">IF(Tabel1[[#This Row],[auxi]:[auxi]],SUMIF(Tabel1[semaine],Tabel1[[#This Row],[semaine]],Tabel1[Heures payées]),"-")</f>
        <v>-</v>
      </c>
      <c r="S50" s="42" t="str" cm="1">
        <f t="array" ref="S50">IF(Tabel1[[#This Row],[auxi]:[auxi]],Tabel1[[#This Row],[total semaine]]*24-Contrat_hebdo__h,"")</f>
        <v/>
      </c>
      <c r="T50" s="35" t="str" cm="1">
        <f t="array" ref="T50">IF(Tabel1[[#This Row],[auxi]:[auxi]],SUMIF(Tabel1[semaine],Tabel1[[#This Row],[semaine]],Tabel1[Repas matin]),"-")</f>
        <v>-</v>
      </c>
      <c r="U50" s="35" t="str" cm="1">
        <f t="array" ref="U50">IF(Tabel1[[#This Row],[auxi]:[auxi]],SUMIF(Tabel1[semaine],Tabel1[[#This Row],[semaine]],Tabel1[Repas soir]),"-")</f>
        <v>-</v>
      </c>
      <c r="V50"/>
    </row>
    <row r="51" spans="1:22" ht="15.75" thickBot="1" x14ac:dyDescent="0.3">
      <c r="A51" s="35" t="str">
        <f>MOD(YEAR(Tabel1[[#This Row],[Date]]-WEEKDAY(Tabel1[[#This Row],[Date]],2)+4),100)&amp;TEXT(_xlfn.ISOWEEKNUM(Tabel1[[#This Row],[Date]]),"-00")</f>
        <v>26-07</v>
      </c>
      <c r="B51" s="55" t="str">
        <f>MOD(YEAR(Tabel1[[#This Row],[Date]]),100) &amp; TEXT(MONTH(Tabel1[[#This Row],[Date]]),"-00")</f>
        <v>26-02</v>
      </c>
      <c r="C51" s="36">
        <v>46067</v>
      </c>
      <c r="D51" s="37"/>
      <c r="E51" s="37"/>
      <c r="F51" s="37"/>
      <c r="G51" s="37"/>
      <c r="H51" s="37"/>
      <c r="I51" s="37"/>
      <c r="J51" s="37"/>
      <c r="K51" s="37"/>
      <c r="L51" s="38">
        <f>IF(OR(C51="",ISBLANK(C51)),"",IF(G51="",0,G51-D51-(F51-E51))+IF(K51="",0,IF(K51&lt;H51,K51+1,K51)-H51-(J51-I51)))</f>
        <v>0</v>
      </c>
      <c r="M51" s="39"/>
      <c r="N51" s="38">
        <f>IF(C51="","",IF(M51&lt;&gt;"",IF(ISNUMBER(SEARCH("ecole",M51)),8/24,IF(OR(M51="Congés payés",M51="RTT",M51="Arrêt de travail",M51="Congés sans solde",M51="Jour de repos",M51="Formation"),7/24,IF(M51="Férié",7.8/24,L51))),L51))</f>
        <v>0</v>
      </c>
      <c r="O51" s="39"/>
      <c r="P51" s="40"/>
      <c r="Q51" s="52" cm="1">
        <f t="array" ref="Q51">--(_xlfn.AGGREGATE(14,6,Tabel1[Date]/(Tabel1[semaine]=Tabel1[[#This Row],[semaine]]),1)=Tabel1[[#This Row],[Date]])</f>
        <v>0</v>
      </c>
      <c r="R51" s="41" t="str" cm="1">
        <f t="array" ref="R51">IF(Tabel1[[#This Row],[auxi]:[auxi]],SUMIF(Tabel1[semaine],Tabel1[[#This Row],[semaine]],Tabel1[Heures payées]),"-")</f>
        <v>-</v>
      </c>
      <c r="S51" s="42" t="str" cm="1">
        <f t="array" ref="S51">IF(Tabel1[[#This Row],[auxi]:[auxi]],Tabel1[[#This Row],[total semaine]]*24-Contrat_hebdo__h,"")</f>
        <v/>
      </c>
      <c r="T51" s="35" t="str" cm="1">
        <f t="array" ref="T51">IF(Tabel1[[#This Row],[auxi]:[auxi]],SUMIF(Tabel1[semaine],Tabel1[[#This Row],[semaine]],Tabel1[Repas matin]),"-")</f>
        <v>-</v>
      </c>
      <c r="U51" s="35" t="str" cm="1">
        <f t="array" ref="U51">IF(Tabel1[[#This Row],[auxi]:[auxi]],SUMIF(Tabel1[semaine],Tabel1[[#This Row],[semaine]],Tabel1[Repas soir]),"-")</f>
        <v>-</v>
      </c>
      <c r="V51"/>
    </row>
    <row r="52" spans="1:22" ht="15.75" thickBot="1" x14ac:dyDescent="0.3">
      <c r="A52" s="35" t="str">
        <f>MOD(YEAR(Tabel1[[#This Row],[Date]]-WEEKDAY(Tabel1[[#This Row],[Date]],2)+4),100)&amp;TEXT(_xlfn.ISOWEEKNUM(Tabel1[[#This Row],[Date]]),"-00")</f>
        <v>26-07</v>
      </c>
      <c r="B52" s="55" t="str">
        <f>MOD(YEAR(Tabel1[[#This Row],[Date]]),100) &amp; TEXT(MONTH(Tabel1[[#This Row],[Date]]),"-00")</f>
        <v>26-02</v>
      </c>
      <c r="C52" s="36">
        <v>46068</v>
      </c>
      <c r="D52" s="37"/>
      <c r="E52" s="37"/>
      <c r="F52" s="37"/>
      <c r="G52" s="37"/>
      <c r="H52" s="37"/>
      <c r="I52" s="37"/>
      <c r="J52" s="37"/>
      <c r="K52" s="37"/>
      <c r="L52" s="38">
        <f>IF(OR(C52="",ISBLANK(C52)),"",IF(G52="",0,G52-D52-(F52-E52))+IF(K52="",0,IF(K52&lt;H52,K52+1,K52)-H52-(J52-I52)))</f>
        <v>0</v>
      </c>
      <c r="M52" s="39"/>
      <c r="N52" s="38">
        <f>IF(C52="","",IF(M52&lt;&gt;"",IF(ISNUMBER(SEARCH("ecole",M52)),8/24,IF(OR(M52="Congés payés",M52="RTT",M52="Arrêt de travail",M52="Congés sans solde",M52="Jour de repos",M52="Formation"),7/24,IF(M52="Férié",7.8/24,L52))),L52))</f>
        <v>0</v>
      </c>
      <c r="O52" s="39"/>
      <c r="P52" s="40"/>
      <c r="Q52" s="52" cm="1">
        <f t="array" ref="Q52">--(_xlfn.AGGREGATE(14,6,Tabel1[Date]/(Tabel1[semaine]=Tabel1[[#This Row],[semaine]]),1)=Tabel1[[#This Row],[Date]])</f>
        <v>1</v>
      </c>
      <c r="R52" s="41" cm="1">
        <f t="array" ref="R52">IF(Tabel1[[#This Row],[auxi]:[auxi]],SUMIF(Tabel1[semaine],Tabel1[[#This Row],[semaine]],Tabel1[Heures payées]),"-")</f>
        <v>0</v>
      </c>
      <c r="S52" s="42" cm="1">
        <f t="array" ref="S52">IF(Tabel1[[#This Row],[auxi]:[auxi]],Tabel1[[#This Row],[total semaine]]*24-Contrat_hebdo__h,"")</f>
        <v>-39</v>
      </c>
      <c r="T52" s="35" cm="1">
        <f t="array" ref="T52">IF(Tabel1[[#This Row],[auxi]:[auxi]],SUMIF(Tabel1[semaine],Tabel1[[#This Row],[semaine]],Tabel1[Repas matin]),"-")</f>
        <v>0</v>
      </c>
      <c r="U52" s="35" cm="1">
        <f t="array" ref="U52">IF(Tabel1[[#This Row],[auxi]:[auxi]],SUMIF(Tabel1[semaine],Tabel1[[#This Row],[semaine]],Tabel1[Repas soir]),"-")</f>
        <v>0</v>
      </c>
      <c r="V52"/>
    </row>
    <row r="53" spans="1:22" ht="15.75" thickBot="1" x14ac:dyDescent="0.3">
      <c r="A53" s="35" t="str">
        <f>MOD(YEAR(Tabel1[[#This Row],[Date]]-WEEKDAY(Tabel1[[#This Row],[Date]],2)+4),100)&amp;TEXT(_xlfn.ISOWEEKNUM(Tabel1[[#This Row],[Date]]),"-00")</f>
        <v>26-08</v>
      </c>
      <c r="B53" s="55" t="str">
        <f>MOD(YEAR(Tabel1[[#This Row],[Date]]),100) &amp; TEXT(MONTH(Tabel1[[#This Row],[Date]]),"-00")</f>
        <v>26-02</v>
      </c>
      <c r="C53" s="36">
        <v>46069</v>
      </c>
      <c r="D53" s="37"/>
      <c r="E53" s="37"/>
      <c r="F53" s="37"/>
      <c r="G53" s="37"/>
      <c r="H53" s="37"/>
      <c r="I53" s="37"/>
      <c r="J53" s="37"/>
      <c r="K53" s="37"/>
      <c r="L53" s="38">
        <f>IF(OR(C53="",ISBLANK(C53)),"",IF(G53="",0,G53-D53-(F53-E53))+IF(K53="",0,IF(K53&lt;H53,K53+1,K53)-H53-(J53-I53)))</f>
        <v>0</v>
      </c>
      <c r="M53" s="39"/>
      <c r="N53" s="38">
        <f>IF(C53="","",IF(M53&lt;&gt;"",IF(ISNUMBER(SEARCH("ecole",M53)),8/24,IF(OR(M53="Congés payés",M53="RTT",M53="Arrêt de travail",M53="Congés sans solde",M53="Jour de repos",M53="Formation"),7/24,IF(M53="Férié",7.8/24,L53))),L53))</f>
        <v>0</v>
      </c>
      <c r="O53" s="39"/>
      <c r="P53" s="40"/>
      <c r="Q53" s="52" cm="1">
        <f t="array" ref="Q53">--(_xlfn.AGGREGATE(14,6,Tabel1[Date]/(Tabel1[semaine]=Tabel1[[#This Row],[semaine]]),1)=Tabel1[[#This Row],[Date]])</f>
        <v>0</v>
      </c>
      <c r="R53" s="41" t="str" cm="1">
        <f t="array" ref="R53">IF(Tabel1[[#This Row],[auxi]:[auxi]],SUMIF(Tabel1[semaine],Tabel1[[#This Row],[semaine]],Tabel1[Heures payées]),"-")</f>
        <v>-</v>
      </c>
      <c r="S53" s="42" t="str" cm="1">
        <f t="array" ref="S53">IF(Tabel1[[#This Row],[auxi]:[auxi]],Tabel1[[#This Row],[total semaine]]*24-Contrat_hebdo__h,"")</f>
        <v/>
      </c>
      <c r="T53" s="35" t="str" cm="1">
        <f t="array" ref="T53">IF(Tabel1[[#This Row],[auxi]:[auxi]],SUMIF(Tabel1[semaine],Tabel1[[#This Row],[semaine]],Tabel1[Repas matin]),"-")</f>
        <v>-</v>
      </c>
      <c r="U53" s="35" t="str" cm="1">
        <f t="array" ref="U53">IF(Tabel1[[#This Row],[auxi]:[auxi]],SUMIF(Tabel1[semaine],Tabel1[[#This Row],[semaine]],Tabel1[Repas soir]),"-")</f>
        <v>-</v>
      </c>
      <c r="V53"/>
    </row>
    <row r="54" spans="1:22" ht="15.75" thickBot="1" x14ac:dyDescent="0.3">
      <c r="A54" s="35" t="str">
        <f>MOD(YEAR(Tabel1[[#This Row],[Date]]-WEEKDAY(Tabel1[[#This Row],[Date]],2)+4),100)&amp;TEXT(_xlfn.ISOWEEKNUM(Tabel1[[#This Row],[Date]]),"-00")</f>
        <v>26-08</v>
      </c>
      <c r="B54" s="55" t="str">
        <f>MOD(YEAR(Tabel1[[#This Row],[Date]]),100) &amp; TEXT(MONTH(Tabel1[[#This Row],[Date]]),"-00")</f>
        <v>26-02</v>
      </c>
      <c r="C54" s="36">
        <v>46070</v>
      </c>
      <c r="D54" s="37"/>
      <c r="E54" s="37"/>
      <c r="F54" s="37"/>
      <c r="G54" s="37"/>
      <c r="H54" s="37"/>
      <c r="I54" s="37"/>
      <c r="J54" s="37"/>
      <c r="K54" s="37"/>
      <c r="L54" s="38">
        <f>IF(OR(C54="",ISBLANK(C54)),"",IF(G54="",0,G54-D54-(F54-E54))+IF(K54="",0,IF(K54&lt;H54,K54+1,K54)-H54-(J54-I54)))</f>
        <v>0</v>
      </c>
      <c r="M54" s="39"/>
      <c r="N54" s="38">
        <f>IF(C54="","",IF(M54&lt;&gt;"",IF(ISNUMBER(SEARCH("ecole",M54)),8/24,IF(OR(M54="Congés payés",M54="RTT",M54="Arrêt de travail",M54="Congés sans solde",M54="Jour de repos",M54="Formation"),7/24,IF(M54="Férié",7.8/24,L54))),L54))</f>
        <v>0</v>
      </c>
      <c r="O54" s="39"/>
      <c r="P54" s="40"/>
      <c r="Q54" s="52" cm="1">
        <f t="array" ref="Q54">--(_xlfn.AGGREGATE(14,6,Tabel1[Date]/(Tabel1[semaine]=Tabel1[[#This Row],[semaine]]),1)=Tabel1[[#This Row],[Date]])</f>
        <v>0</v>
      </c>
      <c r="R54" s="41" t="str" cm="1">
        <f t="array" ref="R54">IF(Tabel1[[#This Row],[auxi]:[auxi]],SUMIF(Tabel1[semaine],Tabel1[[#This Row],[semaine]],Tabel1[Heures payées]),"-")</f>
        <v>-</v>
      </c>
      <c r="S54" s="42" t="str" cm="1">
        <f t="array" ref="S54">IF(Tabel1[[#This Row],[auxi]:[auxi]],Tabel1[[#This Row],[total semaine]]*24-Contrat_hebdo__h,"")</f>
        <v/>
      </c>
      <c r="T54" s="35" t="str" cm="1">
        <f t="array" ref="T54">IF(Tabel1[[#This Row],[auxi]:[auxi]],SUMIF(Tabel1[semaine],Tabel1[[#This Row],[semaine]],Tabel1[Repas matin]),"-")</f>
        <v>-</v>
      </c>
      <c r="U54" s="35" t="str" cm="1">
        <f t="array" ref="U54">IF(Tabel1[[#This Row],[auxi]:[auxi]],SUMIF(Tabel1[semaine],Tabel1[[#This Row],[semaine]],Tabel1[Repas soir]),"-")</f>
        <v>-</v>
      </c>
      <c r="V54"/>
    </row>
    <row r="55" spans="1:22" ht="15.75" thickBot="1" x14ac:dyDescent="0.3">
      <c r="A55" s="35" t="str">
        <f>MOD(YEAR(Tabel1[[#This Row],[Date]]-WEEKDAY(Tabel1[[#This Row],[Date]],2)+4),100)&amp;TEXT(_xlfn.ISOWEEKNUM(Tabel1[[#This Row],[Date]]),"-00")</f>
        <v>26-08</v>
      </c>
      <c r="B55" s="55" t="str">
        <f>MOD(YEAR(Tabel1[[#This Row],[Date]]),100) &amp; TEXT(MONTH(Tabel1[[#This Row],[Date]]),"-00")</f>
        <v>26-02</v>
      </c>
      <c r="C55" s="36">
        <v>46071</v>
      </c>
      <c r="D55" s="37"/>
      <c r="E55" s="37"/>
      <c r="F55" s="37"/>
      <c r="G55" s="37"/>
      <c r="H55" s="37"/>
      <c r="I55" s="37"/>
      <c r="J55" s="37"/>
      <c r="K55" s="37"/>
      <c r="L55" s="38">
        <f>IF(OR(C55="",ISBLANK(C55)),"",IF(G55="",0,G55-D55-(F55-E55))+IF(K55="",0,IF(K55&lt;H55,K55+1,K55)-H55-(J55-I55)))</f>
        <v>0</v>
      </c>
      <c r="M55" s="39"/>
      <c r="N55" s="38">
        <f>IF(C55="","",IF(M55&lt;&gt;"",IF(ISNUMBER(SEARCH("ecole",M55)),8/24,IF(OR(M55="Congés payés",M55="RTT",M55="Arrêt de travail",M55="Congés sans solde",M55="Jour de repos",M55="Formation"),7/24,IF(M55="Férié",7.8/24,L55))),L55))</f>
        <v>0</v>
      </c>
      <c r="O55" s="39"/>
      <c r="P55" s="40"/>
      <c r="Q55" s="52" cm="1">
        <f t="array" ref="Q55">--(_xlfn.AGGREGATE(14,6,Tabel1[Date]/(Tabel1[semaine]=Tabel1[[#This Row],[semaine]]),1)=Tabel1[[#This Row],[Date]])</f>
        <v>0</v>
      </c>
      <c r="R55" s="41" t="str" cm="1">
        <f t="array" ref="R55">IF(Tabel1[[#This Row],[auxi]:[auxi]],SUMIF(Tabel1[semaine],Tabel1[[#This Row],[semaine]],Tabel1[Heures payées]),"-")</f>
        <v>-</v>
      </c>
      <c r="S55" s="42" t="str" cm="1">
        <f t="array" ref="S55">IF(Tabel1[[#This Row],[auxi]:[auxi]],Tabel1[[#This Row],[total semaine]]*24-Contrat_hebdo__h,"")</f>
        <v/>
      </c>
      <c r="T55" s="35" t="str" cm="1">
        <f t="array" ref="T55">IF(Tabel1[[#This Row],[auxi]:[auxi]],SUMIF(Tabel1[semaine],Tabel1[[#This Row],[semaine]],Tabel1[Repas matin]),"-")</f>
        <v>-</v>
      </c>
      <c r="U55" s="35" t="str" cm="1">
        <f t="array" ref="U55">IF(Tabel1[[#This Row],[auxi]:[auxi]],SUMIF(Tabel1[semaine],Tabel1[[#This Row],[semaine]],Tabel1[Repas soir]),"-")</f>
        <v>-</v>
      </c>
      <c r="V55"/>
    </row>
    <row r="56" spans="1:22" ht="15.75" thickBot="1" x14ac:dyDescent="0.3">
      <c r="A56" s="35" t="str">
        <f>MOD(YEAR(Tabel1[[#This Row],[Date]]-WEEKDAY(Tabel1[[#This Row],[Date]],2)+4),100)&amp;TEXT(_xlfn.ISOWEEKNUM(Tabel1[[#This Row],[Date]]),"-00")</f>
        <v>26-08</v>
      </c>
      <c r="B56" s="55" t="str">
        <f>MOD(YEAR(Tabel1[[#This Row],[Date]]),100) &amp; TEXT(MONTH(Tabel1[[#This Row],[Date]]),"-00")</f>
        <v>26-02</v>
      </c>
      <c r="C56" s="36">
        <v>46072</v>
      </c>
      <c r="D56" s="37"/>
      <c r="E56" s="37"/>
      <c r="F56" s="37"/>
      <c r="G56" s="37"/>
      <c r="H56" s="37"/>
      <c r="I56" s="37"/>
      <c r="J56" s="37"/>
      <c r="K56" s="37"/>
      <c r="L56" s="38">
        <f>IF(OR(C56="",ISBLANK(C56)),"",IF(G56="",0,G56-D56-(F56-E56))+IF(K56="",0,IF(K56&lt;H56,K56+1,K56)-H56-(J56-I56)))</f>
        <v>0</v>
      </c>
      <c r="M56" s="39"/>
      <c r="N56" s="38">
        <f>IF(C56="","",IF(M56&lt;&gt;"",IF(ISNUMBER(SEARCH("ecole",M56)),8/24,IF(OR(M56="Congés payés",M56="RTT",M56="Arrêt de travail",M56="Congés sans solde",M56="Jour de repos",M56="Formation"),7/24,IF(M56="Férié",7.8/24,L56))),L56))</f>
        <v>0</v>
      </c>
      <c r="O56" s="39"/>
      <c r="P56" s="40"/>
      <c r="Q56" s="52" cm="1">
        <f t="array" ref="Q56">--(_xlfn.AGGREGATE(14,6,Tabel1[Date]/(Tabel1[semaine]=Tabel1[[#This Row],[semaine]]),1)=Tabel1[[#This Row],[Date]])</f>
        <v>0</v>
      </c>
      <c r="R56" s="41" t="str" cm="1">
        <f t="array" ref="R56">IF(Tabel1[[#This Row],[auxi]:[auxi]],SUMIF(Tabel1[semaine],Tabel1[[#This Row],[semaine]],Tabel1[Heures payées]),"-")</f>
        <v>-</v>
      </c>
      <c r="S56" s="42" t="str" cm="1">
        <f t="array" ref="S56">IF(Tabel1[[#This Row],[auxi]:[auxi]],Tabel1[[#This Row],[total semaine]]*24-Contrat_hebdo__h,"")</f>
        <v/>
      </c>
      <c r="T56" s="35" t="str" cm="1">
        <f t="array" ref="T56">IF(Tabel1[[#This Row],[auxi]:[auxi]],SUMIF(Tabel1[semaine],Tabel1[[#This Row],[semaine]],Tabel1[Repas matin]),"-")</f>
        <v>-</v>
      </c>
      <c r="U56" s="35" t="str" cm="1">
        <f t="array" ref="U56">IF(Tabel1[[#This Row],[auxi]:[auxi]],SUMIF(Tabel1[semaine],Tabel1[[#This Row],[semaine]],Tabel1[Repas soir]),"-")</f>
        <v>-</v>
      </c>
      <c r="V56"/>
    </row>
    <row r="57" spans="1:22" ht="15.75" thickBot="1" x14ac:dyDescent="0.3">
      <c r="A57" s="35" t="str">
        <f>MOD(YEAR(Tabel1[[#This Row],[Date]]-WEEKDAY(Tabel1[[#This Row],[Date]],2)+4),100)&amp;TEXT(_xlfn.ISOWEEKNUM(Tabel1[[#This Row],[Date]]),"-00")</f>
        <v>26-08</v>
      </c>
      <c r="B57" s="55" t="str">
        <f>MOD(YEAR(Tabel1[[#This Row],[Date]]),100) &amp; TEXT(MONTH(Tabel1[[#This Row],[Date]]),"-00")</f>
        <v>26-02</v>
      </c>
      <c r="C57" s="36">
        <v>46073</v>
      </c>
      <c r="D57" s="37"/>
      <c r="E57" s="37"/>
      <c r="F57" s="37"/>
      <c r="G57" s="37"/>
      <c r="H57" s="37"/>
      <c r="I57" s="37"/>
      <c r="J57" s="37"/>
      <c r="K57" s="37"/>
      <c r="L57" s="38">
        <f>IF(OR(C57="",ISBLANK(C57)),"",IF(G57="",0,G57-D57-(F57-E57))+IF(K57="",0,IF(K57&lt;H57,K57+1,K57)-H57-(J57-I57)))</f>
        <v>0</v>
      </c>
      <c r="M57" s="39"/>
      <c r="N57" s="38">
        <f>IF(C57="","",IF(M57&lt;&gt;"",IF(ISNUMBER(SEARCH("ecole",M57)),8/24,IF(OR(M57="Congés payés",M57="RTT",M57="Arrêt de travail",M57="Congés sans solde",M57="Jour de repos",M57="Formation"),7/24,IF(M57="Férié",7.8/24,L57))),L57))</f>
        <v>0</v>
      </c>
      <c r="O57" s="39"/>
      <c r="P57" s="40"/>
      <c r="Q57" s="52" cm="1">
        <f t="array" ref="Q57">--(_xlfn.AGGREGATE(14,6,Tabel1[Date]/(Tabel1[semaine]=Tabel1[[#This Row],[semaine]]),1)=Tabel1[[#This Row],[Date]])</f>
        <v>0</v>
      </c>
      <c r="R57" s="41" t="str" cm="1">
        <f t="array" ref="R57">IF(Tabel1[[#This Row],[auxi]:[auxi]],SUMIF(Tabel1[semaine],Tabel1[[#This Row],[semaine]],Tabel1[Heures payées]),"-")</f>
        <v>-</v>
      </c>
      <c r="S57" s="42" t="str" cm="1">
        <f t="array" ref="S57">IF(Tabel1[[#This Row],[auxi]:[auxi]],Tabel1[[#This Row],[total semaine]]*24-Contrat_hebdo__h,"")</f>
        <v/>
      </c>
      <c r="T57" s="35" t="str" cm="1">
        <f t="array" ref="T57">IF(Tabel1[[#This Row],[auxi]:[auxi]],SUMIF(Tabel1[semaine],Tabel1[[#This Row],[semaine]],Tabel1[Repas matin]),"-")</f>
        <v>-</v>
      </c>
      <c r="U57" s="35" t="str" cm="1">
        <f t="array" ref="U57">IF(Tabel1[[#This Row],[auxi]:[auxi]],SUMIF(Tabel1[semaine],Tabel1[[#This Row],[semaine]],Tabel1[Repas soir]),"-")</f>
        <v>-</v>
      </c>
      <c r="V57"/>
    </row>
    <row r="58" spans="1:22" ht="15.75" thickBot="1" x14ac:dyDescent="0.3">
      <c r="A58" s="35" t="str">
        <f>MOD(YEAR(Tabel1[[#This Row],[Date]]-WEEKDAY(Tabel1[[#This Row],[Date]],2)+4),100)&amp;TEXT(_xlfn.ISOWEEKNUM(Tabel1[[#This Row],[Date]]),"-00")</f>
        <v>26-08</v>
      </c>
      <c r="B58" s="55" t="str">
        <f>MOD(YEAR(Tabel1[[#This Row],[Date]]),100) &amp; TEXT(MONTH(Tabel1[[#This Row],[Date]]),"-00")</f>
        <v>26-02</v>
      </c>
      <c r="C58" s="36">
        <v>46074</v>
      </c>
      <c r="D58" s="37"/>
      <c r="E58" s="37"/>
      <c r="F58" s="37"/>
      <c r="G58" s="37"/>
      <c r="H58" s="37"/>
      <c r="I58" s="37"/>
      <c r="J58" s="37"/>
      <c r="K58" s="37"/>
      <c r="L58" s="38">
        <f>IF(OR(C58="",ISBLANK(C58)),"",IF(G58="",0,G58-D58-(F58-E58))+IF(K58="",0,IF(K58&lt;H58,K58+1,K58)-H58-(J58-I58)))</f>
        <v>0</v>
      </c>
      <c r="M58" s="39"/>
      <c r="N58" s="38">
        <f>IF(C58="","",IF(M58&lt;&gt;"",IF(ISNUMBER(SEARCH("ecole",M58)),8/24,IF(OR(M58="Congés payés",M58="RTT",M58="Arrêt de travail",M58="Congés sans solde",M58="Jour de repos",M58="Formation"),7/24,IF(M58="Férié",7.8/24,L58))),L58))</f>
        <v>0</v>
      </c>
      <c r="O58" s="39"/>
      <c r="P58" s="40"/>
      <c r="Q58" s="52" cm="1">
        <f t="array" ref="Q58">--(_xlfn.AGGREGATE(14,6,Tabel1[Date]/(Tabel1[semaine]=Tabel1[[#This Row],[semaine]]),1)=Tabel1[[#This Row],[Date]])</f>
        <v>0</v>
      </c>
      <c r="R58" s="41" t="str" cm="1">
        <f t="array" ref="R58">IF(Tabel1[[#This Row],[auxi]:[auxi]],SUMIF(Tabel1[semaine],Tabel1[[#This Row],[semaine]],Tabel1[Heures payées]),"-")</f>
        <v>-</v>
      </c>
      <c r="S58" s="42" t="str" cm="1">
        <f t="array" ref="S58">IF(Tabel1[[#This Row],[auxi]:[auxi]],Tabel1[[#This Row],[total semaine]]*24-Contrat_hebdo__h,"")</f>
        <v/>
      </c>
      <c r="T58" s="35" t="str" cm="1">
        <f t="array" ref="T58">IF(Tabel1[[#This Row],[auxi]:[auxi]],SUMIF(Tabel1[semaine],Tabel1[[#This Row],[semaine]],Tabel1[Repas matin]),"-")</f>
        <v>-</v>
      </c>
      <c r="U58" s="35" t="str" cm="1">
        <f t="array" ref="U58">IF(Tabel1[[#This Row],[auxi]:[auxi]],SUMIF(Tabel1[semaine],Tabel1[[#This Row],[semaine]],Tabel1[Repas soir]),"-")</f>
        <v>-</v>
      </c>
      <c r="V58"/>
    </row>
    <row r="59" spans="1:22" ht="15.75" thickBot="1" x14ac:dyDescent="0.3">
      <c r="A59" s="35" t="str">
        <f>MOD(YEAR(Tabel1[[#This Row],[Date]]-WEEKDAY(Tabel1[[#This Row],[Date]],2)+4),100)&amp;TEXT(_xlfn.ISOWEEKNUM(Tabel1[[#This Row],[Date]]),"-00")</f>
        <v>26-08</v>
      </c>
      <c r="B59" s="55" t="str">
        <f>MOD(YEAR(Tabel1[[#This Row],[Date]]),100) &amp; TEXT(MONTH(Tabel1[[#This Row],[Date]]),"-00")</f>
        <v>26-02</v>
      </c>
      <c r="C59" s="36">
        <v>46075</v>
      </c>
      <c r="D59" s="37"/>
      <c r="E59" s="37"/>
      <c r="F59" s="37"/>
      <c r="G59" s="37"/>
      <c r="H59" s="37"/>
      <c r="I59" s="37"/>
      <c r="J59" s="37"/>
      <c r="K59" s="37"/>
      <c r="L59" s="38">
        <f>IF(OR(C59="",ISBLANK(C59)),"",IF(G59="",0,G59-D59-(F59-E59))+IF(K59="",0,IF(K59&lt;H59,K59+1,K59)-H59-(J59-I59)))</f>
        <v>0</v>
      </c>
      <c r="M59" s="39"/>
      <c r="N59" s="38">
        <f>IF(C59="","",IF(M59&lt;&gt;"",IF(ISNUMBER(SEARCH("ecole",M59)),8/24,IF(OR(M59="Congés payés",M59="RTT",M59="Arrêt de travail",M59="Congés sans solde",M59="Jour de repos",M59="Formation"),7/24,IF(M59="Férié",7.8/24,L59))),L59))</f>
        <v>0</v>
      </c>
      <c r="O59" s="39"/>
      <c r="P59" s="40"/>
      <c r="Q59" s="52" cm="1">
        <f t="array" ref="Q59">--(_xlfn.AGGREGATE(14,6,Tabel1[Date]/(Tabel1[semaine]=Tabel1[[#This Row],[semaine]]),1)=Tabel1[[#This Row],[Date]])</f>
        <v>1</v>
      </c>
      <c r="R59" s="41" cm="1">
        <f t="array" ref="R59">IF(Tabel1[[#This Row],[auxi]:[auxi]],SUMIF(Tabel1[semaine],Tabel1[[#This Row],[semaine]],Tabel1[Heures payées]),"-")</f>
        <v>0</v>
      </c>
      <c r="S59" s="42" cm="1">
        <f t="array" ref="S59">IF(Tabel1[[#This Row],[auxi]:[auxi]],Tabel1[[#This Row],[total semaine]]*24-Contrat_hebdo__h,"")</f>
        <v>-39</v>
      </c>
      <c r="T59" s="35" cm="1">
        <f t="array" ref="T59">IF(Tabel1[[#This Row],[auxi]:[auxi]],SUMIF(Tabel1[semaine],Tabel1[[#This Row],[semaine]],Tabel1[Repas matin]),"-")</f>
        <v>0</v>
      </c>
      <c r="U59" s="35" cm="1">
        <f t="array" ref="U59">IF(Tabel1[[#This Row],[auxi]:[auxi]],SUMIF(Tabel1[semaine],Tabel1[[#This Row],[semaine]],Tabel1[Repas soir]),"-")</f>
        <v>0</v>
      </c>
      <c r="V59"/>
    </row>
    <row r="60" spans="1:22" ht="15.75" thickBot="1" x14ac:dyDescent="0.3">
      <c r="A60" s="35" t="str">
        <f>MOD(YEAR(Tabel1[[#This Row],[Date]]-WEEKDAY(Tabel1[[#This Row],[Date]],2)+4),100)&amp;TEXT(_xlfn.ISOWEEKNUM(Tabel1[[#This Row],[Date]]),"-00")</f>
        <v>26-09</v>
      </c>
      <c r="B60" s="55" t="str">
        <f>MOD(YEAR(Tabel1[[#This Row],[Date]]),100) &amp; TEXT(MONTH(Tabel1[[#This Row],[Date]]),"-00")</f>
        <v>26-02</v>
      </c>
      <c r="C60" s="36">
        <v>46076</v>
      </c>
      <c r="D60" s="37"/>
      <c r="E60" s="37"/>
      <c r="F60" s="37"/>
      <c r="G60" s="37"/>
      <c r="H60" s="37"/>
      <c r="I60" s="37"/>
      <c r="J60" s="37"/>
      <c r="K60" s="37"/>
      <c r="L60" s="38">
        <f>IF(OR(C60="",ISBLANK(C60)),"",IF(G60="",0,G60-D60-(F60-E60))+IF(K60="",0,IF(K60&lt;H60,K60+1,K60)-H60-(J60-I60)))</f>
        <v>0</v>
      </c>
      <c r="M60" s="39"/>
      <c r="N60" s="38">
        <f>IF(C60="","",IF(M60&lt;&gt;"",IF(ISNUMBER(SEARCH("ecole",M60)),8/24,IF(OR(M60="Congés payés",M60="RTT",M60="Arrêt de travail",M60="Congés sans solde",M60="Jour de repos",M60="Formation"),7/24,IF(M60="Férié",7.8/24,L60))),L60))</f>
        <v>0</v>
      </c>
      <c r="O60" s="39"/>
      <c r="P60" s="40"/>
      <c r="Q60" s="52" cm="1">
        <f t="array" ref="Q60">--(_xlfn.AGGREGATE(14,6,Tabel1[Date]/(Tabel1[semaine]=Tabel1[[#This Row],[semaine]]),1)=Tabel1[[#This Row],[Date]])</f>
        <v>0</v>
      </c>
      <c r="R60" s="41" t="str" cm="1">
        <f t="array" ref="R60">IF(Tabel1[[#This Row],[auxi]:[auxi]],SUMIF(Tabel1[semaine],Tabel1[[#This Row],[semaine]],Tabel1[Heures payées]),"-")</f>
        <v>-</v>
      </c>
      <c r="S60" s="42" t="str" cm="1">
        <f t="array" ref="S60">IF(Tabel1[[#This Row],[auxi]:[auxi]],Tabel1[[#This Row],[total semaine]]*24-Contrat_hebdo__h,"")</f>
        <v/>
      </c>
      <c r="T60" s="35" t="str" cm="1">
        <f t="array" ref="T60">IF(Tabel1[[#This Row],[auxi]:[auxi]],SUMIF(Tabel1[semaine],Tabel1[[#This Row],[semaine]],Tabel1[Repas matin]),"-")</f>
        <v>-</v>
      </c>
      <c r="U60" s="35" t="str" cm="1">
        <f t="array" ref="U60">IF(Tabel1[[#This Row],[auxi]:[auxi]],SUMIF(Tabel1[semaine],Tabel1[[#This Row],[semaine]],Tabel1[Repas soir]),"-")</f>
        <v>-</v>
      </c>
      <c r="V60"/>
    </row>
    <row r="61" spans="1:22" ht="15.75" thickBot="1" x14ac:dyDescent="0.3">
      <c r="A61" s="35" t="str">
        <f>MOD(YEAR(Tabel1[[#This Row],[Date]]-WEEKDAY(Tabel1[[#This Row],[Date]],2)+4),100)&amp;TEXT(_xlfn.ISOWEEKNUM(Tabel1[[#This Row],[Date]]),"-00")</f>
        <v>26-09</v>
      </c>
      <c r="B61" s="55" t="str">
        <f>MOD(YEAR(Tabel1[[#This Row],[Date]]),100) &amp; TEXT(MONTH(Tabel1[[#This Row],[Date]]),"-00")</f>
        <v>26-02</v>
      </c>
      <c r="C61" s="36">
        <v>46077</v>
      </c>
      <c r="D61" s="37"/>
      <c r="E61" s="37"/>
      <c r="F61" s="37"/>
      <c r="G61" s="37"/>
      <c r="H61" s="37"/>
      <c r="I61" s="37"/>
      <c r="J61" s="37"/>
      <c r="K61" s="37"/>
      <c r="L61" s="38">
        <f>IF(OR(C61="",ISBLANK(C61)),"",IF(G61="",0,G61-D61-(F61-E61))+IF(K61="",0,IF(K61&lt;H61,K61+1,K61)-H61-(J61-I61)))</f>
        <v>0</v>
      </c>
      <c r="M61" s="39"/>
      <c r="N61" s="38">
        <f>IF(C61="","",IF(M61&lt;&gt;"",IF(ISNUMBER(SEARCH("ecole",M61)),8/24,IF(OR(M61="Congés payés",M61="RTT",M61="Arrêt de travail",M61="Congés sans solde",M61="Jour de repos",M61="Formation"),7/24,IF(M61="Férié",7.8/24,L61))),L61))</f>
        <v>0</v>
      </c>
      <c r="O61" s="39"/>
      <c r="P61" s="40"/>
      <c r="Q61" s="52" cm="1">
        <f t="array" ref="Q61">--(_xlfn.AGGREGATE(14,6,Tabel1[Date]/(Tabel1[semaine]=Tabel1[[#This Row],[semaine]]),1)=Tabel1[[#This Row],[Date]])</f>
        <v>0</v>
      </c>
      <c r="R61" s="41" t="str" cm="1">
        <f t="array" ref="R61">IF(Tabel1[[#This Row],[auxi]:[auxi]],SUMIF(Tabel1[semaine],Tabel1[[#This Row],[semaine]],Tabel1[Heures payées]),"-")</f>
        <v>-</v>
      </c>
      <c r="S61" s="42" t="str" cm="1">
        <f t="array" ref="S61">IF(Tabel1[[#This Row],[auxi]:[auxi]],Tabel1[[#This Row],[total semaine]]*24-Contrat_hebdo__h,"")</f>
        <v/>
      </c>
      <c r="T61" s="35" t="str" cm="1">
        <f t="array" ref="T61">IF(Tabel1[[#This Row],[auxi]:[auxi]],SUMIF(Tabel1[semaine],Tabel1[[#This Row],[semaine]],Tabel1[Repas matin]),"-")</f>
        <v>-</v>
      </c>
      <c r="U61" s="35" t="str" cm="1">
        <f t="array" ref="U61">IF(Tabel1[[#This Row],[auxi]:[auxi]],SUMIF(Tabel1[semaine],Tabel1[[#This Row],[semaine]],Tabel1[Repas soir]),"-")</f>
        <v>-</v>
      </c>
      <c r="V61"/>
    </row>
    <row r="62" spans="1:22" ht="15.75" thickBot="1" x14ac:dyDescent="0.3">
      <c r="A62" s="35" t="str">
        <f>MOD(YEAR(Tabel1[[#This Row],[Date]]-WEEKDAY(Tabel1[[#This Row],[Date]],2)+4),100)&amp;TEXT(_xlfn.ISOWEEKNUM(Tabel1[[#This Row],[Date]]),"-00")</f>
        <v>26-09</v>
      </c>
      <c r="B62" s="55" t="str">
        <f>MOD(YEAR(Tabel1[[#This Row],[Date]]),100) &amp; TEXT(MONTH(Tabel1[[#This Row],[Date]]),"-00")</f>
        <v>26-02</v>
      </c>
      <c r="C62" s="36">
        <v>46078</v>
      </c>
      <c r="D62" s="37"/>
      <c r="E62" s="37"/>
      <c r="F62" s="37"/>
      <c r="G62" s="37"/>
      <c r="H62" s="37"/>
      <c r="I62" s="37"/>
      <c r="J62" s="37"/>
      <c r="K62" s="37"/>
      <c r="L62" s="38">
        <f>IF(OR(C62="",ISBLANK(C62)),"",IF(G62="",0,G62-D62-(F62-E62))+IF(K62="",0,IF(K62&lt;H62,K62+1,K62)-H62-(J62-I62)))</f>
        <v>0</v>
      </c>
      <c r="M62" s="39"/>
      <c r="N62" s="38">
        <f>IF(C62="","",IF(M62&lt;&gt;"",IF(ISNUMBER(SEARCH("ecole",M62)),8/24,IF(OR(M62="Congés payés",M62="RTT",M62="Arrêt de travail",M62="Congés sans solde",M62="Jour de repos",M62="Formation"),7/24,IF(M62="Férié",7.8/24,L62))),L62))</f>
        <v>0</v>
      </c>
      <c r="O62" s="39"/>
      <c r="P62" s="40"/>
      <c r="Q62" s="52" cm="1">
        <f t="array" ref="Q62">--(_xlfn.AGGREGATE(14,6,Tabel1[Date]/(Tabel1[semaine]=Tabel1[[#This Row],[semaine]]),1)=Tabel1[[#This Row],[Date]])</f>
        <v>0</v>
      </c>
      <c r="R62" s="41" t="str" cm="1">
        <f t="array" ref="R62">IF(Tabel1[[#This Row],[auxi]:[auxi]],SUMIF(Tabel1[semaine],Tabel1[[#This Row],[semaine]],Tabel1[Heures payées]),"-")</f>
        <v>-</v>
      </c>
      <c r="S62" s="42" t="str" cm="1">
        <f t="array" ref="S62">IF(Tabel1[[#This Row],[auxi]:[auxi]],Tabel1[[#This Row],[total semaine]]*24-Contrat_hebdo__h,"")</f>
        <v/>
      </c>
      <c r="T62" s="35" t="str" cm="1">
        <f t="array" ref="T62">IF(Tabel1[[#This Row],[auxi]:[auxi]],SUMIF(Tabel1[semaine],Tabel1[[#This Row],[semaine]],Tabel1[Repas matin]),"-")</f>
        <v>-</v>
      </c>
      <c r="U62" s="35" t="str" cm="1">
        <f t="array" ref="U62">IF(Tabel1[[#This Row],[auxi]:[auxi]],SUMIF(Tabel1[semaine],Tabel1[[#This Row],[semaine]],Tabel1[Repas soir]),"-")</f>
        <v>-</v>
      </c>
      <c r="V62"/>
    </row>
    <row r="63" spans="1:22" ht="15.75" thickBot="1" x14ac:dyDescent="0.3">
      <c r="A63" s="35" t="str">
        <f>MOD(YEAR(Tabel1[[#This Row],[Date]]-WEEKDAY(Tabel1[[#This Row],[Date]],2)+4),100)&amp;TEXT(_xlfn.ISOWEEKNUM(Tabel1[[#This Row],[Date]]),"-00")</f>
        <v>26-09</v>
      </c>
      <c r="B63" s="55" t="str">
        <f>MOD(YEAR(Tabel1[[#This Row],[Date]]),100) &amp; TEXT(MONTH(Tabel1[[#This Row],[Date]]),"-00")</f>
        <v>26-02</v>
      </c>
      <c r="C63" s="36">
        <v>46079</v>
      </c>
      <c r="D63" s="37"/>
      <c r="E63" s="37"/>
      <c r="F63" s="37"/>
      <c r="G63" s="37"/>
      <c r="H63" s="37"/>
      <c r="I63" s="37"/>
      <c r="J63" s="37"/>
      <c r="K63" s="37"/>
      <c r="L63" s="38">
        <f>IF(OR(C63="",ISBLANK(C63)),"",IF(G63="",0,G63-D63-(F63-E63))+IF(K63="",0,IF(K63&lt;H63,K63+1,K63)-H63-(J63-I63)))</f>
        <v>0</v>
      </c>
      <c r="M63" s="39"/>
      <c r="N63" s="38">
        <f>IF(C63="","",IF(M63&lt;&gt;"",IF(ISNUMBER(SEARCH("ecole",M63)),8/24,IF(OR(M63="Congés payés",M63="RTT",M63="Arrêt de travail",M63="Congés sans solde",M63="Jour de repos",M63="Formation"),7/24,IF(M63="Férié",7.8/24,L63))),L63))</f>
        <v>0</v>
      </c>
      <c r="O63" s="39"/>
      <c r="P63" s="40"/>
      <c r="Q63" s="52" cm="1">
        <f t="array" ref="Q63">--(_xlfn.AGGREGATE(14,6,Tabel1[Date]/(Tabel1[semaine]=Tabel1[[#This Row],[semaine]]),1)=Tabel1[[#This Row],[Date]])</f>
        <v>0</v>
      </c>
      <c r="R63" s="41" t="str" cm="1">
        <f t="array" ref="R63">IF(Tabel1[[#This Row],[auxi]:[auxi]],SUMIF(Tabel1[semaine],Tabel1[[#This Row],[semaine]],Tabel1[Heures payées]),"-")</f>
        <v>-</v>
      </c>
      <c r="S63" s="42" t="str" cm="1">
        <f t="array" ref="S63">IF(Tabel1[[#This Row],[auxi]:[auxi]],Tabel1[[#This Row],[total semaine]]*24-Contrat_hebdo__h,"")</f>
        <v/>
      </c>
      <c r="T63" s="35" t="str" cm="1">
        <f t="array" ref="T63">IF(Tabel1[[#This Row],[auxi]:[auxi]],SUMIF(Tabel1[semaine],Tabel1[[#This Row],[semaine]],Tabel1[Repas matin]),"-")</f>
        <v>-</v>
      </c>
      <c r="U63" s="35" t="str" cm="1">
        <f t="array" ref="U63">IF(Tabel1[[#This Row],[auxi]:[auxi]],SUMIF(Tabel1[semaine],Tabel1[[#This Row],[semaine]],Tabel1[Repas soir]),"-")</f>
        <v>-</v>
      </c>
      <c r="V63"/>
    </row>
    <row r="64" spans="1:22" ht="15.75" thickBot="1" x14ac:dyDescent="0.3">
      <c r="A64" s="35" t="str">
        <f>MOD(YEAR(Tabel1[[#This Row],[Date]]-WEEKDAY(Tabel1[[#This Row],[Date]],2)+4),100)&amp;TEXT(_xlfn.ISOWEEKNUM(Tabel1[[#This Row],[Date]]),"-00")</f>
        <v>26-09</v>
      </c>
      <c r="B64" s="55" t="str">
        <f>MOD(YEAR(Tabel1[[#This Row],[Date]]),100) &amp; TEXT(MONTH(Tabel1[[#This Row],[Date]]),"-00")</f>
        <v>26-02</v>
      </c>
      <c r="C64" s="36">
        <v>46080</v>
      </c>
      <c r="D64" s="37"/>
      <c r="E64" s="37"/>
      <c r="F64" s="37"/>
      <c r="G64" s="37"/>
      <c r="H64" s="37"/>
      <c r="I64" s="37"/>
      <c r="J64" s="37"/>
      <c r="K64" s="37"/>
      <c r="L64" s="38">
        <f>IF(OR(C64="",ISBLANK(C64)),"",IF(G64="",0,G64-D64-(F64-E64))+IF(K64="",0,IF(K64&lt;H64,K64+1,K64)-H64-(J64-I64)))</f>
        <v>0</v>
      </c>
      <c r="M64" s="39"/>
      <c r="N64" s="38">
        <f>IF(C64="","",IF(M64&lt;&gt;"",IF(ISNUMBER(SEARCH("ecole",M64)),8/24,IF(OR(M64="Congés payés",M64="RTT",M64="Arrêt de travail",M64="Congés sans solde",M64="Jour de repos",M64="Formation"),7/24,IF(M64="Férié",7.8/24,L64))),L64))</f>
        <v>0</v>
      </c>
      <c r="O64" s="39"/>
      <c r="P64" s="40"/>
      <c r="Q64" s="52" cm="1">
        <f t="array" ref="Q64">--(_xlfn.AGGREGATE(14,6,Tabel1[Date]/(Tabel1[semaine]=Tabel1[[#This Row],[semaine]]),1)=Tabel1[[#This Row],[Date]])</f>
        <v>0</v>
      </c>
      <c r="R64" s="41" t="str" cm="1">
        <f t="array" ref="R64">IF(Tabel1[[#This Row],[auxi]:[auxi]],SUMIF(Tabel1[semaine],Tabel1[[#This Row],[semaine]],Tabel1[Heures payées]),"-")</f>
        <v>-</v>
      </c>
      <c r="S64" s="42" t="str" cm="1">
        <f t="array" ref="S64">IF(Tabel1[[#This Row],[auxi]:[auxi]],Tabel1[[#This Row],[total semaine]]*24-Contrat_hebdo__h,"")</f>
        <v/>
      </c>
      <c r="T64" s="35" t="str" cm="1">
        <f t="array" ref="T64">IF(Tabel1[[#This Row],[auxi]:[auxi]],SUMIF(Tabel1[semaine],Tabel1[[#This Row],[semaine]],Tabel1[Repas matin]),"-")</f>
        <v>-</v>
      </c>
      <c r="U64" s="35" t="str" cm="1">
        <f t="array" ref="U64">IF(Tabel1[[#This Row],[auxi]:[auxi]],SUMIF(Tabel1[semaine],Tabel1[[#This Row],[semaine]],Tabel1[Repas soir]),"-")</f>
        <v>-</v>
      </c>
      <c r="V64"/>
    </row>
    <row r="65" spans="1:22" ht="15.75" thickBot="1" x14ac:dyDescent="0.3">
      <c r="A65" s="35" t="str">
        <f>MOD(YEAR(Tabel1[[#This Row],[Date]]-WEEKDAY(Tabel1[[#This Row],[Date]],2)+4),100)&amp;TEXT(_xlfn.ISOWEEKNUM(Tabel1[[#This Row],[Date]]),"-00")</f>
        <v>26-09</v>
      </c>
      <c r="B65" s="55" t="str">
        <f>MOD(YEAR(Tabel1[[#This Row],[Date]]),100) &amp; TEXT(MONTH(Tabel1[[#This Row],[Date]]),"-00")</f>
        <v>26-02</v>
      </c>
      <c r="C65" s="36">
        <v>46081</v>
      </c>
      <c r="D65" s="37"/>
      <c r="E65" s="37"/>
      <c r="F65" s="37"/>
      <c r="G65" s="37"/>
      <c r="H65" s="37"/>
      <c r="I65" s="37"/>
      <c r="J65" s="37"/>
      <c r="K65" s="37"/>
      <c r="L65" s="38">
        <f>IF(OR(C65="",ISBLANK(C65)),"",IF(G65="",0,G65-D65-(F65-E65))+IF(K65="",0,IF(K65&lt;H65,K65+1,K65)-H65-(J65-I65)))</f>
        <v>0</v>
      </c>
      <c r="M65" s="39"/>
      <c r="N65" s="38">
        <f>IF(C65="","",IF(M65&lt;&gt;"",IF(ISNUMBER(SEARCH("ecole",M65)),8/24,IF(OR(M65="Congés payés",M65="RTT",M65="Arrêt de travail",M65="Congés sans solde",M65="Jour de repos",M65="Formation"),7/24,IF(M65="Férié",7.8/24,L65))),L65))</f>
        <v>0</v>
      </c>
      <c r="O65" s="39"/>
      <c r="P65" s="40"/>
      <c r="Q65" s="52" cm="1">
        <f t="array" ref="Q65">--(_xlfn.AGGREGATE(14,6,Tabel1[Date]/(Tabel1[semaine]=Tabel1[[#This Row],[semaine]]),1)=Tabel1[[#This Row],[Date]])</f>
        <v>0</v>
      </c>
      <c r="R65" s="41" t="str" cm="1">
        <f t="array" ref="R65">IF(Tabel1[[#This Row],[auxi]:[auxi]],SUMIF(Tabel1[semaine],Tabel1[[#This Row],[semaine]],Tabel1[Heures payées]),"-")</f>
        <v>-</v>
      </c>
      <c r="S65" s="42" t="str" cm="1">
        <f t="array" ref="S65">IF(Tabel1[[#This Row],[auxi]:[auxi]],Tabel1[[#This Row],[total semaine]]*24-Contrat_hebdo__h,"")</f>
        <v/>
      </c>
      <c r="T65" s="35" t="str" cm="1">
        <f t="array" ref="T65">IF(Tabel1[[#This Row],[auxi]:[auxi]],SUMIF(Tabel1[semaine],Tabel1[[#This Row],[semaine]],Tabel1[Repas matin]),"-")</f>
        <v>-</v>
      </c>
      <c r="U65" s="35" t="str" cm="1">
        <f t="array" ref="U65">IF(Tabel1[[#This Row],[auxi]:[auxi]],SUMIF(Tabel1[semaine],Tabel1[[#This Row],[semaine]],Tabel1[Repas soir]),"-")</f>
        <v>-</v>
      </c>
      <c r="V65"/>
    </row>
    <row r="66" spans="1:22" ht="15.75" thickBot="1" x14ac:dyDescent="0.3">
      <c r="A66" s="35" t="str">
        <f>MOD(YEAR(Tabel1[[#This Row],[Date]]-WEEKDAY(Tabel1[[#This Row],[Date]],2)+4),100)&amp;TEXT(_xlfn.ISOWEEKNUM(Tabel1[[#This Row],[Date]]),"-00")</f>
        <v>26-09</v>
      </c>
      <c r="B66" s="55" t="str">
        <f>MOD(YEAR(Tabel1[[#This Row],[Date]]),100) &amp; TEXT(MONTH(Tabel1[[#This Row],[Date]]),"-00")</f>
        <v>26-03</v>
      </c>
      <c r="C66" s="36">
        <v>46082</v>
      </c>
      <c r="D66" s="37"/>
      <c r="E66" s="37"/>
      <c r="F66" s="37"/>
      <c r="G66" s="37"/>
      <c r="H66" s="37"/>
      <c r="I66" s="37"/>
      <c r="J66" s="37"/>
      <c r="K66" s="37"/>
      <c r="L66" s="38">
        <f>IF(OR(C66="",ISBLANK(C66)),"",IF(G66="",0,G66-D66-(F66-E66))+IF(K66="",0,IF(K66&lt;H66,K66+1,K66)-H66-(J66-I66)))</f>
        <v>0</v>
      </c>
      <c r="M66" s="39"/>
      <c r="N66" s="38">
        <f>IF(C66="","",IF(M66&lt;&gt;"",IF(ISNUMBER(SEARCH("ecole",M66)),8/24,IF(OR(M66="Congés payés",M66="RTT",M66="Arrêt de travail",M66="Congés sans solde",M66="Jour de repos",M66="Formation"),7/24,IF(M66="Férié",7.8/24,L66))),L66))</f>
        <v>0</v>
      </c>
      <c r="O66" s="39"/>
      <c r="P66" s="40"/>
      <c r="Q66" s="52" cm="1">
        <f t="array" ref="Q66">--(_xlfn.AGGREGATE(14,6,Tabel1[Date]/(Tabel1[semaine]=Tabel1[[#This Row],[semaine]]),1)=Tabel1[[#This Row],[Date]])</f>
        <v>1</v>
      </c>
      <c r="R66" s="41" cm="1">
        <f t="array" ref="R66">IF(Tabel1[[#This Row],[auxi]:[auxi]],SUMIF(Tabel1[semaine],Tabel1[[#This Row],[semaine]],Tabel1[Heures payées]),"-")</f>
        <v>0</v>
      </c>
      <c r="S66" s="42" cm="1">
        <f t="array" ref="S66">IF(Tabel1[[#This Row],[auxi]:[auxi]],Tabel1[[#This Row],[total semaine]]*24-Contrat_hebdo__h,"")</f>
        <v>-39</v>
      </c>
      <c r="T66" s="35" cm="1">
        <f t="array" ref="T66">IF(Tabel1[[#This Row],[auxi]:[auxi]],SUMIF(Tabel1[semaine],Tabel1[[#This Row],[semaine]],Tabel1[Repas matin]),"-")</f>
        <v>0</v>
      </c>
      <c r="U66" s="35" cm="1">
        <f t="array" ref="U66">IF(Tabel1[[#This Row],[auxi]:[auxi]],SUMIF(Tabel1[semaine],Tabel1[[#This Row],[semaine]],Tabel1[Repas soir]),"-")</f>
        <v>0</v>
      </c>
      <c r="V66"/>
    </row>
    <row r="67" spans="1:22" ht="15.75" thickBot="1" x14ac:dyDescent="0.3">
      <c r="A67" s="35" t="str">
        <f>MOD(YEAR(Tabel1[[#This Row],[Date]]-WEEKDAY(Tabel1[[#This Row],[Date]],2)+4),100)&amp;TEXT(_xlfn.ISOWEEKNUM(Tabel1[[#This Row],[Date]]),"-00")</f>
        <v>26-10</v>
      </c>
      <c r="B67" s="55" t="str">
        <f>MOD(YEAR(Tabel1[[#This Row],[Date]]),100) &amp; TEXT(MONTH(Tabel1[[#This Row],[Date]]),"-00")</f>
        <v>26-03</v>
      </c>
      <c r="C67" s="36">
        <v>46083</v>
      </c>
      <c r="D67" s="37"/>
      <c r="E67" s="37"/>
      <c r="F67" s="37"/>
      <c r="G67" s="37"/>
      <c r="H67" s="37"/>
      <c r="I67" s="37"/>
      <c r="J67" s="37"/>
      <c r="K67" s="37"/>
      <c r="L67" s="38">
        <f>IF(OR(C67="",ISBLANK(C67)),"",IF(G67="",0,G67-D67-(F67-E67))+IF(K67="",0,IF(K67&lt;H67,K67+1,K67)-H67-(J67-I67)))</f>
        <v>0</v>
      </c>
      <c r="M67" s="39"/>
      <c r="N67" s="38">
        <f>IF(C67="","",IF(M67&lt;&gt;"",IF(ISNUMBER(SEARCH("ecole",M67)),8/24,IF(OR(M67="Congés payés",M67="RTT",M67="Arrêt de travail",M67="Congés sans solde",M67="Jour de repos",M67="Formation"),7/24,IF(M67="Férié",7.8/24,L67))),L67))</f>
        <v>0</v>
      </c>
      <c r="O67" s="39"/>
      <c r="P67" s="40"/>
      <c r="Q67" s="52" cm="1">
        <f t="array" ref="Q67">--(_xlfn.AGGREGATE(14,6,Tabel1[Date]/(Tabel1[semaine]=Tabel1[[#This Row],[semaine]]),1)=Tabel1[[#This Row],[Date]])</f>
        <v>0</v>
      </c>
      <c r="R67" s="41" t="str" cm="1">
        <f t="array" ref="R67">IF(Tabel1[[#This Row],[auxi]:[auxi]],SUMIF(Tabel1[semaine],Tabel1[[#This Row],[semaine]],Tabel1[Heures payées]),"-")</f>
        <v>-</v>
      </c>
      <c r="S67" s="42" t="str" cm="1">
        <f t="array" ref="S67">IF(Tabel1[[#This Row],[auxi]:[auxi]],Tabel1[[#This Row],[total semaine]]*24-Contrat_hebdo__h,"")</f>
        <v/>
      </c>
      <c r="T67" s="35" t="str" cm="1">
        <f t="array" ref="T67">IF(Tabel1[[#This Row],[auxi]:[auxi]],SUMIF(Tabel1[semaine],Tabel1[[#This Row],[semaine]],Tabel1[Repas matin]),"-")</f>
        <v>-</v>
      </c>
      <c r="U67" s="35" t="str" cm="1">
        <f t="array" ref="U67">IF(Tabel1[[#This Row],[auxi]:[auxi]],SUMIF(Tabel1[semaine],Tabel1[[#This Row],[semaine]],Tabel1[Repas soir]),"-")</f>
        <v>-</v>
      </c>
      <c r="V67"/>
    </row>
    <row r="68" spans="1:22" ht="15.75" thickBot="1" x14ac:dyDescent="0.3">
      <c r="A68" s="35" t="str">
        <f>MOD(YEAR(Tabel1[[#This Row],[Date]]-WEEKDAY(Tabel1[[#This Row],[Date]],2)+4),100)&amp;TEXT(_xlfn.ISOWEEKNUM(Tabel1[[#This Row],[Date]]),"-00")</f>
        <v>26-10</v>
      </c>
      <c r="B68" s="55" t="str">
        <f>MOD(YEAR(Tabel1[[#This Row],[Date]]),100) &amp; TEXT(MONTH(Tabel1[[#This Row],[Date]]),"-00")</f>
        <v>26-03</v>
      </c>
      <c r="C68" s="36">
        <v>46084</v>
      </c>
      <c r="D68" s="37"/>
      <c r="E68" s="37"/>
      <c r="F68" s="37"/>
      <c r="G68" s="37"/>
      <c r="H68" s="37"/>
      <c r="I68" s="37"/>
      <c r="J68" s="37"/>
      <c r="K68" s="37"/>
      <c r="L68" s="38">
        <f>IF(OR(C68="",ISBLANK(C68)),"",IF(G68="",0,G68-D68-(F68-E68))+IF(K68="",0,IF(K68&lt;H68,K68+1,K68)-H68-(J68-I68)))</f>
        <v>0</v>
      </c>
      <c r="M68" s="39"/>
      <c r="N68" s="38">
        <f>IF(C68="","",IF(M68&lt;&gt;"",IF(ISNUMBER(SEARCH("ecole",M68)),8/24,IF(OR(M68="Congés payés",M68="RTT",M68="Arrêt de travail",M68="Congés sans solde",M68="Jour de repos",M68="Formation"),7/24,IF(M68="Férié",7.8/24,L68))),L68))</f>
        <v>0</v>
      </c>
      <c r="O68" s="39"/>
      <c r="P68" s="40"/>
      <c r="Q68" s="52" cm="1">
        <f t="array" ref="Q68">--(_xlfn.AGGREGATE(14,6,Tabel1[Date]/(Tabel1[semaine]=Tabel1[[#This Row],[semaine]]),1)=Tabel1[[#This Row],[Date]])</f>
        <v>0</v>
      </c>
      <c r="R68" s="41" t="str" cm="1">
        <f t="array" ref="R68">IF(Tabel1[[#This Row],[auxi]:[auxi]],SUMIF(Tabel1[semaine],Tabel1[[#This Row],[semaine]],Tabel1[Heures payées]),"-")</f>
        <v>-</v>
      </c>
      <c r="S68" s="42" t="str" cm="1">
        <f t="array" ref="S68">IF(Tabel1[[#This Row],[auxi]:[auxi]],Tabel1[[#This Row],[total semaine]]*24-Contrat_hebdo__h,"")</f>
        <v/>
      </c>
      <c r="T68" s="35" t="str" cm="1">
        <f t="array" ref="T68">IF(Tabel1[[#This Row],[auxi]:[auxi]],SUMIF(Tabel1[semaine],Tabel1[[#This Row],[semaine]],Tabel1[Repas matin]),"-")</f>
        <v>-</v>
      </c>
      <c r="U68" s="35" t="str" cm="1">
        <f t="array" ref="U68">IF(Tabel1[[#This Row],[auxi]:[auxi]],SUMIF(Tabel1[semaine],Tabel1[[#This Row],[semaine]],Tabel1[Repas soir]),"-")</f>
        <v>-</v>
      </c>
      <c r="V68"/>
    </row>
    <row r="69" spans="1:22" ht="15.75" thickBot="1" x14ac:dyDescent="0.3">
      <c r="A69" s="35" t="str">
        <f>MOD(YEAR(Tabel1[[#This Row],[Date]]-WEEKDAY(Tabel1[[#This Row],[Date]],2)+4),100)&amp;TEXT(_xlfn.ISOWEEKNUM(Tabel1[[#This Row],[Date]]),"-00")</f>
        <v>26-10</v>
      </c>
      <c r="B69" s="55" t="str">
        <f>MOD(YEAR(Tabel1[[#This Row],[Date]]),100) &amp; TEXT(MONTH(Tabel1[[#This Row],[Date]]),"-00")</f>
        <v>26-03</v>
      </c>
      <c r="C69" s="36">
        <v>46085</v>
      </c>
      <c r="D69" s="37"/>
      <c r="E69" s="37"/>
      <c r="F69" s="37"/>
      <c r="G69" s="37"/>
      <c r="H69" s="37"/>
      <c r="I69" s="37"/>
      <c r="J69" s="37"/>
      <c r="K69" s="37"/>
      <c r="L69" s="38">
        <f>IF(OR(C69="",ISBLANK(C69)),"",IF(G69="",0,G69-D69-(F69-E69))+IF(K69="",0,IF(K69&lt;H69,K69+1,K69)-H69-(J69-I69)))</f>
        <v>0</v>
      </c>
      <c r="M69" s="39"/>
      <c r="N69" s="38">
        <f>IF(C69="","",IF(M69&lt;&gt;"",IF(ISNUMBER(SEARCH("ecole",M69)),8/24,IF(OR(M69="Congés payés",M69="RTT",M69="Arrêt de travail",M69="Congés sans solde",M69="Jour de repos",M69="Formation"),7/24,IF(M69="Férié",7.8/24,L69))),L69))</f>
        <v>0</v>
      </c>
      <c r="O69" s="39"/>
      <c r="P69" s="40"/>
      <c r="Q69" s="52" cm="1">
        <f t="array" ref="Q69">--(_xlfn.AGGREGATE(14,6,Tabel1[Date]/(Tabel1[semaine]=Tabel1[[#This Row],[semaine]]),1)=Tabel1[[#This Row],[Date]])</f>
        <v>0</v>
      </c>
      <c r="R69" s="41" t="str" cm="1">
        <f t="array" ref="R69">IF(Tabel1[[#This Row],[auxi]:[auxi]],SUMIF(Tabel1[semaine],Tabel1[[#This Row],[semaine]],Tabel1[Heures payées]),"-")</f>
        <v>-</v>
      </c>
      <c r="S69" s="42" t="str" cm="1">
        <f t="array" ref="S69">IF(Tabel1[[#This Row],[auxi]:[auxi]],Tabel1[[#This Row],[total semaine]]*24-Contrat_hebdo__h,"")</f>
        <v/>
      </c>
      <c r="T69" s="35" t="str" cm="1">
        <f t="array" ref="T69">IF(Tabel1[[#This Row],[auxi]:[auxi]],SUMIF(Tabel1[semaine],Tabel1[[#This Row],[semaine]],Tabel1[Repas matin]),"-")</f>
        <v>-</v>
      </c>
      <c r="U69" s="35" t="str" cm="1">
        <f t="array" ref="U69">IF(Tabel1[[#This Row],[auxi]:[auxi]],SUMIF(Tabel1[semaine],Tabel1[[#This Row],[semaine]],Tabel1[Repas soir]),"-")</f>
        <v>-</v>
      </c>
      <c r="V69"/>
    </row>
    <row r="70" spans="1:22" ht="15.75" thickBot="1" x14ac:dyDescent="0.3">
      <c r="A70" s="35" t="str">
        <f>MOD(YEAR(Tabel1[[#This Row],[Date]]-WEEKDAY(Tabel1[[#This Row],[Date]],2)+4),100)&amp;TEXT(_xlfn.ISOWEEKNUM(Tabel1[[#This Row],[Date]]),"-00")</f>
        <v>26-10</v>
      </c>
      <c r="B70" s="55" t="str">
        <f>MOD(YEAR(Tabel1[[#This Row],[Date]]),100) &amp; TEXT(MONTH(Tabel1[[#This Row],[Date]]),"-00")</f>
        <v>26-03</v>
      </c>
      <c r="C70" s="36">
        <v>46086</v>
      </c>
      <c r="D70" s="37"/>
      <c r="E70" s="37"/>
      <c r="F70" s="37"/>
      <c r="G70" s="37"/>
      <c r="H70" s="37"/>
      <c r="I70" s="37"/>
      <c r="J70" s="37"/>
      <c r="K70" s="37"/>
      <c r="L70" s="38">
        <f>IF(OR(C70="",ISBLANK(C70)),"",IF(G70="",0,G70-D70-(F70-E70))+IF(K70="",0,IF(K70&lt;H70,K70+1,K70)-H70-(J70-I70)))</f>
        <v>0</v>
      </c>
      <c r="M70" s="39"/>
      <c r="N70" s="38">
        <f>IF(C70="","",IF(M70&lt;&gt;"",IF(ISNUMBER(SEARCH("ecole",M70)),8/24,IF(OR(M70="Congés payés",M70="RTT",M70="Arrêt de travail",M70="Congés sans solde",M70="Jour de repos",M70="Formation"),7/24,IF(M70="Férié",7.8/24,L70))),L70))</f>
        <v>0</v>
      </c>
      <c r="O70" s="39"/>
      <c r="P70" s="40"/>
      <c r="Q70" s="52" cm="1">
        <f t="array" ref="Q70">--(_xlfn.AGGREGATE(14,6,Tabel1[Date]/(Tabel1[semaine]=Tabel1[[#This Row],[semaine]]),1)=Tabel1[[#This Row],[Date]])</f>
        <v>0</v>
      </c>
      <c r="R70" s="41" t="str" cm="1">
        <f t="array" ref="R70">IF(Tabel1[[#This Row],[auxi]:[auxi]],SUMIF(Tabel1[semaine],Tabel1[[#This Row],[semaine]],Tabel1[Heures payées]),"-")</f>
        <v>-</v>
      </c>
      <c r="S70" s="42" t="str" cm="1">
        <f t="array" ref="S70">IF(Tabel1[[#This Row],[auxi]:[auxi]],Tabel1[[#This Row],[total semaine]]*24-Contrat_hebdo__h,"")</f>
        <v/>
      </c>
      <c r="T70" s="35" t="str" cm="1">
        <f t="array" ref="T70">IF(Tabel1[[#This Row],[auxi]:[auxi]],SUMIF(Tabel1[semaine],Tabel1[[#This Row],[semaine]],Tabel1[Repas matin]),"-")</f>
        <v>-</v>
      </c>
      <c r="U70" s="35" t="str" cm="1">
        <f t="array" ref="U70">IF(Tabel1[[#This Row],[auxi]:[auxi]],SUMIF(Tabel1[semaine],Tabel1[[#This Row],[semaine]],Tabel1[Repas soir]),"-")</f>
        <v>-</v>
      </c>
      <c r="V70"/>
    </row>
    <row r="71" spans="1:22" ht="15.75" thickBot="1" x14ac:dyDescent="0.3">
      <c r="A71" s="35" t="str">
        <f>MOD(YEAR(Tabel1[[#This Row],[Date]]-WEEKDAY(Tabel1[[#This Row],[Date]],2)+4),100)&amp;TEXT(_xlfn.ISOWEEKNUM(Tabel1[[#This Row],[Date]]),"-00")</f>
        <v>26-10</v>
      </c>
      <c r="B71" s="55" t="str">
        <f>MOD(YEAR(Tabel1[[#This Row],[Date]]),100) &amp; TEXT(MONTH(Tabel1[[#This Row],[Date]]),"-00")</f>
        <v>26-03</v>
      </c>
      <c r="C71" s="36">
        <v>46087</v>
      </c>
      <c r="D71" s="37"/>
      <c r="E71" s="37"/>
      <c r="F71" s="37"/>
      <c r="G71" s="37"/>
      <c r="H71" s="37"/>
      <c r="I71" s="37"/>
      <c r="J71" s="37"/>
      <c r="K71" s="37"/>
      <c r="L71" s="38">
        <f>IF(OR(C71="",ISBLANK(C71)),"",IF(G71="",0,G71-D71-(F71-E71))+IF(K71="",0,IF(K71&lt;H71,K71+1,K71)-H71-(J71-I71)))</f>
        <v>0</v>
      </c>
      <c r="M71" s="39"/>
      <c r="N71" s="38">
        <f>IF(C71="","",IF(M71&lt;&gt;"",IF(ISNUMBER(SEARCH("ecole",M71)),8/24,IF(OR(M71="Congés payés",M71="RTT",M71="Arrêt de travail",M71="Congés sans solde",M71="Jour de repos",M71="Formation"),7/24,IF(M71="Férié",7.8/24,L71))),L71))</f>
        <v>0</v>
      </c>
      <c r="O71" s="39"/>
      <c r="P71" s="40"/>
      <c r="Q71" s="52" cm="1">
        <f t="array" ref="Q71">--(_xlfn.AGGREGATE(14,6,Tabel1[Date]/(Tabel1[semaine]=Tabel1[[#This Row],[semaine]]),1)=Tabel1[[#This Row],[Date]])</f>
        <v>0</v>
      </c>
      <c r="R71" s="41" t="str" cm="1">
        <f t="array" ref="R71">IF(Tabel1[[#This Row],[auxi]:[auxi]],SUMIF(Tabel1[semaine],Tabel1[[#This Row],[semaine]],Tabel1[Heures payées]),"-")</f>
        <v>-</v>
      </c>
      <c r="S71" s="42" t="str" cm="1">
        <f t="array" ref="S71">IF(Tabel1[[#This Row],[auxi]:[auxi]],Tabel1[[#This Row],[total semaine]]*24-Contrat_hebdo__h,"")</f>
        <v/>
      </c>
      <c r="T71" s="35" t="str" cm="1">
        <f t="array" ref="T71">IF(Tabel1[[#This Row],[auxi]:[auxi]],SUMIF(Tabel1[semaine],Tabel1[[#This Row],[semaine]],Tabel1[Repas matin]),"-")</f>
        <v>-</v>
      </c>
      <c r="U71" s="35" t="str" cm="1">
        <f t="array" ref="U71">IF(Tabel1[[#This Row],[auxi]:[auxi]],SUMIF(Tabel1[semaine],Tabel1[[#This Row],[semaine]],Tabel1[Repas soir]),"-")</f>
        <v>-</v>
      </c>
      <c r="V71"/>
    </row>
    <row r="72" spans="1:22" ht="15.75" thickBot="1" x14ac:dyDescent="0.3">
      <c r="A72" s="35" t="str">
        <f>MOD(YEAR(Tabel1[[#This Row],[Date]]-WEEKDAY(Tabel1[[#This Row],[Date]],2)+4),100)&amp;TEXT(_xlfn.ISOWEEKNUM(Tabel1[[#This Row],[Date]]),"-00")</f>
        <v>26-10</v>
      </c>
      <c r="B72" s="55" t="str">
        <f>MOD(YEAR(Tabel1[[#This Row],[Date]]),100) &amp; TEXT(MONTH(Tabel1[[#This Row],[Date]]),"-00")</f>
        <v>26-03</v>
      </c>
      <c r="C72" s="36">
        <v>46088</v>
      </c>
      <c r="D72" s="37"/>
      <c r="E72" s="37"/>
      <c r="F72" s="37"/>
      <c r="G72" s="37"/>
      <c r="H72" s="37"/>
      <c r="I72" s="37"/>
      <c r="J72" s="37"/>
      <c r="K72" s="37"/>
      <c r="L72" s="38">
        <f>IF(OR(C72="",ISBLANK(C72)),"",IF(G72="",0,G72-D72-(F72-E72))+IF(K72="",0,IF(K72&lt;H72,K72+1,K72)-H72-(J72-I72)))</f>
        <v>0</v>
      </c>
      <c r="M72" s="39"/>
      <c r="N72" s="38">
        <f>IF(C72="","",IF(M72&lt;&gt;"",IF(ISNUMBER(SEARCH("ecole",M72)),8/24,IF(OR(M72="Congés payés",M72="RTT",M72="Arrêt de travail",M72="Congés sans solde",M72="Jour de repos",M72="Formation"),7/24,IF(M72="Férié",7.8/24,L72))),L72))</f>
        <v>0</v>
      </c>
      <c r="O72" s="39"/>
      <c r="P72" s="40"/>
      <c r="Q72" s="52" cm="1">
        <f t="array" ref="Q72">--(_xlfn.AGGREGATE(14,6,Tabel1[Date]/(Tabel1[semaine]=Tabel1[[#This Row],[semaine]]),1)=Tabel1[[#This Row],[Date]])</f>
        <v>0</v>
      </c>
      <c r="R72" s="41" t="str" cm="1">
        <f t="array" ref="R72">IF(Tabel1[[#This Row],[auxi]:[auxi]],SUMIF(Tabel1[semaine],Tabel1[[#This Row],[semaine]],Tabel1[Heures payées]),"-")</f>
        <v>-</v>
      </c>
      <c r="S72" s="42" t="str" cm="1">
        <f t="array" ref="S72">IF(Tabel1[[#This Row],[auxi]:[auxi]],Tabel1[[#This Row],[total semaine]]*24-Contrat_hebdo__h,"")</f>
        <v/>
      </c>
      <c r="T72" s="35" t="str" cm="1">
        <f t="array" ref="T72">IF(Tabel1[[#This Row],[auxi]:[auxi]],SUMIF(Tabel1[semaine],Tabel1[[#This Row],[semaine]],Tabel1[Repas matin]),"-")</f>
        <v>-</v>
      </c>
      <c r="U72" s="35" t="str" cm="1">
        <f t="array" ref="U72">IF(Tabel1[[#This Row],[auxi]:[auxi]],SUMIF(Tabel1[semaine],Tabel1[[#This Row],[semaine]],Tabel1[Repas soir]),"-")</f>
        <v>-</v>
      </c>
      <c r="V72"/>
    </row>
    <row r="73" spans="1:22" ht="15.75" thickBot="1" x14ac:dyDescent="0.3">
      <c r="A73" s="35" t="str">
        <f>MOD(YEAR(Tabel1[[#This Row],[Date]]-WEEKDAY(Tabel1[[#This Row],[Date]],2)+4),100)&amp;TEXT(_xlfn.ISOWEEKNUM(Tabel1[[#This Row],[Date]]),"-00")</f>
        <v>26-10</v>
      </c>
      <c r="B73" s="55" t="str">
        <f>MOD(YEAR(Tabel1[[#This Row],[Date]]),100) &amp; TEXT(MONTH(Tabel1[[#This Row],[Date]]),"-00")</f>
        <v>26-03</v>
      </c>
      <c r="C73" s="36">
        <v>46089</v>
      </c>
      <c r="D73" s="37"/>
      <c r="E73" s="37"/>
      <c r="F73" s="37"/>
      <c r="G73" s="37"/>
      <c r="H73" s="37"/>
      <c r="I73" s="37"/>
      <c r="J73" s="37"/>
      <c r="K73" s="37"/>
      <c r="L73" s="38">
        <f>IF(OR(C73="",ISBLANK(C73)),"",IF(G73="",0,G73-D73-(F73-E73))+IF(K73="",0,IF(K73&lt;H73,K73+1,K73)-H73-(J73-I73)))</f>
        <v>0</v>
      </c>
      <c r="M73" s="39"/>
      <c r="N73" s="38">
        <f>IF(C73="","",IF(M73&lt;&gt;"",IF(ISNUMBER(SEARCH("ecole",M73)),8/24,IF(OR(M73="Congés payés",M73="RTT",M73="Arrêt de travail",M73="Congés sans solde",M73="Jour de repos",M73="Formation"),7/24,IF(M73="Férié",7.8/24,L73))),L73))</f>
        <v>0</v>
      </c>
      <c r="O73" s="39"/>
      <c r="P73" s="40"/>
      <c r="Q73" s="52" cm="1">
        <f t="array" ref="Q73">--(_xlfn.AGGREGATE(14,6,Tabel1[Date]/(Tabel1[semaine]=Tabel1[[#This Row],[semaine]]),1)=Tabel1[[#This Row],[Date]])</f>
        <v>1</v>
      </c>
      <c r="R73" s="41" cm="1">
        <f t="array" ref="R73">IF(Tabel1[[#This Row],[auxi]:[auxi]],SUMIF(Tabel1[semaine],Tabel1[[#This Row],[semaine]],Tabel1[Heures payées]),"-")</f>
        <v>0</v>
      </c>
      <c r="S73" s="42" cm="1">
        <f t="array" ref="S73">IF(Tabel1[[#This Row],[auxi]:[auxi]],Tabel1[[#This Row],[total semaine]]*24-Contrat_hebdo__h,"")</f>
        <v>-39</v>
      </c>
      <c r="T73" s="35" cm="1">
        <f t="array" ref="T73">IF(Tabel1[[#This Row],[auxi]:[auxi]],SUMIF(Tabel1[semaine],Tabel1[[#This Row],[semaine]],Tabel1[Repas matin]),"-")</f>
        <v>0</v>
      </c>
      <c r="U73" s="35" cm="1">
        <f t="array" ref="U73">IF(Tabel1[[#This Row],[auxi]:[auxi]],SUMIF(Tabel1[semaine],Tabel1[[#This Row],[semaine]],Tabel1[Repas soir]),"-")</f>
        <v>0</v>
      </c>
      <c r="V73"/>
    </row>
    <row r="74" spans="1:22" ht="15.75" thickBot="1" x14ac:dyDescent="0.3">
      <c r="A74" s="35" t="str">
        <f>MOD(YEAR(Tabel1[[#This Row],[Date]]-WEEKDAY(Tabel1[[#This Row],[Date]],2)+4),100)&amp;TEXT(_xlfn.ISOWEEKNUM(Tabel1[[#This Row],[Date]]),"-00")</f>
        <v>26-11</v>
      </c>
      <c r="B74" s="55" t="str">
        <f>MOD(YEAR(Tabel1[[#This Row],[Date]]),100) &amp; TEXT(MONTH(Tabel1[[#This Row],[Date]]),"-00")</f>
        <v>26-03</v>
      </c>
      <c r="C74" s="36">
        <v>46090</v>
      </c>
      <c r="D74" s="37"/>
      <c r="E74" s="37"/>
      <c r="F74" s="37"/>
      <c r="G74" s="37"/>
      <c r="H74" s="37"/>
      <c r="I74" s="37"/>
      <c r="J74" s="37"/>
      <c r="K74" s="37"/>
      <c r="L74" s="38">
        <f>IF(OR(C74="",ISBLANK(C74)),"",IF(G74="",0,G74-D74-(F74-E74))+IF(K74="",0,IF(K74&lt;H74,K74+1,K74)-H74-(J74-I74)))</f>
        <v>0</v>
      </c>
      <c r="M74" s="39"/>
      <c r="N74" s="38">
        <f>IF(C74="","",IF(M74&lt;&gt;"",IF(ISNUMBER(SEARCH("ecole",M74)),8/24,IF(OR(M74="Congés payés",M74="RTT",M74="Arrêt de travail",M74="Congés sans solde",M74="Jour de repos",M74="Formation"),7/24,IF(M74="Férié",7.8/24,L74))),L74))</f>
        <v>0</v>
      </c>
      <c r="O74" s="39"/>
      <c r="P74" s="40"/>
      <c r="Q74" s="52" cm="1">
        <f t="array" ref="Q74">--(_xlfn.AGGREGATE(14,6,Tabel1[Date]/(Tabel1[semaine]=Tabel1[[#This Row],[semaine]]),1)=Tabel1[[#This Row],[Date]])</f>
        <v>0</v>
      </c>
      <c r="R74" s="41" t="str" cm="1">
        <f t="array" ref="R74">IF(Tabel1[[#This Row],[auxi]:[auxi]],SUMIF(Tabel1[semaine],Tabel1[[#This Row],[semaine]],Tabel1[Heures payées]),"-")</f>
        <v>-</v>
      </c>
      <c r="S74" s="42" t="str" cm="1">
        <f t="array" ref="S74">IF(Tabel1[[#This Row],[auxi]:[auxi]],Tabel1[[#This Row],[total semaine]]*24-Contrat_hebdo__h,"")</f>
        <v/>
      </c>
      <c r="T74" s="35" t="str" cm="1">
        <f t="array" ref="T74">IF(Tabel1[[#This Row],[auxi]:[auxi]],SUMIF(Tabel1[semaine],Tabel1[[#This Row],[semaine]],Tabel1[Repas matin]),"-")</f>
        <v>-</v>
      </c>
      <c r="U74" s="35" t="str" cm="1">
        <f t="array" ref="U74">IF(Tabel1[[#This Row],[auxi]:[auxi]],SUMIF(Tabel1[semaine],Tabel1[[#This Row],[semaine]],Tabel1[Repas soir]),"-")</f>
        <v>-</v>
      </c>
      <c r="V74"/>
    </row>
    <row r="75" spans="1:22" ht="15.75" thickBot="1" x14ac:dyDescent="0.3">
      <c r="A75" s="35" t="str">
        <f>MOD(YEAR(Tabel1[[#This Row],[Date]]-WEEKDAY(Tabel1[[#This Row],[Date]],2)+4),100)&amp;TEXT(_xlfn.ISOWEEKNUM(Tabel1[[#This Row],[Date]]),"-00")</f>
        <v>26-11</v>
      </c>
      <c r="B75" s="55" t="str">
        <f>MOD(YEAR(Tabel1[[#This Row],[Date]]),100) &amp; TEXT(MONTH(Tabel1[[#This Row],[Date]]),"-00")</f>
        <v>26-03</v>
      </c>
      <c r="C75" s="36">
        <v>46091</v>
      </c>
      <c r="D75" s="37"/>
      <c r="E75" s="37"/>
      <c r="F75" s="37"/>
      <c r="G75" s="37"/>
      <c r="H75" s="37"/>
      <c r="I75" s="37"/>
      <c r="J75" s="37"/>
      <c r="K75" s="37"/>
      <c r="L75" s="38">
        <f>IF(OR(C75="",ISBLANK(C75)),"",IF(G75="",0,G75-D75-(F75-E75))+IF(K75="",0,IF(K75&lt;H75,K75+1,K75)-H75-(J75-I75)))</f>
        <v>0</v>
      </c>
      <c r="M75" s="39"/>
      <c r="N75" s="38">
        <f>IF(C75="","",IF(M75&lt;&gt;"",IF(ISNUMBER(SEARCH("ecole",M75)),8/24,IF(OR(M75="Congés payés",M75="RTT",M75="Arrêt de travail",M75="Congés sans solde",M75="Jour de repos",M75="Formation"),7/24,IF(M75="Férié",7.8/24,L75))),L75))</f>
        <v>0</v>
      </c>
      <c r="O75" s="39"/>
      <c r="P75" s="40"/>
      <c r="Q75" s="52" cm="1">
        <f t="array" ref="Q75">--(_xlfn.AGGREGATE(14,6,Tabel1[Date]/(Tabel1[semaine]=Tabel1[[#This Row],[semaine]]),1)=Tabel1[[#This Row],[Date]])</f>
        <v>0</v>
      </c>
      <c r="R75" s="41" t="str" cm="1">
        <f t="array" ref="R75">IF(Tabel1[[#This Row],[auxi]:[auxi]],SUMIF(Tabel1[semaine],Tabel1[[#This Row],[semaine]],Tabel1[Heures payées]),"-")</f>
        <v>-</v>
      </c>
      <c r="S75" s="42" t="str" cm="1">
        <f t="array" ref="S75">IF(Tabel1[[#This Row],[auxi]:[auxi]],Tabel1[[#This Row],[total semaine]]*24-Contrat_hebdo__h,"")</f>
        <v/>
      </c>
      <c r="T75" s="35" t="str" cm="1">
        <f t="array" ref="T75">IF(Tabel1[[#This Row],[auxi]:[auxi]],SUMIF(Tabel1[semaine],Tabel1[[#This Row],[semaine]],Tabel1[Repas matin]),"-")</f>
        <v>-</v>
      </c>
      <c r="U75" s="35" t="str" cm="1">
        <f t="array" ref="U75">IF(Tabel1[[#This Row],[auxi]:[auxi]],SUMIF(Tabel1[semaine],Tabel1[[#This Row],[semaine]],Tabel1[Repas soir]),"-")</f>
        <v>-</v>
      </c>
      <c r="V75"/>
    </row>
    <row r="76" spans="1:22" ht="15.75" thickBot="1" x14ac:dyDescent="0.3">
      <c r="A76" s="35" t="str">
        <f>MOD(YEAR(Tabel1[[#This Row],[Date]]-WEEKDAY(Tabel1[[#This Row],[Date]],2)+4),100)&amp;TEXT(_xlfn.ISOWEEKNUM(Tabel1[[#This Row],[Date]]),"-00")</f>
        <v>26-11</v>
      </c>
      <c r="B76" s="55" t="str">
        <f>MOD(YEAR(Tabel1[[#This Row],[Date]]),100) &amp; TEXT(MONTH(Tabel1[[#This Row],[Date]]),"-00")</f>
        <v>26-03</v>
      </c>
      <c r="C76" s="36">
        <v>46092</v>
      </c>
      <c r="D76" s="37"/>
      <c r="E76" s="37"/>
      <c r="F76" s="37"/>
      <c r="G76" s="37"/>
      <c r="H76" s="37"/>
      <c r="I76" s="37"/>
      <c r="J76" s="37"/>
      <c r="K76" s="37"/>
      <c r="L76" s="38">
        <f>IF(OR(C76="",ISBLANK(C76)),"",IF(G76="",0,G76-D76-(F76-E76))+IF(K76="",0,IF(K76&lt;H76,K76+1,K76)-H76-(J76-I76)))</f>
        <v>0</v>
      </c>
      <c r="M76" s="39"/>
      <c r="N76" s="38">
        <f>IF(C76="","",IF(M76&lt;&gt;"",IF(ISNUMBER(SEARCH("ecole",M76)),8/24,IF(OR(M76="Congés payés",M76="RTT",M76="Arrêt de travail",M76="Congés sans solde",M76="Jour de repos",M76="Formation"),7/24,IF(M76="Férié",7.8/24,L76))),L76))</f>
        <v>0</v>
      </c>
      <c r="O76" s="39"/>
      <c r="P76" s="40"/>
      <c r="Q76" s="52" cm="1">
        <f t="array" ref="Q76">--(_xlfn.AGGREGATE(14,6,Tabel1[Date]/(Tabel1[semaine]=Tabel1[[#This Row],[semaine]]),1)=Tabel1[[#This Row],[Date]])</f>
        <v>0</v>
      </c>
      <c r="R76" s="41" t="str" cm="1">
        <f t="array" ref="R76">IF(Tabel1[[#This Row],[auxi]:[auxi]],SUMIF(Tabel1[semaine],Tabel1[[#This Row],[semaine]],Tabel1[Heures payées]),"-")</f>
        <v>-</v>
      </c>
      <c r="S76" s="42" t="str" cm="1">
        <f t="array" ref="S76">IF(Tabel1[[#This Row],[auxi]:[auxi]],Tabel1[[#This Row],[total semaine]]*24-Contrat_hebdo__h,"")</f>
        <v/>
      </c>
      <c r="T76" s="35" t="str" cm="1">
        <f t="array" ref="T76">IF(Tabel1[[#This Row],[auxi]:[auxi]],SUMIF(Tabel1[semaine],Tabel1[[#This Row],[semaine]],Tabel1[Repas matin]),"-")</f>
        <v>-</v>
      </c>
      <c r="U76" s="35" t="str" cm="1">
        <f t="array" ref="U76">IF(Tabel1[[#This Row],[auxi]:[auxi]],SUMIF(Tabel1[semaine],Tabel1[[#This Row],[semaine]],Tabel1[Repas soir]),"-")</f>
        <v>-</v>
      </c>
      <c r="V76"/>
    </row>
    <row r="77" spans="1:22" ht="15.75" thickBot="1" x14ac:dyDescent="0.3">
      <c r="A77" s="35" t="str">
        <f>MOD(YEAR(Tabel1[[#This Row],[Date]]-WEEKDAY(Tabel1[[#This Row],[Date]],2)+4),100)&amp;TEXT(_xlfn.ISOWEEKNUM(Tabel1[[#This Row],[Date]]),"-00")</f>
        <v>26-11</v>
      </c>
      <c r="B77" s="55" t="str">
        <f>MOD(YEAR(Tabel1[[#This Row],[Date]]),100) &amp; TEXT(MONTH(Tabel1[[#This Row],[Date]]),"-00")</f>
        <v>26-03</v>
      </c>
      <c r="C77" s="36">
        <v>46093</v>
      </c>
      <c r="D77" s="37"/>
      <c r="E77" s="37"/>
      <c r="F77" s="37"/>
      <c r="G77" s="37"/>
      <c r="H77" s="37"/>
      <c r="I77" s="37"/>
      <c r="J77" s="37"/>
      <c r="K77" s="37"/>
      <c r="L77" s="38">
        <f>IF(OR(C77="",ISBLANK(C77)),"",IF(G77="",0,G77-D77-(F77-E77))+IF(K77="",0,IF(K77&lt;H77,K77+1,K77)-H77-(J77-I77)))</f>
        <v>0</v>
      </c>
      <c r="M77" s="39"/>
      <c r="N77" s="38">
        <f>IF(C77="","",IF(M77&lt;&gt;"",IF(ISNUMBER(SEARCH("ecole",M77)),8/24,IF(OR(M77="Congés payés",M77="RTT",M77="Arrêt de travail",M77="Congés sans solde",M77="Jour de repos",M77="Formation"),7/24,IF(M77="Férié",7.8/24,L77))),L77))</f>
        <v>0</v>
      </c>
      <c r="O77" s="39"/>
      <c r="P77" s="40"/>
      <c r="Q77" s="52" cm="1">
        <f t="array" ref="Q77">--(_xlfn.AGGREGATE(14,6,Tabel1[Date]/(Tabel1[semaine]=Tabel1[[#This Row],[semaine]]),1)=Tabel1[[#This Row],[Date]])</f>
        <v>0</v>
      </c>
      <c r="R77" s="41" t="str" cm="1">
        <f t="array" ref="R77">IF(Tabel1[[#This Row],[auxi]:[auxi]],SUMIF(Tabel1[semaine],Tabel1[[#This Row],[semaine]],Tabel1[Heures payées]),"-")</f>
        <v>-</v>
      </c>
      <c r="S77" s="42" t="str" cm="1">
        <f t="array" ref="S77">IF(Tabel1[[#This Row],[auxi]:[auxi]],Tabel1[[#This Row],[total semaine]]*24-Contrat_hebdo__h,"")</f>
        <v/>
      </c>
      <c r="T77" s="35" t="str" cm="1">
        <f t="array" ref="T77">IF(Tabel1[[#This Row],[auxi]:[auxi]],SUMIF(Tabel1[semaine],Tabel1[[#This Row],[semaine]],Tabel1[Repas matin]),"-")</f>
        <v>-</v>
      </c>
      <c r="U77" s="35" t="str" cm="1">
        <f t="array" ref="U77">IF(Tabel1[[#This Row],[auxi]:[auxi]],SUMIF(Tabel1[semaine],Tabel1[[#This Row],[semaine]],Tabel1[Repas soir]),"-")</f>
        <v>-</v>
      </c>
      <c r="V77"/>
    </row>
    <row r="78" spans="1:22" ht="15.75" thickBot="1" x14ac:dyDescent="0.3">
      <c r="A78" s="35" t="str">
        <f>MOD(YEAR(Tabel1[[#This Row],[Date]]-WEEKDAY(Tabel1[[#This Row],[Date]],2)+4),100)&amp;TEXT(_xlfn.ISOWEEKNUM(Tabel1[[#This Row],[Date]]),"-00")</f>
        <v>26-11</v>
      </c>
      <c r="B78" s="55" t="str">
        <f>MOD(YEAR(Tabel1[[#This Row],[Date]]),100) &amp; TEXT(MONTH(Tabel1[[#This Row],[Date]]),"-00")</f>
        <v>26-03</v>
      </c>
      <c r="C78" s="36">
        <v>46094</v>
      </c>
      <c r="D78" s="37"/>
      <c r="E78" s="37"/>
      <c r="F78" s="37"/>
      <c r="G78" s="37"/>
      <c r="H78" s="37"/>
      <c r="I78" s="37"/>
      <c r="J78" s="37"/>
      <c r="K78" s="37"/>
      <c r="L78" s="38">
        <f>IF(OR(C78="",ISBLANK(C78)),"",IF(G78="",0,G78-D78-(F78-E78))+IF(K78="",0,IF(K78&lt;H78,K78+1,K78)-H78-(J78-I78)))</f>
        <v>0</v>
      </c>
      <c r="M78" s="39"/>
      <c r="N78" s="38">
        <f>IF(C78="","",IF(M78&lt;&gt;"",IF(ISNUMBER(SEARCH("ecole",M78)),8/24,IF(OR(M78="Congés payés",M78="RTT",M78="Arrêt de travail",M78="Congés sans solde",M78="Jour de repos",M78="Formation"),7/24,IF(M78="Férié",7.8/24,L78))),L78))</f>
        <v>0</v>
      </c>
      <c r="O78" s="39"/>
      <c r="P78" s="40"/>
      <c r="Q78" s="52" cm="1">
        <f t="array" ref="Q78">--(_xlfn.AGGREGATE(14,6,Tabel1[Date]/(Tabel1[semaine]=Tabel1[[#This Row],[semaine]]),1)=Tabel1[[#This Row],[Date]])</f>
        <v>0</v>
      </c>
      <c r="R78" s="41" t="str" cm="1">
        <f t="array" ref="R78">IF(Tabel1[[#This Row],[auxi]:[auxi]],SUMIF(Tabel1[semaine],Tabel1[[#This Row],[semaine]],Tabel1[Heures payées]),"-")</f>
        <v>-</v>
      </c>
      <c r="S78" s="42" t="str" cm="1">
        <f t="array" ref="S78">IF(Tabel1[[#This Row],[auxi]:[auxi]],Tabel1[[#This Row],[total semaine]]*24-Contrat_hebdo__h,"")</f>
        <v/>
      </c>
      <c r="T78" s="35" t="str" cm="1">
        <f t="array" ref="T78">IF(Tabel1[[#This Row],[auxi]:[auxi]],SUMIF(Tabel1[semaine],Tabel1[[#This Row],[semaine]],Tabel1[Repas matin]),"-")</f>
        <v>-</v>
      </c>
      <c r="U78" s="35" t="str" cm="1">
        <f t="array" ref="U78">IF(Tabel1[[#This Row],[auxi]:[auxi]],SUMIF(Tabel1[semaine],Tabel1[[#This Row],[semaine]],Tabel1[Repas soir]),"-")</f>
        <v>-</v>
      </c>
      <c r="V78"/>
    </row>
    <row r="79" spans="1:22" ht="15.75" thickBot="1" x14ac:dyDescent="0.3">
      <c r="A79" s="35" t="str">
        <f>MOD(YEAR(Tabel1[[#This Row],[Date]]-WEEKDAY(Tabel1[[#This Row],[Date]],2)+4),100)&amp;TEXT(_xlfn.ISOWEEKNUM(Tabel1[[#This Row],[Date]]),"-00")</f>
        <v>26-11</v>
      </c>
      <c r="B79" s="55" t="str">
        <f>MOD(YEAR(Tabel1[[#This Row],[Date]]),100) &amp; TEXT(MONTH(Tabel1[[#This Row],[Date]]),"-00")</f>
        <v>26-03</v>
      </c>
      <c r="C79" s="36">
        <v>46095</v>
      </c>
      <c r="D79" s="37"/>
      <c r="E79" s="37"/>
      <c r="F79" s="37"/>
      <c r="G79" s="37"/>
      <c r="H79" s="37"/>
      <c r="I79" s="37"/>
      <c r="J79" s="37"/>
      <c r="K79" s="37"/>
      <c r="L79" s="38">
        <f>IF(OR(C79="",ISBLANK(C79)),"",IF(G79="",0,G79-D79-(F79-E79))+IF(K79="",0,IF(K79&lt;H79,K79+1,K79)-H79-(J79-I79)))</f>
        <v>0</v>
      </c>
      <c r="M79" s="39"/>
      <c r="N79" s="38">
        <f>IF(C79="","",IF(M79&lt;&gt;"",IF(ISNUMBER(SEARCH("ecole",M79)),8/24,IF(OR(M79="Congés payés",M79="RTT",M79="Arrêt de travail",M79="Congés sans solde",M79="Jour de repos",M79="Formation"),7/24,IF(M79="Férié",7.8/24,L79))),L79))</f>
        <v>0</v>
      </c>
      <c r="O79" s="39"/>
      <c r="P79" s="40"/>
      <c r="Q79" s="52" cm="1">
        <f t="array" ref="Q79">--(_xlfn.AGGREGATE(14,6,Tabel1[Date]/(Tabel1[semaine]=Tabel1[[#This Row],[semaine]]),1)=Tabel1[[#This Row],[Date]])</f>
        <v>0</v>
      </c>
      <c r="R79" s="41" t="str" cm="1">
        <f t="array" ref="R79">IF(Tabel1[[#This Row],[auxi]:[auxi]],SUMIF(Tabel1[semaine],Tabel1[[#This Row],[semaine]],Tabel1[Heures payées]),"-")</f>
        <v>-</v>
      </c>
      <c r="S79" s="42" t="str" cm="1">
        <f t="array" ref="S79">IF(Tabel1[[#This Row],[auxi]:[auxi]],Tabel1[[#This Row],[total semaine]]*24-Contrat_hebdo__h,"")</f>
        <v/>
      </c>
      <c r="T79" s="35" t="str" cm="1">
        <f t="array" ref="T79">IF(Tabel1[[#This Row],[auxi]:[auxi]],SUMIF(Tabel1[semaine],Tabel1[[#This Row],[semaine]],Tabel1[Repas matin]),"-")</f>
        <v>-</v>
      </c>
      <c r="U79" s="35" t="str" cm="1">
        <f t="array" ref="U79">IF(Tabel1[[#This Row],[auxi]:[auxi]],SUMIF(Tabel1[semaine],Tabel1[[#This Row],[semaine]],Tabel1[Repas soir]),"-")</f>
        <v>-</v>
      </c>
      <c r="V79"/>
    </row>
    <row r="80" spans="1:22" ht="15.75" thickBot="1" x14ac:dyDescent="0.3">
      <c r="A80" s="35" t="str">
        <f>MOD(YEAR(Tabel1[[#This Row],[Date]]-WEEKDAY(Tabel1[[#This Row],[Date]],2)+4),100)&amp;TEXT(_xlfn.ISOWEEKNUM(Tabel1[[#This Row],[Date]]),"-00")</f>
        <v>26-11</v>
      </c>
      <c r="B80" s="55" t="str">
        <f>MOD(YEAR(Tabel1[[#This Row],[Date]]),100) &amp; TEXT(MONTH(Tabel1[[#This Row],[Date]]),"-00")</f>
        <v>26-03</v>
      </c>
      <c r="C80" s="36">
        <v>46096</v>
      </c>
      <c r="D80" s="37"/>
      <c r="E80" s="37"/>
      <c r="F80" s="37"/>
      <c r="G80" s="37"/>
      <c r="H80" s="37"/>
      <c r="I80" s="37"/>
      <c r="J80" s="37"/>
      <c r="K80" s="37"/>
      <c r="L80" s="38">
        <f>IF(OR(C80="",ISBLANK(C80)),"",IF(G80="",0,G80-D80-(F80-E80))+IF(K80="",0,IF(K80&lt;H80,K80+1,K80)-H80-(J80-I80)))</f>
        <v>0</v>
      </c>
      <c r="M80" s="39"/>
      <c r="N80" s="38">
        <f>IF(C80="","",IF(M80&lt;&gt;"",IF(ISNUMBER(SEARCH("ecole",M80)),8/24,IF(OR(M80="Congés payés",M80="RTT",M80="Arrêt de travail",M80="Congés sans solde",M80="Jour de repos",M80="Formation"),7/24,IF(M80="Férié",7.8/24,L80))),L80))</f>
        <v>0</v>
      </c>
      <c r="O80" s="39"/>
      <c r="P80" s="40"/>
      <c r="Q80" s="52" cm="1">
        <f t="array" ref="Q80">--(_xlfn.AGGREGATE(14,6,Tabel1[Date]/(Tabel1[semaine]=Tabel1[[#This Row],[semaine]]),1)=Tabel1[[#This Row],[Date]])</f>
        <v>1</v>
      </c>
      <c r="R80" s="41" cm="1">
        <f t="array" ref="R80">IF(Tabel1[[#This Row],[auxi]:[auxi]],SUMIF(Tabel1[semaine],Tabel1[[#This Row],[semaine]],Tabel1[Heures payées]),"-")</f>
        <v>0</v>
      </c>
      <c r="S80" s="42" cm="1">
        <f t="array" ref="S80">IF(Tabel1[[#This Row],[auxi]:[auxi]],Tabel1[[#This Row],[total semaine]]*24-Contrat_hebdo__h,"")</f>
        <v>-39</v>
      </c>
      <c r="T80" s="35" cm="1">
        <f t="array" ref="T80">IF(Tabel1[[#This Row],[auxi]:[auxi]],SUMIF(Tabel1[semaine],Tabel1[[#This Row],[semaine]],Tabel1[Repas matin]),"-")</f>
        <v>0</v>
      </c>
      <c r="U80" s="35" cm="1">
        <f t="array" ref="U80">IF(Tabel1[[#This Row],[auxi]:[auxi]],SUMIF(Tabel1[semaine],Tabel1[[#This Row],[semaine]],Tabel1[Repas soir]),"-")</f>
        <v>0</v>
      </c>
      <c r="V80"/>
    </row>
    <row r="81" spans="1:22" ht="15.75" thickBot="1" x14ac:dyDescent="0.3">
      <c r="A81" s="35" t="str">
        <f>MOD(YEAR(Tabel1[[#This Row],[Date]]-WEEKDAY(Tabel1[[#This Row],[Date]],2)+4),100)&amp;TEXT(_xlfn.ISOWEEKNUM(Tabel1[[#This Row],[Date]]),"-00")</f>
        <v>26-12</v>
      </c>
      <c r="B81" s="55" t="str">
        <f>MOD(YEAR(Tabel1[[#This Row],[Date]]),100) &amp; TEXT(MONTH(Tabel1[[#This Row],[Date]]),"-00")</f>
        <v>26-03</v>
      </c>
      <c r="C81" s="36">
        <v>46097</v>
      </c>
      <c r="D81" s="37"/>
      <c r="E81" s="37"/>
      <c r="F81" s="37"/>
      <c r="G81" s="37"/>
      <c r="H81" s="37"/>
      <c r="I81" s="37"/>
      <c r="J81" s="37"/>
      <c r="K81" s="37"/>
      <c r="L81" s="38">
        <f>IF(OR(C81="",ISBLANK(C81)),"",IF(G81="",0,G81-D81-(F81-E81))+IF(K81="",0,IF(K81&lt;H81,K81+1,K81)-H81-(J81-I81)))</f>
        <v>0</v>
      </c>
      <c r="M81" s="39"/>
      <c r="N81" s="38">
        <f>IF(C81="","",IF(M81&lt;&gt;"",IF(ISNUMBER(SEARCH("ecole",M81)),8/24,IF(OR(M81="Congés payés",M81="RTT",M81="Arrêt de travail",M81="Congés sans solde",M81="Jour de repos",M81="Formation"),7/24,IF(M81="Férié",7.8/24,L81))),L81))</f>
        <v>0</v>
      </c>
      <c r="O81" s="39"/>
      <c r="P81" s="40"/>
      <c r="Q81" s="52" cm="1">
        <f t="array" ref="Q81">--(_xlfn.AGGREGATE(14,6,Tabel1[Date]/(Tabel1[semaine]=Tabel1[[#This Row],[semaine]]),1)=Tabel1[[#This Row],[Date]])</f>
        <v>0</v>
      </c>
      <c r="R81" s="41" t="str" cm="1">
        <f t="array" ref="R81">IF(Tabel1[[#This Row],[auxi]:[auxi]],SUMIF(Tabel1[semaine],Tabel1[[#This Row],[semaine]],Tabel1[Heures payées]),"-")</f>
        <v>-</v>
      </c>
      <c r="S81" s="42" t="str" cm="1">
        <f t="array" ref="S81">IF(Tabel1[[#This Row],[auxi]:[auxi]],Tabel1[[#This Row],[total semaine]]*24-Contrat_hebdo__h,"")</f>
        <v/>
      </c>
      <c r="T81" s="35" t="str" cm="1">
        <f t="array" ref="T81">IF(Tabel1[[#This Row],[auxi]:[auxi]],SUMIF(Tabel1[semaine],Tabel1[[#This Row],[semaine]],Tabel1[Repas matin]),"-")</f>
        <v>-</v>
      </c>
      <c r="U81" s="35" t="str" cm="1">
        <f t="array" ref="U81">IF(Tabel1[[#This Row],[auxi]:[auxi]],SUMIF(Tabel1[semaine],Tabel1[[#This Row],[semaine]],Tabel1[Repas soir]),"-")</f>
        <v>-</v>
      </c>
      <c r="V81"/>
    </row>
    <row r="82" spans="1:22" ht="15.75" thickBot="1" x14ac:dyDescent="0.3">
      <c r="A82" s="35" t="str">
        <f>MOD(YEAR(Tabel1[[#This Row],[Date]]-WEEKDAY(Tabel1[[#This Row],[Date]],2)+4),100)&amp;TEXT(_xlfn.ISOWEEKNUM(Tabel1[[#This Row],[Date]]),"-00")</f>
        <v>26-12</v>
      </c>
      <c r="B82" s="55" t="str">
        <f>MOD(YEAR(Tabel1[[#This Row],[Date]]),100) &amp; TEXT(MONTH(Tabel1[[#This Row],[Date]]),"-00")</f>
        <v>26-03</v>
      </c>
      <c r="C82" s="36">
        <v>46098</v>
      </c>
      <c r="D82" s="37"/>
      <c r="E82" s="37"/>
      <c r="F82" s="37"/>
      <c r="G82" s="37"/>
      <c r="H82" s="37"/>
      <c r="I82" s="37"/>
      <c r="J82" s="37"/>
      <c r="K82" s="37"/>
      <c r="L82" s="38">
        <f>IF(OR(C82="",ISBLANK(C82)),"",IF(G82="",0,G82-D82-(F82-E82))+IF(K82="",0,IF(K82&lt;H82,K82+1,K82)-H82-(J82-I82)))</f>
        <v>0</v>
      </c>
      <c r="M82" s="39"/>
      <c r="N82" s="38">
        <f>IF(C82="","",IF(M82&lt;&gt;"",IF(ISNUMBER(SEARCH("ecole",M82)),8/24,IF(OR(M82="Congés payés",M82="RTT",M82="Arrêt de travail",M82="Congés sans solde",M82="Jour de repos",M82="Formation"),7/24,IF(M82="Férié",7.8/24,L82))),L82))</f>
        <v>0</v>
      </c>
      <c r="O82" s="39"/>
      <c r="P82" s="40"/>
      <c r="Q82" s="52" cm="1">
        <f t="array" ref="Q82">--(_xlfn.AGGREGATE(14,6,Tabel1[Date]/(Tabel1[semaine]=Tabel1[[#This Row],[semaine]]),1)=Tabel1[[#This Row],[Date]])</f>
        <v>0</v>
      </c>
      <c r="R82" s="41" t="str" cm="1">
        <f t="array" ref="R82">IF(Tabel1[[#This Row],[auxi]:[auxi]],SUMIF(Tabel1[semaine],Tabel1[[#This Row],[semaine]],Tabel1[Heures payées]),"-")</f>
        <v>-</v>
      </c>
      <c r="S82" s="42" t="str" cm="1">
        <f t="array" ref="S82">IF(Tabel1[[#This Row],[auxi]:[auxi]],Tabel1[[#This Row],[total semaine]]*24-Contrat_hebdo__h,"")</f>
        <v/>
      </c>
      <c r="T82" s="35" t="str" cm="1">
        <f t="array" ref="T82">IF(Tabel1[[#This Row],[auxi]:[auxi]],SUMIF(Tabel1[semaine],Tabel1[[#This Row],[semaine]],Tabel1[Repas matin]),"-")</f>
        <v>-</v>
      </c>
      <c r="U82" s="35" t="str" cm="1">
        <f t="array" ref="U82">IF(Tabel1[[#This Row],[auxi]:[auxi]],SUMIF(Tabel1[semaine],Tabel1[[#This Row],[semaine]],Tabel1[Repas soir]),"-")</f>
        <v>-</v>
      </c>
      <c r="V82"/>
    </row>
    <row r="83" spans="1:22" ht="15.75" thickBot="1" x14ac:dyDescent="0.3">
      <c r="A83" s="35" t="str">
        <f>MOD(YEAR(Tabel1[[#This Row],[Date]]-WEEKDAY(Tabel1[[#This Row],[Date]],2)+4),100)&amp;TEXT(_xlfn.ISOWEEKNUM(Tabel1[[#This Row],[Date]]),"-00")</f>
        <v>26-12</v>
      </c>
      <c r="B83" s="55" t="str">
        <f>MOD(YEAR(Tabel1[[#This Row],[Date]]),100) &amp; TEXT(MONTH(Tabel1[[#This Row],[Date]]),"-00")</f>
        <v>26-03</v>
      </c>
      <c r="C83" s="36">
        <v>46099</v>
      </c>
      <c r="D83" s="37"/>
      <c r="E83" s="37"/>
      <c r="F83" s="37"/>
      <c r="G83" s="37"/>
      <c r="H83" s="37"/>
      <c r="I83" s="37"/>
      <c r="J83" s="37"/>
      <c r="K83" s="37"/>
      <c r="L83" s="38">
        <f>IF(OR(C83="",ISBLANK(C83)),"",IF(G83="",0,G83-D83-(F83-E83))+IF(K83="",0,IF(K83&lt;H83,K83+1,K83)-H83-(J83-I83)))</f>
        <v>0</v>
      </c>
      <c r="M83" s="39"/>
      <c r="N83" s="38">
        <f>IF(C83="","",IF(M83&lt;&gt;"",IF(ISNUMBER(SEARCH("ecole",M83)),8/24,IF(OR(M83="Congés payés",M83="RTT",M83="Arrêt de travail",M83="Congés sans solde",M83="Jour de repos",M83="Formation"),7/24,IF(M83="Férié",7.8/24,L83))),L83))</f>
        <v>0</v>
      </c>
      <c r="O83" s="39"/>
      <c r="P83" s="40"/>
      <c r="Q83" s="52" cm="1">
        <f t="array" ref="Q83">--(_xlfn.AGGREGATE(14,6,Tabel1[Date]/(Tabel1[semaine]=Tabel1[[#This Row],[semaine]]),1)=Tabel1[[#This Row],[Date]])</f>
        <v>0</v>
      </c>
      <c r="R83" s="41" t="str" cm="1">
        <f t="array" ref="R83">IF(Tabel1[[#This Row],[auxi]:[auxi]],SUMIF(Tabel1[semaine],Tabel1[[#This Row],[semaine]],Tabel1[Heures payées]),"-")</f>
        <v>-</v>
      </c>
      <c r="S83" s="42" t="str" cm="1">
        <f t="array" ref="S83">IF(Tabel1[[#This Row],[auxi]:[auxi]],Tabel1[[#This Row],[total semaine]]*24-Contrat_hebdo__h,"")</f>
        <v/>
      </c>
      <c r="T83" s="35" t="str" cm="1">
        <f t="array" ref="T83">IF(Tabel1[[#This Row],[auxi]:[auxi]],SUMIF(Tabel1[semaine],Tabel1[[#This Row],[semaine]],Tabel1[Repas matin]),"-")</f>
        <v>-</v>
      </c>
      <c r="U83" s="35" t="str" cm="1">
        <f t="array" ref="U83">IF(Tabel1[[#This Row],[auxi]:[auxi]],SUMIF(Tabel1[semaine],Tabel1[[#This Row],[semaine]],Tabel1[Repas soir]),"-")</f>
        <v>-</v>
      </c>
      <c r="V83"/>
    </row>
    <row r="84" spans="1:22" ht="15.75" thickBot="1" x14ac:dyDescent="0.3">
      <c r="A84" s="35" t="str">
        <f>MOD(YEAR(Tabel1[[#This Row],[Date]]-WEEKDAY(Tabel1[[#This Row],[Date]],2)+4),100)&amp;TEXT(_xlfn.ISOWEEKNUM(Tabel1[[#This Row],[Date]]),"-00")</f>
        <v>26-12</v>
      </c>
      <c r="B84" s="55" t="str">
        <f>MOD(YEAR(Tabel1[[#This Row],[Date]]),100) &amp; TEXT(MONTH(Tabel1[[#This Row],[Date]]),"-00")</f>
        <v>26-03</v>
      </c>
      <c r="C84" s="36">
        <v>46100</v>
      </c>
      <c r="D84" s="37"/>
      <c r="E84" s="37"/>
      <c r="F84" s="37"/>
      <c r="G84" s="37"/>
      <c r="H84" s="37"/>
      <c r="I84" s="37"/>
      <c r="J84" s="37"/>
      <c r="K84" s="37"/>
      <c r="L84" s="38">
        <f>IF(OR(C84="",ISBLANK(C84)),"",IF(G84="",0,G84-D84-(F84-E84))+IF(K84="",0,IF(K84&lt;H84,K84+1,K84)-H84-(J84-I84)))</f>
        <v>0</v>
      </c>
      <c r="M84" s="39"/>
      <c r="N84" s="38">
        <f>IF(C84="","",IF(M84&lt;&gt;"",IF(ISNUMBER(SEARCH("ecole",M84)),8/24,IF(OR(M84="Congés payés",M84="RTT",M84="Arrêt de travail",M84="Congés sans solde",M84="Jour de repos",M84="Formation"),7/24,IF(M84="Férié",7.8/24,L84))),L84))</f>
        <v>0</v>
      </c>
      <c r="O84" s="39"/>
      <c r="P84" s="40"/>
      <c r="Q84" s="52" cm="1">
        <f t="array" ref="Q84">--(_xlfn.AGGREGATE(14,6,Tabel1[Date]/(Tabel1[semaine]=Tabel1[[#This Row],[semaine]]),1)=Tabel1[[#This Row],[Date]])</f>
        <v>0</v>
      </c>
      <c r="R84" s="41" t="str" cm="1">
        <f t="array" ref="R84">IF(Tabel1[[#This Row],[auxi]:[auxi]],SUMIF(Tabel1[semaine],Tabel1[[#This Row],[semaine]],Tabel1[Heures payées]),"-")</f>
        <v>-</v>
      </c>
      <c r="S84" s="42" t="str" cm="1">
        <f t="array" ref="S84">IF(Tabel1[[#This Row],[auxi]:[auxi]],Tabel1[[#This Row],[total semaine]]*24-Contrat_hebdo__h,"")</f>
        <v/>
      </c>
      <c r="T84" s="35" t="str" cm="1">
        <f t="array" ref="T84">IF(Tabel1[[#This Row],[auxi]:[auxi]],SUMIF(Tabel1[semaine],Tabel1[[#This Row],[semaine]],Tabel1[Repas matin]),"-")</f>
        <v>-</v>
      </c>
      <c r="U84" s="35" t="str" cm="1">
        <f t="array" ref="U84">IF(Tabel1[[#This Row],[auxi]:[auxi]],SUMIF(Tabel1[semaine],Tabel1[[#This Row],[semaine]],Tabel1[Repas soir]),"-")</f>
        <v>-</v>
      </c>
      <c r="V84"/>
    </row>
    <row r="85" spans="1:22" ht="15.75" thickBot="1" x14ac:dyDescent="0.3">
      <c r="A85" s="35" t="str">
        <f>MOD(YEAR(Tabel1[[#This Row],[Date]]-WEEKDAY(Tabel1[[#This Row],[Date]],2)+4),100)&amp;TEXT(_xlfn.ISOWEEKNUM(Tabel1[[#This Row],[Date]]),"-00")</f>
        <v>26-12</v>
      </c>
      <c r="B85" s="55" t="str">
        <f>MOD(YEAR(Tabel1[[#This Row],[Date]]),100) &amp; TEXT(MONTH(Tabel1[[#This Row],[Date]]),"-00")</f>
        <v>26-03</v>
      </c>
      <c r="C85" s="36">
        <v>46101</v>
      </c>
      <c r="D85" s="37"/>
      <c r="E85" s="37"/>
      <c r="F85" s="37"/>
      <c r="G85" s="37"/>
      <c r="H85" s="37"/>
      <c r="I85" s="37"/>
      <c r="J85" s="37"/>
      <c r="K85" s="37"/>
      <c r="L85" s="38">
        <f>IF(OR(C85="",ISBLANK(C85)),"",IF(G85="",0,G85-D85-(F85-E85))+IF(K85="",0,IF(K85&lt;H85,K85+1,K85)-H85-(J85-I85)))</f>
        <v>0</v>
      </c>
      <c r="M85" s="39"/>
      <c r="N85" s="38">
        <f>IF(C85="","",IF(M85&lt;&gt;"",IF(ISNUMBER(SEARCH("ecole",M85)),8/24,IF(OR(M85="Congés payés",M85="RTT",M85="Arrêt de travail",M85="Congés sans solde",M85="Jour de repos",M85="Formation"),7/24,IF(M85="Férié",7.8/24,L85))),L85))</f>
        <v>0</v>
      </c>
      <c r="O85" s="39"/>
      <c r="P85" s="40"/>
      <c r="Q85" s="52" cm="1">
        <f t="array" ref="Q85">--(_xlfn.AGGREGATE(14,6,Tabel1[Date]/(Tabel1[semaine]=Tabel1[[#This Row],[semaine]]),1)=Tabel1[[#This Row],[Date]])</f>
        <v>0</v>
      </c>
      <c r="R85" s="41" t="str" cm="1">
        <f t="array" ref="R85">IF(Tabel1[[#This Row],[auxi]:[auxi]],SUMIF(Tabel1[semaine],Tabel1[[#This Row],[semaine]],Tabel1[Heures payées]),"-")</f>
        <v>-</v>
      </c>
      <c r="S85" s="42" t="str" cm="1">
        <f t="array" ref="S85">IF(Tabel1[[#This Row],[auxi]:[auxi]],Tabel1[[#This Row],[total semaine]]*24-Contrat_hebdo__h,"")</f>
        <v/>
      </c>
      <c r="T85" s="35" t="str" cm="1">
        <f t="array" ref="T85">IF(Tabel1[[#This Row],[auxi]:[auxi]],SUMIF(Tabel1[semaine],Tabel1[[#This Row],[semaine]],Tabel1[Repas matin]),"-")</f>
        <v>-</v>
      </c>
      <c r="U85" s="35" t="str" cm="1">
        <f t="array" ref="U85">IF(Tabel1[[#This Row],[auxi]:[auxi]],SUMIF(Tabel1[semaine],Tabel1[[#This Row],[semaine]],Tabel1[Repas soir]),"-")</f>
        <v>-</v>
      </c>
      <c r="V85"/>
    </row>
    <row r="86" spans="1:22" ht="15.75" thickBot="1" x14ac:dyDescent="0.3">
      <c r="A86" s="35" t="str">
        <f>MOD(YEAR(Tabel1[[#This Row],[Date]]-WEEKDAY(Tabel1[[#This Row],[Date]],2)+4),100)&amp;TEXT(_xlfn.ISOWEEKNUM(Tabel1[[#This Row],[Date]]),"-00")</f>
        <v>26-12</v>
      </c>
      <c r="B86" s="55" t="str">
        <f>MOD(YEAR(Tabel1[[#This Row],[Date]]),100) &amp; TEXT(MONTH(Tabel1[[#This Row],[Date]]),"-00")</f>
        <v>26-03</v>
      </c>
      <c r="C86" s="36">
        <v>46102</v>
      </c>
      <c r="D86" s="37"/>
      <c r="E86" s="37"/>
      <c r="F86" s="37"/>
      <c r="G86" s="37"/>
      <c r="H86" s="37"/>
      <c r="I86" s="37"/>
      <c r="J86" s="37"/>
      <c r="K86" s="37"/>
      <c r="L86" s="38">
        <f>IF(OR(C86="",ISBLANK(C86)),"",IF(G86="",0,G86-D86-(F86-E86))+IF(K86="",0,IF(K86&lt;H86,K86+1,K86)-H86-(J86-I86)))</f>
        <v>0</v>
      </c>
      <c r="M86" s="39"/>
      <c r="N86" s="38">
        <f>IF(C86="","",IF(M86&lt;&gt;"",IF(ISNUMBER(SEARCH("ecole",M86)),8/24,IF(OR(M86="Congés payés",M86="RTT",M86="Arrêt de travail",M86="Congés sans solde",M86="Jour de repos",M86="Formation"),7/24,IF(M86="Férié",7.8/24,L86))),L86))</f>
        <v>0</v>
      </c>
      <c r="O86" s="39"/>
      <c r="P86" s="40"/>
      <c r="Q86" s="52" cm="1">
        <f t="array" ref="Q86">--(_xlfn.AGGREGATE(14,6,Tabel1[Date]/(Tabel1[semaine]=Tabel1[[#This Row],[semaine]]),1)=Tabel1[[#This Row],[Date]])</f>
        <v>0</v>
      </c>
      <c r="R86" s="41" t="str" cm="1">
        <f t="array" ref="R86">IF(Tabel1[[#This Row],[auxi]:[auxi]],SUMIF(Tabel1[semaine],Tabel1[[#This Row],[semaine]],Tabel1[Heures payées]),"-")</f>
        <v>-</v>
      </c>
      <c r="S86" s="42" t="str" cm="1">
        <f t="array" ref="S86">IF(Tabel1[[#This Row],[auxi]:[auxi]],Tabel1[[#This Row],[total semaine]]*24-Contrat_hebdo__h,"")</f>
        <v/>
      </c>
      <c r="T86" s="35" t="str" cm="1">
        <f t="array" ref="T86">IF(Tabel1[[#This Row],[auxi]:[auxi]],SUMIF(Tabel1[semaine],Tabel1[[#This Row],[semaine]],Tabel1[Repas matin]),"-")</f>
        <v>-</v>
      </c>
      <c r="U86" s="35" t="str" cm="1">
        <f t="array" ref="U86">IF(Tabel1[[#This Row],[auxi]:[auxi]],SUMIF(Tabel1[semaine],Tabel1[[#This Row],[semaine]],Tabel1[Repas soir]),"-")</f>
        <v>-</v>
      </c>
      <c r="V86"/>
    </row>
    <row r="87" spans="1:22" ht="15.75" thickBot="1" x14ac:dyDescent="0.3">
      <c r="A87" s="35" t="str">
        <f>MOD(YEAR(Tabel1[[#This Row],[Date]]-WEEKDAY(Tabel1[[#This Row],[Date]],2)+4),100)&amp;TEXT(_xlfn.ISOWEEKNUM(Tabel1[[#This Row],[Date]]),"-00")</f>
        <v>26-12</v>
      </c>
      <c r="B87" s="55" t="str">
        <f>MOD(YEAR(Tabel1[[#This Row],[Date]]),100) &amp; TEXT(MONTH(Tabel1[[#This Row],[Date]]),"-00")</f>
        <v>26-03</v>
      </c>
      <c r="C87" s="36">
        <v>46103</v>
      </c>
      <c r="D87" s="37"/>
      <c r="E87" s="37"/>
      <c r="F87" s="37"/>
      <c r="G87" s="37"/>
      <c r="H87" s="37"/>
      <c r="I87" s="37"/>
      <c r="J87" s="37"/>
      <c r="K87" s="37"/>
      <c r="L87" s="38">
        <f>IF(OR(C87="",ISBLANK(C87)),"",IF(G87="",0,G87-D87-(F87-E87))+IF(K87="",0,IF(K87&lt;H87,K87+1,K87)-H87-(J87-I87)))</f>
        <v>0</v>
      </c>
      <c r="M87" s="39"/>
      <c r="N87" s="38">
        <f>IF(C87="","",IF(M87&lt;&gt;"",IF(ISNUMBER(SEARCH("ecole",M87)),8/24,IF(OR(M87="Congés payés",M87="RTT",M87="Arrêt de travail",M87="Congés sans solde",M87="Jour de repos",M87="Formation"),7/24,IF(M87="Férié",7.8/24,L87))),L87))</f>
        <v>0</v>
      </c>
      <c r="O87" s="39"/>
      <c r="P87" s="40"/>
      <c r="Q87" s="52" cm="1">
        <f t="array" ref="Q87">--(_xlfn.AGGREGATE(14,6,Tabel1[Date]/(Tabel1[semaine]=Tabel1[[#This Row],[semaine]]),1)=Tabel1[[#This Row],[Date]])</f>
        <v>1</v>
      </c>
      <c r="R87" s="41" cm="1">
        <f t="array" ref="R87">IF(Tabel1[[#This Row],[auxi]:[auxi]],SUMIF(Tabel1[semaine],Tabel1[[#This Row],[semaine]],Tabel1[Heures payées]),"-")</f>
        <v>0</v>
      </c>
      <c r="S87" s="42" cm="1">
        <f t="array" ref="S87">IF(Tabel1[[#This Row],[auxi]:[auxi]],Tabel1[[#This Row],[total semaine]]*24-Contrat_hebdo__h,"")</f>
        <v>-39</v>
      </c>
      <c r="T87" s="35" cm="1">
        <f t="array" ref="T87">IF(Tabel1[[#This Row],[auxi]:[auxi]],SUMIF(Tabel1[semaine],Tabel1[[#This Row],[semaine]],Tabel1[Repas matin]),"-")</f>
        <v>0</v>
      </c>
      <c r="U87" s="35" cm="1">
        <f t="array" ref="U87">IF(Tabel1[[#This Row],[auxi]:[auxi]],SUMIF(Tabel1[semaine],Tabel1[[#This Row],[semaine]],Tabel1[Repas soir]),"-")</f>
        <v>0</v>
      </c>
      <c r="V87"/>
    </row>
    <row r="88" spans="1:22" ht="15.75" thickBot="1" x14ac:dyDescent="0.3">
      <c r="A88" s="35" t="str">
        <f>MOD(YEAR(Tabel1[[#This Row],[Date]]-WEEKDAY(Tabel1[[#This Row],[Date]],2)+4),100)&amp;TEXT(_xlfn.ISOWEEKNUM(Tabel1[[#This Row],[Date]]),"-00")</f>
        <v>26-13</v>
      </c>
      <c r="B88" s="55" t="str">
        <f>MOD(YEAR(Tabel1[[#This Row],[Date]]),100) &amp; TEXT(MONTH(Tabel1[[#This Row],[Date]]),"-00")</f>
        <v>26-03</v>
      </c>
      <c r="C88" s="36">
        <v>46104</v>
      </c>
      <c r="D88" s="37"/>
      <c r="E88" s="37"/>
      <c r="F88" s="37"/>
      <c r="G88" s="37"/>
      <c r="H88" s="37"/>
      <c r="I88" s="37"/>
      <c r="J88" s="37"/>
      <c r="K88" s="37"/>
      <c r="L88" s="38">
        <f>IF(OR(C88="",ISBLANK(C88)),"",IF(G88="",0,G88-D88-(F88-E88))+IF(K88="",0,IF(K88&lt;H88,K88+1,K88)-H88-(J88-I88)))</f>
        <v>0</v>
      </c>
      <c r="M88" s="39"/>
      <c r="N88" s="38">
        <f>IF(C88="","",IF(M88&lt;&gt;"",IF(ISNUMBER(SEARCH("ecole",M88)),8/24,IF(OR(M88="Congés payés",M88="RTT",M88="Arrêt de travail",M88="Congés sans solde",M88="Jour de repos",M88="Formation"),7/24,IF(M88="Férié",7.8/24,L88))),L88))</f>
        <v>0</v>
      </c>
      <c r="O88" s="39"/>
      <c r="P88" s="40"/>
      <c r="Q88" s="52" cm="1">
        <f t="array" ref="Q88">--(_xlfn.AGGREGATE(14,6,Tabel1[Date]/(Tabel1[semaine]=Tabel1[[#This Row],[semaine]]),1)=Tabel1[[#This Row],[Date]])</f>
        <v>0</v>
      </c>
      <c r="R88" s="41" t="str" cm="1">
        <f t="array" ref="R88">IF(Tabel1[[#This Row],[auxi]:[auxi]],SUMIF(Tabel1[semaine],Tabel1[[#This Row],[semaine]],Tabel1[Heures payées]),"-")</f>
        <v>-</v>
      </c>
      <c r="S88" s="42" t="str" cm="1">
        <f t="array" ref="S88">IF(Tabel1[[#This Row],[auxi]:[auxi]],Tabel1[[#This Row],[total semaine]]*24-Contrat_hebdo__h,"")</f>
        <v/>
      </c>
      <c r="T88" s="35" t="str" cm="1">
        <f t="array" ref="T88">IF(Tabel1[[#This Row],[auxi]:[auxi]],SUMIF(Tabel1[semaine],Tabel1[[#This Row],[semaine]],Tabel1[Repas matin]),"-")</f>
        <v>-</v>
      </c>
      <c r="U88" s="35" t="str" cm="1">
        <f t="array" ref="U88">IF(Tabel1[[#This Row],[auxi]:[auxi]],SUMIF(Tabel1[semaine],Tabel1[[#This Row],[semaine]],Tabel1[Repas soir]),"-")</f>
        <v>-</v>
      </c>
      <c r="V88"/>
    </row>
    <row r="89" spans="1:22" ht="15.75" thickBot="1" x14ac:dyDescent="0.3">
      <c r="A89" s="35" t="str">
        <f>MOD(YEAR(Tabel1[[#This Row],[Date]]-WEEKDAY(Tabel1[[#This Row],[Date]],2)+4),100)&amp;TEXT(_xlfn.ISOWEEKNUM(Tabel1[[#This Row],[Date]]),"-00")</f>
        <v>26-13</v>
      </c>
      <c r="B89" s="55" t="str">
        <f>MOD(YEAR(Tabel1[[#This Row],[Date]]),100) &amp; TEXT(MONTH(Tabel1[[#This Row],[Date]]),"-00")</f>
        <v>26-03</v>
      </c>
      <c r="C89" s="36">
        <v>46105</v>
      </c>
      <c r="D89" s="37"/>
      <c r="E89" s="37"/>
      <c r="F89" s="37"/>
      <c r="G89" s="37"/>
      <c r="H89" s="37"/>
      <c r="I89" s="37"/>
      <c r="J89" s="37"/>
      <c r="K89" s="37"/>
      <c r="L89" s="38">
        <f>IF(OR(C89="",ISBLANK(C89)),"",IF(G89="",0,G89-D89-(F89-E89))+IF(K89="",0,IF(K89&lt;H89,K89+1,K89)-H89-(J89-I89)))</f>
        <v>0</v>
      </c>
      <c r="M89" s="39"/>
      <c r="N89" s="38">
        <f>IF(C89="","",IF(M89&lt;&gt;"",IF(ISNUMBER(SEARCH("ecole",M89)),8/24,IF(OR(M89="Congés payés",M89="RTT",M89="Arrêt de travail",M89="Congés sans solde",M89="Jour de repos",M89="Formation"),7/24,IF(M89="Férié",7.8/24,L89))),L89))</f>
        <v>0</v>
      </c>
      <c r="O89" s="39"/>
      <c r="P89" s="40"/>
      <c r="Q89" s="52" cm="1">
        <f t="array" ref="Q89">--(_xlfn.AGGREGATE(14,6,Tabel1[Date]/(Tabel1[semaine]=Tabel1[[#This Row],[semaine]]),1)=Tabel1[[#This Row],[Date]])</f>
        <v>0</v>
      </c>
      <c r="R89" s="41" t="str" cm="1">
        <f t="array" ref="R89">IF(Tabel1[[#This Row],[auxi]:[auxi]],SUMIF(Tabel1[semaine],Tabel1[[#This Row],[semaine]],Tabel1[Heures payées]),"-")</f>
        <v>-</v>
      </c>
      <c r="S89" s="42" t="str" cm="1">
        <f t="array" ref="S89">IF(Tabel1[[#This Row],[auxi]:[auxi]],Tabel1[[#This Row],[total semaine]]*24-Contrat_hebdo__h,"")</f>
        <v/>
      </c>
      <c r="T89" s="35" t="str" cm="1">
        <f t="array" ref="T89">IF(Tabel1[[#This Row],[auxi]:[auxi]],SUMIF(Tabel1[semaine],Tabel1[[#This Row],[semaine]],Tabel1[Repas matin]),"-")</f>
        <v>-</v>
      </c>
      <c r="U89" s="35" t="str" cm="1">
        <f t="array" ref="U89">IF(Tabel1[[#This Row],[auxi]:[auxi]],SUMIF(Tabel1[semaine],Tabel1[[#This Row],[semaine]],Tabel1[Repas soir]),"-")</f>
        <v>-</v>
      </c>
      <c r="V89"/>
    </row>
    <row r="90" spans="1:22" ht="15.75" thickBot="1" x14ac:dyDescent="0.3">
      <c r="A90" s="35" t="str">
        <f>MOD(YEAR(Tabel1[[#This Row],[Date]]-WEEKDAY(Tabel1[[#This Row],[Date]],2)+4),100)&amp;TEXT(_xlfn.ISOWEEKNUM(Tabel1[[#This Row],[Date]]),"-00")</f>
        <v>26-13</v>
      </c>
      <c r="B90" s="55" t="str">
        <f>MOD(YEAR(Tabel1[[#This Row],[Date]]),100) &amp; TEXT(MONTH(Tabel1[[#This Row],[Date]]),"-00")</f>
        <v>26-03</v>
      </c>
      <c r="C90" s="36">
        <v>46106</v>
      </c>
      <c r="D90" s="37"/>
      <c r="E90" s="37"/>
      <c r="F90" s="37"/>
      <c r="G90" s="37"/>
      <c r="H90" s="37"/>
      <c r="I90" s="37"/>
      <c r="J90" s="37"/>
      <c r="K90" s="37"/>
      <c r="L90" s="38">
        <f>IF(OR(C90="",ISBLANK(C90)),"",IF(G90="",0,G90-D90-(F90-E90))+IF(K90="",0,IF(K90&lt;H90,K90+1,K90)-H90-(J90-I90)))</f>
        <v>0</v>
      </c>
      <c r="M90" s="39"/>
      <c r="N90" s="38">
        <f>IF(C90="","",IF(M90&lt;&gt;"",IF(ISNUMBER(SEARCH("ecole",M90)),8/24,IF(OR(M90="Congés payés",M90="RTT",M90="Arrêt de travail",M90="Congés sans solde",M90="Jour de repos",M90="Formation"),7/24,IF(M90="Férié",7.8/24,L90))),L90))</f>
        <v>0</v>
      </c>
      <c r="O90" s="39"/>
      <c r="P90" s="40"/>
      <c r="Q90" s="52" cm="1">
        <f t="array" ref="Q90">--(_xlfn.AGGREGATE(14,6,Tabel1[Date]/(Tabel1[semaine]=Tabel1[[#This Row],[semaine]]),1)=Tabel1[[#This Row],[Date]])</f>
        <v>0</v>
      </c>
      <c r="R90" s="41" t="str" cm="1">
        <f t="array" ref="R90">IF(Tabel1[[#This Row],[auxi]:[auxi]],SUMIF(Tabel1[semaine],Tabel1[[#This Row],[semaine]],Tabel1[Heures payées]),"-")</f>
        <v>-</v>
      </c>
      <c r="S90" s="42" t="str" cm="1">
        <f t="array" ref="S90">IF(Tabel1[[#This Row],[auxi]:[auxi]],Tabel1[[#This Row],[total semaine]]*24-Contrat_hebdo__h,"")</f>
        <v/>
      </c>
      <c r="T90" s="35" t="str" cm="1">
        <f t="array" ref="T90">IF(Tabel1[[#This Row],[auxi]:[auxi]],SUMIF(Tabel1[semaine],Tabel1[[#This Row],[semaine]],Tabel1[Repas matin]),"-")</f>
        <v>-</v>
      </c>
      <c r="U90" s="35" t="str" cm="1">
        <f t="array" ref="U90">IF(Tabel1[[#This Row],[auxi]:[auxi]],SUMIF(Tabel1[semaine],Tabel1[[#This Row],[semaine]],Tabel1[Repas soir]),"-")</f>
        <v>-</v>
      </c>
      <c r="V90"/>
    </row>
    <row r="91" spans="1:22" ht="15.75" thickBot="1" x14ac:dyDescent="0.3">
      <c r="A91" s="35" t="str">
        <f>MOD(YEAR(Tabel1[[#This Row],[Date]]-WEEKDAY(Tabel1[[#This Row],[Date]],2)+4),100)&amp;TEXT(_xlfn.ISOWEEKNUM(Tabel1[[#This Row],[Date]]),"-00")</f>
        <v>26-13</v>
      </c>
      <c r="B91" s="55" t="str">
        <f>MOD(YEAR(Tabel1[[#This Row],[Date]]),100) &amp; TEXT(MONTH(Tabel1[[#This Row],[Date]]),"-00")</f>
        <v>26-03</v>
      </c>
      <c r="C91" s="36">
        <v>46107</v>
      </c>
      <c r="D91" s="37"/>
      <c r="E91" s="37"/>
      <c r="F91" s="37"/>
      <c r="G91" s="37"/>
      <c r="H91" s="37"/>
      <c r="I91" s="37"/>
      <c r="J91" s="37"/>
      <c r="K91" s="37"/>
      <c r="L91" s="38">
        <f>IF(OR(C91="",ISBLANK(C91)),"",IF(G91="",0,G91-D91-(F91-E91))+IF(K91="",0,IF(K91&lt;H91,K91+1,K91)-H91-(J91-I91)))</f>
        <v>0</v>
      </c>
      <c r="M91" s="39"/>
      <c r="N91" s="38">
        <f>IF(C91="","",IF(M91&lt;&gt;"",IF(ISNUMBER(SEARCH("ecole",M91)),8/24,IF(OR(M91="Congés payés",M91="RTT",M91="Arrêt de travail",M91="Congés sans solde",M91="Jour de repos",M91="Formation"),7/24,IF(M91="Férié",7.8/24,L91))),L91))</f>
        <v>0</v>
      </c>
      <c r="O91" s="39"/>
      <c r="P91" s="40"/>
      <c r="Q91" s="52" cm="1">
        <f t="array" ref="Q91">--(_xlfn.AGGREGATE(14,6,Tabel1[Date]/(Tabel1[semaine]=Tabel1[[#This Row],[semaine]]),1)=Tabel1[[#This Row],[Date]])</f>
        <v>0</v>
      </c>
      <c r="R91" s="41" t="str" cm="1">
        <f t="array" ref="R91">IF(Tabel1[[#This Row],[auxi]:[auxi]],SUMIF(Tabel1[semaine],Tabel1[[#This Row],[semaine]],Tabel1[Heures payées]),"-")</f>
        <v>-</v>
      </c>
      <c r="S91" s="42" t="str" cm="1">
        <f t="array" ref="S91">IF(Tabel1[[#This Row],[auxi]:[auxi]],Tabel1[[#This Row],[total semaine]]*24-Contrat_hebdo__h,"")</f>
        <v/>
      </c>
      <c r="T91" s="35" t="str" cm="1">
        <f t="array" ref="T91">IF(Tabel1[[#This Row],[auxi]:[auxi]],SUMIF(Tabel1[semaine],Tabel1[[#This Row],[semaine]],Tabel1[Repas matin]),"-")</f>
        <v>-</v>
      </c>
      <c r="U91" s="35" t="str" cm="1">
        <f t="array" ref="U91">IF(Tabel1[[#This Row],[auxi]:[auxi]],SUMIF(Tabel1[semaine],Tabel1[[#This Row],[semaine]],Tabel1[Repas soir]),"-")</f>
        <v>-</v>
      </c>
      <c r="V91"/>
    </row>
    <row r="92" spans="1:22" ht="15.75" thickBot="1" x14ac:dyDescent="0.3">
      <c r="A92" s="35" t="str">
        <f>MOD(YEAR(Tabel1[[#This Row],[Date]]-WEEKDAY(Tabel1[[#This Row],[Date]],2)+4),100)&amp;TEXT(_xlfn.ISOWEEKNUM(Tabel1[[#This Row],[Date]]),"-00")</f>
        <v>26-13</v>
      </c>
      <c r="B92" s="55" t="str">
        <f>MOD(YEAR(Tabel1[[#This Row],[Date]]),100) &amp; TEXT(MONTH(Tabel1[[#This Row],[Date]]),"-00")</f>
        <v>26-03</v>
      </c>
      <c r="C92" s="36">
        <v>46108</v>
      </c>
      <c r="D92" s="37"/>
      <c r="E92" s="37"/>
      <c r="F92" s="37"/>
      <c r="G92" s="37"/>
      <c r="H92" s="37"/>
      <c r="I92" s="37"/>
      <c r="J92" s="37"/>
      <c r="K92" s="37"/>
      <c r="L92" s="38">
        <f>IF(OR(C92="",ISBLANK(C92)),"",IF(G92="",0,G92-D92-(F92-E92))+IF(K92="",0,IF(K92&lt;H92,K92+1,K92)-H92-(J92-I92)))</f>
        <v>0</v>
      </c>
      <c r="M92" s="39"/>
      <c r="N92" s="38">
        <f>IF(C92="","",IF(M92&lt;&gt;"",IF(ISNUMBER(SEARCH("ecole",M92)),8/24,IF(OR(M92="Congés payés",M92="RTT",M92="Arrêt de travail",M92="Congés sans solde",M92="Jour de repos",M92="Formation"),7/24,IF(M92="Férié",7.8/24,L92))),L92))</f>
        <v>0</v>
      </c>
      <c r="O92" s="39"/>
      <c r="P92" s="40"/>
      <c r="Q92" s="52" cm="1">
        <f t="array" ref="Q92">--(_xlfn.AGGREGATE(14,6,Tabel1[Date]/(Tabel1[semaine]=Tabel1[[#This Row],[semaine]]),1)=Tabel1[[#This Row],[Date]])</f>
        <v>0</v>
      </c>
      <c r="R92" s="41" t="str" cm="1">
        <f t="array" ref="R92">IF(Tabel1[[#This Row],[auxi]:[auxi]],SUMIF(Tabel1[semaine],Tabel1[[#This Row],[semaine]],Tabel1[Heures payées]),"-")</f>
        <v>-</v>
      </c>
      <c r="S92" s="42" t="str" cm="1">
        <f t="array" ref="S92">IF(Tabel1[[#This Row],[auxi]:[auxi]],Tabel1[[#This Row],[total semaine]]*24-Contrat_hebdo__h,"")</f>
        <v/>
      </c>
      <c r="T92" s="35" t="str" cm="1">
        <f t="array" ref="T92">IF(Tabel1[[#This Row],[auxi]:[auxi]],SUMIF(Tabel1[semaine],Tabel1[[#This Row],[semaine]],Tabel1[Repas matin]),"-")</f>
        <v>-</v>
      </c>
      <c r="U92" s="35" t="str" cm="1">
        <f t="array" ref="U92">IF(Tabel1[[#This Row],[auxi]:[auxi]],SUMIF(Tabel1[semaine],Tabel1[[#This Row],[semaine]],Tabel1[Repas soir]),"-")</f>
        <v>-</v>
      </c>
      <c r="V92"/>
    </row>
    <row r="93" spans="1:22" ht="15.75" thickBot="1" x14ac:dyDescent="0.3">
      <c r="A93" s="35" t="str">
        <f>MOD(YEAR(Tabel1[[#This Row],[Date]]-WEEKDAY(Tabel1[[#This Row],[Date]],2)+4),100)&amp;TEXT(_xlfn.ISOWEEKNUM(Tabel1[[#This Row],[Date]]),"-00")</f>
        <v>26-13</v>
      </c>
      <c r="B93" s="55" t="str">
        <f>MOD(YEAR(Tabel1[[#This Row],[Date]]),100) &amp; TEXT(MONTH(Tabel1[[#This Row],[Date]]),"-00")</f>
        <v>26-03</v>
      </c>
      <c r="C93" s="36">
        <v>46109</v>
      </c>
      <c r="D93" s="37"/>
      <c r="E93" s="37"/>
      <c r="F93" s="37"/>
      <c r="G93" s="37"/>
      <c r="H93" s="37"/>
      <c r="I93" s="37"/>
      <c r="J93" s="37"/>
      <c r="K93" s="37"/>
      <c r="L93" s="38">
        <f>IF(OR(C93="",ISBLANK(C93)),"",IF(G93="",0,G93-D93-(F93-E93))+IF(K93="",0,IF(K93&lt;H93,K93+1,K93)-H93-(J93-I93)))</f>
        <v>0</v>
      </c>
      <c r="M93" s="39"/>
      <c r="N93" s="38">
        <f>IF(C93="","",IF(M93&lt;&gt;"",IF(ISNUMBER(SEARCH("ecole",M93)),8/24,IF(OR(M93="Congés payés",M93="RTT",M93="Arrêt de travail",M93="Congés sans solde",M93="Jour de repos",M93="Formation"),7/24,IF(M93="Férié",7.8/24,L93))),L93))</f>
        <v>0</v>
      </c>
      <c r="O93" s="39"/>
      <c r="P93" s="40"/>
      <c r="Q93" s="52" cm="1">
        <f t="array" ref="Q93">--(_xlfn.AGGREGATE(14,6,Tabel1[Date]/(Tabel1[semaine]=Tabel1[[#This Row],[semaine]]),1)=Tabel1[[#This Row],[Date]])</f>
        <v>0</v>
      </c>
      <c r="R93" s="41" t="str" cm="1">
        <f t="array" ref="R93">IF(Tabel1[[#This Row],[auxi]:[auxi]],SUMIF(Tabel1[semaine],Tabel1[[#This Row],[semaine]],Tabel1[Heures payées]),"-")</f>
        <v>-</v>
      </c>
      <c r="S93" s="42" t="str" cm="1">
        <f t="array" ref="S93">IF(Tabel1[[#This Row],[auxi]:[auxi]],Tabel1[[#This Row],[total semaine]]*24-Contrat_hebdo__h,"")</f>
        <v/>
      </c>
      <c r="T93" s="35" t="str" cm="1">
        <f t="array" ref="T93">IF(Tabel1[[#This Row],[auxi]:[auxi]],SUMIF(Tabel1[semaine],Tabel1[[#This Row],[semaine]],Tabel1[Repas matin]),"-")</f>
        <v>-</v>
      </c>
      <c r="U93" s="35" t="str" cm="1">
        <f t="array" ref="U93">IF(Tabel1[[#This Row],[auxi]:[auxi]],SUMIF(Tabel1[semaine],Tabel1[[#This Row],[semaine]],Tabel1[Repas soir]),"-")</f>
        <v>-</v>
      </c>
      <c r="V93"/>
    </row>
    <row r="94" spans="1:22" ht="15.75" thickBot="1" x14ac:dyDescent="0.3">
      <c r="A94" s="35" t="str">
        <f>MOD(YEAR(Tabel1[[#This Row],[Date]]-WEEKDAY(Tabel1[[#This Row],[Date]],2)+4),100)&amp;TEXT(_xlfn.ISOWEEKNUM(Tabel1[[#This Row],[Date]]),"-00")</f>
        <v>26-13</v>
      </c>
      <c r="B94" s="55" t="str">
        <f>MOD(YEAR(Tabel1[[#This Row],[Date]]),100) &amp; TEXT(MONTH(Tabel1[[#This Row],[Date]]),"-00")</f>
        <v>26-03</v>
      </c>
      <c r="C94" s="36">
        <v>46110</v>
      </c>
      <c r="D94" s="37"/>
      <c r="E94" s="37"/>
      <c r="F94" s="37"/>
      <c r="G94" s="37"/>
      <c r="H94" s="37"/>
      <c r="I94" s="37"/>
      <c r="J94" s="37"/>
      <c r="K94" s="37"/>
      <c r="L94" s="38">
        <f>IF(OR(C94="",ISBLANK(C94)),"",IF(G94="",0,G94-D94-(F94-E94))+IF(K94="",0,IF(K94&lt;H94,K94+1,K94)-H94-(J94-I94)))</f>
        <v>0</v>
      </c>
      <c r="M94" s="39"/>
      <c r="N94" s="38">
        <f>IF(C94="","",IF(M94&lt;&gt;"",IF(ISNUMBER(SEARCH("ecole",M94)),8/24,IF(OR(M94="Congés payés",M94="RTT",M94="Arrêt de travail",M94="Congés sans solde",M94="Jour de repos",M94="Formation"),7/24,IF(M94="Férié",7.8/24,L94))),L94))</f>
        <v>0</v>
      </c>
      <c r="O94" s="39"/>
      <c r="P94" s="40"/>
      <c r="Q94" s="52" cm="1">
        <f t="array" ref="Q94">--(_xlfn.AGGREGATE(14,6,Tabel1[Date]/(Tabel1[semaine]=Tabel1[[#This Row],[semaine]]),1)=Tabel1[[#This Row],[Date]])</f>
        <v>1</v>
      </c>
      <c r="R94" s="41" cm="1">
        <f t="array" ref="R94">IF(Tabel1[[#This Row],[auxi]:[auxi]],SUMIF(Tabel1[semaine],Tabel1[[#This Row],[semaine]],Tabel1[Heures payées]),"-")</f>
        <v>0</v>
      </c>
      <c r="S94" s="42" cm="1">
        <f t="array" ref="S94">IF(Tabel1[[#This Row],[auxi]:[auxi]],Tabel1[[#This Row],[total semaine]]*24-Contrat_hebdo__h,"")</f>
        <v>-39</v>
      </c>
      <c r="T94" s="35" cm="1">
        <f t="array" ref="T94">IF(Tabel1[[#This Row],[auxi]:[auxi]],SUMIF(Tabel1[semaine],Tabel1[[#This Row],[semaine]],Tabel1[Repas matin]),"-")</f>
        <v>0</v>
      </c>
      <c r="U94" s="35" cm="1">
        <f t="array" ref="U94">IF(Tabel1[[#This Row],[auxi]:[auxi]],SUMIF(Tabel1[semaine],Tabel1[[#This Row],[semaine]],Tabel1[Repas soir]),"-")</f>
        <v>0</v>
      </c>
      <c r="V94"/>
    </row>
    <row r="95" spans="1:22" ht="15.75" thickBot="1" x14ac:dyDescent="0.3">
      <c r="A95" s="35" t="str">
        <f>MOD(YEAR(Tabel1[[#This Row],[Date]]-WEEKDAY(Tabel1[[#This Row],[Date]],2)+4),100)&amp;TEXT(_xlfn.ISOWEEKNUM(Tabel1[[#This Row],[Date]]),"-00")</f>
        <v>26-14</v>
      </c>
      <c r="B95" s="55" t="str">
        <f>MOD(YEAR(Tabel1[[#This Row],[Date]]),100) &amp; TEXT(MONTH(Tabel1[[#This Row],[Date]]),"-00")</f>
        <v>26-03</v>
      </c>
      <c r="C95" s="36">
        <v>46111</v>
      </c>
      <c r="D95" s="37"/>
      <c r="E95" s="37"/>
      <c r="F95" s="37"/>
      <c r="G95" s="37"/>
      <c r="H95" s="37"/>
      <c r="I95" s="37"/>
      <c r="J95" s="37"/>
      <c r="K95" s="37"/>
      <c r="L95" s="38">
        <f>IF(OR(C95="",ISBLANK(C95)),"",IF(G95="",0,G95-D95-(F95-E95))+IF(K95="",0,IF(K95&lt;H95,K95+1,K95)-H95-(J95-I95)))</f>
        <v>0</v>
      </c>
      <c r="M95" s="39"/>
      <c r="N95" s="38">
        <f>IF(C95="","",IF(M95&lt;&gt;"",IF(ISNUMBER(SEARCH("ecole",M95)),8/24,IF(OR(M95="Congés payés",M95="RTT",M95="Arrêt de travail",M95="Congés sans solde",M95="Jour de repos",M95="Formation"),7/24,IF(M95="Férié",7.8/24,L95))),L95))</f>
        <v>0</v>
      </c>
      <c r="O95" s="39"/>
      <c r="P95" s="40"/>
      <c r="Q95" s="52" cm="1">
        <f t="array" ref="Q95">--(_xlfn.AGGREGATE(14,6,Tabel1[Date]/(Tabel1[semaine]=Tabel1[[#This Row],[semaine]]),1)=Tabel1[[#This Row],[Date]])</f>
        <v>0</v>
      </c>
      <c r="R95" s="41" t="str" cm="1">
        <f t="array" ref="R95">IF(Tabel1[[#This Row],[auxi]:[auxi]],SUMIF(Tabel1[semaine],Tabel1[[#This Row],[semaine]],Tabel1[Heures payées]),"-")</f>
        <v>-</v>
      </c>
      <c r="S95" s="42" t="str" cm="1">
        <f t="array" ref="S95">IF(Tabel1[[#This Row],[auxi]:[auxi]],Tabel1[[#This Row],[total semaine]]*24-Contrat_hebdo__h,"")</f>
        <v/>
      </c>
      <c r="T95" s="35" t="str" cm="1">
        <f t="array" ref="T95">IF(Tabel1[[#This Row],[auxi]:[auxi]],SUMIF(Tabel1[semaine],Tabel1[[#This Row],[semaine]],Tabel1[Repas matin]),"-")</f>
        <v>-</v>
      </c>
      <c r="U95" s="35" t="str" cm="1">
        <f t="array" ref="U95">IF(Tabel1[[#This Row],[auxi]:[auxi]],SUMIF(Tabel1[semaine],Tabel1[[#This Row],[semaine]],Tabel1[Repas soir]),"-")</f>
        <v>-</v>
      </c>
      <c r="V95"/>
    </row>
    <row r="96" spans="1:22" ht="15.75" thickBot="1" x14ac:dyDescent="0.3">
      <c r="A96" s="35" t="str">
        <f>MOD(YEAR(Tabel1[[#This Row],[Date]]-WEEKDAY(Tabel1[[#This Row],[Date]],2)+4),100)&amp;TEXT(_xlfn.ISOWEEKNUM(Tabel1[[#This Row],[Date]]),"-00")</f>
        <v>26-14</v>
      </c>
      <c r="B96" s="55" t="str">
        <f>MOD(YEAR(Tabel1[[#This Row],[Date]]),100) &amp; TEXT(MONTH(Tabel1[[#This Row],[Date]]),"-00")</f>
        <v>26-03</v>
      </c>
      <c r="C96" s="36">
        <v>46112</v>
      </c>
      <c r="D96" s="37"/>
      <c r="E96" s="37"/>
      <c r="F96" s="37"/>
      <c r="G96" s="37"/>
      <c r="H96" s="37"/>
      <c r="I96" s="37"/>
      <c r="J96" s="37"/>
      <c r="K96" s="37"/>
      <c r="L96" s="38">
        <f>IF(OR(C96="",ISBLANK(C96)),"",IF(G96="",0,G96-D96-(F96-E96))+IF(K96="",0,IF(K96&lt;H96,K96+1,K96)-H96-(J96-I96)))</f>
        <v>0</v>
      </c>
      <c r="M96" s="39"/>
      <c r="N96" s="38">
        <f>IF(C96="","",IF(M96&lt;&gt;"",IF(ISNUMBER(SEARCH("ecole",M96)),8/24,IF(OR(M96="Congés payés",M96="RTT",M96="Arrêt de travail",M96="Congés sans solde",M96="Jour de repos",M96="Formation"),7/24,IF(M96="Férié",7.8/24,L96))),L96))</f>
        <v>0</v>
      </c>
      <c r="O96" s="39"/>
      <c r="P96" s="40"/>
      <c r="Q96" s="52" cm="1">
        <f t="array" ref="Q96">--(_xlfn.AGGREGATE(14,6,Tabel1[Date]/(Tabel1[semaine]=Tabel1[[#This Row],[semaine]]),1)=Tabel1[[#This Row],[Date]])</f>
        <v>0</v>
      </c>
      <c r="R96" s="41" t="str" cm="1">
        <f t="array" ref="R96">IF(Tabel1[[#This Row],[auxi]:[auxi]],SUMIF(Tabel1[semaine],Tabel1[[#This Row],[semaine]],Tabel1[Heures payées]),"-")</f>
        <v>-</v>
      </c>
      <c r="S96" s="42" t="str" cm="1">
        <f t="array" ref="S96">IF(Tabel1[[#This Row],[auxi]:[auxi]],Tabel1[[#This Row],[total semaine]]*24-Contrat_hebdo__h,"")</f>
        <v/>
      </c>
      <c r="T96" s="35" t="str" cm="1">
        <f t="array" ref="T96">IF(Tabel1[[#This Row],[auxi]:[auxi]],SUMIF(Tabel1[semaine],Tabel1[[#This Row],[semaine]],Tabel1[Repas matin]),"-")</f>
        <v>-</v>
      </c>
      <c r="U96" s="35" t="str" cm="1">
        <f t="array" ref="U96">IF(Tabel1[[#This Row],[auxi]:[auxi]],SUMIF(Tabel1[semaine],Tabel1[[#This Row],[semaine]],Tabel1[Repas soir]),"-")</f>
        <v>-</v>
      </c>
      <c r="V96"/>
    </row>
    <row r="97" spans="1:22" ht="15.75" thickBot="1" x14ac:dyDescent="0.3">
      <c r="A97" s="35" t="str">
        <f>MOD(YEAR(Tabel1[[#This Row],[Date]]-WEEKDAY(Tabel1[[#This Row],[Date]],2)+4),100)&amp;TEXT(_xlfn.ISOWEEKNUM(Tabel1[[#This Row],[Date]]),"-00")</f>
        <v>26-14</v>
      </c>
      <c r="B97" s="55" t="str">
        <f>MOD(YEAR(Tabel1[[#This Row],[Date]]),100) &amp; TEXT(MONTH(Tabel1[[#This Row],[Date]]),"-00")</f>
        <v>26-04</v>
      </c>
      <c r="C97" s="36">
        <v>46113</v>
      </c>
      <c r="D97" s="37"/>
      <c r="E97" s="37"/>
      <c r="F97" s="37"/>
      <c r="G97" s="37"/>
      <c r="H97" s="37"/>
      <c r="I97" s="37"/>
      <c r="J97" s="37"/>
      <c r="K97" s="37"/>
      <c r="L97" s="38">
        <f>IF(OR(C97="",ISBLANK(C97)),"",IF(G97="",0,G97-D97-(F97-E97))+IF(K97="",0,IF(K97&lt;H97,K97+1,K97)-H97-(J97-I97)))</f>
        <v>0</v>
      </c>
      <c r="M97" s="39"/>
      <c r="N97" s="38">
        <f>IF(C97="","",IF(M97&lt;&gt;"",IF(ISNUMBER(SEARCH("ecole",M97)),8/24,IF(OR(M97="Congés payés",M97="RTT",M97="Arrêt de travail",M97="Congés sans solde",M97="Jour de repos",M97="Formation"),7/24,IF(M97="Férié",7.8/24,L97))),L97))</f>
        <v>0</v>
      </c>
      <c r="O97" s="39"/>
      <c r="P97" s="40"/>
      <c r="Q97" s="52" cm="1">
        <f t="array" ref="Q97">--(_xlfn.AGGREGATE(14,6,Tabel1[Date]/(Tabel1[semaine]=Tabel1[[#This Row],[semaine]]),1)=Tabel1[[#This Row],[Date]])</f>
        <v>0</v>
      </c>
      <c r="R97" s="41" t="str" cm="1">
        <f t="array" ref="R97">IF(Tabel1[[#This Row],[auxi]:[auxi]],SUMIF(Tabel1[semaine],Tabel1[[#This Row],[semaine]],Tabel1[Heures payées]),"-")</f>
        <v>-</v>
      </c>
      <c r="S97" s="42" t="str" cm="1">
        <f t="array" ref="S97">IF(Tabel1[[#This Row],[auxi]:[auxi]],Tabel1[[#This Row],[total semaine]]*24-Contrat_hebdo__h,"")</f>
        <v/>
      </c>
      <c r="T97" s="35" t="str" cm="1">
        <f t="array" ref="T97">IF(Tabel1[[#This Row],[auxi]:[auxi]],SUMIF(Tabel1[semaine],Tabel1[[#This Row],[semaine]],Tabel1[Repas matin]),"-")</f>
        <v>-</v>
      </c>
      <c r="U97" s="35" t="str" cm="1">
        <f t="array" ref="U97">IF(Tabel1[[#This Row],[auxi]:[auxi]],SUMIF(Tabel1[semaine],Tabel1[[#This Row],[semaine]],Tabel1[Repas soir]),"-")</f>
        <v>-</v>
      </c>
      <c r="V97"/>
    </row>
    <row r="98" spans="1:22" ht="15.75" thickBot="1" x14ac:dyDescent="0.3">
      <c r="A98" s="35" t="str">
        <f>MOD(YEAR(Tabel1[[#This Row],[Date]]-WEEKDAY(Tabel1[[#This Row],[Date]],2)+4),100)&amp;TEXT(_xlfn.ISOWEEKNUM(Tabel1[[#This Row],[Date]]),"-00")</f>
        <v>26-14</v>
      </c>
      <c r="B98" s="55" t="str">
        <f>MOD(YEAR(Tabel1[[#This Row],[Date]]),100) &amp; TEXT(MONTH(Tabel1[[#This Row],[Date]]),"-00")</f>
        <v>26-04</v>
      </c>
      <c r="C98" s="36">
        <v>46114</v>
      </c>
      <c r="D98" s="37"/>
      <c r="E98" s="37"/>
      <c r="F98" s="37"/>
      <c r="G98" s="37"/>
      <c r="H98" s="37"/>
      <c r="I98" s="37"/>
      <c r="J98" s="37"/>
      <c r="K98" s="37"/>
      <c r="L98" s="38">
        <f>IF(OR(C98="",ISBLANK(C98)),"",IF(G98="",0,G98-D98-(F98-E98))+IF(K98="",0,IF(K98&lt;H98,K98+1,K98)-H98-(J98-I98)))</f>
        <v>0</v>
      </c>
      <c r="M98" s="39"/>
      <c r="N98" s="38">
        <f>IF(C98="","",IF(M98&lt;&gt;"",IF(ISNUMBER(SEARCH("ecole",M98)),8/24,IF(OR(M98="Congés payés",M98="RTT",M98="Arrêt de travail",M98="Congés sans solde",M98="Jour de repos",M98="Formation"),7/24,IF(M98="Férié",7.8/24,L98))),L98))</f>
        <v>0</v>
      </c>
      <c r="O98" s="39"/>
      <c r="P98" s="40"/>
      <c r="Q98" s="52" cm="1">
        <f t="array" ref="Q98">--(_xlfn.AGGREGATE(14,6,Tabel1[Date]/(Tabel1[semaine]=Tabel1[[#This Row],[semaine]]),1)=Tabel1[[#This Row],[Date]])</f>
        <v>0</v>
      </c>
      <c r="R98" s="41" t="str" cm="1">
        <f t="array" ref="R98">IF(Tabel1[[#This Row],[auxi]:[auxi]],SUMIF(Tabel1[semaine],Tabel1[[#This Row],[semaine]],Tabel1[Heures payées]),"-")</f>
        <v>-</v>
      </c>
      <c r="S98" s="42" t="str" cm="1">
        <f t="array" ref="S98">IF(Tabel1[[#This Row],[auxi]:[auxi]],Tabel1[[#This Row],[total semaine]]*24-Contrat_hebdo__h,"")</f>
        <v/>
      </c>
      <c r="T98" s="35" t="str" cm="1">
        <f t="array" ref="T98">IF(Tabel1[[#This Row],[auxi]:[auxi]],SUMIF(Tabel1[semaine],Tabel1[[#This Row],[semaine]],Tabel1[Repas matin]),"-")</f>
        <v>-</v>
      </c>
      <c r="U98" s="35" t="str" cm="1">
        <f t="array" ref="U98">IF(Tabel1[[#This Row],[auxi]:[auxi]],SUMIF(Tabel1[semaine],Tabel1[[#This Row],[semaine]],Tabel1[Repas soir]),"-")</f>
        <v>-</v>
      </c>
      <c r="V98"/>
    </row>
    <row r="99" spans="1:22" ht="15.75" thickBot="1" x14ac:dyDescent="0.3">
      <c r="A99" s="35" t="str">
        <f>MOD(YEAR(Tabel1[[#This Row],[Date]]-WEEKDAY(Tabel1[[#This Row],[Date]],2)+4),100)&amp;TEXT(_xlfn.ISOWEEKNUM(Tabel1[[#This Row],[Date]]),"-00")</f>
        <v>26-14</v>
      </c>
      <c r="B99" s="55" t="str">
        <f>MOD(YEAR(Tabel1[[#This Row],[Date]]),100) &amp; TEXT(MONTH(Tabel1[[#This Row],[Date]]),"-00")</f>
        <v>26-04</v>
      </c>
      <c r="C99" s="36">
        <v>46115</v>
      </c>
      <c r="D99" s="37"/>
      <c r="E99" s="37"/>
      <c r="F99" s="37"/>
      <c r="G99" s="37"/>
      <c r="H99" s="37"/>
      <c r="I99" s="37"/>
      <c r="J99" s="37"/>
      <c r="K99" s="37"/>
      <c r="L99" s="38">
        <f>IF(OR(C99="",ISBLANK(C99)),"",IF(G99="",0,G99-D99-(F99-E99))+IF(K99="",0,IF(K99&lt;H99,K99+1,K99)-H99-(J99-I99)))</f>
        <v>0</v>
      </c>
      <c r="M99" s="39"/>
      <c r="N99" s="38">
        <f>IF(C99="","",IF(M99&lt;&gt;"",IF(ISNUMBER(SEARCH("ecole",M99)),8/24,IF(OR(M99="Congés payés",M99="RTT",M99="Arrêt de travail",M99="Congés sans solde",M99="Jour de repos",M99="Formation"),7/24,IF(M99="Férié",7.8/24,L99))),L99))</f>
        <v>0</v>
      </c>
      <c r="O99" s="39"/>
      <c r="P99" s="40"/>
      <c r="Q99" s="52" cm="1">
        <f t="array" ref="Q99">--(_xlfn.AGGREGATE(14,6,Tabel1[Date]/(Tabel1[semaine]=Tabel1[[#This Row],[semaine]]),1)=Tabel1[[#This Row],[Date]])</f>
        <v>0</v>
      </c>
      <c r="R99" s="41" t="str" cm="1">
        <f t="array" ref="R99">IF(Tabel1[[#This Row],[auxi]:[auxi]],SUMIF(Tabel1[semaine],Tabel1[[#This Row],[semaine]],Tabel1[Heures payées]),"-")</f>
        <v>-</v>
      </c>
      <c r="S99" s="42" t="str" cm="1">
        <f t="array" ref="S99">IF(Tabel1[[#This Row],[auxi]:[auxi]],Tabel1[[#This Row],[total semaine]]*24-Contrat_hebdo__h,"")</f>
        <v/>
      </c>
      <c r="T99" s="35" t="str" cm="1">
        <f t="array" ref="T99">IF(Tabel1[[#This Row],[auxi]:[auxi]],SUMIF(Tabel1[semaine],Tabel1[[#This Row],[semaine]],Tabel1[Repas matin]),"-")</f>
        <v>-</v>
      </c>
      <c r="U99" s="35" t="str" cm="1">
        <f t="array" ref="U99">IF(Tabel1[[#This Row],[auxi]:[auxi]],SUMIF(Tabel1[semaine],Tabel1[[#This Row],[semaine]],Tabel1[Repas soir]),"-")</f>
        <v>-</v>
      </c>
      <c r="V99"/>
    </row>
    <row r="100" spans="1:22" ht="15.75" thickBot="1" x14ac:dyDescent="0.3">
      <c r="A100" s="35" t="str">
        <f>MOD(YEAR(Tabel1[[#This Row],[Date]]-WEEKDAY(Tabel1[[#This Row],[Date]],2)+4),100)&amp;TEXT(_xlfn.ISOWEEKNUM(Tabel1[[#This Row],[Date]]),"-00")</f>
        <v>26-14</v>
      </c>
      <c r="B100" s="55" t="str">
        <f>MOD(YEAR(Tabel1[[#This Row],[Date]]),100) &amp; TEXT(MONTH(Tabel1[[#This Row],[Date]]),"-00")</f>
        <v>26-04</v>
      </c>
      <c r="C100" s="36">
        <v>46116</v>
      </c>
      <c r="D100" s="37"/>
      <c r="E100" s="37"/>
      <c r="F100" s="37"/>
      <c r="G100" s="37"/>
      <c r="H100" s="37"/>
      <c r="I100" s="37"/>
      <c r="J100" s="37"/>
      <c r="K100" s="37"/>
      <c r="L100" s="38">
        <f>IF(OR(C100="",ISBLANK(C100)),"",IF(G100="",0,G100-D100-(F100-E100))+IF(K100="",0,IF(K100&lt;H100,K100+1,K100)-H100-(J100-I100)))</f>
        <v>0</v>
      </c>
      <c r="M100" s="39"/>
      <c r="N100" s="38">
        <f>IF(C100="","",IF(M100&lt;&gt;"",IF(ISNUMBER(SEARCH("ecole",M100)),8/24,IF(OR(M100="Congés payés",M100="RTT",M100="Arrêt de travail",M100="Congés sans solde",M100="Jour de repos",M100="Formation"),7/24,IF(M100="Férié",7.8/24,L100))),L100))</f>
        <v>0</v>
      </c>
      <c r="O100" s="39"/>
      <c r="P100" s="40"/>
      <c r="Q100" s="52" cm="1">
        <f t="array" ref="Q100">--(_xlfn.AGGREGATE(14,6,Tabel1[Date]/(Tabel1[semaine]=Tabel1[[#This Row],[semaine]]),1)=Tabel1[[#This Row],[Date]])</f>
        <v>0</v>
      </c>
      <c r="R100" s="41" t="str" cm="1">
        <f t="array" ref="R100">IF(Tabel1[[#This Row],[auxi]:[auxi]],SUMIF(Tabel1[semaine],Tabel1[[#This Row],[semaine]],Tabel1[Heures payées]),"-")</f>
        <v>-</v>
      </c>
      <c r="S100" s="42" t="str" cm="1">
        <f t="array" ref="S100">IF(Tabel1[[#This Row],[auxi]:[auxi]],Tabel1[[#This Row],[total semaine]]*24-Contrat_hebdo__h,"")</f>
        <v/>
      </c>
      <c r="T100" s="35" t="str" cm="1">
        <f t="array" ref="T100">IF(Tabel1[[#This Row],[auxi]:[auxi]],SUMIF(Tabel1[semaine],Tabel1[[#This Row],[semaine]],Tabel1[Repas matin]),"-")</f>
        <v>-</v>
      </c>
      <c r="U100" s="35" t="str" cm="1">
        <f t="array" ref="U100">IF(Tabel1[[#This Row],[auxi]:[auxi]],SUMIF(Tabel1[semaine],Tabel1[[#This Row],[semaine]],Tabel1[Repas soir]),"-")</f>
        <v>-</v>
      </c>
      <c r="V100"/>
    </row>
    <row r="101" spans="1:22" ht="15.75" thickBot="1" x14ac:dyDescent="0.3">
      <c r="A101" s="35" t="str">
        <f>MOD(YEAR(Tabel1[[#This Row],[Date]]-WEEKDAY(Tabel1[[#This Row],[Date]],2)+4),100)&amp;TEXT(_xlfn.ISOWEEKNUM(Tabel1[[#This Row],[Date]]),"-00")</f>
        <v>26-14</v>
      </c>
      <c r="B101" s="55" t="str">
        <f>MOD(YEAR(Tabel1[[#This Row],[Date]]),100) &amp; TEXT(MONTH(Tabel1[[#This Row],[Date]]),"-00")</f>
        <v>26-04</v>
      </c>
      <c r="C101" s="36">
        <v>46117</v>
      </c>
      <c r="D101" s="37"/>
      <c r="E101" s="37"/>
      <c r="F101" s="37"/>
      <c r="G101" s="37"/>
      <c r="H101" s="37"/>
      <c r="I101" s="37"/>
      <c r="J101" s="37"/>
      <c r="K101" s="37"/>
      <c r="L101" s="38">
        <f>IF(OR(C101="",ISBLANK(C101)),"",IF(G101="",0,G101-D101-(F101-E101))+IF(K101="",0,IF(K101&lt;H101,K101+1,K101)-H101-(J101-I101)))</f>
        <v>0</v>
      </c>
      <c r="M101" s="39"/>
      <c r="N101" s="38">
        <f>IF(C101="","",IF(M101&lt;&gt;"",IF(ISNUMBER(SEARCH("ecole",M101)),8/24,IF(OR(M101="Congés payés",M101="RTT",M101="Arrêt de travail",M101="Congés sans solde",M101="Jour de repos",M101="Formation"),7/24,IF(M101="Férié",7.8/24,L101))),L101))</f>
        <v>0</v>
      </c>
      <c r="O101" s="39"/>
      <c r="P101" s="40"/>
      <c r="Q101" s="52" cm="1">
        <f t="array" ref="Q101">--(_xlfn.AGGREGATE(14,6,Tabel1[Date]/(Tabel1[semaine]=Tabel1[[#This Row],[semaine]]),1)=Tabel1[[#This Row],[Date]])</f>
        <v>1</v>
      </c>
      <c r="R101" s="41" cm="1">
        <f t="array" ref="R101">IF(Tabel1[[#This Row],[auxi]:[auxi]],SUMIF(Tabel1[semaine],Tabel1[[#This Row],[semaine]],Tabel1[Heures payées]),"-")</f>
        <v>0</v>
      </c>
      <c r="S101" s="42" cm="1">
        <f t="array" ref="S101">IF(Tabel1[[#This Row],[auxi]:[auxi]],Tabel1[[#This Row],[total semaine]]*24-Contrat_hebdo__h,"")</f>
        <v>-39</v>
      </c>
      <c r="T101" s="35" cm="1">
        <f t="array" ref="T101">IF(Tabel1[[#This Row],[auxi]:[auxi]],SUMIF(Tabel1[semaine],Tabel1[[#This Row],[semaine]],Tabel1[Repas matin]),"-")</f>
        <v>0</v>
      </c>
      <c r="U101" s="35" cm="1">
        <f t="array" ref="U101">IF(Tabel1[[#This Row],[auxi]:[auxi]],SUMIF(Tabel1[semaine],Tabel1[[#This Row],[semaine]],Tabel1[Repas soir]),"-")</f>
        <v>0</v>
      </c>
      <c r="V101"/>
    </row>
    <row r="102" spans="1:22" ht="15.75" thickBot="1" x14ac:dyDescent="0.3">
      <c r="A102" s="35" t="str">
        <f>MOD(YEAR(Tabel1[[#This Row],[Date]]-WEEKDAY(Tabel1[[#This Row],[Date]],2)+4),100)&amp;TEXT(_xlfn.ISOWEEKNUM(Tabel1[[#This Row],[Date]]),"-00")</f>
        <v>26-15</v>
      </c>
      <c r="B102" s="55" t="str">
        <f>MOD(YEAR(Tabel1[[#This Row],[Date]]),100) &amp; TEXT(MONTH(Tabel1[[#This Row],[Date]]),"-00")</f>
        <v>26-04</v>
      </c>
      <c r="C102" s="36">
        <v>46118</v>
      </c>
      <c r="D102" s="37"/>
      <c r="E102" s="37"/>
      <c r="F102" s="37"/>
      <c r="G102" s="37"/>
      <c r="H102" s="37"/>
      <c r="I102" s="37"/>
      <c r="J102" s="37"/>
      <c r="K102" s="37"/>
      <c r="L102" s="38">
        <f>IF(OR(C102="",ISBLANK(C102)),"",IF(G102="",0,G102-D102-(F102-E102))+IF(K102="",0,IF(K102&lt;H102,K102+1,K102)-H102-(J102-I102)))</f>
        <v>0</v>
      </c>
      <c r="M102" s="39"/>
      <c r="N102" s="38">
        <f>IF(C102="","",IF(M102&lt;&gt;"",IF(ISNUMBER(SEARCH("ecole",M102)),8/24,IF(OR(M102="Congés payés",M102="RTT",M102="Arrêt de travail",M102="Congés sans solde",M102="Jour de repos",M102="Formation"),7/24,IF(M102="Férié",7.8/24,L102))),L102))</f>
        <v>0</v>
      </c>
      <c r="O102" s="39"/>
      <c r="P102" s="40"/>
      <c r="Q102" s="52" cm="1">
        <f t="array" ref="Q102">--(_xlfn.AGGREGATE(14,6,Tabel1[Date]/(Tabel1[semaine]=Tabel1[[#This Row],[semaine]]),1)=Tabel1[[#This Row],[Date]])</f>
        <v>0</v>
      </c>
      <c r="R102" s="41" t="str" cm="1">
        <f t="array" ref="R102">IF(Tabel1[[#This Row],[auxi]:[auxi]],SUMIF(Tabel1[semaine],Tabel1[[#This Row],[semaine]],Tabel1[Heures payées]),"-")</f>
        <v>-</v>
      </c>
      <c r="S102" s="42" t="str" cm="1">
        <f t="array" ref="S102">IF(Tabel1[[#This Row],[auxi]:[auxi]],Tabel1[[#This Row],[total semaine]]*24-Contrat_hebdo__h,"")</f>
        <v/>
      </c>
      <c r="T102" s="35" t="str" cm="1">
        <f t="array" ref="T102">IF(Tabel1[[#This Row],[auxi]:[auxi]],SUMIF(Tabel1[semaine],Tabel1[[#This Row],[semaine]],Tabel1[Repas matin]),"-")</f>
        <v>-</v>
      </c>
      <c r="U102" s="35" t="str" cm="1">
        <f t="array" ref="U102">IF(Tabel1[[#This Row],[auxi]:[auxi]],SUMIF(Tabel1[semaine],Tabel1[[#This Row],[semaine]],Tabel1[Repas soir]),"-")</f>
        <v>-</v>
      </c>
      <c r="V102"/>
    </row>
    <row r="103" spans="1:22" ht="15.75" thickBot="1" x14ac:dyDescent="0.3">
      <c r="A103" s="35" t="str">
        <f>MOD(YEAR(Tabel1[[#This Row],[Date]]-WEEKDAY(Tabel1[[#This Row],[Date]],2)+4),100)&amp;TEXT(_xlfn.ISOWEEKNUM(Tabel1[[#This Row],[Date]]),"-00")</f>
        <v>26-15</v>
      </c>
      <c r="B103" s="55" t="str">
        <f>MOD(YEAR(Tabel1[[#This Row],[Date]]),100) &amp; TEXT(MONTH(Tabel1[[#This Row],[Date]]),"-00")</f>
        <v>26-04</v>
      </c>
      <c r="C103" s="36">
        <v>46119</v>
      </c>
      <c r="D103" s="37"/>
      <c r="E103" s="37"/>
      <c r="F103" s="37"/>
      <c r="G103" s="37"/>
      <c r="H103" s="37"/>
      <c r="I103" s="37"/>
      <c r="J103" s="37"/>
      <c r="K103" s="37"/>
      <c r="L103" s="38">
        <f>IF(OR(C103="",ISBLANK(C103)),"",IF(G103="",0,G103-D103-(F103-E103))+IF(K103="",0,IF(K103&lt;H103,K103+1,K103)-H103-(J103-I103)))</f>
        <v>0</v>
      </c>
      <c r="M103" s="39"/>
      <c r="N103" s="38">
        <f>IF(C103="","",IF(M103&lt;&gt;"",IF(ISNUMBER(SEARCH("ecole",M103)),8/24,IF(OR(M103="Congés payés",M103="RTT",M103="Arrêt de travail",M103="Congés sans solde",M103="Jour de repos",M103="Formation"),7/24,IF(M103="Férié",7.8/24,L103))),L103))</f>
        <v>0</v>
      </c>
      <c r="O103" s="39"/>
      <c r="P103" s="40"/>
      <c r="Q103" s="52" cm="1">
        <f t="array" ref="Q103">--(_xlfn.AGGREGATE(14,6,Tabel1[Date]/(Tabel1[semaine]=Tabel1[[#This Row],[semaine]]),1)=Tabel1[[#This Row],[Date]])</f>
        <v>0</v>
      </c>
      <c r="R103" s="41" t="str" cm="1">
        <f t="array" ref="R103">IF(Tabel1[[#This Row],[auxi]:[auxi]],SUMIF(Tabel1[semaine],Tabel1[[#This Row],[semaine]],Tabel1[Heures payées]),"-")</f>
        <v>-</v>
      </c>
      <c r="S103" s="42" t="str" cm="1">
        <f t="array" ref="S103">IF(Tabel1[[#This Row],[auxi]:[auxi]],Tabel1[[#This Row],[total semaine]]*24-Contrat_hebdo__h,"")</f>
        <v/>
      </c>
      <c r="T103" s="35" t="str" cm="1">
        <f t="array" ref="T103">IF(Tabel1[[#This Row],[auxi]:[auxi]],SUMIF(Tabel1[semaine],Tabel1[[#This Row],[semaine]],Tabel1[Repas matin]),"-")</f>
        <v>-</v>
      </c>
      <c r="U103" s="35" t="str" cm="1">
        <f t="array" ref="U103">IF(Tabel1[[#This Row],[auxi]:[auxi]],SUMIF(Tabel1[semaine],Tabel1[[#This Row],[semaine]],Tabel1[Repas soir]),"-")</f>
        <v>-</v>
      </c>
      <c r="V103"/>
    </row>
    <row r="104" spans="1:22" ht="15.75" thickBot="1" x14ac:dyDescent="0.3">
      <c r="A104" s="35" t="str">
        <f>MOD(YEAR(Tabel1[[#This Row],[Date]]-WEEKDAY(Tabel1[[#This Row],[Date]],2)+4),100)&amp;TEXT(_xlfn.ISOWEEKNUM(Tabel1[[#This Row],[Date]]),"-00")</f>
        <v>26-15</v>
      </c>
      <c r="B104" s="55" t="str">
        <f>MOD(YEAR(Tabel1[[#This Row],[Date]]),100) &amp; TEXT(MONTH(Tabel1[[#This Row],[Date]]),"-00")</f>
        <v>26-04</v>
      </c>
      <c r="C104" s="36">
        <v>46120</v>
      </c>
      <c r="D104" s="37"/>
      <c r="E104" s="37"/>
      <c r="F104" s="37"/>
      <c r="G104" s="37"/>
      <c r="H104" s="37"/>
      <c r="I104" s="37"/>
      <c r="J104" s="37"/>
      <c r="K104" s="37"/>
      <c r="L104" s="38">
        <f>IF(OR(C104="",ISBLANK(C104)),"",IF(G104="",0,G104-D104-(F104-E104))+IF(K104="",0,IF(K104&lt;H104,K104+1,K104)-H104-(J104-I104)))</f>
        <v>0</v>
      </c>
      <c r="M104" s="39"/>
      <c r="N104" s="38">
        <f>IF(C104="","",IF(M104&lt;&gt;"",IF(ISNUMBER(SEARCH("ecole",M104)),8/24,IF(OR(M104="Congés payés",M104="RTT",M104="Arrêt de travail",M104="Congés sans solde",M104="Jour de repos",M104="Formation"),7/24,IF(M104="Férié",7.8/24,L104))),L104))</f>
        <v>0</v>
      </c>
      <c r="O104" s="39"/>
      <c r="P104" s="40"/>
      <c r="Q104" s="52" cm="1">
        <f t="array" ref="Q104">--(_xlfn.AGGREGATE(14,6,Tabel1[Date]/(Tabel1[semaine]=Tabel1[[#This Row],[semaine]]),1)=Tabel1[[#This Row],[Date]])</f>
        <v>0</v>
      </c>
      <c r="R104" s="41" t="str" cm="1">
        <f t="array" ref="R104">IF(Tabel1[[#This Row],[auxi]:[auxi]],SUMIF(Tabel1[semaine],Tabel1[[#This Row],[semaine]],Tabel1[Heures payées]),"-")</f>
        <v>-</v>
      </c>
      <c r="S104" s="42" t="str" cm="1">
        <f t="array" ref="S104">IF(Tabel1[[#This Row],[auxi]:[auxi]],Tabel1[[#This Row],[total semaine]]*24-Contrat_hebdo__h,"")</f>
        <v/>
      </c>
      <c r="T104" s="35" t="str" cm="1">
        <f t="array" ref="T104">IF(Tabel1[[#This Row],[auxi]:[auxi]],SUMIF(Tabel1[semaine],Tabel1[[#This Row],[semaine]],Tabel1[Repas matin]),"-")</f>
        <v>-</v>
      </c>
      <c r="U104" s="35" t="str" cm="1">
        <f t="array" ref="U104">IF(Tabel1[[#This Row],[auxi]:[auxi]],SUMIF(Tabel1[semaine],Tabel1[[#This Row],[semaine]],Tabel1[Repas soir]),"-")</f>
        <v>-</v>
      </c>
      <c r="V104"/>
    </row>
    <row r="105" spans="1:22" ht="15.75" thickBot="1" x14ac:dyDescent="0.3">
      <c r="A105" s="35" t="str">
        <f>MOD(YEAR(Tabel1[[#This Row],[Date]]-WEEKDAY(Tabel1[[#This Row],[Date]],2)+4),100)&amp;TEXT(_xlfn.ISOWEEKNUM(Tabel1[[#This Row],[Date]]),"-00")</f>
        <v>26-15</v>
      </c>
      <c r="B105" s="55" t="str">
        <f>MOD(YEAR(Tabel1[[#This Row],[Date]]),100) &amp; TEXT(MONTH(Tabel1[[#This Row],[Date]]),"-00")</f>
        <v>26-04</v>
      </c>
      <c r="C105" s="36">
        <v>46121</v>
      </c>
      <c r="D105" s="37"/>
      <c r="E105" s="37"/>
      <c r="F105" s="37"/>
      <c r="G105" s="37"/>
      <c r="H105" s="37"/>
      <c r="I105" s="37"/>
      <c r="J105" s="37"/>
      <c r="K105" s="37"/>
      <c r="L105" s="38">
        <f>IF(OR(C105="",ISBLANK(C105)),"",IF(G105="",0,G105-D105-(F105-E105))+IF(K105="",0,IF(K105&lt;H105,K105+1,K105)-H105-(J105-I105)))</f>
        <v>0</v>
      </c>
      <c r="M105" s="39"/>
      <c r="N105" s="38">
        <f>IF(C105="","",IF(M105&lt;&gt;"",IF(ISNUMBER(SEARCH("ecole",M105)),8/24,IF(OR(M105="Congés payés",M105="RTT",M105="Arrêt de travail",M105="Congés sans solde",M105="Jour de repos",M105="Formation"),7/24,IF(M105="Férié",7.8/24,L105))),L105))</f>
        <v>0</v>
      </c>
      <c r="O105" s="39"/>
      <c r="P105" s="40"/>
      <c r="Q105" s="52" cm="1">
        <f t="array" ref="Q105">--(_xlfn.AGGREGATE(14,6,Tabel1[Date]/(Tabel1[semaine]=Tabel1[[#This Row],[semaine]]),1)=Tabel1[[#This Row],[Date]])</f>
        <v>0</v>
      </c>
      <c r="R105" s="41" t="str" cm="1">
        <f t="array" ref="R105">IF(Tabel1[[#This Row],[auxi]:[auxi]],SUMIF(Tabel1[semaine],Tabel1[[#This Row],[semaine]],Tabel1[Heures payées]),"-")</f>
        <v>-</v>
      </c>
      <c r="S105" s="42" t="str" cm="1">
        <f t="array" ref="S105">IF(Tabel1[[#This Row],[auxi]:[auxi]],Tabel1[[#This Row],[total semaine]]*24-Contrat_hebdo__h,"")</f>
        <v/>
      </c>
      <c r="T105" s="35" t="str" cm="1">
        <f t="array" ref="T105">IF(Tabel1[[#This Row],[auxi]:[auxi]],SUMIF(Tabel1[semaine],Tabel1[[#This Row],[semaine]],Tabel1[Repas matin]),"-")</f>
        <v>-</v>
      </c>
      <c r="U105" s="35" t="str" cm="1">
        <f t="array" ref="U105">IF(Tabel1[[#This Row],[auxi]:[auxi]],SUMIF(Tabel1[semaine],Tabel1[[#This Row],[semaine]],Tabel1[Repas soir]),"-")</f>
        <v>-</v>
      </c>
      <c r="V105"/>
    </row>
    <row r="106" spans="1:22" ht="15.75" thickBot="1" x14ac:dyDescent="0.3">
      <c r="A106" s="35" t="str">
        <f>MOD(YEAR(Tabel1[[#This Row],[Date]]-WEEKDAY(Tabel1[[#This Row],[Date]],2)+4),100)&amp;TEXT(_xlfn.ISOWEEKNUM(Tabel1[[#This Row],[Date]]),"-00")</f>
        <v>26-15</v>
      </c>
      <c r="B106" s="55" t="str">
        <f>MOD(YEAR(Tabel1[[#This Row],[Date]]),100) &amp; TEXT(MONTH(Tabel1[[#This Row],[Date]]),"-00")</f>
        <v>26-04</v>
      </c>
      <c r="C106" s="36">
        <v>46122</v>
      </c>
      <c r="D106" s="37"/>
      <c r="E106" s="37"/>
      <c r="F106" s="37"/>
      <c r="G106" s="37"/>
      <c r="H106" s="37"/>
      <c r="I106" s="37"/>
      <c r="J106" s="37"/>
      <c r="K106" s="37"/>
      <c r="L106" s="38">
        <f>IF(OR(C106="",ISBLANK(C106)),"",IF(G106="",0,G106-D106-(F106-E106))+IF(K106="",0,IF(K106&lt;H106,K106+1,K106)-H106-(J106-I106)))</f>
        <v>0</v>
      </c>
      <c r="M106" s="39"/>
      <c r="N106" s="38">
        <f>IF(C106="","",IF(M106&lt;&gt;"",IF(ISNUMBER(SEARCH("ecole",M106)),8/24,IF(OR(M106="Congés payés",M106="RTT",M106="Arrêt de travail",M106="Congés sans solde",M106="Jour de repos",M106="Formation"),7/24,IF(M106="Férié",7.8/24,L106))),L106))</f>
        <v>0</v>
      </c>
      <c r="O106" s="39"/>
      <c r="P106" s="40"/>
      <c r="Q106" s="52" cm="1">
        <f t="array" ref="Q106">--(_xlfn.AGGREGATE(14,6,Tabel1[Date]/(Tabel1[semaine]=Tabel1[[#This Row],[semaine]]),1)=Tabel1[[#This Row],[Date]])</f>
        <v>0</v>
      </c>
      <c r="R106" s="41" t="str" cm="1">
        <f t="array" ref="R106">IF(Tabel1[[#This Row],[auxi]:[auxi]],SUMIF(Tabel1[semaine],Tabel1[[#This Row],[semaine]],Tabel1[Heures payées]),"-")</f>
        <v>-</v>
      </c>
      <c r="S106" s="42" t="str" cm="1">
        <f t="array" ref="S106">IF(Tabel1[[#This Row],[auxi]:[auxi]],Tabel1[[#This Row],[total semaine]]*24-Contrat_hebdo__h,"")</f>
        <v/>
      </c>
      <c r="T106" s="35" t="str" cm="1">
        <f t="array" ref="T106">IF(Tabel1[[#This Row],[auxi]:[auxi]],SUMIF(Tabel1[semaine],Tabel1[[#This Row],[semaine]],Tabel1[Repas matin]),"-")</f>
        <v>-</v>
      </c>
      <c r="U106" s="35" t="str" cm="1">
        <f t="array" ref="U106">IF(Tabel1[[#This Row],[auxi]:[auxi]],SUMIF(Tabel1[semaine],Tabel1[[#This Row],[semaine]],Tabel1[Repas soir]),"-")</f>
        <v>-</v>
      </c>
      <c r="V106"/>
    </row>
    <row r="107" spans="1:22" ht="15.75" thickBot="1" x14ac:dyDescent="0.3">
      <c r="A107" s="35" t="str">
        <f>MOD(YEAR(Tabel1[[#This Row],[Date]]-WEEKDAY(Tabel1[[#This Row],[Date]],2)+4),100)&amp;TEXT(_xlfn.ISOWEEKNUM(Tabel1[[#This Row],[Date]]),"-00")</f>
        <v>26-15</v>
      </c>
      <c r="B107" s="55" t="str">
        <f>MOD(YEAR(Tabel1[[#This Row],[Date]]),100) &amp; TEXT(MONTH(Tabel1[[#This Row],[Date]]),"-00")</f>
        <v>26-04</v>
      </c>
      <c r="C107" s="36">
        <v>46123</v>
      </c>
      <c r="D107" s="37"/>
      <c r="E107" s="37"/>
      <c r="F107" s="37"/>
      <c r="G107" s="37"/>
      <c r="H107" s="37"/>
      <c r="I107" s="37"/>
      <c r="J107" s="37"/>
      <c r="K107" s="37"/>
      <c r="L107" s="38">
        <f>IF(OR(C107="",ISBLANK(C107)),"",IF(G107="",0,G107-D107-(F107-E107))+IF(K107="",0,IF(K107&lt;H107,K107+1,K107)-H107-(J107-I107)))</f>
        <v>0</v>
      </c>
      <c r="M107" s="39"/>
      <c r="N107" s="38">
        <f>IF(C107="","",IF(M107&lt;&gt;"",IF(ISNUMBER(SEARCH("ecole",M107)),8/24,IF(OR(M107="Congés payés",M107="RTT",M107="Arrêt de travail",M107="Congés sans solde",M107="Jour de repos",M107="Formation"),7/24,IF(M107="Férié",7.8/24,L107))),L107))</f>
        <v>0</v>
      </c>
      <c r="O107" s="39"/>
      <c r="P107" s="40"/>
      <c r="Q107" s="52" cm="1">
        <f t="array" ref="Q107">--(_xlfn.AGGREGATE(14,6,Tabel1[Date]/(Tabel1[semaine]=Tabel1[[#This Row],[semaine]]),1)=Tabel1[[#This Row],[Date]])</f>
        <v>0</v>
      </c>
      <c r="R107" s="41" t="str" cm="1">
        <f t="array" ref="R107">IF(Tabel1[[#This Row],[auxi]:[auxi]],SUMIF(Tabel1[semaine],Tabel1[[#This Row],[semaine]],Tabel1[Heures payées]),"-")</f>
        <v>-</v>
      </c>
      <c r="S107" s="42" t="str" cm="1">
        <f t="array" ref="S107">IF(Tabel1[[#This Row],[auxi]:[auxi]],Tabel1[[#This Row],[total semaine]]*24-Contrat_hebdo__h,"")</f>
        <v/>
      </c>
      <c r="T107" s="35" t="str" cm="1">
        <f t="array" ref="T107">IF(Tabel1[[#This Row],[auxi]:[auxi]],SUMIF(Tabel1[semaine],Tabel1[[#This Row],[semaine]],Tabel1[Repas matin]),"-")</f>
        <v>-</v>
      </c>
      <c r="U107" s="35" t="str" cm="1">
        <f t="array" ref="U107">IF(Tabel1[[#This Row],[auxi]:[auxi]],SUMIF(Tabel1[semaine],Tabel1[[#This Row],[semaine]],Tabel1[Repas soir]),"-")</f>
        <v>-</v>
      </c>
      <c r="V107"/>
    </row>
    <row r="108" spans="1:22" ht="15.75" thickBot="1" x14ac:dyDescent="0.3">
      <c r="A108" s="35" t="str">
        <f>MOD(YEAR(Tabel1[[#This Row],[Date]]-WEEKDAY(Tabel1[[#This Row],[Date]],2)+4),100)&amp;TEXT(_xlfn.ISOWEEKNUM(Tabel1[[#This Row],[Date]]),"-00")</f>
        <v>26-15</v>
      </c>
      <c r="B108" s="55" t="str">
        <f>MOD(YEAR(Tabel1[[#This Row],[Date]]),100) &amp; TEXT(MONTH(Tabel1[[#This Row],[Date]]),"-00")</f>
        <v>26-04</v>
      </c>
      <c r="C108" s="36">
        <v>46124</v>
      </c>
      <c r="D108" s="37"/>
      <c r="E108" s="37"/>
      <c r="F108" s="37"/>
      <c r="G108" s="37"/>
      <c r="H108" s="37"/>
      <c r="I108" s="37"/>
      <c r="J108" s="37"/>
      <c r="K108" s="37"/>
      <c r="L108" s="38">
        <f>IF(OR(C108="",ISBLANK(C108)),"",IF(G108="",0,G108-D108-(F108-E108))+IF(K108="",0,IF(K108&lt;H108,K108+1,K108)-H108-(J108-I108)))</f>
        <v>0</v>
      </c>
      <c r="M108" s="39"/>
      <c r="N108" s="38">
        <f>IF(C108="","",IF(M108&lt;&gt;"",IF(ISNUMBER(SEARCH("ecole",M108)),8/24,IF(OR(M108="Congés payés",M108="RTT",M108="Arrêt de travail",M108="Congés sans solde",M108="Jour de repos",M108="Formation"),7/24,IF(M108="Férié",7.8/24,L108))),L108))</f>
        <v>0</v>
      </c>
      <c r="O108" s="39"/>
      <c r="P108" s="40"/>
      <c r="Q108" s="52" cm="1">
        <f t="array" ref="Q108">--(_xlfn.AGGREGATE(14,6,Tabel1[Date]/(Tabel1[semaine]=Tabel1[[#This Row],[semaine]]),1)=Tabel1[[#This Row],[Date]])</f>
        <v>1</v>
      </c>
      <c r="R108" s="41" cm="1">
        <f t="array" ref="R108">IF(Tabel1[[#This Row],[auxi]:[auxi]],SUMIF(Tabel1[semaine],Tabel1[[#This Row],[semaine]],Tabel1[Heures payées]),"-")</f>
        <v>0</v>
      </c>
      <c r="S108" s="42" cm="1">
        <f t="array" ref="S108">IF(Tabel1[[#This Row],[auxi]:[auxi]],Tabel1[[#This Row],[total semaine]]*24-Contrat_hebdo__h,"")</f>
        <v>-39</v>
      </c>
      <c r="T108" s="35" cm="1">
        <f t="array" ref="T108">IF(Tabel1[[#This Row],[auxi]:[auxi]],SUMIF(Tabel1[semaine],Tabel1[[#This Row],[semaine]],Tabel1[Repas matin]),"-")</f>
        <v>0</v>
      </c>
      <c r="U108" s="35" cm="1">
        <f t="array" ref="U108">IF(Tabel1[[#This Row],[auxi]:[auxi]],SUMIF(Tabel1[semaine],Tabel1[[#This Row],[semaine]],Tabel1[Repas soir]),"-")</f>
        <v>0</v>
      </c>
      <c r="V108"/>
    </row>
    <row r="109" spans="1:22" ht="15.75" thickBot="1" x14ac:dyDescent="0.3">
      <c r="A109" s="35" t="str">
        <f>MOD(YEAR(Tabel1[[#This Row],[Date]]-WEEKDAY(Tabel1[[#This Row],[Date]],2)+4),100)&amp;TEXT(_xlfn.ISOWEEKNUM(Tabel1[[#This Row],[Date]]),"-00")</f>
        <v>26-16</v>
      </c>
      <c r="B109" s="55" t="str">
        <f>MOD(YEAR(Tabel1[[#This Row],[Date]]),100) &amp; TEXT(MONTH(Tabel1[[#This Row],[Date]]),"-00")</f>
        <v>26-04</v>
      </c>
      <c r="C109" s="36">
        <v>46125</v>
      </c>
      <c r="D109" s="37"/>
      <c r="E109" s="37"/>
      <c r="F109" s="37"/>
      <c r="G109" s="37"/>
      <c r="H109" s="37"/>
      <c r="I109" s="37"/>
      <c r="J109" s="37"/>
      <c r="K109" s="37"/>
      <c r="L109" s="38">
        <f>IF(OR(C109="",ISBLANK(C109)),"",IF(G109="",0,G109-D109-(F109-E109))+IF(K109="",0,IF(K109&lt;H109,K109+1,K109)-H109-(J109-I109)))</f>
        <v>0</v>
      </c>
      <c r="M109" s="39"/>
      <c r="N109" s="38">
        <f>IF(C109="","",IF(M109&lt;&gt;"",IF(ISNUMBER(SEARCH("ecole",M109)),8/24,IF(OR(M109="Congés payés",M109="RTT",M109="Arrêt de travail",M109="Congés sans solde",M109="Jour de repos",M109="Formation"),7/24,IF(M109="Férié",7.8/24,L109))),L109))</f>
        <v>0</v>
      </c>
      <c r="O109" s="39"/>
      <c r="P109" s="40"/>
      <c r="Q109" s="52" cm="1">
        <f t="array" ref="Q109">--(_xlfn.AGGREGATE(14,6,Tabel1[Date]/(Tabel1[semaine]=Tabel1[[#This Row],[semaine]]),1)=Tabel1[[#This Row],[Date]])</f>
        <v>0</v>
      </c>
      <c r="R109" s="41" t="str" cm="1">
        <f t="array" ref="R109">IF(Tabel1[[#This Row],[auxi]:[auxi]],SUMIF(Tabel1[semaine],Tabel1[[#This Row],[semaine]],Tabel1[Heures payées]),"-")</f>
        <v>-</v>
      </c>
      <c r="S109" s="42" t="str" cm="1">
        <f t="array" ref="S109">IF(Tabel1[[#This Row],[auxi]:[auxi]],Tabel1[[#This Row],[total semaine]]*24-Contrat_hebdo__h,"")</f>
        <v/>
      </c>
      <c r="T109" s="35" t="str" cm="1">
        <f t="array" ref="T109">IF(Tabel1[[#This Row],[auxi]:[auxi]],SUMIF(Tabel1[semaine],Tabel1[[#This Row],[semaine]],Tabel1[Repas matin]),"-")</f>
        <v>-</v>
      </c>
      <c r="U109" s="35" t="str" cm="1">
        <f t="array" ref="U109">IF(Tabel1[[#This Row],[auxi]:[auxi]],SUMIF(Tabel1[semaine],Tabel1[[#This Row],[semaine]],Tabel1[Repas soir]),"-")</f>
        <v>-</v>
      </c>
      <c r="V109"/>
    </row>
    <row r="110" spans="1:22" ht="15.75" thickBot="1" x14ac:dyDescent="0.3">
      <c r="A110" s="35" t="str">
        <f>MOD(YEAR(Tabel1[[#This Row],[Date]]-WEEKDAY(Tabel1[[#This Row],[Date]],2)+4),100)&amp;TEXT(_xlfn.ISOWEEKNUM(Tabel1[[#This Row],[Date]]),"-00")</f>
        <v>26-16</v>
      </c>
      <c r="B110" s="55" t="str">
        <f>MOD(YEAR(Tabel1[[#This Row],[Date]]),100) &amp; TEXT(MONTH(Tabel1[[#This Row],[Date]]),"-00")</f>
        <v>26-04</v>
      </c>
      <c r="C110" s="36">
        <v>46126</v>
      </c>
      <c r="D110" s="37"/>
      <c r="E110" s="37"/>
      <c r="F110" s="37"/>
      <c r="G110" s="37"/>
      <c r="H110" s="37"/>
      <c r="I110" s="37"/>
      <c r="J110" s="37"/>
      <c r="K110" s="37"/>
      <c r="L110" s="38">
        <f>IF(OR(C110="",ISBLANK(C110)),"",IF(G110="",0,G110-D110-(F110-E110))+IF(K110="",0,IF(K110&lt;H110,K110+1,K110)-H110-(J110-I110)))</f>
        <v>0</v>
      </c>
      <c r="M110" s="39"/>
      <c r="N110" s="38">
        <f>IF(C110="","",IF(M110&lt;&gt;"",IF(ISNUMBER(SEARCH("ecole",M110)),8/24,IF(OR(M110="Congés payés",M110="RTT",M110="Arrêt de travail",M110="Congés sans solde",M110="Jour de repos",M110="Formation"),7/24,IF(M110="Férié",7.8/24,L110))),L110))</f>
        <v>0</v>
      </c>
      <c r="O110" s="39"/>
      <c r="P110" s="40"/>
      <c r="Q110" s="52" cm="1">
        <f t="array" ref="Q110">--(_xlfn.AGGREGATE(14,6,Tabel1[Date]/(Tabel1[semaine]=Tabel1[[#This Row],[semaine]]),1)=Tabel1[[#This Row],[Date]])</f>
        <v>0</v>
      </c>
      <c r="R110" s="41" t="str" cm="1">
        <f t="array" ref="R110">IF(Tabel1[[#This Row],[auxi]:[auxi]],SUMIF(Tabel1[semaine],Tabel1[[#This Row],[semaine]],Tabel1[Heures payées]),"-")</f>
        <v>-</v>
      </c>
      <c r="S110" s="42" t="str" cm="1">
        <f t="array" ref="S110">IF(Tabel1[[#This Row],[auxi]:[auxi]],Tabel1[[#This Row],[total semaine]]*24-Contrat_hebdo__h,"")</f>
        <v/>
      </c>
      <c r="T110" s="35" t="str" cm="1">
        <f t="array" ref="T110">IF(Tabel1[[#This Row],[auxi]:[auxi]],SUMIF(Tabel1[semaine],Tabel1[[#This Row],[semaine]],Tabel1[Repas matin]),"-")</f>
        <v>-</v>
      </c>
      <c r="U110" s="35" t="str" cm="1">
        <f t="array" ref="U110">IF(Tabel1[[#This Row],[auxi]:[auxi]],SUMIF(Tabel1[semaine],Tabel1[[#This Row],[semaine]],Tabel1[Repas soir]),"-")</f>
        <v>-</v>
      </c>
      <c r="V110"/>
    </row>
    <row r="111" spans="1:22" ht="15.75" thickBot="1" x14ac:dyDescent="0.3">
      <c r="A111" s="35" t="str">
        <f>MOD(YEAR(Tabel1[[#This Row],[Date]]-WEEKDAY(Tabel1[[#This Row],[Date]],2)+4),100)&amp;TEXT(_xlfn.ISOWEEKNUM(Tabel1[[#This Row],[Date]]),"-00")</f>
        <v>26-16</v>
      </c>
      <c r="B111" s="55" t="str">
        <f>MOD(YEAR(Tabel1[[#This Row],[Date]]),100) &amp; TEXT(MONTH(Tabel1[[#This Row],[Date]]),"-00")</f>
        <v>26-04</v>
      </c>
      <c r="C111" s="36">
        <v>46127</v>
      </c>
      <c r="D111" s="37"/>
      <c r="E111" s="37"/>
      <c r="F111" s="37"/>
      <c r="G111" s="37"/>
      <c r="H111" s="37"/>
      <c r="I111" s="37"/>
      <c r="J111" s="37"/>
      <c r="K111" s="37"/>
      <c r="L111" s="38">
        <f>IF(OR(C111="",ISBLANK(C111)),"",IF(G111="",0,G111-D111-(F111-E111))+IF(K111="",0,IF(K111&lt;H111,K111+1,K111)-H111-(J111-I111)))</f>
        <v>0</v>
      </c>
      <c r="M111" s="39"/>
      <c r="N111" s="38">
        <f>IF(C111="","",IF(M111&lt;&gt;"",IF(ISNUMBER(SEARCH("ecole",M111)),8/24,IF(OR(M111="Congés payés",M111="RTT",M111="Arrêt de travail",M111="Congés sans solde",M111="Jour de repos",M111="Formation"),7/24,IF(M111="Férié",7.8/24,L111))),L111))</f>
        <v>0</v>
      </c>
      <c r="O111" s="39"/>
      <c r="P111" s="40"/>
      <c r="Q111" s="52" cm="1">
        <f t="array" ref="Q111">--(_xlfn.AGGREGATE(14,6,Tabel1[Date]/(Tabel1[semaine]=Tabel1[[#This Row],[semaine]]),1)=Tabel1[[#This Row],[Date]])</f>
        <v>0</v>
      </c>
      <c r="R111" s="41" t="str" cm="1">
        <f t="array" ref="R111">IF(Tabel1[[#This Row],[auxi]:[auxi]],SUMIF(Tabel1[semaine],Tabel1[[#This Row],[semaine]],Tabel1[Heures payées]),"-")</f>
        <v>-</v>
      </c>
      <c r="S111" s="42" t="str" cm="1">
        <f t="array" ref="S111">IF(Tabel1[[#This Row],[auxi]:[auxi]],Tabel1[[#This Row],[total semaine]]*24-Contrat_hebdo__h,"")</f>
        <v/>
      </c>
      <c r="T111" s="35" t="str" cm="1">
        <f t="array" ref="T111">IF(Tabel1[[#This Row],[auxi]:[auxi]],SUMIF(Tabel1[semaine],Tabel1[[#This Row],[semaine]],Tabel1[Repas matin]),"-")</f>
        <v>-</v>
      </c>
      <c r="U111" s="35" t="str" cm="1">
        <f t="array" ref="U111">IF(Tabel1[[#This Row],[auxi]:[auxi]],SUMIF(Tabel1[semaine],Tabel1[[#This Row],[semaine]],Tabel1[Repas soir]),"-")</f>
        <v>-</v>
      </c>
      <c r="V111"/>
    </row>
    <row r="112" spans="1:22" ht="15.75" thickBot="1" x14ac:dyDescent="0.3">
      <c r="A112" s="35" t="str">
        <f>MOD(YEAR(Tabel1[[#This Row],[Date]]-WEEKDAY(Tabel1[[#This Row],[Date]],2)+4),100)&amp;TEXT(_xlfn.ISOWEEKNUM(Tabel1[[#This Row],[Date]]),"-00")</f>
        <v>26-16</v>
      </c>
      <c r="B112" s="55" t="str">
        <f>MOD(YEAR(Tabel1[[#This Row],[Date]]),100) &amp; TEXT(MONTH(Tabel1[[#This Row],[Date]]),"-00")</f>
        <v>26-04</v>
      </c>
      <c r="C112" s="36">
        <v>46128</v>
      </c>
      <c r="D112" s="37"/>
      <c r="E112" s="37"/>
      <c r="F112" s="37"/>
      <c r="G112" s="37"/>
      <c r="H112" s="37"/>
      <c r="I112" s="37"/>
      <c r="J112" s="37"/>
      <c r="K112" s="37"/>
      <c r="L112" s="38">
        <f>IF(OR(C112="",ISBLANK(C112)),"",IF(G112="",0,G112-D112-(F112-E112))+IF(K112="",0,IF(K112&lt;H112,K112+1,K112)-H112-(J112-I112)))</f>
        <v>0</v>
      </c>
      <c r="M112" s="39"/>
      <c r="N112" s="38">
        <f>IF(C112="","",IF(M112&lt;&gt;"",IF(ISNUMBER(SEARCH("ecole",M112)),8/24,IF(OR(M112="Congés payés",M112="RTT",M112="Arrêt de travail",M112="Congés sans solde",M112="Jour de repos",M112="Formation"),7/24,IF(M112="Férié",7.8/24,L112))),L112))</f>
        <v>0</v>
      </c>
      <c r="O112" s="39"/>
      <c r="P112" s="40"/>
      <c r="Q112" s="52" cm="1">
        <f t="array" ref="Q112">--(_xlfn.AGGREGATE(14,6,Tabel1[Date]/(Tabel1[semaine]=Tabel1[[#This Row],[semaine]]),1)=Tabel1[[#This Row],[Date]])</f>
        <v>0</v>
      </c>
      <c r="R112" s="41" t="str" cm="1">
        <f t="array" ref="R112">IF(Tabel1[[#This Row],[auxi]:[auxi]],SUMIF(Tabel1[semaine],Tabel1[[#This Row],[semaine]],Tabel1[Heures payées]),"-")</f>
        <v>-</v>
      </c>
      <c r="S112" s="42" t="str" cm="1">
        <f t="array" ref="S112">IF(Tabel1[[#This Row],[auxi]:[auxi]],Tabel1[[#This Row],[total semaine]]*24-Contrat_hebdo__h,"")</f>
        <v/>
      </c>
      <c r="T112" s="35" t="str" cm="1">
        <f t="array" ref="T112">IF(Tabel1[[#This Row],[auxi]:[auxi]],SUMIF(Tabel1[semaine],Tabel1[[#This Row],[semaine]],Tabel1[Repas matin]),"-")</f>
        <v>-</v>
      </c>
      <c r="U112" s="35" t="str" cm="1">
        <f t="array" ref="U112">IF(Tabel1[[#This Row],[auxi]:[auxi]],SUMIF(Tabel1[semaine],Tabel1[[#This Row],[semaine]],Tabel1[Repas soir]),"-")</f>
        <v>-</v>
      </c>
      <c r="V112"/>
    </row>
    <row r="113" spans="1:22" ht="15.75" thickBot="1" x14ac:dyDescent="0.3">
      <c r="A113" s="35" t="str">
        <f>MOD(YEAR(Tabel1[[#This Row],[Date]]-WEEKDAY(Tabel1[[#This Row],[Date]],2)+4),100)&amp;TEXT(_xlfn.ISOWEEKNUM(Tabel1[[#This Row],[Date]]),"-00")</f>
        <v>26-16</v>
      </c>
      <c r="B113" s="55" t="str">
        <f>MOD(YEAR(Tabel1[[#This Row],[Date]]),100) &amp; TEXT(MONTH(Tabel1[[#This Row],[Date]]),"-00")</f>
        <v>26-04</v>
      </c>
      <c r="C113" s="36">
        <v>46129</v>
      </c>
      <c r="D113" s="37"/>
      <c r="E113" s="37"/>
      <c r="F113" s="37"/>
      <c r="G113" s="37"/>
      <c r="H113" s="37"/>
      <c r="I113" s="37"/>
      <c r="J113" s="37"/>
      <c r="K113" s="37"/>
      <c r="L113" s="38">
        <f>IF(OR(C113="",ISBLANK(C113)),"",IF(G113="",0,G113-D113-(F113-E113))+IF(K113="",0,IF(K113&lt;H113,K113+1,K113)-H113-(J113-I113)))</f>
        <v>0</v>
      </c>
      <c r="M113" s="39"/>
      <c r="N113" s="38">
        <f>IF(C113="","",IF(M113&lt;&gt;"",IF(ISNUMBER(SEARCH("ecole",M113)),8/24,IF(OR(M113="Congés payés",M113="RTT",M113="Arrêt de travail",M113="Congés sans solde",M113="Jour de repos",M113="Formation"),7/24,IF(M113="Férié",7.8/24,L113))),L113))</f>
        <v>0</v>
      </c>
      <c r="O113" s="39"/>
      <c r="P113" s="40"/>
      <c r="Q113" s="52" cm="1">
        <f t="array" ref="Q113">--(_xlfn.AGGREGATE(14,6,Tabel1[Date]/(Tabel1[semaine]=Tabel1[[#This Row],[semaine]]),1)=Tabel1[[#This Row],[Date]])</f>
        <v>0</v>
      </c>
      <c r="R113" s="41" t="str" cm="1">
        <f t="array" ref="R113">IF(Tabel1[[#This Row],[auxi]:[auxi]],SUMIF(Tabel1[semaine],Tabel1[[#This Row],[semaine]],Tabel1[Heures payées]),"-")</f>
        <v>-</v>
      </c>
      <c r="S113" s="42" t="str" cm="1">
        <f t="array" ref="S113">IF(Tabel1[[#This Row],[auxi]:[auxi]],Tabel1[[#This Row],[total semaine]]*24-Contrat_hebdo__h,"")</f>
        <v/>
      </c>
      <c r="T113" s="35" t="str" cm="1">
        <f t="array" ref="T113">IF(Tabel1[[#This Row],[auxi]:[auxi]],SUMIF(Tabel1[semaine],Tabel1[[#This Row],[semaine]],Tabel1[Repas matin]),"-")</f>
        <v>-</v>
      </c>
      <c r="U113" s="35" t="str" cm="1">
        <f t="array" ref="U113">IF(Tabel1[[#This Row],[auxi]:[auxi]],SUMIF(Tabel1[semaine],Tabel1[[#This Row],[semaine]],Tabel1[Repas soir]),"-")</f>
        <v>-</v>
      </c>
      <c r="V113"/>
    </row>
    <row r="114" spans="1:22" ht="15.75" thickBot="1" x14ac:dyDescent="0.3">
      <c r="A114" s="35" t="str">
        <f>MOD(YEAR(Tabel1[[#This Row],[Date]]-WEEKDAY(Tabel1[[#This Row],[Date]],2)+4),100)&amp;TEXT(_xlfn.ISOWEEKNUM(Tabel1[[#This Row],[Date]]),"-00")</f>
        <v>26-16</v>
      </c>
      <c r="B114" s="55" t="str">
        <f>MOD(YEAR(Tabel1[[#This Row],[Date]]),100) &amp; TEXT(MONTH(Tabel1[[#This Row],[Date]]),"-00")</f>
        <v>26-04</v>
      </c>
      <c r="C114" s="36">
        <v>46130</v>
      </c>
      <c r="D114" s="37"/>
      <c r="E114" s="37"/>
      <c r="F114" s="37"/>
      <c r="G114" s="37"/>
      <c r="H114" s="37"/>
      <c r="I114" s="37"/>
      <c r="J114" s="37"/>
      <c r="K114" s="37"/>
      <c r="L114" s="38">
        <f>IF(OR(C114="",ISBLANK(C114)),"",IF(G114="",0,G114-D114-(F114-E114))+IF(K114="",0,IF(K114&lt;H114,K114+1,K114)-H114-(J114-I114)))</f>
        <v>0</v>
      </c>
      <c r="M114" s="39"/>
      <c r="N114" s="38">
        <f>IF(C114="","",IF(M114&lt;&gt;"",IF(ISNUMBER(SEARCH("ecole",M114)),8/24,IF(OR(M114="Congés payés",M114="RTT",M114="Arrêt de travail",M114="Congés sans solde",M114="Jour de repos",M114="Formation"),7/24,IF(M114="Férié",7.8/24,L114))),L114))</f>
        <v>0</v>
      </c>
      <c r="O114" s="39"/>
      <c r="P114" s="40"/>
      <c r="Q114" s="52" cm="1">
        <f t="array" ref="Q114">--(_xlfn.AGGREGATE(14,6,Tabel1[Date]/(Tabel1[semaine]=Tabel1[[#This Row],[semaine]]),1)=Tabel1[[#This Row],[Date]])</f>
        <v>0</v>
      </c>
      <c r="R114" s="41" t="str" cm="1">
        <f t="array" ref="R114">IF(Tabel1[[#This Row],[auxi]:[auxi]],SUMIF(Tabel1[semaine],Tabel1[[#This Row],[semaine]],Tabel1[Heures payées]),"-")</f>
        <v>-</v>
      </c>
      <c r="S114" s="42" t="str" cm="1">
        <f t="array" ref="S114">IF(Tabel1[[#This Row],[auxi]:[auxi]],Tabel1[[#This Row],[total semaine]]*24-Contrat_hebdo__h,"")</f>
        <v/>
      </c>
      <c r="T114" s="35" t="str" cm="1">
        <f t="array" ref="T114">IF(Tabel1[[#This Row],[auxi]:[auxi]],SUMIF(Tabel1[semaine],Tabel1[[#This Row],[semaine]],Tabel1[Repas matin]),"-")</f>
        <v>-</v>
      </c>
      <c r="U114" s="35" t="str" cm="1">
        <f t="array" ref="U114">IF(Tabel1[[#This Row],[auxi]:[auxi]],SUMIF(Tabel1[semaine],Tabel1[[#This Row],[semaine]],Tabel1[Repas soir]),"-")</f>
        <v>-</v>
      </c>
      <c r="V114"/>
    </row>
    <row r="115" spans="1:22" ht="15.75" thickBot="1" x14ac:dyDescent="0.3">
      <c r="A115" s="35" t="str">
        <f>MOD(YEAR(Tabel1[[#This Row],[Date]]-WEEKDAY(Tabel1[[#This Row],[Date]],2)+4),100)&amp;TEXT(_xlfn.ISOWEEKNUM(Tabel1[[#This Row],[Date]]),"-00")</f>
        <v>26-16</v>
      </c>
      <c r="B115" s="55" t="str">
        <f>MOD(YEAR(Tabel1[[#This Row],[Date]]),100) &amp; TEXT(MONTH(Tabel1[[#This Row],[Date]]),"-00")</f>
        <v>26-04</v>
      </c>
      <c r="C115" s="36">
        <v>46131</v>
      </c>
      <c r="D115" s="37"/>
      <c r="E115" s="37"/>
      <c r="F115" s="37"/>
      <c r="G115" s="37"/>
      <c r="H115" s="37"/>
      <c r="I115" s="37"/>
      <c r="J115" s="37"/>
      <c r="K115" s="37"/>
      <c r="L115" s="38">
        <f>IF(OR(C115="",ISBLANK(C115)),"",IF(G115="",0,G115-D115-(F115-E115))+IF(K115="",0,IF(K115&lt;H115,K115+1,K115)-H115-(J115-I115)))</f>
        <v>0</v>
      </c>
      <c r="M115" s="39"/>
      <c r="N115" s="38">
        <f>IF(C115="","",IF(M115&lt;&gt;"",IF(ISNUMBER(SEARCH("ecole",M115)),8/24,IF(OR(M115="Congés payés",M115="RTT",M115="Arrêt de travail",M115="Congés sans solde",M115="Jour de repos",M115="Formation"),7/24,IF(M115="Férié",7.8/24,L115))),L115))</f>
        <v>0</v>
      </c>
      <c r="O115" s="39"/>
      <c r="P115" s="40"/>
      <c r="Q115" s="52" cm="1">
        <f t="array" ref="Q115">--(_xlfn.AGGREGATE(14,6,Tabel1[Date]/(Tabel1[semaine]=Tabel1[[#This Row],[semaine]]),1)=Tabel1[[#This Row],[Date]])</f>
        <v>1</v>
      </c>
      <c r="R115" s="41" cm="1">
        <f t="array" ref="R115">IF(Tabel1[[#This Row],[auxi]:[auxi]],SUMIF(Tabel1[semaine],Tabel1[[#This Row],[semaine]],Tabel1[Heures payées]),"-")</f>
        <v>0</v>
      </c>
      <c r="S115" s="42" cm="1">
        <f t="array" ref="S115">IF(Tabel1[[#This Row],[auxi]:[auxi]],Tabel1[[#This Row],[total semaine]]*24-Contrat_hebdo__h,"")</f>
        <v>-39</v>
      </c>
      <c r="T115" s="35" cm="1">
        <f t="array" ref="T115">IF(Tabel1[[#This Row],[auxi]:[auxi]],SUMIF(Tabel1[semaine],Tabel1[[#This Row],[semaine]],Tabel1[Repas matin]),"-")</f>
        <v>0</v>
      </c>
      <c r="U115" s="35" cm="1">
        <f t="array" ref="U115">IF(Tabel1[[#This Row],[auxi]:[auxi]],SUMIF(Tabel1[semaine],Tabel1[[#This Row],[semaine]],Tabel1[Repas soir]),"-")</f>
        <v>0</v>
      </c>
      <c r="V115"/>
    </row>
    <row r="116" spans="1:22" ht="15.75" thickBot="1" x14ac:dyDescent="0.3">
      <c r="A116" s="35" t="str">
        <f>MOD(YEAR(Tabel1[[#This Row],[Date]]-WEEKDAY(Tabel1[[#This Row],[Date]],2)+4),100)&amp;TEXT(_xlfn.ISOWEEKNUM(Tabel1[[#This Row],[Date]]),"-00")</f>
        <v>26-17</v>
      </c>
      <c r="B116" s="55" t="str">
        <f>MOD(YEAR(Tabel1[[#This Row],[Date]]),100) &amp; TEXT(MONTH(Tabel1[[#This Row],[Date]]),"-00")</f>
        <v>26-04</v>
      </c>
      <c r="C116" s="36">
        <v>46132</v>
      </c>
      <c r="D116" s="37"/>
      <c r="E116" s="37"/>
      <c r="F116" s="37"/>
      <c r="G116" s="37"/>
      <c r="H116" s="37"/>
      <c r="I116" s="37"/>
      <c r="J116" s="37"/>
      <c r="K116" s="37"/>
      <c r="L116" s="38">
        <f>IF(OR(C116="",ISBLANK(C116)),"",IF(G116="",0,G116-D116-(F116-E116))+IF(K116="",0,IF(K116&lt;H116,K116+1,K116)-H116-(J116-I116)))</f>
        <v>0</v>
      </c>
      <c r="M116" s="39"/>
      <c r="N116" s="38">
        <f>IF(C116="","",IF(M116&lt;&gt;"",IF(ISNUMBER(SEARCH("ecole",M116)),8/24,IF(OR(M116="Congés payés",M116="RTT",M116="Arrêt de travail",M116="Congés sans solde",M116="Jour de repos",M116="Formation"),7/24,IF(M116="Férié",7.8/24,L116))),L116))</f>
        <v>0</v>
      </c>
      <c r="O116" s="39"/>
      <c r="P116" s="40"/>
      <c r="Q116" s="52" cm="1">
        <f t="array" ref="Q116">--(_xlfn.AGGREGATE(14,6,Tabel1[Date]/(Tabel1[semaine]=Tabel1[[#This Row],[semaine]]),1)=Tabel1[[#This Row],[Date]])</f>
        <v>0</v>
      </c>
      <c r="R116" s="41" t="str" cm="1">
        <f t="array" ref="R116">IF(Tabel1[[#This Row],[auxi]:[auxi]],SUMIF(Tabel1[semaine],Tabel1[[#This Row],[semaine]],Tabel1[Heures payées]),"-")</f>
        <v>-</v>
      </c>
      <c r="S116" s="42" t="str" cm="1">
        <f t="array" ref="S116">IF(Tabel1[[#This Row],[auxi]:[auxi]],Tabel1[[#This Row],[total semaine]]*24-Contrat_hebdo__h,"")</f>
        <v/>
      </c>
      <c r="T116" s="35" t="str" cm="1">
        <f t="array" ref="T116">IF(Tabel1[[#This Row],[auxi]:[auxi]],SUMIF(Tabel1[semaine],Tabel1[[#This Row],[semaine]],Tabel1[Repas matin]),"-")</f>
        <v>-</v>
      </c>
      <c r="U116" s="35" t="str" cm="1">
        <f t="array" ref="U116">IF(Tabel1[[#This Row],[auxi]:[auxi]],SUMIF(Tabel1[semaine],Tabel1[[#This Row],[semaine]],Tabel1[Repas soir]),"-")</f>
        <v>-</v>
      </c>
      <c r="V116"/>
    </row>
    <row r="117" spans="1:22" ht="15.75" thickBot="1" x14ac:dyDescent="0.3">
      <c r="A117" s="35" t="str">
        <f>MOD(YEAR(Tabel1[[#This Row],[Date]]-WEEKDAY(Tabel1[[#This Row],[Date]],2)+4),100)&amp;TEXT(_xlfn.ISOWEEKNUM(Tabel1[[#This Row],[Date]]),"-00")</f>
        <v>26-17</v>
      </c>
      <c r="B117" s="55" t="str">
        <f>MOD(YEAR(Tabel1[[#This Row],[Date]]),100) &amp; TEXT(MONTH(Tabel1[[#This Row],[Date]]),"-00")</f>
        <v>26-04</v>
      </c>
      <c r="C117" s="36">
        <v>46133</v>
      </c>
      <c r="D117" s="37"/>
      <c r="E117" s="37"/>
      <c r="F117" s="37"/>
      <c r="G117" s="37"/>
      <c r="H117" s="37"/>
      <c r="I117" s="37"/>
      <c r="J117" s="37"/>
      <c r="K117" s="37"/>
      <c r="L117" s="38">
        <f>IF(OR(C117="",ISBLANK(C117)),"",IF(G117="",0,G117-D117-(F117-E117))+IF(K117="",0,IF(K117&lt;H117,K117+1,K117)-H117-(J117-I117)))</f>
        <v>0</v>
      </c>
      <c r="M117" s="39"/>
      <c r="N117" s="38">
        <f>IF(C117="","",IF(M117&lt;&gt;"",IF(ISNUMBER(SEARCH("ecole",M117)),8/24,IF(OR(M117="Congés payés",M117="RTT",M117="Arrêt de travail",M117="Congés sans solde",M117="Jour de repos",M117="Formation"),7/24,IF(M117="Férié",7.8/24,L117))),L117))</f>
        <v>0</v>
      </c>
      <c r="O117" s="39"/>
      <c r="P117" s="40"/>
      <c r="Q117" s="52" cm="1">
        <f t="array" ref="Q117">--(_xlfn.AGGREGATE(14,6,Tabel1[Date]/(Tabel1[semaine]=Tabel1[[#This Row],[semaine]]),1)=Tabel1[[#This Row],[Date]])</f>
        <v>0</v>
      </c>
      <c r="R117" s="41" t="str" cm="1">
        <f t="array" ref="R117">IF(Tabel1[[#This Row],[auxi]:[auxi]],SUMIF(Tabel1[semaine],Tabel1[[#This Row],[semaine]],Tabel1[Heures payées]),"-")</f>
        <v>-</v>
      </c>
      <c r="S117" s="42" t="str" cm="1">
        <f t="array" ref="S117">IF(Tabel1[[#This Row],[auxi]:[auxi]],Tabel1[[#This Row],[total semaine]]*24-Contrat_hebdo__h,"")</f>
        <v/>
      </c>
      <c r="T117" s="35" t="str" cm="1">
        <f t="array" ref="T117">IF(Tabel1[[#This Row],[auxi]:[auxi]],SUMIF(Tabel1[semaine],Tabel1[[#This Row],[semaine]],Tabel1[Repas matin]),"-")</f>
        <v>-</v>
      </c>
      <c r="U117" s="35" t="str" cm="1">
        <f t="array" ref="U117">IF(Tabel1[[#This Row],[auxi]:[auxi]],SUMIF(Tabel1[semaine],Tabel1[[#This Row],[semaine]],Tabel1[Repas soir]),"-")</f>
        <v>-</v>
      </c>
      <c r="V117"/>
    </row>
    <row r="118" spans="1:22" ht="15.75" thickBot="1" x14ac:dyDescent="0.3">
      <c r="A118" s="35" t="str">
        <f>MOD(YEAR(Tabel1[[#This Row],[Date]]-WEEKDAY(Tabel1[[#This Row],[Date]],2)+4),100)&amp;TEXT(_xlfn.ISOWEEKNUM(Tabel1[[#This Row],[Date]]),"-00")</f>
        <v>26-17</v>
      </c>
      <c r="B118" s="55" t="str">
        <f>MOD(YEAR(Tabel1[[#This Row],[Date]]),100) &amp; TEXT(MONTH(Tabel1[[#This Row],[Date]]),"-00")</f>
        <v>26-04</v>
      </c>
      <c r="C118" s="36">
        <v>46134</v>
      </c>
      <c r="D118" s="37"/>
      <c r="E118" s="37"/>
      <c r="F118" s="37"/>
      <c r="G118" s="37"/>
      <c r="H118" s="37"/>
      <c r="I118" s="37"/>
      <c r="J118" s="37"/>
      <c r="K118" s="37"/>
      <c r="L118" s="38">
        <f>IF(OR(C118="",ISBLANK(C118)),"",IF(G118="",0,G118-D118-(F118-E118))+IF(K118="",0,IF(K118&lt;H118,K118+1,K118)-H118-(J118-I118)))</f>
        <v>0</v>
      </c>
      <c r="M118" s="39"/>
      <c r="N118" s="38">
        <f>IF(C118="","",IF(M118&lt;&gt;"",IF(ISNUMBER(SEARCH("ecole",M118)),8/24,IF(OR(M118="Congés payés",M118="RTT",M118="Arrêt de travail",M118="Congés sans solde",M118="Jour de repos",M118="Formation"),7/24,IF(M118="Férié",7.8/24,L118))),L118))</f>
        <v>0</v>
      </c>
      <c r="O118" s="39"/>
      <c r="P118" s="40"/>
      <c r="Q118" s="52" cm="1">
        <f t="array" ref="Q118">--(_xlfn.AGGREGATE(14,6,Tabel1[Date]/(Tabel1[semaine]=Tabel1[[#This Row],[semaine]]),1)=Tabel1[[#This Row],[Date]])</f>
        <v>0</v>
      </c>
      <c r="R118" s="41" t="str" cm="1">
        <f t="array" ref="R118">IF(Tabel1[[#This Row],[auxi]:[auxi]],SUMIF(Tabel1[semaine],Tabel1[[#This Row],[semaine]],Tabel1[Heures payées]),"-")</f>
        <v>-</v>
      </c>
      <c r="S118" s="42" t="str" cm="1">
        <f t="array" ref="S118">IF(Tabel1[[#This Row],[auxi]:[auxi]],Tabel1[[#This Row],[total semaine]]*24-Contrat_hebdo__h,"")</f>
        <v/>
      </c>
      <c r="T118" s="35" t="str" cm="1">
        <f t="array" ref="T118">IF(Tabel1[[#This Row],[auxi]:[auxi]],SUMIF(Tabel1[semaine],Tabel1[[#This Row],[semaine]],Tabel1[Repas matin]),"-")</f>
        <v>-</v>
      </c>
      <c r="U118" s="35" t="str" cm="1">
        <f t="array" ref="U118">IF(Tabel1[[#This Row],[auxi]:[auxi]],SUMIF(Tabel1[semaine],Tabel1[[#This Row],[semaine]],Tabel1[Repas soir]),"-")</f>
        <v>-</v>
      </c>
      <c r="V118"/>
    </row>
    <row r="119" spans="1:22" ht="15.75" thickBot="1" x14ac:dyDescent="0.3">
      <c r="A119" s="35" t="str">
        <f>MOD(YEAR(Tabel1[[#This Row],[Date]]-WEEKDAY(Tabel1[[#This Row],[Date]],2)+4),100)&amp;TEXT(_xlfn.ISOWEEKNUM(Tabel1[[#This Row],[Date]]),"-00")</f>
        <v>26-17</v>
      </c>
      <c r="B119" s="55" t="str">
        <f>MOD(YEAR(Tabel1[[#This Row],[Date]]),100) &amp; TEXT(MONTH(Tabel1[[#This Row],[Date]]),"-00")</f>
        <v>26-04</v>
      </c>
      <c r="C119" s="36">
        <v>46135</v>
      </c>
      <c r="D119" s="37"/>
      <c r="E119" s="37"/>
      <c r="F119" s="37"/>
      <c r="G119" s="37"/>
      <c r="H119" s="37"/>
      <c r="I119" s="37"/>
      <c r="J119" s="37"/>
      <c r="K119" s="37"/>
      <c r="L119" s="38">
        <f>IF(OR(C119="",ISBLANK(C119)),"",IF(G119="",0,G119-D119-(F119-E119))+IF(K119="",0,IF(K119&lt;H119,K119+1,K119)-H119-(J119-I119)))</f>
        <v>0</v>
      </c>
      <c r="M119" s="39"/>
      <c r="N119" s="38">
        <f>IF(C119="","",IF(M119&lt;&gt;"",IF(ISNUMBER(SEARCH("ecole",M119)),8/24,IF(OR(M119="Congés payés",M119="RTT",M119="Arrêt de travail",M119="Congés sans solde",M119="Jour de repos",M119="Formation"),7/24,IF(M119="Férié",7.8/24,L119))),L119))</f>
        <v>0</v>
      </c>
      <c r="O119" s="39"/>
      <c r="P119" s="40"/>
      <c r="Q119" s="52" cm="1">
        <f t="array" ref="Q119">--(_xlfn.AGGREGATE(14,6,Tabel1[Date]/(Tabel1[semaine]=Tabel1[[#This Row],[semaine]]),1)=Tabel1[[#This Row],[Date]])</f>
        <v>0</v>
      </c>
      <c r="R119" s="41" t="str" cm="1">
        <f t="array" ref="R119">IF(Tabel1[[#This Row],[auxi]:[auxi]],SUMIF(Tabel1[semaine],Tabel1[[#This Row],[semaine]],Tabel1[Heures payées]),"-")</f>
        <v>-</v>
      </c>
      <c r="S119" s="42" t="str" cm="1">
        <f t="array" ref="S119">IF(Tabel1[[#This Row],[auxi]:[auxi]],Tabel1[[#This Row],[total semaine]]*24-Contrat_hebdo__h,"")</f>
        <v/>
      </c>
      <c r="T119" s="35" t="str" cm="1">
        <f t="array" ref="T119">IF(Tabel1[[#This Row],[auxi]:[auxi]],SUMIF(Tabel1[semaine],Tabel1[[#This Row],[semaine]],Tabel1[Repas matin]),"-")</f>
        <v>-</v>
      </c>
      <c r="U119" s="35" t="str" cm="1">
        <f t="array" ref="U119">IF(Tabel1[[#This Row],[auxi]:[auxi]],SUMIF(Tabel1[semaine],Tabel1[[#This Row],[semaine]],Tabel1[Repas soir]),"-")</f>
        <v>-</v>
      </c>
      <c r="V119"/>
    </row>
    <row r="120" spans="1:22" ht="15.75" thickBot="1" x14ac:dyDescent="0.3">
      <c r="A120" s="35" t="str">
        <f>MOD(YEAR(Tabel1[[#This Row],[Date]]-WEEKDAY(Tabel1[[#This Row],[Date]],2)+4),100)&amp;TEXT(_xlfn.ISOWEEKNUM(Tabel1[[#This Row],[Date]]),"-00")</f>
        <v>26-17</v>
      </c>
      <c r="B120" s="55" t="str">
        <f>MOD(YEAR(Tabel1[[#This Row],[Date]]),100) &amp; TEXT(MONTH(Tabel1[[#This Row],[Date]]),"-00")</f>
        <v>26-04</v>
      </c>
      <c r="C120" s="36">
        <v>46136</v>
      </c>
      <c r="D120" s="37"/>
      <c r="E120" s="37"/>
      <c r="F120" s="37"/>
      <c r="G120" s="37"/>
      <c r="H120" s="37"/>
      <c r="I120" s="37"/>
      <c r="J120" s="37"/>
      <c r="K120" s="37"/>
      <c r="L120" s="38">
        <f>IF(OR(C120="",ISBLANK(C120)),"",IF(G120="",0,G120-D120-(F120-E120))+IF(K120="",0,IF(K120&lt;H120,K120+1,K120)-H120-(J120-I120)))</f>
        <v>0</v>
      </c>
      <c r="M120" s="39"/>
      <c r="N120" s="38">
        <f>IF(C120="","",IF(M120&lt;&gt;"",IF(ISNUMBER(SEARCH("ecole",M120)),8/24,IF(OR(M120="Congés payés",M120="RTT",M120="Arrêt de travail",M120="Congés sans solde",M120="Jour de repos",M120="Formation"),7/24,IF(M120="Férié",7.8/24,L120))),L120))</f>
        <v>0</v>
      </c>
      <c r="O120" s="39"/>
      <c r="P120" s="40"/>
      <c r="Q120" s="52" cm="1">
        <f t="array" ref="Q120">--(_xlfn.AGGREGATE(14,6,Tabel1[Date]/(Tabel1[semaine]=Tabel1[[#This Row],[semaine]]),1)=Tabel1[[#This Row],[Date]])</f>
        <v>0</v>
      </c>
      <c r="R120" s="41" t="str" cm="1">
        <f t="array" ref="R120">IF(Tabel1[[#This Row],[auxi]:[auxi]],SUMIF(Tabel1[semaine],Tabel1[[#This Row],[semaine]],Tabel1[Heures payées]),"-")</f>
        <v>-</v>
      </c>
      <c r="S120" s="42" t="str" cm="1">
        <f t="array" ref="S120">IF(Tabel1[[#This Row],[auxi]:[auxi]],Tabel1[[#This Row],[total semaine]]*24-Contrat_hebdo__h,"")</f>
        <v/>
      </c>
      <c r="T120" s="35" t="str" cm="1">
        <f t="array" ref="T120">IF(Tabel1[[#This Row],[auxi]:[auxi]],SUMIF(Tabel1[semaine],Tabel1[[#This Row],[semaine]],Tabel1[Repas matin]),"-")</f>
        <v>-</v>
      </c>
      <c r="U120" s="35" t="str" cm="1">
        <f t="array" ref="U120">IF(Tabel1[[#This Row],[auxi]:[auxi]],SUMIF(Tabel1[semaine],Tabel1[[#This Row],[semaine]],Tabel1[Repas soir]),"-")</f>
        <v>-</v>
      </c>
      <c r="V120"/>
    </row>
    <row r="121" spans="1:22" ht="15.75" thickBot="1" x14ac:dyDescent="0.3">
      <c r="A121" s="35" t="str">
        <f>MOD(YEAR(Tabel1[[#This Row],[Date]]-WEEKDAY(Tabel1[[#This Row],[Date]],2)+4),100)&amp;TEXT(_xlfn.ISOWEEKNUM(Tabel1[[#This Row],[Date]]),"-00")</f>
        <v>26-17</v>
      </c>
      <c r="B121" s="55" t="str">
        <f>MOD(YEAR(Tabel1[[#This Row],[Date]]),100) &amp; TEXT(MONTH(Tabel1[[#This Row],[Date]]),"-00")</f>
        <v>26-04</v>
      </c>
      <c r="C121" s="36">
        <v>46137</v>
      </c>
      <c r="D121" s="37"/>
      <c r="E121" s="37"/>
      <c r="F121" s="37"/>
      <c r="G121" s="37"/>
      <c r="H121" s="37"/>
      <c r="I121" s="37"/>
      <c r="J121" s="37"/>
      <c r="K121" s="37"/>
      <c r="L121" s="38">
        <f>IF(OR(C121="",ISBLANK(C121)),"",IF(G121="",0,G121-D121-(F121-E121))+IF(K121="",0,IF(K121&lt;H121,K121+1,K121)-H121-(J121-I121)))</f>
        <v>0</v>
      </c>
      <c r="M121" s="39"/>
      <c r="N121" s="38">
        <f>IF(C121="","",IF(M121&lt;&gt;"",IF(ISNUMBER(SEARCH("ecole",M121)),8/24,IF(OR(M121="Congés payés",M121="RTT",M121="Arrêt de travail",M121="Congés sans solde",M121="Jour de repos",M121="Formation"),7/24,IF(M121="Férié",7.8/24,L121))),L121))</f>
        <v>0</v>
      </c>
      <c r="O121" s="39"/>
      <c r="P121" s="40"/>
      <c r="Q121" s="52" cm="1">
        <f t="array" ref="Q121">--(_xlfn.AGGREGATE(14,6,Tabel1[Date]/(Tabel1[semaine]=Tabel1[[#This Row],[semaine]]),1)=Tabel1[[#This Row],[Date]])</f>
        <v>0</v>
      </c>
      <c r="R121" s="41" t="str" cm="1">
        <f t="array" ref="R121">IF(Tabel1[[#This Row],[auxi]:[auxi]],SUMIF(Tabel1[semaine],Tabel1[[#This Row],[semaine]],Tabel1[Heures payées]),"-")</f>
        <v>-</v>
      </c>
      <c r="S121" s="42" t="str" cm="1">
        <f t="array" ref="S121">IF(Tabel1[[#This Row],[auxi]:[auxi]],Tabel1[[#This Row],[total semaine]]*24-Contrat_hebdo__h,"")</f>
        <v/>
      </c>
      <c r="T121" s="35" t="str" cm="1">
        <f t="array" ref="T121">IF(Tabel1[[#This Row],[auxi]:[auxi]],SUMIF(Tabel1[semaine],Tabel1[[#This Row],[semaine]],Tabel1[Repas matin]),"-")</f>
        <v>-</v>
      </c>
      <c r="U121" s="35" t="str" cm="1">
        <f t="array" ref="U121">IF(Tabel1[[#This Row],[auxi]:[auxi]],SUMIF(Tabel1[semaine],Tabel1[[#This Row],[semaine]],Tabel1[Repas soir]),"-")</f>
        <v>-</v>
      </c>
      <c r="V121"/>
    </row>
    <row r="122" spans="1:22" ht="15.75" thickBot="1" x14ac:dyDescent="0.3">
      <c r="A122" s="35" t="str">
        <f>MOD(YEAR(Tabel1[[#This Row],[Date]]-WEEKDAY(Tabel1[[#This Row],[Date]],2)+4),100)&amp;TEXT(_xlfn.ISOWEEKNUM(Tabel1[[#This Row],[Date]]),"-00")</f>
        <v>26-17</v>
      </c>
      <c r="B122" s="55" t="str">
        <f>MOD(YEAR(Tabel1[[#This Row],[Date]]),100) &amp; TEXT(MONTH(Tabel1[[#This Row],[Date]]),"-00")</f>
        <v>26-04</v>
      </c>
      <c r="C122" s="36">
        <v>46138</v>
      </c>
      <c r="D122" s="37"/>
      <c r="E122" s="37"/>
      <c r="F122" s="37"/>
      <c r="G122" s="37"/>
      <c r="H122" s="37"/>
      <c r="I122" s="37"/>
      <c r="J122" s="37"/>
      <c r="K122" s="37"/>
      <c r="L122" s="38">
        <f>IF(OR(C122="",ISBLANK(C122)),"",IF(G122="",0,G122-D122-(F122-E122))+IF(K122="",0,IF(K122&lt;H122,K122+1,K122)-H122-(J122-I122)))</f>
        <v>0</v>
      </c>
      <c r="M122" s="39"/>
      <c r="N122" s="38">
        <f>IF(C122="","",IF(M122&lt;&gt;"",IF(ISNUMBER(SEARCH("ecole",M122)),8/24,IF(OR(M122="Congés payés",M122="RTT",M122="Arrêt de travail",M122="Congés sans solde",M122="Jour de repos",M122="Formation"),7/24,IF(M122="Férié",7.8/24,L122))),L122))</f>
        <v>0</v>
      </c>
      <c r="O122" s="39"/>
      <c r="P122" s="40"/>
      <c r="Q122" s="52" cm="1">
        <f t="array" ref="Q122">--(_xlfn.AGGREGATE(14,6,Tabel1[Date]/(Tabel1[semaine]=Tabel1[[#This Row],[semaine]]),1)=Tabel1[[#This Row],[Date]])</f>
        <v>1</v>
      </c>
      <c r="R122" s="41" cm="1">
        <f t="array" ref="R122">IF(Tabel1[[#This Row],[auxi]:[auxi]],SUMIF(Tabel1[semaine],Tabel1[[#This Row],[semaine]],Tabel1[Heures payées]),"-")</f>
        <v>0</v>
      </c>
      <c r="S122" s="42" cm="1">
        <f t="array" ref="S122">IF(Tabel1[[#This Row],[auxi]:[auxi]],Tabel1[[#This Row],[total semaine]]*24-Contrat_hebdo__h,"")</f>
        <v>-39</v>
      </c>
      <c r="T122" s="35" cm="1">
        <f t="array" ref="T122">IF(Tabel1[[#This Row],[auxi]:[auxi]],SUMIF(Tabel1[semaine],Tabel1[[#This Row],[semaine]],Tabel1[Repas matin]),"-")</f>
        <v>0</v>
      </c>
      <c r="U122" s="35" cm="1">
        <f t="array" ref="U122">IF(Tabel1[[#This Row],[auxi]:[auxi]],SUMIF(Tabel1[semaine],Tabel1[[#This Row],[semaine]],Tabel1[Repas soir]),"-")</f>
        <v>0</v>
      </c>
      <c r="V122"/>
    </row>
    <row r="123" spans="1:22" ht="15.75" thickBot="1" x14ac:dyDescent="0.3">
      <c r="A123" s="35" t="str">
        <f>MOD(YEAR(Tabel1[[#This Row],[Date]]-WEEKDAY(Tabel1[[#This Row],[Date]],2)+4),100)&amp;TEXT(_xlfn.ISOWEEKNUM(Tabel1[[#This Row],[Date]]),"-00")</f>
        <v>26-18</v>
      </c>
      <c r="B123" s="55" t="str">
        <f>MOD(YEAR(Tabel1[[#This Row],[Date]]),100) &amp; TEXT(MONTH(Tabel1[[#This Row],[Date]]),"-00")</f>
        <v>26-04</v>
      </c>
      <c r="C123" s="36">
        <v>46139</v>
      </c>
      <c r="D123" s="37"/>
      <c r="E123" s="37"/>
      <c r="F123" s="37"/>
      <c r="G123" s="37"/>
      <c r="H123" s="37"/>
      <c r="I123" s="37"/>
      <c r="J123" s="37"/>
      <c r="K123" s="37"/>
      <c r="L123" s="38">
        <f>IF(OR(C123="",ISBLANK(C123)),"",IF(G123="",0,G123-D123-(F123-E123))+IF(K123="",0,IF(K123&lt;H123,K123+1,K123)-H123-(J123-I123)))</f>
        <v>0</v>
      </c>
      <c r="M123" s="39"/>
      <c r="N123" s="38">
        <f>IF(C123="","",IF(M123&lt;&gt;"",IF(ISNUMBER(SEARCH("ecole",M123)),8/24,IF(OR(M123="Congés payés",M123="RTT",M123="Arrêt de travail",M123="Congés sans solde",M123="Jour de repos",M123="Formation"),7/24,IF(M123="Férié",7.8/24,L123))),L123))</f>
        <v>0</v>
      </c>
      <c r="O123" s="39"/>
      <c r="P123" s="40"/>
      <c r="Q123" s="52" cm="1">
        <f t="array" ref="Q123">--(_xlfn.AGGREGATE(14,6,Tabel1[Date]/(Tabel1[semaine]=Tabel1[[#This Row],[semaine]]),1)=Tabel1[[#This Row],[Date]])</f>
        <v>0</v>
      </c>
      <c r="R123" s="41" t="str" cm="1">
        <f t="array" ref="R123">IF(Tabel1[[#This Row],[auxi]:[auxi]],SUMIF(Tabel1[semaine],Tabel1[[#This Row],[semaine]],Tabel1[Heures payées]),"-")</f>
        <v>-</v>
      </c>
      <c r="S123" s="42" t="str" cm="1">
        <f t="array" ref="S123">IF(Tabel1[[#This Row],[auxi]:[auxi]],Tabel1[[#This Row],[total semaine]]*24-Contrat_hebdo__h,"")</f>
        <v/>
      </c>
      <c r="T123" s="35" t="str" cm="1">
        <f t="array" ref="T123">IF(Tabel1[[#This Row],[auxi]:[auxi]],SUMIF(Tabel1[semaine],Tabel1[[#This Row],[semaine]],Tabel1[Repas matin]),"-")</f>
        <v>-</v>
      </c>
      <c r="U123" s="35" t="str" cm="1">
        <f t="array" ref="U123">IF(Tabel1[[#This Row],[auxi]:[auxi]],SUMIF(Tabel1[semaine],Tabel1[[#This Row],[semaine]],Tabel1[Repas soir]),"-")</f>
        <v>-</v>
      </c>
      <c r="V123"/>
    </row>
    <row r="124" spans="1:22" ht="15.75" thickBot="1" x14ac:dyDescent="0.3">
      <c r="A124" s="35" t="str">
        <f>MOD(YEAR(Tabel1[[#This Row],[Date]]-WEEKDAY(Tabel1[[#This Row],[Date]],2)+4),100)&amp;TEXT(_xlfn.ISOWEEKNUM(Tabel1[[#This Row],[Date]]),"-00")</f>
        <v>26-18</v>
      </c>
      <c r="B124" s="55" t="str">
        <f>MOD(YEAR(Tabel1[[#This Row],[Date]]),100) &amp; TEXT(MONTH(Tabel1[[#This Row],[Date]]),"-00")</f>
        <v>26-04</v>
      </c>
      <c r="C124" s="36">
        <v>46140</v>
      </c>
      <c r="D124" s="37"/>
      <c r="E124" s="37"/>
      <c r="F124" s="37"/>
      <c r="G124" s="37"/>
      <c r="H124" s="37"/>
      <c r="I124" s="37"/>
      <c r="J124" s="37"/>
      <c r="K124" s="37"/>
      <c r="L124" s="38">
        <f>IF(OR(C124="",ISBLANK(C124)),"",IF(G124="",0,G124-D124-(F124-E124))+IF(K124="",0,IF(K124&lt;H124,K124+1,K124)-H124-(J124-I124)))</f>
        <v>0</v>
      </c>
      <c r="M124" s="39"/>
      <c r="N124" s="38">
        <f>IF(C124="","",IF(M124&lt;&gt;"",IF(ISNUMBER(SEARCH("ecole",M124)),8/24,IF(OR(M124="Congés payés",M124="RTT",M124="Arrêt de travail",M124="Congés sans solde",M124="Jour de repos",M124="Formation"),7/24,IF(M124="Férié",7.8/24,L124))),L124))</f>
        <v>0</v>
      </c>
      <c r="O124" s="39"/>
      <c r="P124" s="40"/>
      <c r="Q124" s="52" cm="1">
        <f t="array" ref="Q124">--(_xlfn.AGGREGATE(14,6,Tabel1[Date]/(Tabel1[semaine]=Tabel1[[#This Row],[semaine]]),1)=Tabel1[[#This Row],[Date]])</f>
        <v>0</v>
      </c>
      <c r="R124" s="41" t="str" cm="1">
        <f t="array" ref="R124">IF(Tabel1[[#This Row],[auxi]:[auxi]],SUMIF(Tabel1[semaine],Tabel1[[#This Row],[semaine]],Tabel1[Heures payées]),"-")</f>
        <v>-</v>
      </c>
      <c r="S124" s="42" t="str" cm="1">
        <f t="array" ref="S124">IF(Tabel1[[#This Row],[auxi]:[auxi]],Tabel1[[#This Row],[total semaine]]*24-Contrat_hebdo__h,"")</f>
        <v/>
      </c>
      <c r="T124" s="35" t="str" cm="1">
        <f t="array" ref="T124">IF(Tabel1[[#This Row],[auxi]:[auxi]],SUMIF(Tabel1[semaine],Tabel1[[#This Row],[semaine]],Tabel1[Repas matin]),"-")</f>
        <v>-</v>
      </c>
      <c r="U124" s="35" t="str" cm="1">
        <f t="array" ref="U124">IF(Tabel1[[#This Row],[auxi]:[auxi]],SUMIF(Tabel1[semaine],Tabel1[[#This Row],[semaine]],Tabel1[Repas soir]),"-")</f>
        <v>-</v>
      </c>
      <c r="V124"/>
    </row>
    <row r="125" spans="1:22" ht="15.75" thickBot="1" x14ac:dyDescent="0.3">
      <c r="A125" s="35" t="str">
        <f>MOD(YEAR(Tabel1[[#This Row],[Date]]-WEEKDAY(Tabel1[[#This Row],[Date]],2)+4),100)&amp;TEXT(_xlfn.ISOWEEKNUM(Tabel1[[#This Row],[Date]]),"-00")</f>
        <v>26-18</v>
      </c>
      <c r="B125" s="55" t="str">
        <f>MOD(YEAR(Tabel1[[#This Row],[Date]]),100) &amp; TEXT(MONTH(Tabel1[[#This Row],[Date]]),"-00")</f>
        <v>26-04</v>
      </c>
      <c r="C125" s="36">
        <v>46141</v>
      </c>
      <c r="D125" s="37"/>
      <c r="E125" s="37"/>
      <c r="F125" s="37"/>
      <c r="G125" s="37"/>
      <c r="H125" s="37"/>
      <c r="I125" s="37"/>
      <c r="J125" s="37"/>
      <c r="K125" s="37"/>
      <c r="L125" s="38">
        <f>IF(OR(C125="",ISBLANK(C125)),"",IF(G125="",0,G125-D125-(F125-E125))+IF(K125="",0,IF(K125&lt;H125,K125+1,K125)-H125-(J125-I125)))</f>
        <v>0</v>
      </c>
      <c r="M125" s="39"/>
      <c r="N125" s="38">
        <f>IF(C125="","",IF(M125&lt;&gt;"",IF(ISNUMBER(SEARCH("ecole",M125)),8/24,IF(OR(M125="Congés payés",M125="RTT",M125="Arrêt de travail",M125="Congés sans solde",M125="Jour de repos",M125="Formation"),7/24,IF(M125="Férié",7.8/24,L125))),L125))</f>
        <v>0</v>
      </c>
      <c r="O125" s="39"/>
      <c r="P125" s="40"/>
      <c r="Q125" s="52" cm="1">
        <f t="array" ref="Q125">--(_xlfn.AGGREGATE(14,6,Tabel1[Date]/(Tabel1[semaine]=Tabel1[[#This Row],[semaine]]),1)=Tabel1[[#This Row],[Date]])</f>
        <v>0</v>
      </c>
      <c r="R125" s="41" t="str" cm="1">
        <f t="array" ref="R125">IF(Tabel1[[#This Row],[auxi]:[auxi]],SUMIF(Tabel1[semaine],Tabel1[[#This Row],[semaine]],Tabel1[Heures payées]),"-")</f>
        <v>-</v>
      </c>
      <c r="S125" s="42" t="str" cm="1">
        <f t="array" ref="S125">IF(Tabel1[[#This Row],[auxi]:[auxi]],Tabel1[[#This Row],[total semaine]]*24-Contrat_hebdo__h,"")</f>
        <v/>
      </c>
      <c r="T125" s="35" t="str" cm="1">
        <f t="array" ref="T125">IF(Tabel1[[#This Row],[auxi]:[auxi]],SUMIF(Tabel1[semaine],Tabel1[[#This Row],[semaine]],Tabel1[Repas matin]),"-")</f>
        <v>-</v>
      </c>
      <c r="U125" s="35" t="str" cm="1">
        <f t="array" ref="U125">IF(Tabel1[[#This Row],[auxi]:[auxi]],SUMIF(Tabel1[semaine],Tabel1[[#This Row],[semaine]],Tabel1[Repas soir]),"-")</f>
        <v>-</v>
      </c>
      <c r="V125"/>
    </row>
    <row r="126" spans="1:22" ht="15.75" thickBot="1" x14ac:dyDescent="0.3">
      <c r="A126" s="35" t="str">
        <f>MOD(YEAR(Tabel1[[#This Row],[Date]]-WEEKDAY(Tabel1[[#This Row],[Date]],2)+4),100)&amp;TEXT(_xlfn.ISOWEEKNUM(Tabel1[[#This Row],[Date]]),"-00")</f>
        <v>26-18</v>
      </c>
      <c r="B126" s="55" t="str">
        <f>MOD(YEAR(Tabel1[[#This Row],[Date]]),100) &amp; TEXT(MONTH(Tabel1[[#This Row],[Date]]),"-00")</f>
        <v>26-04</v>
      </c>
      <c r="C126" s="36">
        <v>46142</v>
      </c>
      <c r="D126" s="37"/>
      <c r="E126" s="37"/>
      <c r="F126" s="37"/>
      <c r="G126" s="37"/>
      <c r="H126" s="37"/>
      <c r="I126" s="37"/>
      <c r="J126" s="37"/>
      <c r="K126" s="37"/>
      <c r="L126" s="38">
        <f>IF(OR(C126="",ISBLANK(C126)),"",IF(G126="",0,G126-D126-(F126-E126))+IF(K126="",0,IF(K126&lt;H126,K126+1,K126)-H126-(J126-I126)))</f>
        <v>0</v>
      </c>
      <c r="M126" s="39"/>
      <c r="N126" s="38">
        <f>IF(C126="","",IF(M126&lt;&gt;"",IF(ISNUMBER(SEARCH("ecole",M126)),8/24,IF(OR(M126="Congés payés",M126="RTT",M126="Arrêt de travail",M126="Congés sans solde",M126="Jour de repos",M126="Formation"),7/24,IF(M126="Férié",7.8/24,L126))),L126))</f>
        <v>0</v>
      </c>
      <c r="O126" s="39"/>
      <c r="P126" s="40"/>
      <c r="Q126" s="52" cm="1">
        <f t="array" ref="Q126">--(_xlfn.AGGREGATE(14,6,Tabel1[Date]/(Tabel1[semaine]=Tabel1[[#This Row],[semaine]]),1)=Tabel1[[#This Row],[Date]])</f>
        <v>0</v>
      </c>
      <c r="R126" s="41" t="str" cm="1">
        <f t="array" ref="R126">IF(Tabel1[[#This Row],[auxi]:[auxi]],SUMIF(Tabel1[semaine],Tabel1[[#This Row],[semaine]],Tabel1[Heures payées]),"-")</f>
        <v>-</v>
      </c>
      <c r="S126" s="42" t="str" cm="1">
        <f t="array" ref="S126">IF(Tabel1[[#This Row],[auxi]:[auxi]],Tabel1[[#This Row],[total semaine]]*24-Contrat_hebdo__h,"")</f>
        <v/>
      </c>
      <c r="T126" s="35" t="str" cm="1">
        <f t="array" ref="T126">IF(Tabel1[[#This Row],[auxi]:[auxi]],SUMIF(Tabel1[semaine],Tabel1[[#This Row],[semaine]],Tabel1[Repas matin]),"-")</f>
        <v>-</v>
      </c>
      <c r="U126" s="35" t="str" cm="1">
        <f t="array" ref="U126">IF(Tabel1[[#This Row],[auxi]:[auxi]],SUMIF(Tabel1[semaine],Tabel1[[#This Row],[semaine]],Tabel1[Repas soir]),"-")</f>
        <v>-</v>
      </c>
      <c r="V126"/>
    </row>
    <row r="127" spans="1:22" ht="15.75" thickBot="1" x14ac:dyDescent="0.3">
      <c r="A127" s="35" t="str">
        <f>MOD(YEAR(Tabel1[[#This Row],[Date]]-WEEKDAY(Tabel1[[#This Row],[Date]],2)+4),100)&amp;TEXT(_xlfn.ISOWEEKNUM(Tabel1[[#This Row],[Date]]),"-00")</f>
        <v>26-18</v>
      </c>
      <c r="B127" s="55" t="str">
        <f>MOD(YEAR(Tabel1[[#This Row],[Date]]),100) &amp; TEXT(MONTH(Tabel1[[#This Row],[Date]]),"-00")</f>
        <v>26-05</v>
      </c>
      <c r="C127" s="36">
        <v>46143</v>
      </c>
      <c r="D127" s="37"/>
      <c r="E127" s="37"/>
      <c r="F127" s="37"/>
      <c r="G127" s="37"/>
      <c r="H127" s="37"/>
      <c r="I127" s="37"/>
      <c r="J127" s="37"/>
      <c r="K127" s="37"/>
      <c r="L127" s="38">
        <f>IF(OR(C127="",ISBLANK(C127)),"",IF(G127="",0,G127-D127-(F127-E127))+IF(K127="",0,IF(K127&lt;H127,K127+1,K127)-H127-(J127-I127)))</f>
        <v>0</v>
      </c>
      <c r="M127" s="39"/>
      <c r="N127" s="38">
        <f>IF(C127="","",IF(M127&lt;&gt;"",IF(ISNUMBER(SEARCH("ecole",M127)),8/24,IF(OR(M127="Congés payés",M127="RTT",M127="Arrêt de travail",M127="Congés sans solde",M127="Jour de repos",M127="Formation"),7/24,IF(M127="Férié",7.8/24,L127))),L127))</f>
        <v>0</v>
      </c>
      <c r="O127" s="39"/>
      <c r="P127" s="40"/>
      <c r="Q127" s="52" cm="1">
        <f t="array" ref="Q127">--(_xlfn.AGGREGATE(14,6,Tabel1[Date]/(Tabel1[semaine]=Tabel1[[#This Row],[semaine]]),1)=Tabel1[[#This Row],[Date]])</f>
        <v>0</v>
      </c>
      <c r="R127" s="41" t="str" cm="1">
        <f t="array" ref="R127">IF(Tabel1[[#This Row],[auxi]:[auxi]],SUMIF(Tabel1[semaine],Tabel1[[#This Row],[semaine]],Tabel1[Heures payées]),"-")</f>
        <v>-</v>
      </c>
      <c r="S127" s="42" t="str" cm="1">
        <f t="array" ref="S127">IF(Tabel1[[#This Row],[auxi]:[auxi]],Tabel1[[#This Row],[total semaine]]*24-Contrat_hebdo__h,"")</f>
        <v/>
      </c>
      <c r="T127" s="35" t="str" cm="1">
        <f t="array" ref="T127">IF(Tabel1[[#This Row],[auxi]:[auxi]],SUMIF(Tabel1[semaine],Tabel1[[#This Row],[semaine]],Tabel1[Repas matin]),"-")</f>
        <v>-</v>
      </c>
      <c r="U127" s="35" t="str" cm="1">
        <f t="array" ref="U127">IF(Tabel1[[#This Row],[auxi]:[auxi]],SUMIF(Tabel1[semaine],Tabel1[[#This Row],[semaine]],Tabel1[Repas soir]),"-")</f>
        <v>-</v>
      </c>
      <c r="V127"/>
    </row>
    <row r="128" spans="1:22" ht="15.75" thickBot="1" x14ac:dyDescent="0.3">
      <c r="A128" s="35" t="str">
        <f>MOD(YEAR(Tabel1[[#This Row],[Date]]-WEEKDAY(Tabel1[[#This Row],[Date]],2)+4),100)&amp;TEXT(_xlfn.ISOWEEKNUM(Tabel1[[#This Row],[Date]]),"-00")</f>
        <v>26-18</v>
      </c>
      <c r="B128" s="55" t="str">
        <f>MOD(YEAR(Tabel1[[#This Row],[Date]]),100) &amp; TEXT(MONTH(Tabel1[[#This Row],[Date]]),"-00")</f>
        <v>26-05</v>
      </c>
      <c r="C128" s="36">
        <v>46144</v>
      </c>
      <c r="D128" s="37"/>
      <c r="E128" s="37"/>
      <c r="F128" s="37"/>
      <c r="G128" s="37"/>
      <c r="H128" s="37"/>
      <c r="I128" s="37"/>
      <c r="J128" s="37"/>
      <c r="K128" s="37"/>
      <c r="L128" s="38">
        <f>IF(OR(C128="",ISBLANK(C128)),"",IF(G128="",0,G128-D128-(F128-E128))+IF(K128="",0,IF(K128&lt;H128,K128+1,K128)-H128-(J128-I128)))</f>
        <v>0</v>
      </c>
      <c r="M128" s="39"/>
      <c r="N128" s="38">
        <f>IF(C128="","",IF(M128&lt;&gt;"",IF(ISNUMBER(SEARCH("ecole",M128)),8/24,IF(OR(M128="Congés payés",M128="RTT",M128="Arrêt de travail",M128="Congés sans solde",M128="Jour de repos",M128="Formation"),7/24,IF(M128="Férié",7.8/24,L128))),L128))</f>
        <v>0</v>
      </c>
      <c r="O128" s="39"/>
      <c r="P128" s="40"/>
      <c r="Q128" s="52" cm="1">
        <f t="array" ref="Q128">--(_xlfn.AGGREGATE(14,6,Tabel1[Date]/(Tabel1[semaine]=Tabel1[[#This Row],[semaine]]),1)=Tabel1[[#This Row],[Date]])</f>
        <v>0</v>
      </c>
      <c r="R128" s="41" t="str" cm="1">
        <f t="array" ref="R128">IF(Tabel1[[#This Row],[auxi]:[auxi]],SUMIF(Tabel1[semaine],Tabel1[[#This Row],[semaine]],Tabel1[Heures payées]),"-")</f>
        <v>-</v>
      </c>
      <c r="S128" s="42" t="str" cm="1">
        <f t="array" ref="S128">IF(Tabel1[[#This Row],[auxi]:[auxi]],Tabel1[[#This Row],[total semaine]]*24-Contrat_hebdo__h,"")</f>
        <v/>
      </c>
      <c r="T128" s="35" t="str" cm="1">
        <f t="array" ref="T128">IF(Tabel1[[#This Row],[auxi]:[auxi]],SUMIF(Tabel1[semaine],Tabel1[[#This Row],[semaine]],Tabel1[Repas matin]),"-")</f>
        <v>-</v>
      </c>
      <c r="U128" s="35" t="str" cm="1">
        <f t="array" ref="U128">IF(Tabel1[[#This Row],[auxi]:[auxi]],SUMIF(Tabel1[semaine],Tabel1[[#This Row],[semaine]],Tabel1[Repas soir]),"-")</f>
        <v>-</v>
      </c>
      <c r="V128"/>
    </row>
    <row r="129" spans="1:22" ht="15.75" thickBot="1" x14ac:dyDescent="0.3">
      <c r="A129" s="35" t="str">
        <f>MOD(YEAR(Tabel1[[#This Row],[Date]]-WEEKDAY(Tabel1[[#This Row],[Date]],2)+4),100)&amp;TEXT(_xlfn.ISOWEEKNUM(Tabel1[[#This Row],[Date]]),"-00")</f>
        <v>26-18</v>
      </c>
      <c r="B129" s="55" t="str">
        <f>MOD(YEAR(Tabel1[[#This Row],[Date]]),100) &amp; TEXT(MONTH(Tabel1[[#This Row],[Date]]),"-00")</f>
        <v>26-05</v>
      </c>
      <c r="C129" s="36">
        <v>46145</v>
      </c>
      <c r="D129" s="37"/>
      <c r="E129" s="37"/>
      <c r="F129" s="37"/>
      <c r="G129" s="37"/>
      <c r="H129" s="37"/>
      <c r="I129" s="37"/>
      <c r="J129" s="37"/>
      <c r="K129" s="37"/>
      <c r="L129" s="38">
        <f>IF(OR(C129="",ISBLANK(C129)),"",IF(G129="",0,G129-D129-(F129-E129))+IF(K129="",0,IF(K129&lt;H129,K129+1,K129)-H129-(J129-I129)))</f>
        <v>0</v>
      </c>
      <c r="M129" s="39"/>
      <c r="N129" s="38">
        <f>IF(C129="","",IF(M129&lt;&gt;"",IF(ISNUMBER(SEARCH("ecole",M129)),8/24,IF(OR(M129="Congés payés",M129="RTT",M129="Arrêt de travail",M129="Congés sans solde",M129="Jour de repos",M129="Formation"),7/24,IF(M129="Férié",7.8/24,L129))),L129))</f>
        <v>0</v>
      </c>
      <c r="O129" s="39"/>
      <c r="P129" s="40"/>
      <c r="Q129" s="52" cm="1">
        <f t="array" ref="Q129">--(_xlfn.AGGREGATE(14,6,Tabel1[Date]/(Tabel1[semaine]=Tabel1[[#This Row],[semaine]]),1)=Tabel1[[#This Row],[Date]])</f>
        <v>1</v>
      </c>
      <c r="R129" s="41" cm="1">
        <f t="array" ref="R129">IF(Tabel1[[#This Row],[auxi]:[auxi]],SUMIF(Tabel1[semaine],Tabel1[[#This Row],[semaine]],Tabel1[Heures payées]),"-")</f>
        <v>0</v>
      </c>
      <c r="S129" s="42" cm="1">
        <f t="array" ref="S129">IF(Tabel1[[#This Row],[auxi]:[auxi]],Tabel1[[#This Row],[total semaine]]*24-Contrat_hebdo__h,"")</f>
        <v>-39</v>
      </c>
      <c r="T129" s="35" cm="1">
        <f t="array" ref="T129">IF(Tabel1[[#This Row],[auxi]:[auxi]],SUMIF(Tabel1[semaine],Tabel1[[#This Row],[semaine]],Tabel1[Repas matin]),"-")</f>
        <v>0</v>
      </c>
      <c r="U129" s="35" cm="1">
        <f t="array" ref="U129">IF(Tabel1[[#This Row],[auxi]:[auxi]],SUMIF(Tabel1[semaine],Tabel1[[#This Row],[semaine]],Tabel1[Repas soir]),"-")</f>
        <v>0</v>
      </c>
      <c r="V129"/>
    </row>
    <row r="130" spans="1:22" ht="15.75" thickBot="1" x14ac:dyDescent="0.3">
      <c r="A130" s="35" t="str">
        <f>MOD(YEAR(Tabel1[[#This Row],[Date]]-WEEKDAY(Tabel1[[#This Row],[Date]],2)+4),100)&amp;TEXT(_xlfn.ISOWEEKNUM(Tabel1[[#This Row],[Date]]),"-00")</f>
        <v>26-19</v>
      </c>
      <c r="B130" s="55" t="str">
        <f>MOD(YEAR(Tabel1[[#This Row],[Date]]),100) &amp; TEXT(MONTH(Tabel1[[#This Row],[Date]]),"-00")</f>
        <v>26-05</v>
      </c>
      <c r="C130" s="36">
        <v>46146</v>
      </c>
      <c r="D130" s="37"/>
      <c r="E130" s="37"/>
      <c r="F130" s="37"/>
      <c r="G130" s="37"/>
      <c r="H130" s="37"/>
      <c r="I130" s="37"/>
      <c r="J130" s="37"/>
      <c r="K130" s="37"/>
      <c r="L130" s="38">
        <f>IF(OR(C130="",ISBLANK(C130)),"",IF(G130="",0,G130-D130-(F130-E130))+IF(K130="",0,IF(K130&lt;H130,K130+1,K130)-H130-(J130-I130)))</f>
        <v>0</v>
      </c>
      <c r="M130" s="39"/>
      <c r="N130" s="38">
        <f>IF(C130="","",IF(M130&lt;&gt;"",IF(ISNUMBER(SEARCH("ecole",M130)),8/24,IF(OR(M130="Congés payés",M130="RTT",M130="Arrêt de travail",M130="Congés sans solde",M130="Jour de repos",M130="Formation"),7/24,IF(M130="Férié",7.8/24,L130))),L130))</f>
        <v>0</v>
      </c>
      <c r="O130" s="39"/>
      <c r="P130" s="40"/>
      <c r="Q130" s="52" cm="1">
        <f t="array" ref="Q130">--(_xlfn.AGGREGATE(14,6,Tabel1[Date]/(Tabel1[semaine]=Tabel1[[#This Row],[semaine]]),1)=Tabel1[[#This Row],[Date]])</f>
        <v>0</v>
      </c>
      <c r="R130" s="41" t="str" cm="1">
        <f t="array" ref="R130">IF(Tabel1[[#This Row],[auxi]:[auxi]],SUMIF(Tabel1[semaine],Tabel1[[#This Row],[semaine]],Tabel1[Heures payées]),"-")</f>
        <v>-</v>
      </c>
      <c r="S130" s="42" t="str" cm="1">
        <f t="array" ref="S130">IF(Tabel1[[#This Row],[auxi]:[auxi]],Tabel1[[#This Row],[total semaine]]*24-Contrat_hebdo__h,"")</f>
        <v/>
      </c>
      <c r="T130" s="35" t="str" cm="1">
        <f t="array" ref="T130">IF(Tabel1[[#This Row],[auxi]:[auxi]],SUMIF(Tabel1[semaine],Tabel1[[#This Row],[semaine]],Tabel1[Repas matin]),"-")</f>
        <v>-</v>
      </c>
      <c r="U130" s="35" t="str" cm="1">
        <f t="array" ref="U130">IF(Tabel1[[#This Row],[auxi]:[auxi]],SUMIF(Tabel1[semaine],Tabel1[[#This Row],[semaine]],Tabel1[Repas soir]),"-")</f>
        <v>-</v>
      </c>
      <c r="V130"/>
    </row>
    <row r="131" spans="1:22" ht="15.75" thickBot="1" x14ac:dyDescent="0.3">
      <c r="A131" s="35" t="str">
        <f>MOD(YEAR(Tabel1[[#This Row],[Date]]-WEEKDAY(Tabel1[[#This Row],[Date]],2)+4),100)&amp;TEXT(_xlfn.ISOWEEKNUM(Tabel1[[#This Row],[Date]]),"-00")</f>
        <v>26-19</v>
      </c>
      <c r="B131" s="55" t="str">
        <f>MOD(YEAR(Tabel1[[#This Row],[Date]]),100) &amp; TEXT(MONTH(Tabel1[[#This Row],[Date]]),"-00")</f>
        <v>26-05</v>
      </c>
      <c r="C131" s="36">
        <v>46147</v>
      </c>
      <c r="D131" s="37"/>
      <c r="E131" s="37"/>
      <c r="F131" s="37"/>
      <c r="G131" s="37"/>
      <c r="H131" s="37"/>
      <c r="I131" s="37"/>
      <c r="J131" s="37"/>
      <c r="K131" s="37"/>
      <c r="L131" s="38">
        <f>IF(OR(C131="",ISBLANK(C131)),"",IF(G131="",0,G131-D131-(F131-E131))+IF(K131="",0,IF(K131&lt;H131,K131+1,K131)-H131-(J131-I131)))</f>
        <v>0</v>
      </c>
      <c r="M131" s="39"/>
      <c r="N131" s="38">
        <f>IF(C131="","",IF(M131&lt;&gt;"",IF(ISNUMBER(SEARCH("ecole",M131)),8/24,IF(OR(M131="Congés payés",M131="RTT",M131="Arrêt de travail",M131="Congés sans solde",M131="Jour de repos",M131="Formation"),7/24,IF(M131="Férié",7.8/24,L131))),L131))</f>
        <v>0</v>
      </c>
      <c r="O131" s="39"/>
      <c r="P131" s="40"/>
      <c r="Q131" s="52" cm="1">
        <f t="array" ref="Q131">--(_xlfn.AGGREGATE(14,6,Tabel1[Date]/(Tabel1[semaine]=Tabel1[[#This Row],[semaine]]),1)=Tabel1[[#This Row],[Date]])</f>
        <v>0</v>
      </c>
      <c r="R131" s="41" t="str" cm="1">
        <f t="array" ref="R131">IF(Tabel1[[#This Row],[auxi]:[auxi]],SUMIF(Tabel1[semaine],Tabel1[[#This Row],[semaine]],Tabel1[Heures payées]),"-")</f>
        <v>-</v>
      </c>
      <c r="S131" s="42" t="str" cm="1">
        <f t="array" ref="S131">IF(Tabel1[[#This Row],[auxi]:[auxi]],Tabel1[[#This Row],[total semaine]]*24-Contrat_hebdo__h,"")</f>
        <v/>
      </c>
      <c r="T131" s="35" t="str" cm="1">
        <f t="array" ref="T131">IF(Tabel1[[#This Row],[auxi]:[auxi]],SUMIF(Tabel1[semaine],Tabel1[[#This Row],[semaine]],Tabel1[Repas matin]),"-")</f>
        <v>-</v>
      </c>
      <c r="U131" s="35" t="str" cm="1">
        <f t="array" ref="U131">IF(Tabel1[[#This Row],[auxi]:[auxi]],SUMIF(Tabel1[semaine],Tabel1[[#This Row],[semaine]],Tabel1[Repas soir]),"-")</f>
        <v>-</v>
      </c>
      <c r="V131"/>
    </row>
    <row r="132" spans="1:22" ht="15.75" thickBot="1" x14ac:dyDescent="0.3">
      <c r="A132" s="35" t="str">
        <f>MOD(YEAR(Tabel1[[#This Row],[Date]]-WEEKDAY(Tabel1[[#This Row],[Date]],2)+4),100)&amp;TEXT(_xlfn.ISOWEEKNUM(Tabel1[[#This Row],[Date]]),"-00")</f>
        <v>26-19</v>
      </c>
      <c r="B132" s="55" t="str">
        <f>MOD(YEAR(Tabel1[[#This Row],[Date]]),100) &amp; TEXT(MONTH(Tabel1[[#This Row],[Date]]),"-00")</f>
        <v>26-05</v>
      </c>
      <c r="C132" s="36">
        <v>46148</v>
      </c>
      <c r="D132" s="37"/>
      <c r="E132" s="37"/>
      <c r="F132" s="37"/>
      <c r="G132" s="37"/>
      <c r="H132" s="37"/>
      <c r="I132" s="37"/>
      <c r="J132" s="37"/>
      <c r="K132" s="37"/>
      <c r="L132" s="38">
        <f>IF(OR(C132="",ISBLANK(C132)),"",IF(G132="",0,G132-D132-(F132-E132))+IF(K132="",0,IF(K132&lt;H132,K132+1,K132)-H132-(J132-I132)))</f>
        <v>0</v>
      </c>
      <c r="M132" s="39"/>
      <c r="N132" s="38">
        <f>IF(C132="","",IF(M132&lt;&gt;"",IF(ISNUMBER(SEARCH("ecole",M132)),8/24,IF(OR(M132="Congés payés",M132="RTT",M132="Arrêt de travail",M132="Congés sans solde",M132="Jour de repos",M132="Formation"),7/24,IF(M132="Férié",7.8/24,L132))),L132))</f>
        <v>0</v>
      </c>
      <c r="O132" s="39"/>
      <c r="P132" s="40"/>
      <c r="Q132" s="52" cm="1">
        <f t="array" ref="Q132">--(_xlfn.AGGREGATE(14,6,Tabel1[Date]/(Tabel1[semaine]=Tabel1[[#This Row],[semaine]]),1)=Tabel1[[#This Row],[Date]])</f>
        <v>0</v>
      </c>
      <c r="R132" s="41" t="str" cm="1">
        <f t="array" ref="R132">IF(Tabel1[[#This Row],[auxi]:[auxi]],SUMIF(Tabel1[semaine],Tabel1[[#This Row],[semaine]],Tabel1[Heures payées]),"-")</f>
        <v>-</v>
      </c>
      <c r="S132" s="42" t="str" cm="1">
        <f t="array" ref="S132">IF(Tabel1[[#This Row],[auxi]:[auxi]],Tabel1[[#This Row],[total semaine]]*24-Contrat_hebdo__h,"")</f>
        <v/>
      </c>
      <c r="T132" s="35" t="str" cm="1">
        <f t="array" ref="T132">IF(Tabel1[[#This Row],[auxi]:[auxi]],SUMIF(Tabel1[semaine],Tabel1[[#This Row],[semaine]],Tabel1[Repas matin]),"-")</f>
        <v>-</v>
      </c>
      <c r="U132" s="35" t="str" cm="1">
        <f t="array" ref="U132">IF(Tabel1[[#This Row],[auxi]:[auxi]],SUMIF(Tabel1[semaine],Tabel1[[#This Row],[semaine]],Tabel1[Repas soir]),"-")</f>
        <v>-</v>
      </c>
      <c r="V132"/>
    </row>
    <row r="133" spans="1:22" ht="15.75" thickBot="1" x14ac:dyDescent="0.3">
      <c r="A133" s="35" t="str">
        <f>MOD(YEAR(Tabel1[[#This Row],[Date]]-WEEKDAY(Tabel1[[#This Row],[Date]],2)+4),100)&amp;TEXT(_xlfn.ISOWEEKNUM(Tabel1[[#This Row],[Date]]),"-00")</f>
        <v>26-19</v>
      </c>
      <c r="B133" s="55" t="str">
        <f>MOD(YEAR(Tabel1[[#This Row],[Date]]),100) &amp; TEXT(MONTH(Tabel1[[#This Row],[Date]]),"-00")</f>
        <v>26-05</v>
      </c>
      <c r="C133" s="36">
        <v>46149</v>
      </c>
      <c r="D133" s="37"/>
      <c r="E133" s="37"/>
      <c r="F133" s="37"/>
      <c r="G133" s="37"/>
      <c r="H133" s="37"/>
      <c r="I133" s="37"/>
      <c r="J133" s="37"/>
      <c r="K133" s="37"/>
      <c r="L133" s="38">
        <f>IF(OR(C133="",ISBLANK(C133)),"",IF(G133="",0,G133-D133-(F133-E133))+IF(K133="",0,IF(K133&lt;H133,K133+1,K133)-H133-(J133-I133)))</f>
        <v>0</v>
      </c>
      <c r="M133" s="39"/>
      <c r="N133" s="38">
        <f>IF(C133="","",IF(M133&lt;&gt;"",IF(ISNUMBER(SEARCH("ecole",M133)),8/24,IF(OR(M133="Congés payés",M133="RTT",M133="Arrêt de travail",M133="Congés sans solde",M133="Jour de repos",M133="Formation"),7/24,IF(M133="Férié",7.8/24,L133))),L133))</f>
        <v>0</v>
      </c>
      <c r="O133" s="39"/>
      <c r="P133" s="40"/>
      <c r="Q133" s="52" cm="1">
        <f t="array" ref="Q133">--(_xlfn.AGGREGATE(14,6,Tabel1[Date]/(Tabel1[semaine]=Tabel1[[#This Row],[semaine]]),1)=Tabel1[[#This Row],[Date]])</f>
        <v>0</v>
      </c>
      <c r="R133" s="41" t="str" cm="1">
        <f t="array" ref="R133">IF(Tabel1[[#This Row],[auxi]:[auxi]],SUMIF(Tabel1[semaine],Tabel1[[#This Row],[semaine]],Tabel1[Heures payées]),"-")</f>
        <v>-</v>
      </c>
      <c r="S133" s="42" t="str" cm="1">
        <f t="array" ref="S133">IF(Tabel1[[#This Row],[auxi]:[auxi]],Tabel1[[#This Row],[total semaine]]*24-Contrat_hebdo__h,"")</f>
        <v/>
      </c>
      <c r="T133" s="35" t="str" cm="1">
        <f t="array" ref="T133">IF(Tabel1[[#This Row],[auxi]:[auxi]],SUMIF(Tabel1[semaine],Tabel1[[#This Row],[semaine]],Tabel1[Repas matin]),"-")</f>
        <v>-</v>
      </c>
      <c r="U133" s="35" t="str" cm="1">
        <f t="array" ref="U133">IF(Tabel1[[#This Row],[auxi]:[auxi]],SUMIF(Tabel1[semaine],Tabel1[[#This Row],[semaine]],Tabel1[Repas soir]),"-")</f>
        <v>-</v>
      </c>
      <c r="V133"/>
    </row>
    <row r="134" spans="1:22" ht="15.75" thickBot="1" x14ac:dyDescent="0.3">
      <c r="A134" s="35" t="str">
        <f>MOD(YEAR(Tabel1[[#This Row],[Date]]-WEEKDAY(Tabel1[[#This Row],[Date]],2)+4),100)&amp;TEXT(_xlfn.ISOWEEKNUM(Tabel1[[#This Row],[Date]]),"-00")</f>
        <v>26-19</v>
      </c>
      <c r="B134" s="55" t="str">
        <f>MOD(YEAR(Tabel1[[#This Row],[Date]]),100) &amp; TEXT(MONTH(Tabel1[[#This Row],[Date]]),"-00")</f>
        <v>26-05</v>
      </c>
      <c r="C134" s="36">
        <v>46150</v>
      </c>
      <c r="D134" s="37"/>
      <c r="E134" s="37"/>
      <c r="F134" s="37"/>
      <c r="G134" s="37"/>
      <c r="H134" s="37"/>
      <c r="I134" s="37"/>
      <c r="J134" s="37"/>
      <c r="K134" s="37"/>
      <c r="L134" s="38">
        <f>IF(OR(C134="",ISBLANK(C134)),"",IF(G134="",0,G134-D134-(F134-E134))+IF(K134="",0,IF(K134&lt;H134,K134+1,K134)-H134-(J134-I134)))</f>
        <v>0</v>
      </c>
      <c r="M134" s="39"/>
      <c r="N134" s="38">
        <f>IF(C134="","",IF(M134&lt;&gt;"",IF(ISNUMBER(SEARCH("ecole",M134)),8/24,IF(OR(M134="Congés payés",M134="RTT",M134="Arrêt de travail",M134="Congés sans solde",M134="Jour de repos",M134="Formation"),7/24,IF(M134="Férié",7.8/24,L134))),L134))</f>
        <v>0</v>
      </c>
      <c r="O134" s="39"/>
      <c r="P134" s="40"/>
      <c r="Q134" s="52" cm="1">
        <f t="array" ref="Q134">--(_xlfn.AGGREGATE(14,6,Tabel1[Date]/(Tabel1[semaine]=Tabel1[[#This Row],[semaine]]),1)=Tabel1[[#This Row],[Date]])</f>
        <v>0</v>
      </c>
      <c r="R134" s="41" t="str" cm="1">
        <f t="array" ref="R134">IF(Tabel1[[#This Row],[auxi]:[auxi]],SUMIF(Tabel1[semaine],Tabel1[[#This Row],[semaine]],Tabel1[Heures payées]),"-")</f>
        <v>-</v>
      </c>
      <c r="S134" s="42" t="str" cm="1">
        <f t="array" ref="S134">IF(Tabel1[[#This Row],[auxi]:[auxi]],Tabel1[[#This Row],[total semaine]]*24-Contrat_hebdo__h,"")</f>
        <v/>
      </c>
      <c r="T134" s="35" t="str" cm="1">
        <f t="array" ref="T134">IF(Tabel1[[#This Row],[auxi]:[auxi]],SUMIF(Tabel1[semaine],Tabel1[[#This Row],[semaine]],Tabel1[Repas matin]),"-")</f>
        <v>-</v>
      </c>
      <c r="U134" s="35" t="str" cm="1">
        <f t="array" ref="U134">IF(Tabel1[[#This Row],[auxi]:[auxi]],SUMIF(Tabel1[semaine],Tabel1[[#This Row],[semaine]],Tabel1[Repas soir]),"-")</f>
        <v>-</v>
      </c>
      <c r="V134"/>
    </row>
    <row r="135" spans="1:22" ht="15.75" thickBot="1" x14ac:dyDescent="0.3">
      <c r="A135" s="35" t="str">
        <f>MOD(YEAR(Tabel1[[#This Row],[Date]]-WEEKDAY(Tabel1[[#This Row],[Date]],2)+4),100)&amp;TEXT(_xlfn.ISOWEEKNUM(Tabel1[[#This Row],[Date]]),"-00")</f>
        <v>26-19</v>
      </c>
      <c r="B135" s="55" t="str">
        <f>MOD(YEAR(Tabel1[[#This Row],[Date]]),100) &amp; TEXT(MONTH(Tabel1[[#This Row],[Date]]),"-00")</f>
        <v>26-05</v>
      </c>
      <c r="C135" s="36">
        <v>46151</v>
      </c>
      <c r="D135" s="37"/>
      <c r="E135" s="37"/>
      <c r="F135" s="37"/>
      <c r="G135" s="37"/>
      <c r="H135" s="37"/>
      <c r="I135" s="37"/>
      <c r="J135" s="37"/>
      <c r="K135" s="37"/>
      <c r="L135" s="38">
        <f>IF(OR(C135="",ISBLANK(C135)),"",IF(G135="",0,G135-D135-(F135-E135))+IF(K135="",0,IF(K135&lt;H135,K135+1,K135)-H135-(J135-I135)))</f>
        <v>0</v>
      </c>
      <c r="M135" s="39"/>
      <c r="N135" s="38">
        <f>IF(C135="","",IF(M135&lt;&gt;"",IF(ISNUMBER(SEARCH("ecole",M135)),8/24,IF(OR(M135="Congés payés",M135="RTT",M135="Arrêt de travail",M135="Congés sans solde",M135="Jour de repos",M135="Formation"),7/24,IF(M135="Férié",7.8/24,L135))),L135))</f>
        <v>0</v>
      </c>
      <c r="O135" s="39"/>
      <c r="P135" s="40"/>
      <c r="Q135" s="52" cm="1">
        <f t="array" ref="Q135">--(_xlfn.AGGREGATE(14,6,Tabel1[Date]/(Tabel1[semaine]=Tabel1[[#This Row],[semaine]]),1)=Tabel1[[#This Row],[Date]])</f>
        <v>0</v>
      </c>
      <c r="R135" s="41" t="str" cm="1">
        <f t="array" ref="R135">IF(Tabel1[[#This Row],[auxi]:[auxi]],SUMIF(Tabel1[semaine],Tabel1[[#This Row],[semaine]],Tabel1[Heures payées]),"-")</f>
        <v>-</v>
      </c>
      <c r="S135" s="42" t="str" cm="1">
        <f t="array" ref="S135">IF(Tabel1[[#This Row],[auxi]:[auxi]],Tabel1[[#This Row],[total semaine]]*24-Contrat_hebdo__h,"")</f>
        <v/>
      </c>
      <c r="T135" s="35" t="str" cm="1">
        <f t="array" ref="T135">IF(Tabel1[[#This Row],[auxi]:[auxi]],SUMIF(Tabel1[semaine],Tabel1[[#This Row],[semaine]],Tabel1[Repas matin]),"-")</f>
        <v>-</v>
      </c>
      <c r="U135" s="35" t="str" cm="1">
        <f t="array" ref="U135">IF(Tabel1[[#This Row],[auxi]:[auxi]],SUMIF(Tabel1[semaine],Tabel1[[#This Row],[semaine]],Tabel1[Repas soir]),"-")</f>
        <v>-</v>
      </c>
      <c r="V135"/>
    </row>
    <row r="136" spans="1:22" ht="15.75" thickBot="1" x14ac:dyDescent="0.3">
      <c r="A136" s="35" t="str">
        <f>MOD(YEAR(Tabel1[[#This Row],[Date]]-WEEKDAY(Tabel1[[#This Row],[Date]],2)+4),100)&amp;TEXT(_xlfn.ISOWEEKNUM(Tabel1[[#This Row],[Date]]),"-00")</f>
        <v>26-19</v>
      </c>
      <c r="B136" s="55" t="str">
        <f>MOD(YEAR(Tabel1[[#This Row],[Date]]),100) &amp; TEXT(MONTH(Tabel1[[#This Row],[Date]]),"-00")</f>
        <v>26-05</v>
      </c>
      <c r="C136" s="36">
        <v>46152</v>
      </c>
      <c r="D136" s="37"/>
      <c r="E136" s="37"/>
      <c r="F136" s="37"/>
      <c r="G136" s="37"/>
      <c r="H136" s="37"/>
      <c r="I136" s="37"/>
      <c r="J136" s="37"/>
      <c r="K136" s="37"/>
      <c r="L136" s="38">
        <f>IF(OR(C136="",ISBLANK(C136)),"",IF(G136="",0,G136-D136-(F136-E136))+IF(K136="",0,IF(K136&lt;H136,K136+1,K136)-H136-(J136-I136)))</f>
        <v>0</v>
      </c>
      <c r="M136" s="39"/>
      <c r="N136" s="38">
        <f>IF(C136="","",IF(M136&lt;&gt;"",IF(ISNUMBER(SEARCH("ecole",M136)),8/24,IF(OR(M136="Congés payés",M136="RTT",M136="Arrêt de travail",M136="Congés sans solde",M136="Jour de repos",M136="Formation"),7/24,IF(M136="Férié",7.8/24,L136))),L136))</f>
        <v>0</v>
      </c>
      <c r="O136" s="39"/>
      <c r="P136" s="40"/>
      <c r="Q136" s="52" cm="1">
        <f t="array" ref="Q136">--(_xlfn.AGGREGATE(14,6,Tabel1[Date]/(Tabel1[semaine]=Tabel1[[#This Row],[semaine]]),1)=Tabel1[[#This Row],[Date]])</f>
        <v>1</v>
      </c>
      <c r="R136" s="41" cm="1">
        <f t="array" ref="R136">IF(Tabel1[[#This Row],[auxi]:[auxi]],SUMIF(Tabel1[semaine],Tabel1[[#This Row],[semaine]],Tabel1[Heures payées]),"-")</f>
        <v>0</v>
      </c>
      <c r="S136" s="42" cm="1">
        <f t="array" ref="S136">IF(Tabel1[[#This Row],[auxi]:[auxi]],Tabel1[[#This Row],[total semaine]]*24-Contrat_hebdo__h,"")</f>
        <v>-39</v>
      </c>
      <c r="T136" s="35" cm="1">
        <f t="array" ref="T136">IF(Tabel1[[#This Row],[auxi]:[auxi]],SUMIF(Tabel1[semaine],Tabel1[[#This Row],[semaine]],Tabel1[Repas matin]),"-")</f>
        <v>0</v>
      </c>
      <c r="U136" s="35" cm="1">
        <f t="array" ref="U136">IF(Tabel1[[#This Row],[auxi]:[auxi]],SUMIF(Tabel1[semaine],Tabel1[[#This Row],[semaine]],Tabel1[Repas soir]),"-")</f>
        <v>0</v>
      </c>
      <c r="V136"/>
    </row>
    <row r="137" spans="1:22" ht="15.75" thickBot="1" x14ac:dyDescent="0.3">
      <c r="A137" s="35" t="str">
        <f>MOD(YEAR(Tabel1[[#This Row],[Date]]-WEEKDAY(Tabel1[[#This Row],[Date]],2)+4),100)&amp;TEXT(_xlfn.ISOWEEKNUM(Tabel1[[#This Row],[Date]]),"-00")</f>
        <v>26-20</v>
      </c>
      <c r="B137" s="55" t="str">
        <f>MOD(YEAR(Tabel1[[#This Row],[Date]]),100) &amp; TEXT(MONTH(Tabel1[[#This Row],[Date]]),"-00")</f>
        <v>26-05</v>
      </c>
      <c r="C137" s="36">
        <v>46153</v>
      </c>
      <c r="D137" s="37"/>
      <c r="E137" s="37"/>
      <c r="F137" s="37"/>
      <c r="G137" s="37"/>
      <c r="H137" s="37"/>
      <c r="I137" s="37"/>
      <c r="J137" s="37"/>
      <c r="K137" s="37"/>
      <c r="L137" s="38">
        <f>IF(OR(C137="",ISBLANK(C137)),"",IF(G137="",0,G137-D137-(F137-E137))+IF(K137="",0,IF(K137&lt;H137,K137+1,K137)-H137-(J137-I137)))</f>
        <v>0</v>
      </c>
      <c r="M137" s="39"/>
      <c r="N137" s="38">
        <f>IF(C137="","",IF(M137&lt;&gt;"",IF(ISNUMBER(SEARCH("ecole",M137)),8/24,IF(OR(M137="Congés payés",M137="RTT",M137="Arrêt de travail",M137="Congés sans solde",M137="Jour de repos",M137="Formation"),7/24,IF(M137="Férié",7.8/24,L137))),L137))</f>
        <v>0</v>
      </c>
      <c r="O137" s="39"/>
      <c r="P137" s="40"/>
      <c r="Q137" s="52" cm="1">
        <f t="array" ref="Q137">--(_xlfn.AGGREGATE(14,6,Tabel1[Date]/(Tabel1[semaine]=Tabel1[[#This Row],[semaine]]),1)=Tabel1[[#This Row],[Date]])</f>
        <v>0</v>
      </c>
      <c r="R137" s="41" t="str" cm="1">
        <f t="array" ref="R137">IF(Tabel1[[#This Row],[auxi]:[auxi]],SUMIF(Tabel1[semaine],Tabel1[[#This Row],[semaine]],Tabel1[Heures payées]),"-")</f>
        <v>-</v>
      </c>
      <c r="S137" s="42" t="str" cm="1">
        <f t="array" ref="S137">IF(Tabel1[[#This Row],[auxi]:[auxi]],Tabel1[[#This Row],[total semaine]]*24-Contrat_hebdo__h,"")</f>
        <v/>
      </c>
      <c r="T137" s="35" t="str" cm="1">
        <f t="array" ref="T137">IF(Tabel1[[#This Row],[auxi]:[auxi]],SUMIF(Tabel1[semaine],Tabel1[[#This Row],[semaine]],Tabel1[Repas matin]),"-")</f>
        <v>-</v>
      </c>
      <c r="U137" s="35" t="str" cm="1">
        <f t="array" ref="U137">IF(Tabel1[[#This Row],[auxi]:[auxi]],SUMIF(Tabel1[semaine],Tabel1[[#This Row],[semaine]],Tabel1[Repas soir]),"-")</f>
        <v>-</v>
      </c>
      <c r="V137"/>
    </row>
    <row r="138" spans="1:22" ht="15.75" thickBot="1" x14ac:dyDescent="0.3">
      <c r="A138" s="35" t="str">
        <f>MOD(YEAR(Tabel1[[#This Row],[Date]]-WEEKDAY(Tabel1[[#This Row],[Date]],2)+4),100)&amp;TEXT(_xlfn.ISOWEEKNUM(Tabel1[[#This Row],[Date]]),"-00")</f>
        <v>26-20</v>
      </c>
      <c r="B138" s="55" t="str">
        <f>MOD(YEAR(Tabel1[[#This Row],[Date]]),100) &amp; TEXT(MONTH(Tabel1[[#This Row],[Date]]),"-00")</f>
        <v>26-05</v>
      </c>
      <c r="C138" s="36">
        <v>46154</v>
      </c>
      <c r="D138" s="37"/>
      <c r="E138" s="37"/>
      <c r="F138" s="37"/>
      <c r="G138" s="37"/>
      <c r="H138" s="37"/>
      <c r="I138" s="37"/>
      <c r="J138" s="37"/>
      <c r="K138" s="37"/>
      <c r="L138" s="38">
        <f>IF(OR(C138="",ISBLANK(C138)),"",IF(G138="",0,G138-D138-(F138-E138))+IF(K138="",0,IF(K138&lt;H138,K138+1,K138)-H138-(J138-I138)))</f>
        <v>0</v>
      </c>
      <c r="M138" s="39"/>
      <c r="N138" s="38">
        <f>IF(C138="","",IF(M138&lt;&gt;"",IF(ISNUMBER(SEARCH("ecole",M138)),8/24,IF(OR(M138="Congés payés",M138="RTT",M138="Arrêt de travail",M138="Congés sans solde",M138="Jour de repos",M138="Formation"),7/24,IF(M138="Férié",7.8/24,L138))),L138))</f>
        <v>0</v>
      </c>
      <c r="O138" s="39"/>
      <c r="P138" s="40"/>
      <c r="Q138" s="52" cm="1">
        <f t="array" ref="Q138">--(_xlfn.AGGREGATE(14,6,Tabel1[Date]/(Tabel1[semaine]=Tabel1[[#This Row],[semaine]]),1)=Tabel1[[#This Row],[Date]])</f>
        <v>0</v>
      </c>
      <c r="R138" s="41" t="str" cm="1">
        <f t="array" ref="R138">IF(Tabel1[[#This Row],[auxi]:[auxi]],SUMIF(Tabel1[semaine],Tabel1[[#This Row],[semaine]],Tabel1[Heures payées]),"-")</f>
        <v>-</v>
      </c>
      <c r="S138" s="42" t="str" cm="1">
        <f t="array" ref="S138">IF(Tabel1[[#This Row],[auxi]:[auxi]],Tabel1[[#This Row],[total semaine]]*24-Contrat_hebdo__h,"")</f>
        <v/>
      </c>
      <c r="T138" s="35" t="str" cm="1">
        <f t="array" ref="T138">IF(Tabel1[[#This Row],[auxi]:[auxi]],SUMIF(Tabel1[semaine],Tabel1[[#This Row],[semaine]],Tabel1[Repas matin]),"-")</f>
        <v>-</v>
      </c>
      <c r="U138" s="35" t="str" cm="1">
        <f t="array" ref="U138">IF(Tabel1[[#This Row],[auxi]:[auxi]],SUMIF(Tabel1[semaine],Tabel1[[#This Row],[semaine]],Tabel1[Repas soir]),"-")</f>
        <v>-</v>
      </c>
      <c r="V138"/>
    </row>
    <row r="139" spans="1:22" ht="15.75" thickBot="1" x14ac:dyDescent="0.3">
      <c r="A139" s="35" t="str">
        <f>MOD(YEAR(Tabel1[[#This Row],[Date]]-WEEKDAY(Tabel1[[#This Row],[Date]],2)+4),100)&amp;TEXT(_xlfn.ISOWEEKNUM(Tabel1[[#This Row],[Date]]),"-00")</f>
        <v>26-20</v>
      </c>
      <c r="B139" s="55" t="str">
        <f>MOD(YEAR(Tabel1[[#This Row],[Date]]),100) &amp; TEXT(MONTH(Tabel1[[#This Row],[Date]]),"-00")</f>
        <v>26-05</v>
      </c>
      <c r="C139" s="36">
        <v>46155</v>
      </c>
      <c r="D139" s="37"/>
      <c r="E139" s="37"/>
      <c r="F139" s="37"/>
      <c r="G139" s="37"/>
      <c r="H139" s="37"/>
      <c r="I139" s="37"/>
      <c r="J139" s="37"/>
      <c r="K139" s="37"/>
      <c r="L139" s="38">
        <f>IF(OR(C139="",ISBLANK(C139)),"",IF(G139="",0,G139-D139-(F139-E139))+IF(K139="",0,IF(K139&lt;H139,K139+1,K139)-H139-(J139-I139)))</f>
        <v>0</v>
      </c>
      <c r="M139" s="39"/>
      <c r="N139" s="38">
        <f>IF(C139="","",IF(M139&lt;&gt;"",IF(ISNUMBER(SEARCH("ecole",M139)),8/24,IF(OR(M139="Congés payés",M139="RTT",M139="Arrêt de travail",M139="Congés sans solde",M139="Jour de repos",M139="Formation"),7/24,IF(M139="Férié",7.8/24,L139))),L139))</f>
        <v>0</v>
      </c>
      <c r="O139" s="39"/>
      <c r="P139" s="40"/>
      <c r="Q139" s="52" cm="1">
        <f t="array" ref="Q139">--(_xlfn.AGGREGATE(14,6,Tabel1[Date]/(Tabel1[semaine]=Tabel1[[#This Row],[semaine]]),1)=Tabel1[[#This Row],[Date]])</f>
        <v>0</v>
      </c>
      <c r="R139" s="41" t="str" cm="1">
        <f t="array" ref="R139">IF(Tabel1[[#This Row],[auxi]:[auxi]],SUMIF(Tabel1[semaine],Tabel1[[#This Row],[semaine]],Tabel1[Heures payées]),"-")</f>
        <v>-</v>
      </c>
      <c r="S139" s="42" t="str" cm="1">
        <f t="array" ref="S139">IF(Tabel1[[#This Row],[auxi]:[auxi]],Tabel1[[#This Row],[total semaine]]*24-Contrat_hebdo__h,"")</f>
        <v/>
      </c>
      <c r="T139" s="35" t="str" cm="1">
        <f t="array" ref="T139">IF(Tabel1[[#This Row],[auxi]:[auxi]],SUMIF(Tabel1[semaine],Tabel1[[#This Row],[semaine]],Tabel1[Repas matin]),"-")</f>
        <v>-</v>
      </c>
      <c r="U139" s="35" t="str" cm="1">
        <f t="array" ref="U139">IF(Tabel1[[#This Row],[auxi]:[auxi]],SUMIF(Tabel1[semaine],Tabel1[[#This Row],[semaine]],Tabel1[Repas soir]),"-")</f>
        <v>-</v>
      </c>
      <c r="V139"/>
    </row>
    <row r="140" spans="1:22" ht="15.75" thickBot="1" x14ac:dyDescent="0.3">
      <c r="A140" s="35" t="str">
        <f>MOD(YEAR(Tabel1[[#This Row],[Date]]-WEEKDAY(Tabel1[[#This Row],[Date]],2)+4),100)&amp;TEXT(_xlfn.ISOWEEKNUM(Tabel1[[#This Row],[Date]]),"-00")</f>
        <v>26-20</v>
      </c>
      <c r="B140" s="55" t="str">
        <f>MOD(YEAR(Tabel1[[#This Row],[Date]]),100) &amp; TEXT(MONTH(Tabel1[[#This Row],[Date]]),"-00")</f>
        <v>26-05</v>
      </c>
      <c r="C140" s="36">
        <v>46156</v>
      </c>
      <c r="D140" s="37"/>
      <c r="E140" s="37"/>
      <c r="F140" s="37"/>
      <c r="G140" s="37"/>
      <c r="H140" s="37"/>
      <c r="I140" s="37"/>
      <c r="J140" s="37"/>
      <c r="K140" s="37"/>
      <c r="L140" s="38">
        <f>IF(OR(C140="",ISBLANK(C140)),"",IF(G140="",0,G140-D140-(F140-E140))+IF(K140="",0,IF(K140&lt;H140,K140+1,K140)-H140-(J140-I140)))</f>
        <v>0</v>
      </c>
      <c r="M140" s="39"/>
      <c r="N140" s="38">
        <f>IF(C140="","",IF(M140&lt;&gt;"",IF(ISNUMBER(SEARCH("ecole",M140)),8/24,IF(OR(M140="Congés payés",M140="RTT",M140="Arrêt de travail",M140="Congés sans solde",M140="Jour de repos",M140="Formation"),7/24,IF(M140="Férié",7.8/24,L140))),L140))</f>
        <v>0</v>
      </c>
      <c r="O140" s="39"/>
      <c r="P140" s="40"/>
      <c r="Q140" s="52" cm="1">
        <f t="array" ref="Q140">--(_xlfn.AGGREGATE(14,6,Tabel1[Date]/(Tabel1[semaine]=Tabel1[[#This Row],[semaine]]),1)=Tabel1[[#This Row],[Date]])</f>
        <v>0</v>
      </c>
      <c r="R140" s="41" t="str" cm="1">
        <f t="array" ref="R140">IF(Tabel1[[#This Row],[auxi]:[auxi]],SUMIF(Tabel1[semaine],Tabel1[[#This Row],[semaine]],Tabel1[Heures payées]),"-")</f>
        <v>-</v>
      </c>
      <c r="S140" s="42" t="str" cm="1">
        <f t="array" ref="S140">IF(Tabel1[[#This Row],[auxi]:[auxi]],Tabel1[[#This Row],[total semaine]]*24-Contrat_hebdo__h,"")</f>
        <v/>
      </c>
      <c r="T140" s="35" t="str" cm="1">
        <f t="array" ref="T140">IF(Tabel1[[#This Row],[auxi]:[auxi]],SUMIF(Tabel1[semaine],Tabel1[[#This Row],[semaine]],Tabel1[Repas matin]),"-")</f>
        <v>-</v>
      </c>
      <c r="U140" s="35" t="str" cm="1">
        <f t="array" ref="U140">IF(Tabel1[[#This Row],[auxi]:[auxi]],SUMIF(Tabel1[semaine],Tabel1[[#This Row],[semaine]],Tabel1[Repas soir]),"-")</f>
        <v>-</v>
      </c>
      <c r="V140"/>
    </row>
    <row r="141" spans="1:22" ht="15.75" thickBot="1" x14ac:dyDescent="0.3">
      <c r="A141" s="35" t="str">
        <f>MOD(YEAR(Tabel1[[#This Row],[Date]]-WEEKDAY(Tabel1[[#This Row],[Date]],2)+4),100)&amp;TEXT(_xlfn.ISOWEEKNUM(Tabel1[[#This Row],[Date]]),"-00")</f>
        <v>26-20</v>
      </c>
      <c r="B141" s="55" t="str">
        <f>MOD(YEAR(Tabel1[[#This Row],[Date]]),100) &amp; TEXT(MONTH(Tabel1[[#This Row],[Date]]),"-00")</f>
        <v>26-05</v>
      </c>
      <c r="C141" s="36">
        <v>46157</v>
      </c>
      <c r="D141" s="37"/>
      <c r="E141" s="37"/>
      <c r="F141" s="37"/>
      <c r="G141" s="37"/>
      <c r="H141" s="37"/>
      <c r="I141" s="37"/>
      <c r="J141" s="37"/>
      <c r="K141" s="37"/>
      <c r="L141" s="38">
        <f>IF(OR(C141="",ISBLANK(C141)),"",IF(G141="",0,G141-D141-(F141-E141))+IF(K141="",0,IF(K141&lt;H141,K141+1,K141)-H141-(J141-I141)))</f>
        <v>0</v>
      </c>
      <c r="M141" s="39"/>
      <c r="N141" s="38">
        <f>IF(C141="","",IF(M141&lt;&gt;"",IF(ISNUMBER(SEARCH("ecole",M141)),8/24,IF(OR(M141="Congés payés",M141="RTT",M141="Arrêt de travail",M141="Congés sans solde",M141="Jour de repos",M141="Formation"),7/24,IF(M141="Férié",7.8/24,L141))),L141))</f>
        <v>0</v>
      </c>
      <c r="O141" s="39"/>
      <c r="P141" s="40"/>
      <c r="Q141" s="52" cm="1">
        <f t="array" ref="Q141">--(_xlfn.AGGREGATE(14,6,Tabel1[Date]/(Tabel1[semaine]=Tabel1[[#This Row],[semaine]]),1)=Tabel1[[#This Row],[Date]])</f>
        <v>0</v>
      </c>
      <c r="R141" s="41" t="str" cm="1">
        <f t="array" ref="R141">IF(Tabel1[[#This Row],[auxi]:[auxi]],SUMIF(Tabel1[semaine],Tabel1[[#This Row],[semaine]],Tabel1[Heures payées]),"-")</f>
        <v>-</v>
      </c>
      <c r="S141" s="42" t="str" cm="1">
        <f t="array" ref="S141">IF(Tabel1[[#This Row],[auxi]:[auxi]],Tabel1[[#This Row],[total semaine]]*24-Contrat_hebdo__h,"")</f>
        <v/>
      </c>
      <c r="T141" s="35" t="str" cm="1">
        <f t="array" ref="T141">IF(Tabel1[[#This Row],[auxi]:[auxi]],SUMIF(Tabel1[semaine],Tabel1[[#This Row],[semaine]],Tabel1[Repas matin]),"-")</f>
        <v>-</v>
      </c>
      <c r="U141" s="35" t="str" cm="1">
        <f t="array" ref="U141">IF(Tabel1[[#This Row],[auxi]:[auxi]],SUMIF(Tabel1[semaine],Tabel1[[#This Row],[semaine]],Tabel1[Repas soir]),"-")</f>
        <v>-</v>
      </c>
      <c r="V141"/>
    </row>
    <row r="142" spans="1:22" ht="15.75" thickBot="1" x14ac:dyDescent="0.3">
      <c r="A142" s="35" t="str">
        <f>MOD(YEAR(Tabel1[[#This Row],[Date]]-WEEKDAY(Tabel1[[#This Row],[Date]],2)+4),100)&amp;TEXT(_xlfn.ISOWEEKNUM(Tabel1[[#This Row],[Date]]),"-00")</f>
        <v>26-20</v>
      </c>
      <c r="B142" s="55" t="str">
        <f>MOD(YEAR(Tabel1[[#This Row],[Date]]),100) &amp; TEXT(MONTH(Tabel1[[#This Row],[Date]]),"-00")</f>
        <v>26-05</v>
      </c>
      <c r="C142" s="36">
        <v>46158</v>
      </c>
      <c r="D142" s="37"/>
      <c r="E142" s="37"/>
      <c r="F142" s="37"/>
      <c r="G142" s="37"/>
      <c r="H142" s="37"/>
      <c r="I142" s="37"/>
      <c r="J142" s="37"/>
      <c r="K142" s="37"/>
      <c r="L142" s="38">
        <f>IF(OR(C142="",ISBLANK(C142)),"",IF(G142="",0,G142-D142-(F142-E142))+IF(K142="",0,IF(K142&lt;H142,K142+1,K142)-H142-(J142-I142)))</f>
        <v>0</v>
      </c>
      <c r="M142" s="39"/>
      <c r="N142" s="38">
        <f>IF(C142="","",IF(M142&lt;&gt;"",IF(ISNUMBER(SEARCH("ecole",M142)),8/24,IF(OR(M142="Congés payés",M142="RTT",M142="Arrêt de travail",M142="Congés sans solde",M142="Jour de repos",M142="Formation"),7/24,IF(M142="Férié",7.8/24,L142))),L142))</f>
        <v>0</v>
      </c>
      <c r="O142" s="39"/>
      <c r="P142" s="40"/>
      <c r="Q142" s="52" cm="1">
        <f t="array" ref="Q142">--(_xlfn.AGGREGATE(14,6,Tabel1[Date]/(Tabel1[semaine]=Tabel1[[#This Row],[semaine]]),1)=Tabel1[[#This Row],[Date]])</f>
        <v>0</v>
      </c>
      <c r="R142" s="41" t="str" cm="1">
        <f t="array" ref="R142">IF(Tabel1[[#This Row],[auxi]:[auxi]],SUMIF(Tabel1[semaine],Tabel1[[#This Row],[semaine]],Tabel1[Heures payées]),"-")</f>
        <v>-</v>
      </c>
      <c r="S142" s="42" t="str" cm="1">
        <f t="array" ref="S142">IF(Tabel1[[#This Row],[auxi]:[auxi]],Tabel1[[#This Row],[total semaine]]*24-Contrat_hebdo__h,"")</f>
        <v/>
      </c>
      <c r="T142" s="35" t="str" cm="1">
        <f t="array" ref="T142">IF(Tabel1[[#This Row],[auxi]:[auxi]],SUMIF(Tabel1[semaine],Tabel1[[#This Row],[semaine]],Tabel1[Repas matin]),"-")</f>
        <v>-</v>
      </c>
      <c r="U142" s="35" t="str" cm="1">
        <f t="array" ref="U142">IF(Tabel1[[#This Row],[auxi]:[auxi]],SUMIF(Tabel1[semaine],Tabel1[[#This Row],[semaine]],Tabel1[Repas soir]),"-")</f>
        <v>-</v>
      </c>
      <c r="V142"/>
    </row>
    <row r="143" spans="1:22" ht="15.75" thickBot="1" x14ac:dyDescent="0.3">
      <c r="A143" s="35" t="str">
        <f>MOD(YEAR(Tabel1[[#This Row],[Date]]-WEEKDAY(Tabel1[[#This Row],[Date]],2)+4),100)&amp;TEXT(_xlfn.ISOWEEKNUM(Tabel1[[#This Row],[Date]]),"-00")</f>
        <v>26-20</v>
      </c>
      <c r="B143" s="55" t="str">
        <f>MOD(YEAR(Tabel1[[#This Row],[Date]]),100) &amp; TEXT(MONTH(Tabel1[[#This Row],[Date]]),"-00")</f>
        <v>26-05</v>
      </c>
      <c r="C143" s="36">
        <v>46159</v>
      </c>
      <c r="D143" s="37"/>
      <c r="E143" s="37"/>
      <c r="F143" s="37"/>
      <c r="G143" s="37"/>
      <c r="H143" s="37"/>
      <c r="I143" s="37"/>
      <c r="J143" s="37"/>
      <c r="K143" s="37"/>
      <c r="L143" s="38">
        <f>IF(OR(C143="",ISBLANK(C143)),"",IF(G143="",0,G143-D143-(F143-E143))+IF(K143="",0,IF(K143&lt;H143,K143+1,K143)-H143-(J143-I143)))</f>
        <v>0</v>
      </c>
      <c r="M143" s="39"/>
      <c r="N143" s="38">
        <f>IF(C143="","",IF(M143&lt;&gt;"",IF(ISNUMBER(SEARCH("ecole",M143)),8/24,IF(OR(M143="Congés payés",M143="RTT",M143="Arrêt de travail",M143="Congés sans solde",M143="Jour de repos",M143="Formation"),7/24,IF(M143="Férié",7.8/24,L143))),L143))</f>
        <v>0</v>
      </c>
      <c r="O143" s="39"/>
      <c r="P143" s="40"/>
      <c r="Q143" s="52" cm="1">
        <f t="array" ref="Q143">--(_xlfn.AGGREGATE(14,6,Tabel1[Date]/(Tabel1[semaine]=Tabel1[[#This Row],[semaine]]),1)=Tabel1[[#This Row],[Date]])</f>
        <v>1</v>
      </c>
      <c r="R143" s="41" cm="1">
        <f t="array" ref="R143">IF(Tabel1[[#This Row],[auxi]:[auxi]],SUMIF(Tabel1[semaine],Tabel1[[#This Row],[semaine]],Tabel1[Heures payées]),"-")</f>
        <v>0</v>
      </c>
      <c r="S143" s="42" cm="1">
        <f t="array" ref="S143">IF(Tabel1[[#This Row],[auxi]:[auxi]],Tabel1[[#This Row],[total semaine]]*24-Contrat_hebdo__h,"")</f>
        <v>-39</v>
      </c>
      <c r="T143" s="35" cm="1">
        <f t="array" ref="T143">IF(Tabel1[[#This Row],[auxi]:[auxi]],SUMIF(Tabel1[semaine],Tabel1[[#This Row],[semaine]],Tabel1[Repas matin]),"-")</f>
        <v>0</v>
      </c>
      <c r="U143" s="35" cm="1">
        <f t="array" ref="U143">IF(Tabel1[[#This Row],[auxi]:[auxi]],SUMIF(Tabel1[semaine],Tabel1[[#This Row],[semaine]],Tabel1[Repas soir]),"-")</f>
        <v>0</v>
      </c>
      <c r="V143"/>
    </row>
    <row r="144" spans="1:22" ht="15.75" thickBot="1" x14ac:dyDescent="0.3">
      <c r="A144" s="35" t="str">
        <f>MOD(YEAR(Tabel1[[#This Row],[Date]]-WEEKDAY(Tabel1[[#This Row],[Date]],2)+4),100)&amp;TEXT(_xlfn.ISOWEEKNUM(Tabel1[[#This Row],[Date]]),"-00")</f>
        <v>26-21</v>
      </c>
      <c r="B144" s="55" t="str">
        <f>MOD(YEAR(Tabel1[[#This Row],[Date]]),100) &amp; TEXT(MONTH(Tabel1[[#This Row],[Date]]),"-00")</f>
        <v>26-05</v>
      </c>
      <c r="C144" s="36">
        <v>46160</v>
      </c>
      <c r="D144" s="37"/>
      <c r="E144" s="37"/>
      <c r="F144" s="37"/>
      <c r="G144" s="37"/>
      <c r="H144" s="37"/>
      <c r="I144" s="37"/>
      <c r="J144" s="37"/>
      <c r="K144" s="37"/>
      <c r="L144" s="38">
        <f>IF(OR(C144="",ISBLANK(C144)),"",IF(G144="",0,G144-D144-(F144-E144))+IF(K144="",0,IF(K144&lt;H144,K144+1,K144)-H144-(J144-I144)))</f>
        <v>0</v>
      </c>
      <c r="M144" s="39"/>
      <c r="N144" s="38">
        <f>IF(C144="","",IF(M144&lt;&gt;"",IF(ISNUMBER(SEARCH("ecole",M144)),8/24,IF(OR(M144="Congés payés",M144="RTT",M144="Arrêt de travail",M144="Congés sans solde",M144="Jour de repos",M144="Formation"),7/24,IF(M144="Férié",7.8/24,L144))),L144))</f>
        <v>0</v>
      </c>
      <c r="O144" s="39"/>
      <c r="P144" s="40"/>
      <c r="Q144" s="52" cm="1">
        <f t="array" ref="Q144">--(_xlfn.AGGREGATE(14,6,Tabel1[Date]/(Tabel1[semaine]=Tabel1[[#This Row],[semaine]]),1)=Tabel1[[#This Row],[Date]])</f>
        <v>0</v>
      </c>
      <c r="R144" s="41" t="str" cm="1">
        <f t="array" ref="R144">IF(Tabel1[[#This Row],[auxi]:[auxi]],SUMIF(Tabel1[semaine],Tabel1[[#This Row],[semaine]],Tabel1[Heures payées]),"-")</f>
        <v>-</v>
      </c>
      <c r="S144" s="42" t="str" cm="1">
        <f t="array" ref="S144">IF(Tabel1[[#This Row],[auxi]:[auxi]],Tabel1[[#This Row],[total semaine]]*24-Contrat_hebdo__h,"")</f>
        <v/>
      </c>
      <c r="T144" s="35" t="str" cm="1">
        <f t="array" ref="T144">IF(Tabel1[[#This Row],[auxi]:[auxi]],SUMIF(Tabel1[semaine],Tabel1[[#This Row],[semaine]],Tabel1[Repas matin]),"-")</f>
        <v>-</v>
      </c>
      <c r="U144" s="35" t="str" cm="1">
        <f t="array" ref="U144">IF(Tabel1[[#This Row],[auxi]:[auxi]],SUMIF(Tabel1[semaine],Tabel1[[#This Row],[semaine]],Tabel1[Repas soir]),"-")</f>
        <v>-</v>
      </c>
      <c r="V144"/>
    </row>
    <row r="145" spans="1:22" ht="15.75" thickBot="1" x14ac:dyDescent="0.3">
      <c r="A145" s="35" t="str">
        <f>MOD(YEAR(Tabel1[[#This Row],[Date]]-WEEKDAY(Tabel1[[#This Row],[Date]],2)+4),100)&amp;TEXT(_xlfn.ISOWEEKNUM(Tabel1[[#This Row],[Date]]),"-00")</f>
        <v>26-21</v>
      </c>
      <c r="B145" s="55" t="str">
        <f>MOD(YEAR(Tabel1[[#This Row],[Date]]),100) &amp; TEXT(MONTH(Tabel1[[#This Row],[Date]]),"-00")</f>
        <v>26-05</v>
      </c>
      <c r="C145" s="36">
        <v>46161</v>
      </c>
      <c r="D145" s="37"/>
      <c r="E145" s="37"/>
      <c r="F145" s="37"/>
      <c r="G145" s="37"/>
      <c r="H145" s="37"/>
      <c r="I145" s="37"/>
      <c r="J145" s="37"/>
      <c r="K145" s="37"/>
      <c r="L145" s="38">
        <f>IF(OR(C145="",ISBLANK(C145)),"",IF(G145="",0,G145-D145-(F145-E145))+IF(K145="",0,IF(K145&lt;H145,K145+1,K145)-H145-(J145-I145)))</f>
        <v>0</v>
      </c>
      <c r="M145" s="39"/>
      <c r="N145" s="38">
        <f>IF(C145="","",IF(M145&lt;&gt;"",IF(ISNUMBER(SEARCH("ecole",M145)),8/24,IF(OR(M145="Congés payés",M145="RTT",M145="Arrêt de travail",M145="Congés sans solde",M145="Jour de repos",M145="Formation"),7/24,IF(M145="Férié",7.8/24,L145))),L145))</f>
        <v>0</v>
      </c>
      <c r="O145" s="39"/>
      <c r="P145" s="40"/>
      <c r="Q145" s="52" cm="1">
        <f t="array" ref="Q145">--(_xlfn.AGGREGATE(14,6,Tabel1[Date]/(Tabel1[semaine]=Tabel1[[#This Row],[semaine]]),1)=Tabel1[[#This Row],[Date]])</f>
        <v>0</v>
      </c>
      <c r="R145" s="41" t="str" cm="1">
        <f t="array" ref="R145">IF(Tabel1[[#This Row],[auxi]:[auxi]],SUMIF(Tabel1[semaine],Tabel1[[#This Row],[semaine]],Tabel1[Heures payées]),"-")</f>
        <v>-</v>
      </c>
      <c r="S145" s="42" t="str" cm="1">
        <f t="array" ref="S145">IF(Tabel1[[#This Row],[auxi]:[auxi]],Tabel1[[#This Row],[total semaine]]*24-Contrat_hebdo__h,"")</f>
        <v/>
      </c>
      <c r="T145" s="35" t="str" cm="1">
        <f t="array" ref="T145">IF(Tabel1[[#This Row],[auxi]:[auxi]],SUMIF(Tabel1[semaine],Tabel1[[#This Row],[semaine]],Tabel1[Repas matin]),"-")</f>
        <v>-</v>
      </c>
      <c r="U145" s="35" t="str" cm="1">
        <f t="array" ref="U145">IF(Tabel1[[#This Row],[auxi]:[auxi]],SUMIF(Tabel1[semaine],Tabel1[[#This Row],[semaine]],Tabel1[Repas soir]),"-")</f>
        <v>-</v>
      </c>
      <c r="V145"/>
    </row>
    <row r="146" spans="1:22" ht="15.75" thickBot="1" x14ac:dyDescent="0.3">
      <c r="A146" s="35" t="str">
        <f>MOD(YEAR(Tabel1[[#This Row],[Date]]-WEEKDAY(Tabel1[[#This Row],[Date]],2)+4),100)&amp;TEXT(_xlfn.ISOWEEKNUM(Tabel1[[#This Row],[Date]]),"-00")</f>
        <v>26-21</v>
      </c>
      <c r="B146" s="55" t="str">
        <f>MOD(YEAR(Tabel1[[#This Row],[Date]]),100) &amp; TEXT(MONTH(Tabel1[[#This Row],[Date]]),"-00")</f>
        <v>26-05</v>
      </c>
      <c r="C146" s="36">
        <v>46162</v>
      </c>
      <c r="D146" s="37"/>
      <c r="E146" s="37"/>
      <c r="F146" s="37"/>
      <c r="G146" s="37"/>
      <c r="H146" s="37"/>
      <c r="I146" s="37"/>
      <c r="J146" s="37"/>
      <c r="K146" s="37"/>
      <c r="L146" s="38">
        <f>IF(OR(C146="",ISBLANK(C146)),"",IF(G146="",0,G146-D146-(F146-E146))+IF(K146="",0,IF(K146&lt;H146,K146+1,K146)-H146-(J146-I146)))</f>
        <v>0</v>
      </c>
      <c r="M146" s="39"/>
      <c r="N146" s="38">
        <f>IF(C146="","",IF(M146&lt;&gt;"",IF(ISNUMBER(SEARCH("ecole",M146)),8/24,IF(OR(M146="Congés payés",M146="RTT",M146="Arrêt de travail",M146="Congés sans solde",M146="Jour de repos",M146="Formation"),7/24,IF(M146="Férié",7.8/24,L146))),L146))</f>
        <v>0</v>
      </c>
      <c r="O146" s="39"/>
      <c r="P146" s="40"/>
      <c r="Q146" s="52" cm="1">
        <f t="array" ref="Q146">--(_xlfn.AGGREGATE(14,6,Tabel1[Date]/(Tabel1[semaine]=Tabel1[[#This Row],[semaine]]),1)=Tabel1[[#This Row],[Date]])</f>
        <v>0</v>
      </c>
      <c r="R146" s="41" t="str" cm="1">
        <f t="array" ref="R146">IF(Tabel1[[#This Row],[auxi]:[auxi]],SUMIF(Tabel1[semaine],Tabel1[[#This Row],[semaine]],Tabel1[Heures payées]),"-")</f>
        <v>-</v>
      </c>
      <c r="S146" s="42" t="str" cm="1">
        <f t="array" ref="S146">IF(Tabel1[[#This Row],[auxi]:[auxi]],Tabel1[[#This Row],[total semaine]]*24-Contrat_hebdo__h,"")</f>
        <v/>
      </c>
      <c r="T146" s="35" t="str" cm="1">
        <f t="array" ref="T146">IF(Tabel1[[#This Row],[auxi]:[auxi]],SUMIF(Tabel1[semaine],Tabel1[[#This Row],[semaine]],Tabel1[Repas matin]),"-")</f>
        <v>-</v>
      </c>
      <c r="U146" s="35" t="str" cm="1">
        <f t="array" ref="U146">IF(Tabel1[[#This Row],[auxi]:[auxi]],SUMIF(Tabel1[semaine],Tabel1[[#This Row],[semaine]],Tabel1[Repas soir]),"-")</f>
        <v>-</v>
      </c>
      <c r="V146"/>
    </row>
    <row r="147" spans="1:22" ht="15.75" thickBot="1" x14ac:dyDescent="0.3">
      <c r="A147" s="35" t="str">
        <f>MOD(YEAR(Tabel1[[#This Row],[Date]]-WEEKDAY(Tabel1[[#This Row],[Date]],2)+4),100)&amp;TEXT(_xlfn.ISOWEEKNUM(Tabel1[[#This Row],[Date]]),"-00")</f>
        <v>26-21</v>
      </c>
      <c r="B147" s="55" t="str">
        <f>MOD(YEAR(Tabel1[[#This Row],[Date]]),100) &amp; TEXT(MONTH(Tabel1[[#This Row],[Date]]),"-00")</f>
        <v>26-05</v>
      </c>
      <c r="C147" s="36">
        <v>46163</v>
      </c>
      <c r="D147" s="37"/>
      <c r="E147" s="37"/>
      <c r="F147" s="37"/>
      <c r="G147" s="37"/>
      <c r="H147" s="37"/>
      <c r="I147" s="37"/>
      <c r="J147" s="37"/>
      <c r="K147" s="37"/>
      <c r="L147" s="38">
        <f>IF(OR(C147="",ISBLANK(C147)),"",IF(G147="",0,G147-D147-(F147-E147))+IF(K147="",0,IF(K147&lt;H147,K147+1,K147)-H147-(J147-I147)))</f>
        <v>0</v>
      </c>
      <c r="M147" s="39"/>
      <c r="N147" s="38">
        <f>IF(C147="","",IF(M147&lt;&gt;"",IF(ISNUMBER(SEARCH("ecole",M147)),8/24,IF(OR(M147="Congés payés",M147="RTT",M147="Arrêt de travail",M147="Congés sans solde",M147="Jour de repos",M147="Formation"),7/24,IF(M147="Férié",7.8/24,L147))),L147))</f>
        <v>0</v>
      </c>
      <c r="O147" s="39"/>
      <c r="P147" s="40"/>
      <c r="Q147" s="52" cm="1">
        <f t="array" ref="Q147">--(_xlfn.AGGREGATE(14,6,Tabel1[Date]/(Tabel1[semaine]=Tabel1[[#This Row],[semaine]]),1)=Tabel1[[#This Row],[Date]])</f>
        <v>0</v>
      </c>
      <c r="R147" s="41" t="str" cm="1">
        <f t="array" ref="R147">IF(Tabel1[[#This Row],[auxi]:[auxi]],SUMIF(Tabel1[semaine],Tabel1[[#This Row],[semaine]],Tabel1[Heures payées]),"-")</f>
        <v>-</v>
      </c>
      <c r="S147" s="42" t="str" cm="1">
        <f t="array" ref="S147">IF(Tabel1[[#This Row],[auxi]:[auxi]],Tabel1[[#This Row],[total semaine]]*24-Contrat_hebdo__h,"")</f>
        <v/>
      </c>
      <c r="T147" s="35" t="str" cm="1">
        <f t="array" ref="T147">IF(Tabel1[[#This Row],[auxi]:[auxi]],SUMIF(Tabel1[semaine],Tabel1[[#This Row],[semaine]],Tabel1[Repas matin]),"-")</f>
        <v>-</v>
      </c>
      <c r="U147" s="35" t="str" cm="1">
        <f t="array" ref="U147">IF(Tabel1[[#This Row],[auxi]:[auxi]],SUMIF(Tabel1[semaine],Tabel1[[#This Row],[semaine]],Tabel1[Repas soir]),"-")</f>
        <v>-</v>
      </c>
      <c r="V147"/>
    </row>
    <row r="148" spans="1:22" ht="15.75" thickBot="1" x14ac:dyDescent="0.3">
      <c r="A148" s="35" t="str">
        <f>MOD(YEAR(Tabel1[[#This Row],[Date]]-WEEKDAY(Tabel1[[#This Row],[Date]],2)+4),100)&amp;TEXT(_xlfn.ISOWEEKNUM(Tabel1[[#This Row],[Date]]),"-00")</f>
        <v>26-21</v>
      </c>
      <c r="B148" s="55" t="str">
        <f>MOD(YEAR(Tabel1[[#This Row],[Date]]),100) &amp; TEXT(MONTH(Tabel1[[#This Row],[Date]]),"-00")</f>
        <v>26-05</v>
      </c>
      <c r="C148" s="36">
        <v>46164</v>
      </c>
      <c r="D148" s="37"/>
      <c r="E148" s="37"/>
      <c r="F148" s="37"/>
      <c r="G148" s="37"/>
      <c r="H148" s="37"/>
      <c r="I148" s="37"/>
      <c r="J148" s="37"/>
      <c r="K148" s="37"/>
      <c r="L148" s="38">
        <f>IF(OR(C148="",ISBLANK(C148)),"",IF(G148="",0,G148-D148-(F148-E148))+IF(K148="",0,IF(K148&lt;H148,K148+1,K148)-H148-(J148-I148)))</f>
        <v>0</v>
      </c>
      <c r="M148" s="39"/>
      <c r="N148" s="38">
        <f>IF(C148="","",IF(M148&lt;&gt;"",IF(ISNUMBER(SEARCH("ecole",M148)),8/24,IF(OR(M148="Congés payés",M148="RTT",M148="Arrêt de travail",M148="Congés sans solde",M148="Jour de repos",M148="Formation"),7/24,IF(M148="Férié",7.8/24,L148))),L148))</f>
        <v>0</v>
      </c>
      <c r="O148" s="39"/>
      <c r="P148" s="40"/>
      <c r="Q148" s="52" cm="1">
        <f t="array" ref="Q148">--(_xlfn.AGGREGATE(14,6,Tabel1[Date]/(Tabel1[semaine]=Tabel1[[#This Row],[semaine]]),1)=Tabel1[[#This Row],[Date]])</f>
        <v>0</v>
      </c>
      <c r="R148" s="41" t="str" cm="1">
        <f t="array" ref="R148">IF(Tabel1[[#This Row],[auxi]:[auxi]],SUMIF(Tabel1[semaine],Tabel1[[#This Row],[semaine]],Tabel1[Heures payées]),"-")</f>
        <v>-</v>
      </c>
      <c r="S148" s="42" t="str" cm="1">
        <f t="array" ref="S148">IF(Tabel1[[#This Row],[auxi]:[auxi]],Tabel1[[#This Row],[total semaine]]*24-Contrat_hebdo__h,"")</f>
        <v/>
      </c>
      <c r="T148" s="35" t="str" cm="1">
        <f t="array" ref="T148">IF(Tabel1[[#This Row],[auxi]:[auxi]],SUMIF(Tabel1[semaine],Tabel1[[#This Row],[semaine]],Tabel1[Repas matin]),"-")</f>
        <v>-</v>
      </c>
      <c r="U148" s="35" t="str" cm="1">
        <f t="array" ref="U148">IF(Tabel1[[#This Row],[auxi]:[auxi]],SUMIF(Tabel1[semaine],Tabel1[[#This Row],[semaine]],Tabel1[Repas soir]),"-")</f>
        <v>-</v>
      </c>
      <c r="V148"/>
    </row>
    <row r="149" spans="1:22" ht="15.75" thickBot="1" x14ac:dyDescent="0.3">
      <c r="A149" s="35" t="str">
        <f>MOD(YEAR(Tabel1[[#This Row],[Date]]-WEEKDAY(Tabel1[[#This Row],[Date]],2)+4),100)&amp;TEXT(_xlfn.ISOWEEKNUM(Tabel1[[#This Row],[Date]]),"-00")</f>
        <v>26-21</v>
      </c>
      <c r="B149" s="55" t="str">
        <f>MOD(YEAR(Tabel1[[#This Row],[Date]]),100) &amp; TEXT(MONTH(Tabel1[[#This Row],[Date]]),"-00")</f>
        <v>26-05</v>
      </c>
      <c r="C149" s="36">
        <v>46165</v>
      </c>
      <c r="D149" s="37"/>
      <c r="E149" s="37"/>
      <c r="F149" s="37"/>
      <c r="G149" s="37"/>
      <c r="H149" s="37"/>
      <c r="I149" s="37"/>
      <c r="J149" s="37"/>
      <c r="K149" s="37"/>
      <c r="L149" s="38">
        <f>IF(OR(C149="",ISBLANK(C149)),"",IF(G149="",0,G149-D149-(F149-E149))+IF(K149="",0,IF(K149&lt;H149,K149+1,K149)-H149-(J149-I149)))</f>
        <v>0</v>
      </c>
      <c r="M149" s="39"/>
      <c r="N149" s="38">
        <f>IF(C149="","",IF(M149&lt;&gt;"",IF(ISNUMBER(SEARCH("ecole",M149)),8/24,IF(OR(M149="Congés payés",M149="RTT",M149="Arrêt de travail",M149="Congés sans solde",M149="Jour de repos",M149="Formation"),7/24,IF(M149="Férié",7.8/24,L149))),L149))</f>
        <v>0</v>
      </c>
      <c r="O149" s="39"/>
      <c r="P149" s="40"/>
      <c r="Q149" s="52" cm="1">
        <f t="array" ref="Q149">--(_xlfn.AGGREGATE(14,6,Tabel1[Date]/(Tabel1[semaine]=Tabel1[[#This Row],[semaine]]),1)=Tabel1[[#This Row],[Date]])</f>
        <v>0</v>
      </c>
      <c r="R149" s="41" t="str" cm="1">
        <f t="array" ref="R149">IF(Tabel1[[#This Row],[auxi]:[auxi]],SUMIF(Tabel1[semaine],Tabel1[[#This Row],[semaine]],Tabel1[Heures payées]),"-")</f>
        <v>-</v>
      </c>
      <c r="S149" s="42" t="str" cm="1">
        <f t="array" ref="S149">IF(Tabel1[[#This Row],[auxi]:[auxi]],Tabel1[[#This Row],[total semaine]]*24-Contrat_hebdo__h,"")</f>
        <v/>
      </c>
      <c r="T149" s="35" t="str" cm="1">
        <f t="array" ref="T149">IF(Tabel1[[#This Row],[auxi]:[auxi]],SUMIF(Tabel1[semaine],Tabel1[[#This Row],[semaine]],Tabel1[Repas matin]),"-")</f>
        <v>-</v>
      </c>
      <c r="U149" s="35" t="str" cm="1">
        <f t="array" ref="U149">IF(Tabel1[[#This Row],[auxi]:[auxi]],SUMIF(Tabel1[semaine],Tabel1[[#This Row],[semaine]],Tabel1[Repas soir]),"-")</f>
        <v>-</v>
      </c>
      <c r="V149"/>
    </row>
    <row r="150" spans="1:22" ht="15.75" thickBot="1" x14ac:dyDescent="0.3">
      <c r="A150" s="35" t="str">
        <f>MOD(YEAR(Tabel1[[#This Row],[Date]]-WEEKDAY(Tabel1[[#This Row],[Date]],2)+4),100)&amp;TEXT(_xlfn.ISOWEEKNUM(Tabel1[[#This Row],[Date]]),"-00")</f>
        <v>26-21</v>
      </c>
      <c r="B150" s="55" t="str">
        <f>MOD(YEAR(Tabel1[[#This Row],[Date]]),100) &amp; TEXT(MONTH(Tabel1[[#This Row],[Date]]),"-00")</f>
        <v>26-05</v>
      </c>
      <c r="C150" s="36">
        <v>46166</v>
      </c>
      <c r="D150" s="37"/>
      <c r="E150" s="37"/>
      <c r="F150" s="37"/>
      <c r="G150" s="37"/>
      <c r="H150" s="37"/>
      <c r="I150" s="37"/>
      <c r="J150" s="37"/>
      <c r="K150" s="37"/>
      <c r="L150" s="38">
        <f>IF(OR(C150="",ISBLANK(C150)),"",IF(G150="",0,G150-D150-(F150-E150))+IF(K150="",0,IF(K150&lt;H150,K150+1,K150)-H150-(J150-I150)))</f>
        <v>0</v>
      </c>
      <c r="M150" s="39"/>
      <c r="N150" s="38">
        <f>IF(C150="","",IF(M150&lt;&gt;"",IF(ISNUMBER(SEARCH("ecole",M150)),8/24,IF(OR(M150="Congés payés",M150="RTT",M150="Arrêt de travail",M150="Congés sans solde",M150="Jour de repos",M150="Formation"),7/24,IF(M150="Férié",7.8/24,L150))),L150))</f>
        <v>0</v>
      </c>
      <c r="O150" s="39"/>
      <c r="P150" s="40"/>
      <c r="Q150" s="52" cm="1">
        <f t="array" ref="Q150">--(_xlfn.AGGREGATE(14,6,Tabel1[Date]/(Tabel1[semaine]=Tabel1[[#This Row],[semaine]]),1)=Tabel1[[#This Row],[Date]])</f>
        <v>1</v>
      </c>
      <c r="R150" s="41" cm="1">
        <f t="array" ref="R150">IF(Tabel1[[#This Row],[auxi]:[auxi]],SUMIF(Tabel1[semaine],Tabel1[[#This Row],[semaine]],Tabel1[Heures payées]),"-")</f>
        <v>0</v>
      </c>
      <c r="S150" s="42" cm="1">
        <f t="array" ref="S150">IF(Tabel1[[#This Row],[auxi]:[auxi]],Tabel1[[#This Row],[total semaine]]*24-Contrat_hebdo__h,"")</f>
        <v>-39</v>
      </c>
      <c r="T150" s="35" cm="1">
        <f t="array" ref="T150">IF(Tabel1[[#This Row],[auxi]:[auxi]],SUMIF(Tabel1[semaine],Tabel1[[#This Row],[semaine]],Tabel1[Repas matin]),"-")</f>
        <v>0</v>
      </c>
      <c r="U150" s="35" cm="1">
        <f t="array" ref="U150">IF(Tabel1[[#This Row],[auxi]:[auxi]],SUMIF(Tabel1[semaine],Tabel1[[#This Row],[semaine]],Tabel1[Repas soir]),"-")</f>
        <v>0</v>
      </c>
      <c r="V150"/>
    </row>
    <row r="151" spans="1:22" ht="15.75" thickBot="1" x14ac:dyDescent="0.3">
      <c r="A151" s="35" t="str">
        <f>MOD(YEAR(Tabel1[[#This Row],[Date]]-WEEKDAY(Tabel1[[#This Row],[Date]],2)+4),100)&amp;TEXT(_xlfn.ISOWEEKNUM(Tabel1[[#This Row],[Date]]),"-00")</f>
        <v>26-22</v>
      </c>
      <c r="B151" s="55" t="str">
        <f>MOD(YEAR(Tabel1[[#This Row],[Date]]),100) &amp; TEXT(MONTH(Tabel1[[#This Row],[Date]]),"-00")</f>
        <v>26-05</v>
      </c>
      <c r="C151" s="36">
        <v>46167</v>
      </c>
      <c r="D151" s="37"/>
      <c r="E151" s="37"/>
      <c r="F151" s="37"/>
      <c r="G151" s="37"/>
      <c r="H151" s="37"/>
      <c r="I151" s="37"/>
      <c r="J151" s="37"/>
      <c r="K151" s="37"/>
      <c r="L151" s="38">
        <f>IF(OR(C151="",ISBLANK(C151)),"",IF(G151="",0,G151-D151-(F151-E151))+IF(K151="",0,IF(K151&lt;H151,K151+1,K151)-H151-(J151-I151)))</f>
        <v>0</v>
      </c>
      <c r="M151" s="39"/>
      <c r="N151" s="38">
        <f>IF(C151="","",IF(M151&lt;&gt;"",IF(ISNUMBER(SEARCH("ecole",M151)),8/24,IF(OR(M151="Congés payés",M151="RTT",M151="Arrêt de travail",M151="Congés sans solde",M151="Jour de repos",M151="Formation"),7/24,IF(M151="Férié",7.8/24,L151))),L151))</f>
        <v>0</v>
      </c>
      <c r="O151" s="39"/>
      <c r="P151" s="40"/>
      <c r="Q151" s="52" cm="1">
        <f t="array" ref="Q151">--(_xlfn.AGGREGATE(14,6,Tabel1[Date]/(Tabel1[semaine]=Tabel1[[#This Row],[semaine]]),1)=Tabel1[[#This Row],[Date]])</f>
        <v>0</v>
      </c>
      <c r="R151" s="41" t="str" cm="1">
        <f t="array" ref="R151">IF(Tabel1[[#This Row],[auxi]:[auxi]],SUMIF(Tabel1[semaine],Tabel1[[#This Row],[semaine]],Tabel1[Heures payées]),"-")</f>
        <v>-</v>
      </c>
      <c r="S151" s="42" t="str" cm="1">
        <f t="array" ref="S151">IF(Tabel1[[#This Row],[auxi]:[auxi]],Tabel1[[#This Row],[total semaine]]*24-Contrat_hebdo__h,"")</f>
        <v/>
      </c>
      <c r="T151" s="35" t="str" cm="1">
        <f t="array" ref="T151">IF(Tabel1[[#This Row],[auxi]:[auxi]],SUMIF(Tabel1[semaine],Tabel1[[#This Row],[semaine]],Tabel1[Repas matin]),"-")</f>
        <v>-</v>
      </c>
      <c r="U151" s="35" t="str" cm="1">
        <f t="array" ref="U151">IF(Tabel1[[#This Row],[auxi]:[auxi]],SUMIF(Tabel1[semaine],Tabel1[[#This Row],[semaine]],Tabel1[Repas soir]),"-")</f>
        <v>-</v>
      </c>
      <c r="V151"/>
    </row>
    <row r="152" spans="1:22" ht="15.75" thickBot="1" x14ac:dyDescent="0.3">
      <c r="A152" s="35" t="str">
        <f>MOD(YEAR(Tabel1[[#This Row],[Date]]-WEEKDAY(Tabel1[[#This Row],[Date]],2)+4),100)&amp;TEXT(_xlfn.ISOWEEKNUM(Tabel1[[#This Row],[Date]]),"-00")</f>
        <v>26-22</v>
      </c>
      <c r="B152" s="55" t="str">
        <f>MOD(YEAR(Tabel1[[#This Row],[Date]]),100) &amp; TEXT(MONTH(Tabel1[[#This Row],[Date]]),"-00")</f>
        <v>26-05</v>
      </c>
      <c r="C152" s="36">
        <v>46168</v>
      </c>
      <c r="D152" s="37"/>
      <c r="E152" s="37"/>
      <c r="F152" s="37"/>
      <c r="G152" s="37"/>
      <c r="H152" s="37"/>
      <c r="I152" s="37"/>
      <c r="J152" s="37"/>
      <c r="K152" s="37"/>
      <c r="L152" s="38">
        <f>IF(OR(C152="",ISBLANK(C152)),"",IF(G152="",0,G152-D152-(F152-E152))+IF(K152="",0,IF(K152&lt;H152,K152+1,K152)-H152-(J152-I152)))</f>
        <v>0</v>
      </c>
      <c r="M152" s="39"/>
      <c r="N152" s="38">
        <f>IF(C152="","",IF(M152&lt;&gt;"",IF(ISNUMBER(SEARCH("ecole",M152)),8/24,IF(OR(M152="Congés payés",M152="RTT",M152="Arrêt de travail",M152="Congés sans solde",M152="Jour de repos",M152="Formation"),7/24,IF(M152="Férié",7.8/24,L152))),L152))</f>
        <v>0</v>
      </c>
      <c r="O152" s="39"/>
      <c r="P152" s="40"/>
      <c r="Q152" s="52" cm="1">
        <f t="array" ref="Q152">--(_xlfn.AGGREGATE(14,6,Tabel1[Date]/(Tabel1[semaine]=Tabel1[[#This Row],[semaine]]),1)=Tabel1[[#This Row],[Date]])</f>
        <v>0</v>
      </c>
      <c r="R152" s="41" t="str" cm="1">
        <f t="array" ref="R152">IF(Tabel1[[#This Row],[auxi]:[auxi]],SUMIF(Tabel1[semaine],Tabel1[[#This Row],[semaine]],Tabel1[Heures payées]),"-")</f>
        <v>-</v>
      </c>
      <c r="S152" s="42" t="str" cm="1">
        <f t="array" ref="S152">IF(Tabel1[[#This Row],[auxi]:[auxi]],Tabel1[[#This Row],[total semaine]]*24-Contrat_hebdo__h,"")</f>
        <v/>
      </c>
      <c r="T152" s="35" t="str" cm="1">
        <f t="array" ref="T152">IF(Tabel1[[#This Row],[auxi]:[auxi]],SUMIF(Tabel1[semaine],Tabel1[[#This Row],[semaine]],Tabel1[Repas matin]),"-")</f>
        <v>-</v>
      </c>
      <c r="U152" s="35" t="str" cm="1">
        <f t="array" ref="U152">IF(Tabel1[[#This Row],[auxi]:[auxi]],SUMIF(Tabel1[semaine],Tabel1[[#This Row],[semaine]],Tabel1[Repas soir]),"-")</f>
        <v>-</v>
      </c>
      <c r="V152"/>
    </row>
    <row r="153" spans="1:22" ht="15.75" thickBot="1" x14ac:dyDescent="0.3">
      <c r="A153" s="35" t="str">
        <f>MOD(YEAR(Tabel1[[#This Row],[Date]]-WEEKDAY(Tabel1[[#This Row],[Date]],2)+4),100)&amp;TEXT(_xlfn.ISOWEEKNUM(Tabel1[[#This Row],[Date]]),"-00")</f>
        <v>26-22</v>
      </c>
      <c r="B153" s="55" t="str">
        <f>MOD(YEAR(Tabel1[[#This Row],[Date]]),100) &amp; TEXT(MONTH(Tabel1[[#This Row],[Date]]),"-00")</f>
        <v>26-05</v>
      </c>
      <c r="C153" s="36">
        <v>46169</v>
      </c>
      <c r="D153" s="37"/>
      <c r="E153" s="37"/>
      <c r="F153" s="37"/>
      <c r="G153" s="37"/>
      <c r="H153" s="37"/>
      <c r="I153" s="37"/>
      <c r="J153" s="37"/>
      <c r="K153" s="37"/>
      <c r="L153" s="38">
        <f>IF(OR(C153="",ISBLANK(C153)),"",IF(G153="",0,G153-D153-(F153-E153))+IF(K153="",0,IF(K153&lt;H153,K153+1,K153)-H153-(J153-I153)))</f>
        <v>0</v>
      </c>
      <c r="M153" s="39"/>
      <c r="N153" s="38">
        <f>IF(C153="","",IF(M153&lt;&gt;"",IF(ISNUMBER(SEARCH("ecole",M153)),8/24,IF(OR(M153="Congés payés",M153="RTT",M153="Arrêt de travail",M153="Congés sans solde",M153="Jour de repos",M153="Formation"),7/24,IF(M153="Férié",7.8/24,L153))),L153))</f>
        <v>0</v>
      </c>
      <c r="O153" s="39"/>
      <c r="P153" s="40"/>
      <c r="Q153" s="52" cm="1">
        <f t="array" ref="Q153">--(_xlfn.AGGREGATE(14,6,Tabel1[Date]/(Tabel1[semaine]=Tabel1[[#This Row],[semaine]]),1)=Tabel1[[#This Row],[Date]])</f>
        <v>0</v>
      </c>
      <c r="R153" s="41" t="str" cm="1">
        <f t="array" ref="R153">IF(Tabel1[[#This Row],[auxi]:[auxi]],SUMIF(Tabel1[semaine],Tabel1[[#This Row],[semaine]],Tabel1[Heures payées]),"-")</f>
        <v>-</v>
      </c>
      <c r="S153" s="42" t="str" cm="1">
        <f t="array" ref="S153">IF(Tabel1[[#This Row],[auxi]:[auxi]],Tabel1[[#This Row],[total semaine]]*24-Contrat_hebdo__h,"")</f>
        <v/>
      </c>
      <c r="T153" s="35" t="str" cm="1">
        <f t="array" ref="T153">IF(Tabel1[[#This Row],[auxi]:[auxi]],SUMIF(Tabel1[semaine],Tabel1[[#This Row],[semaine]],Tabel1[Repas matin]),"-")</f>
        <v>-</v>
      </c>
      <c r="U153" s="35" t="str" cm="1">
        <f t="array" ref="U153">IF(Tabel1[[#This Row],[auxi]:[auxi]],SUMIF(Tabel1[semaine],Tabel1[[#This Row],[semaine]],Tabel1[Repas soir]),"-")</f>
        <v>-</v>
      </c>
      <c r="V153"/>
    </row>
    <row r="154" spans="1:22" ht="15.75" thickBot="1" x14ac:dyDescent="0.3">
      <c r="A154" s="35" t="str">
        <f>MOD(YEAR(Tabel1[[#This Row],[Date]]-WEEKDAY(Tabel1[[#This Row],[Date]],2)+4),100)&amp;TEXT(_xlfn.ISOWEEKNUM(Tabel1[[#This Row],[Date]]),"-00")</f>
        <v>26-22</v>
      </c>
      <c r="B154" s="55" t="str">
        <f>MOD(YEAR(Tabel1[[#This Row],[Date]]),100) &amp; TEXT(MONTH(Tabel1[[#This Row],[Date]]),"-00")</f>
        <v>26-05</v>
      </c>
      <c r="C154" s="36">
        <v>46170</v>
      </c>
      <c r="D154" s="37"/>
      <c r="E154" s="37"/>
      <c r="F154" s="37"/>
      <c r="G154" s="37"/>
      <c r="H154" s="37"/>
      <c r="I154" s="37"/>
      <c r="J154" s="37"/>
      <c r="K154" s="37"/>
      <c r="L154" s="38">
        <f>IF(OR(C154="",ISBLANK(C154)),"",IF(G154="",0,G154-D154-(F154-E154))+IF(K154="",0,IF(K154&lt;H154,K154+1,K154)-H154-(J154-I154)))</f>
        <v>0</v>
      </c>
      <c r="M154" s="39"/>
      <c r="N154" s="38">
        <f>IF(C154="","",IF(M154&lt;&gt;"",IF(ISNUMBER(SEARCH("ecole",M154)),8/24,IF(OR(M154="Congés payés",M154="RTT",M154="Arrêt de travail",M154="Congés sans solde",M154="Jour de repos",M154="Formation"),7/24,IF(M154="Férié",7.8/24,L154))),L154))</f>
        <v>0</v>
      </c>
      <c r="O154" s="39"/>
      <c r="P154" s="40"/>
      <c r="Q154" s="52" cm="1">
        <f t="array" ref="Q154">--(_xlfn.AGGREGATE(14,6,Tabel1[Date]/(Tabel1[semaine]=Tabel1[[#This Row],[semaine]]),1)=Tabel1[[#This Row],[Date]])</f>
        <v>0</v>
      </c>
      <c r="R154" s="41" t="str" cm="1">
        <f t="array" ref="R154">IF(Tabel1[[#This Row],[auxi]:[auxi]],SUMIF(Tabel1[semaine],Tabel1[[#This Row],[semaine]],Tabel1[Heures payées]),"-")</f>
        <v>-</v>
      </c>
      <c r="S154" s="42" t="str" cm="1">
        <f t="array" ref="S154">IF(Tabel1[[#This Row],[auxi]:[auxi]],Tabel1[[#This Row],[total semaine]]*24-Contrat_hebdo__h,"")</f>
        <v/>
      </c>
      <c r="T154" s="35" t="str" cm="1">
        <f t="array" ref="T154">IF(Tabel1[[#This Row],[auxi]:[auxi]],SUMIF(Tabel1[semaine],Tabel1[[#This Row],[semaine]],Tabel1[Repas matin]),"-")</f>
        <v>-</v>
      </c>
      <c r="U154" s="35" t="str" cm="1">
        <f t="array" ref="U154">IF(Tabel1[[#This Row],[auxi]:[auxi]],SUMIF(Tabel1[semaine],Tabel1[[#This Row],[semaine]],Tabel1[Repas soir]),"-")</f>
        <v>-</v>
      </c>
      <c r="V154"/>
    </row>
    <row r="155" spans="1:22" ht="15.75" thickBot="1" x14ac:dyDescent="0.3">
      <c r="A155" s="35" t="str">
        <f>MOD(YEAR(Tabel1[[#This Row],[Date]]-WEEKDAY(Tabel1[[#This Row],[Date]],2)+4),100)&amp;TEXT(_xlfn.ISOWEEKNUM(Tabel1[[#This Row],[Date]]),"-00")</f>
        <v>26-22</v>
      </c>
      <c r="B155" s="55" t="str">
        <f>MOD(YEAR(Tabel1[[#This Row],[Date]]),100) &amp; TEXT(MONTH(Tabel1[[#This Row],[Date]]),"-00")</f>
        <v>26-05</v>
      </c>
      <c r="C155" s="36">
        <v>46171</v>
      </c>
      <c r="D155" s="37"/>
      <c r="E155" s="37"/>
      <c r="F155" s="37"/>
      <c r="G155" s="37"/>
      <c r="H155" s="37"/>
      <c r="I155" s="37"/>
      <c r="J155" s="37"/>
      <c r="K155" s="37"/>
      <c r="L155" s="38">
        <f>IF(OR(C155="",ISBLANK(C155)),"",IF(G155="",0,G155-D155-(F155-E155))+IF(K155="",0,IF(K155&lt;H155,K155+1,K155)-H155-(J155-I155)))</f>
        <v>0</v>
      </c>
      <c r="M155" s="39"/>
      <c r="N155" s="38">
        <f>IF(C155="","",IF(M155&lt;&gt;"",IF(ISNUMBER(SEARCH("ecole",M155)),8/24,IF(OR(M155="Congés payés",M155="RTT",M155="Arrêt de travail",M155="Congés sans solde",M155="Jour de repos",M155="Formation"),7/24,IF(M155="Férié",7.8/24,L155))),L155))</f>
        <v>0</v>
      </c>
      <c r="O155" s="39"/>
      <c r="P155" s="40"/>
      <c r="Q155" s="52" cm="1">
        <f t="array" ref="Q155">--(_xlfn.AGGREGATE(14,6,Tabel1[Date]/(Tabel1[semaine]=Tabel1[[#This Row],[semaine]]),1)=Tabel1[[#This Row],[Date]])</f>
        <v>0</v>
      </c>
      <c r="R155" s="41" t="str" cm="1">
        <f t="array" ref="R155">IF(Tabel1[[#This Row],[auxi]:[auxi]],SUMIF(Tabel1[semaine],Tabel1[[#This Row],[semaine]],Tabel1[Heures payées]),"-")</f>
        <v>-</v>
      </c>
      <c r="S155" s="42" t="str" cm="1">
        <f t="array" ref="S155">IF(Tabel1[[#This Row],[auxi]:[auxi]],Tabel1[[#This Row],[total semaine]]*24-Contrat_hebdo__h,"")</f>
        <v/>
      </c>
      <c r="T155" s="35" t="str" cm="1">
        <f t="array" ref="T155">IF(Tabel1[[#This Row],[auxi]:[auxi]],SUMIF(Tabel1[semaine],Tabel1[[#This Row],[semaine]],Tabel1[Repas matin]),"-")</f>
        <v>-</v>
      </c>
      <c r="U155" s="35" t="str" cm="1">
        <f t="array" ref="U155">IF(Tabel1[[#This Row],[auxi]:[auxi]],SUMIF(Tabel1[semaine],Tabel1[[#This Row],[semaine]],Tabel1[Repas soir]),"-")</f>
        <v>-</v>
      </c>
      <c r="V155"/>
    </row>
    <row r="156" spans="1:22" ht="15.75" thickBot="1" x14ac:dyDescent="0.3">
      <c r="A156" s="35" t="str">
        <f>MOD(YEAR(Tabel1[[#This Row],[Date]]-WEEKDAY(Tabel1[[#This Row],[Date]],2)+4),100)&amp;TEXT(_xlfn.ISOWEEKNUM(Tabel1[[#This Row],[Date]]),"-00")</f>
        <v>26-22</v>
      </c>
      <c r="B156" s="55" t="str">
        <f>MOD(YEAR(Tabel1[[#This Row],[Date]]),100) &amp; TEXT(MONTH(Tabel1[[#This Row],[Date]]),"-00")</f>
        <v>26-05</v>
      </c>
      <c r="C156" s="36">
        <v>46172</v>
      </c>
      <c r="D156" s="37"/>
      <c r="E156" s="37"/>
      <c r="F156" s="37"/>
      <c r="G156" s="37"/>
      <c r="H156" s="37"/>
      <c r="I156" s="37"/>
      <c r="J156" s="37"/>
      <c r="K156" s="37"/>
      <c r="L156" s="38">
        <f>IF(OR(C156="",ISBLANK(C156)),"",IF(G156="",0,G156-D156-(F156-E156))+IF(K156="",0,IF(K156&lt;H156,K156+1,K156)-H156-(J156-I156)))</f>
        <v>0</v>
      </c>
      <c r="M156" s="39"/>
      <c r="N156" s="38">
        <f>IF(C156="","",IF(M156&lt;&gt;"",IF(ISNUMBER(SEARCH("ecole",M156)),8/24,IF(OR(M156="Congés payés",M156="RTT",M156="Arrêt de travail",M156="Congés sans solde",M156="Jour de repos",M156="Formation"),7/24,IF(M156="Férié",7.8/24,L156))),L156))</f>
        <v>0</v>
      </c>
      <c r="O156" s="39"/>
      <c r="P156" s="40"/>
      <c r="Q156" s="52" cm="1">
        <f t="array" ref="Q156">--(_xlfn.AGGREGATE(14,6,Tabel1[Date]/(Tabel1[semaine]=Tabel1[[#This Row],[semaine]]),1)=Tabel1[[#This Row],[Date]])</f>
        <v>0</v>
      </c>
      <c r="R156" s="41" t="str" cm="1">
        <f t="array" ref="R156">IF(Tabel1[[#This Row],[auxi]:[auxi]],SUMIF(Tabel1[semaine],Tabel1[[#This Row],[semaine]],Tabel1[Heures payées]),"-")</f>
        <v>-</v>
      </c>
      <c r="S156" s="42" t="str" cm="1">
        <f t="array" ref="S156">IF(Tabel1[[#This Row],[auxi]:[auxi]],Tabel1[[#This Row],[total semaine]]*24-Contrat_hebdo__h,"")</f>
        <v/>
      </c>
      <c r="T156" s="35" t="str" cm="1">
        <f t="array" ref="T156">IF(Tabel1[[#This Row],[auxi]:[auxi]],SUMIF(Tabel1[semaine],Tabel1[[#This Row],[semaine]],Tabel1[Repas matin]),"-")</f>
        <v>-</v>
      </c>
      <c r="U156" s="35" t="str" cm="1">
        <f t="array" ref="U156">IF(Tabel1[[#This Row],[auxi]:[auxi]],SUMIF(Tabel1[semaine],Tabel1[[#This Row],[semaine]],Tabel1[Repas soir]),"-")</f>
        <v>-</v>
      </c>
      <c r="V156"/>
    </row>
    <row r="157" spans="1:22" ht="15.75" thickBot="1" x14ac:dyDescent="0.3">
      <c r="A157" s="35" t="str">
        <f>MOD(YEAR(Tabel1[[#This Row],[Date]]-WEEKDAY(Tabel1[[#This Row],[Date]],2)+4),100)&amp;TEXT(_xlfn.ISOWEEKNUM(Tabel1[[#This Row],[Date]]),"-00")</f>
        <v>26-22</v>
      </c>
      <c r="B157" s="55" t="str">
        <f>MOD(YEAR(Tabel1[[#This Row],[Date]]),100) &amp; TEXT(MONTH(Tabel1[[#This Row],[Date]]),"-00")</f>
        <v>26-05</v>
      </c>
      <c r="C157" s="36">
        <v>46173</v>
      </c>
      <c r="D157" s="37"/>
      <c r="E157" s="37"/>
      <c r="F157" s="37"/>
      <c r="G157" s="37"/>
      <c r="H157" s="37"/>
      <c r="I157" s="37"/>
      <c r="J157" s="37"/>
      <c r="K157" s="37"/>
      <c r="L157" s="38">
        <f>IF(OR(C157="",ISBLANK(C157)),"",IF(G157="",0,G157-D157-(F157-E157))+IF(K157="",0,IF(K157&lt;H157,K157+1,K157)-H157-(J157-I157)))</f>
        <v>0</v>
      </c>
      <c r="M157" s="39"/>
      <c r="N157" s="38">
        <f>IF(C157="","",IF(M157&lt;&gt;"",IF(ISNUMBER(SEARCH("ecole",M157)),8/24,IF(OR(M157="Congés payés",M157="RTT",M157="Arrêt de travail",M157="Congés sans solde",M157="Jour de repos",M157="Formation"),7/24,IF(M157="Férié",7.8/24,L157))),L157))</f>
        <v>0</v>
      </c>
      <c r="O157" s="39"/>
      <c r="P157" s="40"/>
      <c r="Q157" s="52" cm="1">
        <f t="array" ref="Q157">--(_xlfn.AGGREGATE(14,6,Tabel1[Date]/(Tabel1[semaine]=Tabel1[[#This Row],[semaine]]),1)=Tabel1[[#This Row],[Date]])</f>
        <v>1</v>
      </c>
      <c r="R157" s="41" cm="1">
        <f t="array" ref="R157">IF(Tabel1[[#This Row],[auxi]:[auxi]],SUMIF(Tabel1[semaine],Tabel1[[#This Row],[semaine]],Tabel1[Heures payées]),"-")</f>
        <v>0</v>
      </c>
      <c r="S157" s="42" cm="1">
        <f t="array" ref="S157">IF(Tabel1[[#This Row],[auxi]:[auxi]],Tabel1[[#This Row],[total semaine]]*24-Contrat_hebdo__h,"")</f>
        <v>-39</v>
      </c>
      <c r="T157" s="35" cm="1">
        <f t="array" ref="T157">IF(Tabel1[[#This Row],[auxi]:[auxi]],SUMIF(Tabel1[semaine],Tabel1[[#This Row],[semaine]],Tabel1[Repas matin]),"-")</f>
        <v>0</v>
      </c>
      <c r="U157" s="35" cm="1">
        <f t="array" ref="U157">IF(Tabel1[[#This Row],[auxi]:[auxi]],SUMIF(Tabel1[semaine],Tabel1[[#This Row],[semaine]],Tabel1[Repas soir]),"-")</f>
        <v>0</v>
      </c>
      <c r="V157"/>
    </row>
    <row r="158" spans="1:22" ht="15.75" thickBot="1" x14ac:dyDescent="0.3">
      <c r="A158" s="35" t="str">
        <f>MOD(YEAR(Tabel1[[#This Row],[Date]]-WEEKDAY(Tabel1[[#This Row],[Date]],2)+4),100)&amp;TEXT(_xlfn.ISOWEEKNUM(Tabel1[[#This Row],[Date]]),"-00")</f>
        <v>26-23</v>
      </c>
      <c r="B158" s="55" t="str">
        <f>MOD(YEAR(Tabel1[[#This Row],[Date]]),100) &amp; TEXT(MONTH(Tabel1[[#This Row],[Date]]),"-00")</f>
        <v>26-06</v>
      </c>
      <c r="C158" s="36">
        <v>46174</v>
      </c>
      <c r="D158" s="37"/>
      <c r="E158" s="37"/>
      <c r="F158" s="37"/>
      <c r="G158" s="37"/>
      <c r="H158" s="37"/>
      <c r="I158" s="37"/>
      <c r="J158" s="37"/>
      <c r="K158" s="37"/>
      <c r="L158" s="38">
        <f>IF(OR(C158="",ISBLANK(C158)),"",IF(G158="",0,G158-D158-(F158-E158))+IF(K158="",0,IF(K158&lt;H158,K158+1,K158)-H158-(J158-I158)))</f>
        <v>0</v>
      </c>
      <c r="M158" s="39"/>
      <c r="N158" s="38">
        <f>IF(C158="","",IF(M158&lt;&gt;"",IF(ISNUMBER(SEARCH("ecole",M158)),8/24,IF(OR(M158="Congés payés",M158="RTT",M158="Arrêt de travail",M158="Congés sans solde",M158="Jour de repos",M158="Formation"),7/24,IF(M158="Férié",7.8/24,L158))),L158))</f>
        <v>0</v>
      </c>
      <c r="O158" s="39"/>
      <c r="P158" s="40"/>
      <c r="Q158" s="52" cm="1">
        <f t="array" ref="Q158">--(_xlfn.AGGREGATE(14,6,Tabel1[Date]/(Tabel1[semaine]=Tabel1[[#This Row],[semaine]]),1)=Tabel1[[#This Row],[Date]])</f>
        <v>0</v>
      </c>
      <c r="R158" s="41" t="str" cm="1">
        <f t="array" ref="R158">IF(Tabel1[[#This Row],[auxi]:[auxi]],SUMIF(Tabel1[semaine],Tabel1[[#This Row],[semaine]],Tabel1[Heures payées]),"-")</f>
        <v>-</v>
      </c>
      <c r="S158" s="42" t="str" cm="1">
        <f t="array" ref="S158">IF(Tabel1[[#This Row],[auxi]:[auxi]],Tabel1[[#This Row],[total semaine]]*24-Contrat_hebdo__h,"")</f>
        <v/>
      </c>
      <c r="T158" s="35" t="str" cm="1">
        <f t="array" ref="T158">IF(Tabel1[[#This Row],[auxi]:[auxi]],SUMIF(Tabel1[semaine],Tabel1[[#This Row],[semaine]],Tabel1[Repas matin]),"-")</f>
        <v>-</v>
      </c>
      <c r="U158" s="35" t="str" cm="1">
        <f t="array" ref="U158">IF(Tabel1[[#This Row],[auxi]:[auxi]],SUMIF(Tabel1[semaine],Tabel1[[#This Row],[semaine]],Tabel1[Repas soir]),"-")</f>
        <v>-</v>
      </c>
      <c r="V158"/>
    </row>
    <row r="159" spans="1:22" ht="15.75" thickBot="1" x14ac:dyDescent="0.3">
      <c r="A159" s="35" t="str">
        <f>MOD(YEAR(Tabel1[[#This Row],[Date]]-WEEKDAY(Tabel1[[#This Row],[Date]],2)+4),100)&amp;TEXT(_xlfn.ISOWEEKNUM(Tabel1[[#This Row],[Date]]),"-00")</f>
        <v>26-23</v>
      </c>
      <c r="B159" s="55" t="str">
        <f>MOD(YEAR(Tabel1[[#This Row],[Date]]),100) &amp; TEXT(MONTH(Tabel1[[#This Row],[Date]]),"-00")</f>
        <v>26-06</v>
      </c>
      <c r="C159" s="36">
        <v>46175</v>
      </c>
      <c r="D159" s="37"/>
      <c r="E159" s="37"/>
      <c r="F159" s="37"/>
      <c r="G159" s="37"/>
      <c r="H159" s="37"/>
      <c r="I159" s="37"/>
      <c r="J159" s="37"/>
      <c r="K159" s="37"/>
      <c r="L159" s="38">
        <f>IF(OR(C159="",ISBLANK(C159)),"",IF(G159="",0,G159-D159-(F159-E159))+IF(K159="",0,IF(K159&lt;H159,K159+1,K159)-H159-(J159-I159)))</f>
        <v>0</v>
      </c>
      <c r="M159" s="39"/>
      <c r="N159" s="38">
        <f>IF(C159="","",IF(M159&lt;&gt;"",IF(ISNUMBER(SEARCH("ecole",M159)),8/24,IF(OR(M159="Congés payés",M159="RTT",M159="Arrêt de travail",M159="Congés sans solde",M159="Jour de repos",M159="Formation"),7/24,IF(M159="Férié",7.8/24,L159))),L159))</f>
        <v>0</v>
      </c>
      <c r="O159" s="39"/>
      <c r="P159" s="40"/>
      <c r="Q159" s="52" cm="1">
        <f t="array" ref="Q159">--(_xlfn.AGGREGATE(14,6,Tabel1[Date]/(Tabel1[semaine]=Tabel1[[#This Row],[semaine]]),1)=Tabel1[[#This Row],[Date]])</f>
        <v>0</v>
      </c>
      <c r="R159" s="41" t="str" cm="1">
        <f t="array" ref="R159">IF(Tabel1[[#This Row],[auxi]:[auxi]],SUMIF(Tabel1[semaine],Tabel1[[#This Row],[semaine]],Tabel1[Heures payées]),"-")</f>
        <v>-</v>
      </c>
      <c r="S159" s="42" t="str" cm="1">
        <f t="array" ref="S159">IF(Tabel1[[#This Row],[auxi]:[auxi]],Tabel1[[#This Row],[total semaine]]*24-Contrat_hebdo__h,"")</f>
        <v/>
      </c>
      <c r="T159" s="35" t="str" cm="1">
        <f t="array" ref="T159">IF(Tabel1[[#This Row],[auxi]:[auxi]],SUMIF(Tabel1[semaine],Tabel1[[#This Row],[semaine]],Tabel1[Repas matin]),"-")</f>
        <v>-</v>
      </c>
      <c r="U159" s="35" t="str" cm="1">
        <f t="array" ref="U159">IF(Tabel1[[#This Row],[auxi]:[auxi]],SUMIF(Tabel1[semaine],Tabel1[[#This Row],[semaine]],Tabel1[Repas soir]),"-")</f>
        <v>-</v>
      </c>
      <c r="V159"/>
    </row>
    <row r="160" spans="1:22" ht="15.75" thickBot="1" x14ac:dyDescent="0.3">
      <c r="A160" s="35" t="str">
        <f>MOD(YEAR(Tabel1[[#This Row],[Date]]-WEEKDAY(Tabel1[[#This Row],[Date]],2)+4),100)&amp;TEXT(_xlfn.ISOWEEKNUM(Tabel1[[#This Row],[Date]]),"-00")</f>
        <v>26-23</v>
      </c>
      <c r="B160" s="55" t="str">
        <f>MOD(YEAR(Tabel1[[#This Row],[Date]]),100) &amp; TEXT(MONTH(Tabel1[[#This Row],[Date]]),"-00")</f>
        <v>26-06</v>
      </c>
      <c r="C160" s="36">
        <v>46176</v>
      </c>
      <c r="D160" s="37"/>
      <c r="E160" s="37"/>
      <c r="F160" s="37"/>
      <c r="G160" s="37"/>
      <c r="H160" s="37"/>
      <c r="I160" s="37"/>
      <c r="J160" s="37"/>
      <c r="K160" s="37"/>
      <c r="L160" s="38">
        <f>IF(OR(C160="",ISBLANK(C160)),"",IF(G160="",0,G160-D160-(F160-E160))+IF(K160="",0,IF(K160&lt;H160,K160+1,K160)-H160-(J160-I160)))</f>
        <v>0</v>
      </c>
      <c r="M160" s="39"/>
      <c r="N160" s="38">
        <f>IF(C160="","",IF(M160&lt;&gt;"",IF(ISNUMBER(SEARCH("ecole",M160)),8/24,IF(OR(M160="Congés payés",M160="RTT",M160="Arrêt de travail",M160="Congés sans solde",M160="Jour de repos",M160="Formation"),7/24,IF(M160="Férié",7.8/24,L160))),L160))</f>
        <v>0</v>
      </c>
      <c r="O160" s="39"/>
      <c r="P160" s="40"/>
      <c r="Q160" s="52" cm="1">
        <f t="array" ref="Q160">--(_xlfn.AGGREGATE(14,6,Tabel1[Date]/(Tabel1[semaine]=Tabel1[[#This Row],[semaine]]),1)=Tabel1[[#This Row],[Date]])</f>
        <v>0</v>
      </c>
      <c r="R160" s="41" t="str" cm="1">
        <f t="array" ref="R160">IF(Tabel1[[#This Row],[auxi]:[auxi]],SUMIF(Tabel1[semaine],Tabel1[[#This Row],[semaine]],Tabel1[Heures payées]),"-")</f>
        <v>-</v>
      </c>
      <c r="S160" s="42" t="str" cm="1">
        <f t="array" ref="S160">IF(Tabel1[[#This Row],[auxi]:[auxi]],Tabel1[[#This Row],[total semaine]]*24-Contrat_hebdo__h,"")</f>
        <v/>
      </c>
      <c r="T160" s="35" t="str" cm="1">
        <f t="array" ref="T160">IF(Tabel1[[#This Row],[auxi]:[auxi]],SUMIF(Tabel1[semaine],Tabel1[[#This Row],[semaine]],Tabel1[Repas matin]),"-")</f>
        <v>-</v>
      </c>
      <c r="U160" s="35" t="str" cm="1">
        <f t="array" ref="U160">IF(Tabel1[[#This Row],[auxi]:[auxi]],SUMIF(Tabel1[semaine],Tabel1[[#This Row],[semaine]],Tabel1[Repas soir]),"-")</f>
        <v>-</v>
      </c>
      <c r="V160"/>
    </row>
    <row r="161" spans="1:22" ht="15.75" thickBot="1" x14ac:dyDescent="0.3">
      <c r="A161" s="35" t="str">
        <f>MOD(YEAR(Tabel1[[#This Row],[Date]]-WEEKDAY(Tabel1[[#This Row],[Date]],2)+4),100)&amp;TEXT(_xlfn.ISOWEEKNUM(Tabel1[[#This Row],[Date]]),"-00")</f>
        <v>26-23</v>
      </c>
      <c r="B161" s="55" t="str">
        <f>MOD(YEAR(Tabel1[[#This Row],[Date]]),100) &amp; TEXT(MONTH(Tabel1[[#This Row],[Date]]),"-00")</f>
        <v>26-06</v>
      </c>
      <c r="C161" s="36">
        <v>46177</v>
      </c>
      <c r="D161" s="37"/>
      <c r="E161" s="37"/>
      <c r="F161" s="37"/>
      <c r="G161" s="37"/>
      <c r="H161" s="37"/>
      <c r="I161" s="37"/>
      <c r="J161" s="37"/>
      <c r="K161" s="37"/>
      <c r="L161" s="38">
        <f>IF(OR(C161="",ISBLANK(C161)),"",IF(G161="",0,G161-D161-(F161-E161))+IF(K161="",0,IF(K161&lt;H161,K161+1,K161)-H161-(J161-I161)))</f>
        <v>0</v>
      </c>
      <c r="M161" s="39"/>
      <c r="N161" s="38">
        <f>IF(C161="","",IF(M161&lt;&gt;"",IF(ISNUMBER(SEARCH("ecole",M161)),8/24,IF(OR(M161="Congés payés",M161="RTT",M161="Arrêt de travail",M161="Congés sans solde",M161="Jour de repos",M161="Formation"),7/24,IF(M161="Férié",7.8/24,L161))),L161))</f>
        <v>0</v>
      </c>
      <c r="O161" s="39"/>
      <c r="P161" s="40"/>
      <c r="Q161" s="52" cm="1">
        <f t="array" ref="Q161">--(_xlfn.AGGREGATE(14,6,Tabel1[Date]/(Tabel1[semaine]=Tabel1[[#This Row],[semaine]]),1)=Tabel1[[#This Row],[Date]])</f>
        <v>0</v>
      </c>
      <c r="R161" s="41" t="str" cm="1">
        <f t="array" ref="R161">IF(Tabel1[[#This Row],[auxi]:[auxi]],SUMIF(Tabel1[semaine],Tabel1[[#This Row],[semaine]],Tabel1[Heures payées]),"-")</f>
        <v>-</v>
      </c>
      <c r="S161" s="42" t="str" cm="1">
        <f t="array" ref="S161">IF(Tabel1[[#This Row],[auxi]:[auxi]],Tabel1[[#This Row],[total semaine]]*24-Contrat_hebdo__h,"")</f>
        <v/>
      </c>
      <c r="T161" s="35" t="str" cm="1">
        <f t="array" ref="T161">IF(Tabel1[[#This Row],[auxi]:[auxi]],SUMIF(Tabel1[semaine],Tabel1[[#This Row],[semaine]],Tabel1[Repas matin]),"-")</f>
        <v>-</v>
      </c>
      <c r="U161" s="35" t="str" cm="1">
        <f t="array" ref="U161">IF(Tabel1[[#This Row],[auxi]:[auxi]],SUMIF(Tabel1[semaine],Tabel1[[#This Row],[semaine]],Tabel1[Repas soir]),"-")</f>
        <v>-</v>
      </c>
      <c r="V161"/>
    </row>
    <row r="162" spans="1:22" ht="15.75" thickBot="1" x14ac:dyDescent="0.3">
      <c r="A162" s="35" t="str">
        <f>MOD(YEAR(Tabel1[[#This Row],[Date]]-WEEKDAY(Tabel1[[#This Row],[Date]],2)+4),100)&amp;TEXT(_xlfn.ISOWEEKNUM(Tabel1[[#This Row],[Date]]),"-00")</f>
        <v>26-23</v>
      </c>
      <c r="B162" s="55" t="str">
        <f>MOD(YEAR(Tabel1[[#This Row],[Date]]),100) &amp; TEXT(MONTH(Tabel1[[#This Row],[Date]]),"-00")</f>
        <v>26-06</v>
      </c>
      <c r="C162" s="36">
        <v>46178</v>
      </c>
      <c r="D162" s="37"/>
      <c r="E162" s="37"/>
      <c r="F162" s="37"/>
      <c r="G162" s="37"/>
      <c r="H162" s="37"/>
      <c r="I162" s="37"/>
      <c r="J162" s="37"/>
      <c r="K162" s="37"/>
      <c r="L162" s="38">
        <f>IF(OR(C162="",ISBLANK(C162)),"",IF(G162="",0,G162-D162-(F162-E162))+IF(K162="",0,IF(K162&lt;H162,K162+1,K162)-H162-(J162-I162)))</f>
        <v>0</v>
      </c>
      <c r="M162" s="39"/>
      <c r="N162" s="38">
        <f>IF(C162="","",IF(M162&lt;&gt;"",IF(ISNUMBER(SEARCH("ecole",M162)),8/24,IF(OR(M162="Congés payés",M162="RTT",M162="Arrêt de travail",M162="Congés sans solde",M162="Jour de repos",M162="Formation"),7/24,IF(M162="Férié",7.8/24,L162))),L162))</f>
        <v>0</v>
      </c>
      <c r="O162" s="39"/>
      <c r="P162" s="40"/>
      <c r="Q162" s="52" cm="1">
        <f t="array" ref="Q162">--(_xlfn.AGGREGATE(14,6,Tabel1[Date]/(Tabel1[semaine]=Tabel1[[#This Row],[semaine]]),1)=Tabel1[[#This Row],[Date]])</f>
        <v>0</v>
      </c>
      <c r="R162" s="41" t="str" cm="1">
        <f t="array" ref="R162">IF(Tabel1[[#This Row],[auxi]:[auxi]],SUMIF(Tabel1[semaine],Tabel1[[#This Row],[semaine]],Tabel1[Heures payées]),"-")</f>
        <v>-</v>
      </c>
      <c r="S162" s="42" t="str" cm="1">
        <f t="array" ref="S162">IF(Tabel1[[#This Row],[auxi]:[auxi]],Tabel1[[#This Row],[total semaine]]*24-Contrat_hebdo__h,"")</f>
        <v/>
      </c>
      <c r="T162" s="35" t="str" cm="1">
        <f t="array" ref="T162">IF(Tabel1[[#This Row],[auxi]:[auxi]],SUMIF(Tabel1[semaine],Tabel1[[#This Row],[semaine]],Tabel1[Repas matin]),"-")</f>
        <v>-</v>
      </c>
      <c r="U162" s="35" t="str" cm="1">
        <f t="array" ref="U162">IF(Tabel1[[#This Row],[auxi]:[auxi]],SUMIF(Tabel1[semaine],Tabel1[[#This Row],[semaine]],Tabel1[Repas soir]),"-")</f>
        <v>-</v>
      </c>
      <c r="V162"/>
    </row>
    <row r="163" spans="1:22" ht="15.75" thickBot="1" x14ac:dyDescent="0.3">
      <c r="A163" s="35" t="str">
        <f>MOD(YEAR(Tabel1[[#This Row],[Date]]-WEEKDAY(Tabel1[[#This Row],[Date]],2)+4),100)&amp;TEXT(_xlfn.ISOWEEKNUM(Tabel1[[#This Row],[Date]]),"-00")</f>
        <v>26-23</v>
      </c>
      <c r="B163" s="55" t="str">
        <f>MOD(YEAR(Tabel1[[#This Row],[Date]]),100) &amp; TEXT(MONTH(Tabel1[[#This Row],[Date]]),"-00")</f>
        <v>26-06</v>
      </c>
      <c r="C163" s="36">
        <v>46179</v>
      </c>
      <c r="D163" s="37"/>
      <c r="E163" s="37"/>
      <c r="F163" s="37"/>
      <c r="G163" s="37"/>
      <c r="H163" s="37"/>
      <c r="I163" s="37"/>
      <c r="J163" s="37"/>
      <c r="K163" s="37"/>
      <c r="L163" s="38">
        <f>IF(OR(C163="",ISBLANK(C163)),"",IF(G163="",0,G163-D163-(F163-E163))+IF(K163="",0,IF(K163&lt;H163,K163+1,K163)-H163-(J163-I163)))</f>
        <v>0</v>
      </c>
      <c r="M163" s="39"/>
      <c r="N163" s="38">
        <f>IF(C163="","",IF(M163&lt;&gt;"",IF(ISNUMBER(SEARCH("ecole",M163)),8/24,IF(OR(M163="Congés payés",M163="RTT",M163="Arrêt de travail",M163="Congés sans solde",M163="Jour de repos",M163="Formation"),7/24,IF(M163="Férié",7.8/24,L163))),L163))</f>
        <v>0</v>
      </c>
      <c r="O163" s="39"/>
      <c r="P163" s="40"/>
      <c r="Q163" s="52" cm="1">
        <f t="array" ref="Q163">--(_xlfn.AGGREGATE(14,6,Tabel1[Date]/(Tabel1[semaine]=Tabel1[[#This Row],[semaine]]),1)=Tabel1[[#This Row],[Date]])</f>
        <v>0</v>
      </c>
      <c r="R163" s="41" t="str" cm="1">
        <f t="array" ref="R163">IF(Tabel1[[#This Row],[auxi]:[auxi]],SUMIF(Tabel1[semaine],Tabel1[[#This Row],[semaine]],Tabel1[Heures payées]),"-")</f>
        <v>-</v>
      </c>
      <c r="S163" s="42" t="str" cm="1">
        <f t="array" ref="S163">IF(Tabel1[[#This Row],[auxi]:[auxi]],Tabel1[[#This Row],[total semaine]]*24-Contrat_hebdo__h,"")</f>
        <v/>
      </c>
      <c r="T163" s="35" t="str" cm="1">
        <f t="array" ref="T163">IF(Tabel1[[#This Row],[auxi]:[auxi]],SUMIF(Tabel1[semaine],Tabel1[[#This Row],[semaine]],Tabel1[Repas matin]),"-")</f>
        <v>-</v>
      </c>
      <c r="U163" s="35" t="str" cm="1">
        <f t="array" ref="U163">IF(Tabel1[[#This Row],[auxi]:[auxi]],SUMIF(Tabel1[semaine],Tabel1[[#This Row],[semaine]],Tabel1[Repas soir]),"-")</f>
        <v>-</v>
      </c>
      <c r="V163"/>
    </row>
    <row r="164" spans="1:22" ht="15.75" thickBot="1" x14ac:dyDescent="0.3">
      <c r="A164" s="35" t="str">
        <f>MOD(YEAR(Tabel1[[#This Row],[Date]]-WEEKDAY(Tabel1[[#This Row],[Date]],2)+4),100)&amp;TEXT(_xlfn.ISOWEEKNUM(Tabel1[[#This Row],[Date]]),"-00")</f>
        <v>26-23</v>
      </c>
      <c r="B164" s="55" t="str">
        <f>MOD(YEAR(Tabel1[[#This Row],[Date]]),100) &amp; TEXT(MONTH(Tabel1[[#This Row],[Date]]),"-00")</f>
        <v>26-06</v>
      </c>
      <c r="C164" s="36">
        <v>46180</v>
      </c>
      <c r="D164" s="37"/>
      <c r="E164" s="37"/>
      <c r="F164" s="37"/>
      <c r="G164" s="37"/>
      <c r="H164" s="37"/>
      <c r="I164" s="37"/>
      <c r="J164" s="37"/>
      <c r="K164" s="37"/>
      <c r="L164" s="38">
        <f>IF(OR(C164="",ISBLANK(C164)),"",IF(G164="",0,G164-D164-(F164-E164))+IF(K164="",0,IF(K164&lt;H164,K164+1,K164)-H164-(J164-I164)))</f>
        <v>0</v>
      </c>
      <c r="M164" s="39"/>
      <c r="N164" s="38">
        <f>IF(C164="","",IF(M164&lt;&gt;"",IF(ISNUMBER(SEARCH("ecole",M164)),8/24,IF(OR(M164="Congés payés",M164="RTT",M164="Arrêt de travail",M164="Congés sans solde",M164="Jour de repos",M164="Formation"),7/24,IF(M164="Férié",7.8/24,L164))),L164))</f>
        <v>0</v>
      </c>
      <c r="O164" s="39"/>
      <c r="P164" s="40"/>
      <c r="Q164" s="52" cm="1">
        <f t="array" ref="Q164">--(_xlfn.AGGREGATE(14,6,Tabel1[Date]/(Tabel1[semaine]=Tabel1[[#This Row],[semaine]]),1)=Tabel1[[#This Row],[Date]])</f>
        <v>1</v>
      </c>
      <c r="R164" s="41" cm="1">
        <f t="array" ref="R164">IF(Tabel1[[#This Row],[auxi]:[auxi]],SUMIF(Tabel1[semaine],Tabel1[[#This Row],[semaine]],Tabel1[Heures payées]),"-")</f>
        <v>0</v>
      </c>
      <c r="S164" s="42" cm="1">
        <f t="array" ref="S164">IF(Tabel1[[#This Row],[auxi]:[auxi]],Tabel1[[#This Row],[total semaine]]*24-Contrat_hebdo__h,"")</f>
        <v>-39</v>
      </c>
      <c r="T164" s="35" cm="1">
        <f t="array" ref="T164">IF(Tabel1[[#This Row],[auxi]:[auxi]],SUMIF(Tabel1[semaine],Tabel1[[#This Row],[semaine]],Tabel1[Repas matin]),"-")</f>
        <v>0</v>
      </c>
      <c r="U164" s="35" cm="1">
        <f t="array" ref="U164">IF(Tabel1[[#This Row],[auxi]:[auxi]],SUMIF(Tabel1[semaine],Tabel1[[#This Row],[semaine]],Tabel1[Repas soir]),"-")</f>
        <v>0</v>
      </c>
      <c r="V164"/>
    </row>
    <row r="165" spans="1:22" ht="15.75" thickBot="1" x14ac:dyDescent="0.3">
      <c r="A165" s="35" t="str">
        <f>MOD(YEAR(Tabel1[[#This Row],[Date]]-WEEKDAY(Tabel1[[#This Row],[Date]],2)+4),100)&amp;TEXT(_xlfn.ISOWEEKNUM(Tabel1[[#This Row],[Date]]),"-00")</f>
        <v>26-24</v>
      </c>
      <c r="B165" s="55" t="str">
        <f>MOD(YEAR(Tabel1[[#This Row],[Date]]),100) &amp; TEXT(MONTH(Tabel1[[#This Row],[Date]]),"-00")</f>
        <v>26-06</v>
      </c>
      <c r="C165" s="36">
        <v>46181</v>
      </c>
      <c r="D165" s="37"/>
      <c r="E165" s="37"/>
      <c r="F165" s="37"/>
      <c r="G165" s="37"/>
      <c r="H165" s="37"/>
      <c r="I165" s="37"/>
      <c r="J165" s="37"/>
      <c r="K165" s="37"/>
      <c r="L165" s="38">
        <f>IF(OR(C165="",ISBLANK(C165)),"",IF(G165="",0,G165-D165-(F165-E165))+IF(K165="",0,IF(K165&lt;H165,K165+1,K165)-H165-(J165-I165)))</f>
        <v>0</v>
      </c>
      <c r="M165" s="39"/>
      <c r="N165" s="38">
        <f>IF(C165="","",IF(M165&lt;&gt;"",IF(ISNUMBER(SEARCH("ecole",M165)),8/24,IF(OR(M165="Congés payés",M165="RTT",M165="Arrêt de travail",M165="Congés sans solde",M165="Jour de repos",M165="Formation"),7/24,IF(M165="Férié",7.8/24,L165))),L165))</f>
        <v>0</v>
      </c>
      <c r="O165" s="39"/>
      <c r="P165" s="40"/>
      <c r="Q165" s="52" cm="1">
        <f t="array" ref="Q165">--(_xlfn.AGGREGATE(14,6,Tabel1[Date]/(Tabel1[semaine]=Tabel1[[#This Row],[semaine]]),1)=Tabel1[[#This Row],[Date]])</f>
        <v>0</v>
      </c>
      <c r="R165" s="41" t="str" cm="1">
        <f t="array" ref="R165">IF(Tabel1[[#This Row],[auxi]:[auxi]],SUMIF(Tabel1[semaine],Tabel1[[#This Row],[semaine]],Tabel1[Heures payées]),"-")</f>
        <v>-</v>
      </c>
      <c r="S165" s="42" t="str" cm="1">
        <f t="array" ref="S165">IF(Tabel1[[#This Row],[auxi]:[auxi]],Tabel1[[#This Row],[total semaine]]*24-Contrat_hebdo__h,"")</f>
        <v/>
      </c>
      <c r="T165" s="35" t="str" cm="1">
        <f t="array" ref="T165">IF(Tabel1[[#This Row],[auxi]:[auxi]],SUMIF(Tabel1[semaine],Tabel1[[#This Row],[semaine]],Tabel1[Repas matin]),"-")</f>
        <v>-</v>
      </c>
      <c r="U165" s="35" t="str" cm="1">
        <f t="array" ref="U165">IF(Tabel1[[#This Row],[auxi]:[auxi]],SUMIF(Tabel1[semaine],Tabel1[[#This Row],[semaine]],Tabel1[Repas soir]),"-")</f>
        <v>-</v>
      </c>
      <c r="V165"/>
    </row>
    <row r="166" spans="1:22" ht="15.75" thickBot="1" x14ac:dyDescent="0.3">
      <c r="A166" s="35" t="str">
        <f>MOD(YEAR(Tabel1[[#This Row],[Date]]-WEEKDAY(Tabel1[[#This Row],[Date]],2)+4),100)&amp;TEXT(_xlfn.ISOWEEKNUM(Tabel1[[#This Row],[Date]]),"-00")</f>
        <v>26-24</v>
      </c>
      <c r="B166" s="55" t="str">
        <f>MOD(YEAR(Tabel1[[#This Row],[Date]]),100) &amp; TEXT(MONTH(Tabel1[[#This Row],[Date]]),"-00")</f>
        <v>26-06</v>
      </c>
      <c r="C166" s="36">
        <v>46182</v>
      </c>
      <c r="D166" s="37"/>
      <c r="E166" s="37"/>
      <c r="F166" s="37"/>
      <c r="G166" s="37"/>
      <c r="H166" s="37"/>
      <c r="I166" s="37"/>
      <c r="J166" s="37"/>
      <c r="K166" s="37"/>
      <c r="L166" s="38">
        <f>IF(OR(C166="",ISBLANK(C166)),"",IF(G166="",0,G166-D166-(F166-E166))+IF(K166="",0,IF(K166&lt;H166,K166+1,K166)-H166-(J166-I166)))</f>
        <v>0</v>
      </c>
      <c r="M166" s="39"/>
      <c r="N166" s="38">
        <f>IF(C166="","",IF(M166&lt;&gt;"",IF(ISNUMBER(SEARCH("ecole",M166)),8/24,IF(OR(M166="Congés payés",M166="RTT",M166="Arrêt de travail",M166="Congés sans solde",M166="Jour de repos",M166="Formation"),7/24,IF(M166="Férié",7.8/24,L166))),L166))</f>
        <v>0</v>
      </c>
      <c r="O166" s="39"/>
      <c r="P166" s="40"/>
      <c r="Q166" s="52" cm="1">
        <f t="array" ref="Q166">--(_xlfn.AGGREGATE(14,6,Tabel1[Date]/(Tabel1[semaine]=Tabel1[[#This Row],[semaine]]),1)=Tabel1[[#This Row],[Date]])</f>
        <v>0</v>
      </c>
      <c r="R166" s="41" t="str" cm="1">
        <f t="array" ref="R166">IF(Tabel1[[#This Row],[auxi]:[auxi]],SUMIF(Tabel1[semaine],Tabel1[[#This Row],[semaine]],Tabel1[Heures payées]),"-")</f>
        <v>-</v>
      </c>
      <c r="S166" s="42" t="str" cm="1">
        <f t="array" ref="S166">IF(Tabel1[[#This Row],[auxi]:[auxi]],Tabel1[[#This Row],[total semaine]]*24-Contrat_hebdo__h,"")</f>
        <v/>
      </c>
      <c r="T166" s="35" t="str" cm="1">
        <f t="array" ref="T166">IF(Tabel1[[#This Row],[auxi]:[auxi]],SUMIF(Tabel1[semaine],Tabel1[[#This Row],[semaine]],Tabel1[Repas matin]),"-")</f>
        <v>-</v>
      </c>
      <c r="U166" s="35" t="str" cm="1">
        <f t="array" ref="U166">IF(Tabel1[[#This Row],[auxi]:[auxi]],SUMIF(Tabel1[semaine],Tabel1[[#This Row],[semaine]],Tabel1[Repas soir]),"-")</f>
        <v>-</v>
      </c>
      <c r="V166"/>
    </row>
    <row r="167" spans="1:22" ht="15.75" thickBot="1" x14ac:dyDescent="0.3">
      <c r="A167" s="35" t="str">
        <f>MOD(YEAR(Tabel1[[#This Row],[Date]]-WEEKDAY(Tabel1[[#This Row],[Date]],2)+4),100)&amp;TEXT(_xlfn.ISOWEEKNUM(Tabel1[[#This Row],[Date]]),"-00")</f>
        <v>26-24</v>
      </c>
      <c r="B167" s="55" t="str">
        <f>MOD(YEAR(Tabel1[[#This Row],[Date]]),100) &amp; TEXT(MONTH(Tabel1[[#This Row],[Date]]),"-00")</f>
        <v>26-06</v>
      </c>
      <c r="C167" s="36">
        <v>46183</v>
      </c>
      <c r="D167" s="37"/>
      <c r="E167" s="37"/>
      <c r="F167" s="37"/>
      <c r="G167" s="37"/>
      <c r="H167" s="37"/>
      <c r="I167" s="37"/>
      <c r="J167" s="37"/>
      <c r="K167" s="37"/>
      <c r="L167" s="38">
        <f>IF(OR(C167="",ISBLANK(C167)),"",IF(G167="",0,G167-D167-(F167-E167))+IF(K167="",0,IF(K167&lt;H167,K167+1,K167)-H167-(J167-I167)))</f>
        <v>0</v>
      </c>
      <c r="M167" s="39"/>
      <c r="N167" s="38">
        <f>IF(C167="","",IF(M167&lt;&gt;"",IF(ISNUMBER(SEARCH("ecole",M167)),8/24,IF(OR(M167="Congés payés",M167="RTT",M167="Arrêt de travail",M167="Congés sans solde",M167="Jour de repos",M167="Formation"),7/24,IF(M167="Férié",7.8/24,L167))),L167))</f>
        <v>0</v>
      </c>
      <c r="O167" s="39"/>
      <c r="P167" s="40"/>
      <c r="Q167" s="52" cm="1">
        <f t="array" ref="Q167">--(_xlfn.AGGREGATE(14,6,Tabel1[Date]/(Tabel1[semaine]=Tabel1[[#This Row],[semaine]]),1)=Tabel1[[#This Row],[Date]])</f>
        <v>0</v>
      </c>
      <c r="R167" s="41" t="str" cm="1">
        <f t="array" ref="R167">IF(Tabel1[[#This Row],[auxi]:[auxi]],SUMIF(Tabel1[semaine],Tabel1[[#This Row],[semaine]],Tabel1[Heures payées]),"-")</f>
        <v>-</v>
      </c>
      <c r="S167" s="42" t="str" cm="1">
        <f t="array" ref="S167">IF(Tabel1[[#This Row],[auxi]:[auxi]],Tabel1[[#This Row],[total semaine]]*24-Contrat_hebdo__h,"")</f>
        <v/>
      </c>
      <c r="T167" s="35" t="str" cm="1">
        <f t="array" ref="T167">IF(Tabel1[[#This Row],[auxi]:[auxi]],SUMIF(Tabel1[semaine],Tabel1[[#This Row],[semaine]],Tabel1[Repas matin]),"-")</f>
        <v>-</v>
      </c>
      <c r="U167" s="35" t="str" cm="1">
        <f t="array" ref="U167">IF(Tabel1[[#This Row],[auxi]:[auxi]],SUMIF(Tabel1[semaine],Tabel1[[#This Row],[semaine]],Tabel1[Repas soir]),"-")</f>
        <v>-</v>
      </c>
      <c r="V167"/>
    </row>
    <row r="168" spans="1:22" ht="15.75" thickBot="1" x14ac:dyDescent="0.3">
      <c r="A168" s="35" t="str">
        <f>MOD(YEAR(Tabel1[[#This Row],[Date]]-WEEKDAY(Tabel1[[#This Row],[Date]],2)+4),100)&amp;TEXT(_xlfn.ISOWEEKNUM(Tabel1[[#This Row],[Date]]),"-00")</f>
        <v>26-24</v>
      </c>
      <c r="B168" s="55" t="str">
        <f>MOD(YEAR(Tabel1[[#This Row],[Date]]),100) &amp; TEXT(MONTH(Tabel1[[#This Row],[Date]]),"-00")</f>
        <v>26-06</v>
      </c>
      <c r="C168" s="36">
        <v>46184</v>
      </c>
      <c r="D168" s="37"/>
      <c r="E168" s="37"/>
      <c r="F168" s="37"/>
      <c r="G168" s="37"/>
      <c r="H168" s="37"/>
      <c r="I168" s="37"/>
      <c r="J168" s="37"/>
      <c r="K168" s="37"/>
      <c r="L168" s="38">
        <f>IF(OR(C168="",ISBLANK(C168)),"",IF(G168="",0,G168-D168-(F168-E168))+IF(K168="",0,IF(K168&lt;H168,K168+1,K168)-H168-(J168-I168)))</f>
        <v>0</v>
      </c>
      <c r="M168" s="39"/>
      <c r="N168" s="38">
        <f>IF(C168="","",IF(M168&lt;&gt;"",IF(ISNUMBER(SEARCH("ecole",M168)),8/24,IF(OR(M168="Congés payés",M168="RTT",M168="Arrêt de travail",M168="Congés sans solde",M168="Jour de repos",M168="Formation"),7/24,IF(M168="Férié",7.8/24,L168))),L168))</f>
        <v>0</v>
      </c>
      <c r="O168" s="39"/>
      <c r="P168" s="40"/>
      <c r="Q168" s="52" cm="1">
        <f t="array" ref="Q168">--(_xlfn.AGGREGATE(14,6,Tabel1[Date]/(Tabel1[semaine]=Tabel1[[#This Row],[semaine]]),1)=Tabel1[[#This Row],[Date]])</f>
        <v>0</v>
      </c>
      <c r="R168" s="41" t="str" cm="1">
        <f t="array" ref="R168">IF(Tabel1[[#This Row],[auxi]:[auxi]],SUMIF(Tabel1[semaine],Tabel1[[#This Row],[semaine]],Tabel1[Heures payées]),"-")</f>
        <v>-</v>
      </c>
      <c r="S168" s="42" t="str" cm="1">
        <f t="array" ref="S168">IF(Tabel1[[#This Row],[auxi]:[auxi]],Tabel1[[#This Row],[total semaine]]*24-Contrat_hebdo__h,"")</f>
        <v/>
      </c>
      <c r="T168" s="35" t="str" cm="1">
        <f t="array" ref="T168">IF(Tabel1[[#This Row],[auxi]:[auxi]],SUMIF(Tabel1[semaine],Tabel1[[#This Row],[semaine]],Tabel1[Repas matin]),"-")</f>
        <v>-</v>
      </c>
      <c r="U168" s="35" t="str" cm="1">
        <f t="array" ref="U168">IF(Tabel1[[#This Row],[auxi]:[auxi]],SUMIF(Tabel1[semaine],Tabel1[[#This Row],[semaine]],Tabel1[Repas soir]),"-")</f>
        <v>-</v>
      </c>
      <c r="V168"/>
    </row>
    <row r="169" spans="1:22" ht="15.75" thickBot="1" x14ac:dyDescent="0.3">
      <c r="A169" s="35" t="str">
        <f>MOD(YEAR(Tabel1[[#This Row],[Date]]-WEEKDAY(Tabel1[[#This Row],[Date]],2)+4),100)&amp;TEXT(_xlfn.ISOWEEKNUM(Tabel1[[#This Row],[Date]]),"-00")</f>
        <v>26-24</v>
      </c>
      <c r="B169" s="55" t="str">
        <f>MOD(YEAR(Tabel1[[#This Row],[Date]]),100) &amp; TEXT(MONTH(Tabel1[[#This Row],[Date]]),"-00")</f>
        <v>26-06</v>
      </c>
      <c r="C169" s="36">
        <v>46185</v>
      </c>
      <c r="D169" s="37"/>
      <c r="E169" s="37"/>
      <c r="F169" s="37"/>
      <c r="G169" s="37"/>
      <c r="H169" s="37"/>
      <c r="I169" s="37"/>
      <c r="J169" s="37"/>
      <c r="K169" s="37"/>
      <c r="L169" s="38">
        <f>IF(OR(C169="",ISBLANK(C169)),"",IF(G169="",0,G169-D169-(F169-E169))+IF(K169="",0,IF(K169&lt;H169,K169+1,K169)-H169-(J169-I169)))</f>
        <v>0</v>
      </c>
      <c r="M169" s="39"/>
      <c r="N169" s="38">
        <f>IF(C169="","",IF(M169&lt;&gt;"",IF(ISNUMBER(SEARCH("ecole",M169)),8/24,IF(OR(M169="Congés payés",M169="RTT",M169="Arrêt de travail",M169="Congés sans solde",M169="Jour de repos",M169="Formation"),7/24,IF(M169="Férié",7.8/24,L169))),L169))</f>
        <v>0</v>
      </c>
      <c r="O169" s="39"/>
      <c r="P169" s="40"/>
      <c r="Q169" s="52" cm="1">
        <f t="array" ref="Q169">--(_xlfn.AGGREGATE(14,6,Tabel1[Date]/(Tabel1[semaine]=Tabel1[[#This Row],[semaine]]),1)=Tabel1[[#This Row],[Date]])</f>
        <v>0</v>
      </c>
      <c r="R169" s="41" t="str" cm="1">
        <f t="array" ref="R169">IF(Tabel1[[#This Row],[auxi]:[auxi]],SUMIF(Tabel1[semaine],Tabel1[[#This Row],[semaine]],Tabel1[Heures payées]),"-")</f>
        <v>-</v>
      </c>
      <c r="S169" s="42" t="str" cm="1">
        <f t="array" ref="S169">IF(Tabel1[[#This Row],[auxi]:[auxi]],Tabel1[[#This Row],[total semaine]]*24-Contrat_hebdo__h,"")</f>
        <v/>
      </c>
      <c r="T169" s="35" t="str" cm="1">
        <f t="array" ref="T169">IF(Tabel1[[#This Row],[auxi]:[auxi]],SUMIF(Tabel1[semaine],Tabel1[[#This Row],[semaine]],Tabel1[Repas matin]),"-")</f>
        <v>-</v>
      </c>
      <c r="U169" s="35" t="str" cm="1">
        <f t="array" ref="U169">IF(Tabel1[[#This Row],[auxi]:[auxi]],SUMIF(Tabel1[semaine],Tabel1[[#This Row],[semaine]],Tabel1[Repas soir]),"-")</f>
        <v>-</v>
      </c>
      <c r="V169"/>
    </row>
    <row r="170" spans="1:22" ht="15.75" thickBot="1" x14ac:dyDescent="0.3">
      <c r="A170" s="35" t="str">
        <f>MOD(YEAR(Tabel1[[#This Row],[Date]]-WEEKDAY(Tabel1[[#This Row],[Date]],2)+4),100)&amp;TEXT(_xlfn.ISOWEEKNUM(Tabel1[[#This Row],[Date]]),"-00")</f>
        <v>26-24</v>
      </c>
      <c r="B170" s="55" t="str">
        <f>MOD(YEAR(Tabel1[[#This Row],[Date]]),100) &amp; TEXT(MONTH(Tabel1[[#This Row],[Date]]),"-00")</f>
        <v>26-06</v>
      </c>
      <c r="C170" s="36">
        <v>46186</v>
      </c>
      <c r="D170" s="37"/>
      <c r="E170" s="37"/>
      <c r="F170" s="37"/>
      <c r="G170" s="37"/>
      <c r="H170" s="37"/>
      <c r="I170" s="37"/>
      <c r="J170" s="37"/>
      <c r="K170" s="37"/>
      <c r="L170" s="38">
        <f>IF(OR(C170="",ISBLANK(C170)),"",IF(G170="",0,G170-D170-(F170-E170))+IF(K170="",0,IF(K170&lt;H170,K170+1,K170)-H170-(J170-I170)))</f>
        <v>0</v>
      </c>
      <c r="M170" s="39"/>
      <c r="N170" s="38">
        <f>IF(C170="","",IF(M170&lt;&gt;"",IF(ISNUMBER(SEARCH("ecole",M170)),8/24,IF(OR(M170="Congés payés",M170="RTT",M170="Arrêt de travail",M170="Congés sans solde",M170="Jour de repos",M170="Formation"),7/24,IF(M170="Férié",7.8/24,L170))),L170))</f>
        <v>0</v>
      </c>
      <c r="O170" s="39"/>
      <c r="P170" s="40"/>
      <c r="Q170" s="52" cm="1">
        <f t="array" ref="Q170">--(_xlfn.AGGREGATE(14,6,Tabel1[Date]/(Tabel1[semaine]=Tabel1[[#This Row],[semaine]]),1)=Tabel1[[#This Row],[Date]])</f>
        <v>0</v>
      </c>
      <c r="R170" s="41" t="str" cm="1">
        <f t="array" ref="R170">IF(Tabel1[[#This Row],[auxi]:[auxi]],SUMIF(Tabel1[semaine],Tabel1[[#This Row],[semaine]],Tabel1[Heures payées]),"-")</f>
        <v>-</v>
      </c>
      <c r="S170" s="42" t="str" cm="1">
        <f t="array" ref="S170">IF(Tabel1[[#This Row],[auxi]:[auxi]],Tabel1[[#This Row],[total semaine]]*24-Contrat_hebdo__h,"")</f>
        <v/>
      </c>
      <c r="T170" s="35" t="str" cm="1">
        <f t="array" ref="T170">IF(Tabel1[[#This Row],[auxi]:[auxi]],SUMIF(Tabel1[semaine],Tabel1[[#This Row],[semaine]],Tabel1[Repas matin]),"-")</f>
        <v>-</v>
      </c>
      <c r="U170" s="35" t="str" cm="1">
        <f t="array" ref="U170">IF(Tabel1[[#This Row],[auxi]:[auxi]],SUMIF(Tabel1[semaine],Tabel1[[#This Row],[semaine]],Tabel1[Repas soir]),"-")</f>
        <v>-</v>
      </c>
      <c r="V170"/>
    </row>
    <row r="171" spans="1:22" ht="15.75" thickBot="1" x14ac:dyDescent="0.3">
      <c r="A171" s="35" t="str">
        <f>MOD(YEAR(Tabel1[[#This Row],[Date]]-WEEKDAY(Tabel1[[#This Row],[Date]],2)+4),100)&amp;TEXT(_xlfn.ISOWEEKNUM(Tabel1[[#This Row],[Date]]),"-00")</f>
        <v>26-24</v>
      </c>
      <c r="B171" s="55" t="str">
        <f>MOD(YEAR(Tabel1[[#This Row],[Date]]),100) &amp; TEXT(MONTH(Tabel1[[#This Row],[Date]]),"-00")</f>
        <v>26-06</v>
      </c>
      <c r="C171" s="36">
        <v>46187</v>
      </c>
      <c r="D171" s="37"/>
      <c r="E171" s="37"/>
      <c r="F171" s="37"/>
      <c r="G171" s="37"/>
      <c r="H171" s="37"/>
      <c r="I171" s="37"/>
      <c r="J171" s="37"/>
      <c r="K171" s="37"/>
      <c r="L171" s="38">
        <f>IF(OR(C171="",ISBLANK(C171)),"",IF(G171="",0,G171-D171-(F171-E171))+IF(K171="",0,IF(K171&lt;H171,K171+1,K171)-H171-(J171-I171)))</f>
        <v>0</v>
      </c>
      <c r="M171" s="39"/>
      <c r="N171" s="38">
        <f>IF(C171="","",IF(M171&lt;&gt;"",IF(ISNUMBER(SEARCH("ecole",M171)),8/24,IF(OR(M171="Congés payés",M171="RTT",M171="Arrêt de travail",M171="Congés sans solde",M171="Jour de repos",M171="Formation"),7/24,IF(M171="Férié",7.8/24,L171))),L171))</f>
        <v>0</v>
      </c>
      <c r="O171" s="39"/>
      <c r="P171" s="40"/>
      <c r="Q171" s="52" cm="1">
        <f t="array" ref="Q171">--(_xlfn.AGGREGATE(14,6,Tabel1[Date]/(Tabel1[semaine]=Tabel1[[#This Row],[semaine]]),1)=Tabel1[[#This Row],[Date]])</f>
        <v>1</v>
      </c>
      <c r="R171" s="41" cm="1">
        <f t="array" ref="R171">IF(Tabel1[[#This Row],[auxi]:[auxi]],SUMIF(Tabel1[semaine],Tabel1[[#This Row],[semaine]],Tabel1[Heures payées]),"-")</f>
        <v>0</v>
      </c>
      <c r="S171" s="42" cm="1">
        <f t="array" ref="S171">IF(Tabel1[[#This Row],[auxi]:[auxi]],Tabel1[[#This Row],[total semaine]]*24-Contrat_hebdo__h,"")</f>
        <v>-39</v>
      </c>
      <c r="T171" s="35" cm="1">
        <f t="array" ref="T171">IF(Tabel1[[#This Row],[auxi]:[auxi]],SUMIF(Tabel1[semaine],Tabel1[[#This Row],[semaine]],Tabel1[Repas matin]),"-")</f>
        <v>0</v>
      </c>
      <c r="U171" s="35" cm="1">
        <f t="array" ref="U171">IF(Tabel1[[#This Row],[auxi]:[auxi]],SUMIF(Tabel1[semaine],Tabel1[[#This Row],[semaine]],Tabel1[Repas soir]),"-")</f>
        <v>0</v>
      </c>
      <c r="V171"/>
    </row>
    <row r="172" spans="1:22" ht="15.75" thickBot="1" x14ac:dyDescent="0.3">
      <c r="A172" s="35" t="str">
        <f>MOD(YEAR(Tabel1[[#This Row],[Date]]-WEEKDAY(Tabel1[[#This Row],[Date]],2)+4),100)&amp;TEXT(_xlfn.ISOWEEKNUM(Tabel1[[#This Row],[Date]]),"-00")</f>
        <v>26-25</v>
      </c>
      <c r="B172" s="55" t="str">
        <f>MOD(YEAR(Tabel1[[#This Row],[Date]]),100) &amp; TEXT(MONTH(Tabel1[[#This Row],[Date]]),"-00")</f>
        <v>26-06</v>
      </c>
      <c r="C172" s="36">
        <v>46188</v>
      </c>
      <c r="D172" s="37"/>
      <c r="E172" s="37"/>
      <c r="F172" s="37"/>
      <c r="G172" s="37"/>
      <c r="H172" s="37"/>
      <c r="I172" s="37"/>
      <c r="J172" s="37"/>
      <c r="K172" s="37"/>
      <c r="L172" s="38">
        <f>IF(OR(C172="",ISBLANK(C172)),"",IF(G172="",0,G172-D172-(F172-E172))+IF(K172="",0,IF(K172&lt;H172,K172+1,K172)-H172-(J172-I172)))</f>
        <v>0</v>
      </c>
      <c r="M172" s="39"/>
      <c r="N172" s="38">
        <f>IF(C172="","",IF(M172&lt;&gt;"",IF(ISNUMBER(SEARCH("ecole",M172)),8/24,IF(OR(M172="Congés payés",M172="RTT",M172="Arrêt de travail",M172="Congés sans solde",M172="Jour de repos",M172="Formation"),7/24,IF(M172="Férié",7.8/24,L172))),L172))</f>
        <v>0</v>
      </c>
      <c r="O172" s="39"/>
      <c r="P172" s="40"/>
      <c r="Q172" s="52" cm="1">
        <f t="array" ref="Q172">--(_xlfn.AGGREGATE(14,6,Tabel1[Date]/(Tabel1[semaine]=Tabel1[[#This Row],[semaine]]),1)=Tabel1[[#This Row],[Date]])</f>
        <v>0</v>
      </c>
      <c r="R172" s="41" t="str" cm="1">
        <f t="array" ref="R172">IF(Tabel1[[#This Row],[auxi]:[auxi]],SUMIF(Tabel1[semaine],Tabel1[[#This Row],[semaine]],Tabel1[Heures payées]),"-")</f>
        <v>-</v>
      </c>
      <c r="S172" s="42" t="str" cm="1">
        <f t="array" ref="S172">IF(Tabel1[[#This Row],[auxi]:[auxi]],Tabel1[[#This Row],[total semaine]]*24-Contrat_hebdo__h,"")</f>
        <v/>
      </c>
      <c r="T172" s="35" t="str" cm="1">
        <f t="array" ref="T172">IF(Tabel1[[#This Row],[auxi]:[auxi]],SUMIF(Tabel1[semaine],Tabel1[[#This Row],[semaine]],Tabel1[Repas matin]),"-")</f>
        <v>-</v>
      </c>
      <c r="U172" s="35" t="str" cm="1">
        <f t="array" ref="U172">IF(Tabel1[[#This Row],[auxi]:[auxi]],SUMIF(Tabel1[semaine],Tabel1[[#This Row],[semaine]],Tabel1[Repas soir]),"-")</f>
        <v>-</v>
      </c>
      <c r="V172"/>
    </row>
    <row r="173" spans="1:22" ht="15.75" thickBot="1" x14ac:dyDescent="0.3">
      <c r="A173" s="35" t="str">
        <f>MOD(YEAR(Tabel1[[#This Row],[Date]]-WEEKDAY(Tabel1[[#This Row],[Date]],2)+4),100)&amp;TEXT(_xlfn.ISOWEEKNUM(Tabel1[[#This Row],[Date]]),"-00")</f>
        <v>26-25</v>
      </c>
      <c r="B173" s="55" t="str">
        <f>MOD(YEAR(Tabel1[[#This Row],[Date]]),100) &amp; TEXT(MONTH(Tabel1[[#This Row],[Date]]),"-00")</f>
        <v>26-06</v>
      </c>
      <c r="C173" s="36">
        <v>46189</v>
      </c>
      <c r="D173" s="37"/>
      <c r="E173" s="37"/>
      <c r="F173" s="37"/>
      <c r="G173" s="37"/>
      <c r="H173" s="37"/>
      <c r="I173" s="37"/>
      <c r="J173" s="37"/>
      <c r="K173" s="37"/>
      <c r="L173" s="38">
        <f>IF(OR(C173="",ISBLANK(C173)),"",IF(G173="",0,G173-D173-(F173-E173))+IF(K173="",0,IF(K173&lt;H173,K173+1,K173)-H173-(J173-I173)))</f>
        <v>0</v>
      </c>
      <c r="M173" s="39"/>
      <c r="N173" s="38">
        <f>IF(C173="","",IF(M173&lt;&gt;"",IF(ISNUMBER(SEARCH("ecole",M173)),8/24,IF(OR(M173="Congés payés",M173="RTT",M173="Arrêt de travail",M173="Congés sans solde",M173="Jour de repos",M173="Formation"),7/24,IF(M173="Férié",7.8/24,L173))),L173))</f>
        <v>0</v>
      </c>
      <c r="O173" s="39"/>
      <c r="P173" s="40"/>
      <c r="Q173" s="52" cm="1">
        <f t="array" ref="Q173">--(_xlfn.AGGREGATE(14,6,Tabel1[Date]/(Tabel1[semaine]=Tabel1[[#This Row],[semaine]]),1)=Tabel1[[#This Row],[Date]])</f>
        <v>0</v>
      </c>
      <c r="R173" s="41" t="str" cm="1">
        <f t="array" ref="R173">IF(Tabel1[[#This Row],[auxi]:[auxi]],SUMIF(Tabel1[semaine],Tabel1[[#This Row],[semaine]],Tabel1[Heures payées]),"-")</f>
        <v>-</v>
      </c>
      <c r="S173" s="42" t="str" cm="1">
        <f t="array" ref="S173">IF(Tabel1[[#This Row],[auxi]:[auxi]],Tabel1[[#This Row],[total semaine]]*24-Contrat_hebdo__h,"")</f>
        <v/>
      </c>
      <c r="T173" s="35" t="str" cm="1">
        <f t="array" ref="T173">IF(Tabel1[[#This Row],[auxi]:[auxi]],SUMIF(Tabel1[semaine],Tabel1[[#This Row],[semaine]],Tabel1[Repas matin]),"-")</f>
        <v>-</v>
      </c>
      <c r="U173" s="35" t="str" cm="1">
        <f t="array" ref="U173">IF(Tabel1[[#This Row],[auxi]:[auxi]],SUMIF(Tabel1[semaine],Tabel1[[#This Row],[semaine]],Tabel1[Repas soir]),"-")</f>
        <v>-</v>
      </c>
      <c r="V173"/>
    </row>
    <row r="174" spans="1:22" ht="15.75" thickBot="1" x14ac:dyDescent="0.3">
      <c r="A174" s="35" t="str">
        <f>MOD(YEAR(Tabel1[[#This Row],[Date]]-WEEKDAY(Tabel1[[#This Row],[Date]],2)+4),100)&amp;TEXT(_xlfn.ISOWEEKNUM(Tabel1[[#This Row],[Date]]),"-00")</f>
        <v>26-25</v>
      </c>
      <c r="B174" s="55" t="str">
        <f>MOD(YEAR(Tabel1[[#This Row],[Date]]),100) &amp; TEXT(MONTH(Tabel1[[#This Row],[Date]]),"-00")</f>
        <v>26-06</v>
      </c>
      <c r="C174" s="36">
        <v>46190</v>
      </c>
      <c r="D174" s="37"/>
      <c r="E174" s="37"/>
      <c r="F174" s="37"/>
      <c r="G174" s="37"/>
      <c r="H174" s="37"/>
      <c r="I174" s="37"/>
      <c r="J174" s="37"/>
      <c r="K174" s="37"/>
      <c r="L174" s="38">
        <f>IF(OR(C174="",ISBLANK(C174)),"",IF(G174="",0,G174-D174-(F174-E174))+IF(K174="",0,IF(K174&lt;H174,K174+1,K174)-H174-(J174-I174)))</f>
        <v>0</v>
      </c>
      <c r="M174" s="39"/>
      <c r="N174" s="38">
        <f>IF(C174="","",IF(M174&lt;&gt;"",IF(ISNUMBER(SEARCH("ecole",M174)),8/24,IF(OR(M174="Congés payés",M174="RTT",M174="Arrêt de travail",M174="Congés sans solde",M174="Jour de repos",M174="Formation"),7/24,IF(M174="Férié",7.8/24,L174))),L174))</f>
        <v>0</v>
      </c>
      <c r="O174" s="39"/>
      <c r="P174" s="40"/>
      <c r="Q174" s="52" cm="1">
        <f t="array" ref="Q174">--(_xlfn.AGGREGATE(14,6,Tabel1[Date]/(Tabel1[semaine]=Tabel1[[#This Row],[semaine]]),1)=Tabel1[[#This Row],[Date]])</f>
        <v>0</v>
      </c>
      <c r="R174" s="41" t="str" cm="1">
        <f t="array" ref="R174">IF(Tabel1[[#This Row],[auxi]:[auxi]],SUMIF(Tabel1[semaine],Tabel1[[#This Row],[semaine]],Tabel1[Heures payées]),"-")</f>
        <v>-</v>
      </c>
      <c r="S174" s="42" t="str" cm="1">
        <f t="array" ref="S174">IF(Tabel1[[#This Row],[auxi]:[auxi]],Tabel1[[#This Row],[total semaine]]*24-Contrat_hebdo__h,"")</f>
        <v/>
      </c>
      <c r="T174" s="35" t="str" cm="1">
        <f t="array" ref="T174">IF(Tabel1[[#This Row],[auxi]:[auxi]],SUMIF(Tabel1[semaine],Tabel1[[#This Row],[semaine]],Tabel1[Repas matin]),"-")</f>
        <v>-</v>
      </c>
      <c r="U174" s="35" t="str" cm="1">
        <f t="array" ref="U174">IF(Tabel1[[#This Row],[auxi]:[auxi]],SUMIF(Tabel1[semaine],Tabel1[[#This Row],[semaine]],Tabel1[Repas soir]),"-")</f>
        <v>-</v>
      </c>
      <c r="V174"/>
    </row>
    <row r="175" spans="1:22" ht="15.75" thickBot="1" x14ac:dyDescent="0.3">
      <c r="A175" s="35" t="str">
        <f>MOD(YEAR(Tabel1[[#This Row],[Date]]-WEEKDAY(Tabel1[[#This Row],[Date]],2)+4),100)&amp;TEXT(_xlfn.ISOWEEKNUM(Tabel1[[#This Row],[Date]]),"-00")</f>
        <v>26-25</v>
      </c>
      <c r="B175" s="55" t="str">
        <f>MOD(YEAR(Tabel1[[#This Row],[Date]]),100) &amp; TEXT(MONTH(Tabel1[[#This Row],[Date]]),"-00")</f>
        <v>26-06</v>
      </c>
      <c r="C175" s="36">
        <v>46191</v>
      </c>
      <c r="D175" s="37"/>
      <c r="E175" s="37"/>
      <c r="F175" s="37"/>
      <c r="G175" s="37"/>
      <c r="H175" s="37"/>
      <c r="I175" s="37"/>
      <c r="J175" s="37"/>
      <c r="K175" s="37"/>
      <c r="L175" s="38">
        <f>IF(OR(C175="",ISBLANK(C175)),"",IF(G175="",0,G175-D175-(F175-E175))+IF(K175="",0,IF(K175&lt;H175,K175+1,K175)-H175-(J175-I175)))</f>
        <v>0</v>
      </c>
      <c r="M175" s="39"/>
      <c r="N175" s="38">
        <f>IF(C175="","",IF(M175&lt;&gt;"",IF(ISNUMBER(SEARCH("ecole",M175)),8/24,IF(OR(M175="Congés payés",M175="RTT",M175="Arrêt de travail",M175="Congés sans solde",M175="Jour de repos",M175="Formation"),7/24,IF(M175="Férié",7.8/24,L175))),L175))</f>
        <v>0</v>
      </c>
      <c r="O175" s="39"/>
      <c r="P175" s="40"/>
      <c r="Q175" s="52" cm="1">
        <f t="array" ref="Q175">--(_xlfn.AGGREGATE(14,6,Tabel1[Date]/(Tabel1[semaine]=Tabel1[[#This Row],[semaine]]),1)=Tabel1[[#This Row],[Date]])</f>
        <v>0</v>
      </c>
      <c r="R175" s="41" t="str" cm="1">
        <f t="array" ref="R175">IF(Tabel1[[#This Row],[auxi]:[auxi]],SUMIF(Tabel1[semaine],Tabel1[[#This Row],[semaine]],Tabel1[Heures payées]),"-")</f>
        <v>-</v>
      </c>
      <c r="S175" s="42" t="str" cm="1">
        <f t="array" ref="S175">IF(Tabel1[[#This Row],[auxi]:[auxi]],Tabel1[[#This Row],[total semaine]]*24-Contrat_hebdo__h,"")</f>
        <v/>
      </c>
      <c r="T175" s="35" t="str" cm="1">
        <f t="array" ref="T175">IF(Tabel1[[#This Row],[auxi]:[auxi]],SUMIF(Tabel1[semaine],Tabel1[[#This Row],[semaine]],Tabel1[Repas matin]),"-")</f>
        <v>-</v>
      </c>
      <c r="U175" s="35" t="str" cm="1">
        <f t="array" ref="U175">IF(Tabel1[[#This Row],[auxi]:[auxi]],SUMIF(Tabel1[semaine],Tabel1[[#This Row],[semaine]],Tabel1[Repas soir]),"-")</f>
        <v>-</v>
      </c>
      <c r="V175"/>
    </row>
    <row r="176" spans="1:22" ht="15.75" thickBot="1" x14ac:dyDescent="0.3">
      <c r="A176" s="35" t="str">
        <f>MOD(YEAR(Tabel1[[#This Row],[Date]]-WEEKDAY(Tabel1[[#This Row],[Date]],2)+4),100)&amp;TEXT(_xlfn.ISOWEEKNUM(Tabel1[[#This Row],[Date]]),"-00")</f>
        <v>26-25</v>
      </c>
      <c r="B176" s="55" t="str">
        <f>MOD(YEAR(Tabel1[[#This Row],[Date]]),100) &amp; TEXT(MONTH(Tabel1[[#This Row],[Date]]),"-00")</f>
        <v>26-06</v>
      </c>
      <c r="C176" s="36">
        <v>46192</v>
      </c>
      <c r="D176" s="37"/>
      <c r="E176" s="37"/>
      <c r="F176" s="37"/>
      <c r="G176" s="37"/>
      <c r="H176" s="37"/>
      <c r="I176" s="37"/>
      <c r="J176" s="37"/>
      <c r="K176" s="37"/>
      <c r="L176" s="38">
        <f>IF(OR(C176="",ISBLANK(C176)),"",IF(G176="",0,G176-D176-(F176-E176))+IF(K176="",0,IF(K176&lt;H176,K176+1,K176)-H176-(J176-I176)))</f>
        <v>0</v>
      </c>
      <c r="M176" s="39"/>
      <c r="N176" s="38">
        <f>IF(C176="","",IF(M176&lt;&gt;"",IF(ISNUMBER(SEARCH("ecole",M176)),8/24,IF(OR(M176="Congés payés",M176="RTT",M176="Arrêt de travail",M176="Congés sans solde",M176="Jour de repos",M176="Formation"),7/24,IF(M176="Férié",7.8/24,L176))),L176))</f>
        <v>0</v>
      </c>
      <c r="O176" s="39"/>
      <c r="P176" s="40"/>
      <c r="Q176" s="52" cm="1">
        <f t="array" ref="Q176">--(_xlfn.AGGREGATE(14,6,Tabel1[Date]/(Tabel1[semaine]=Tabel1[[#This Row],[semaine]]),1)=Tabel1[[#This Row],[Date]])</f>
        <v>0</v>
      </c>
      <c r="R176" s="41" t="str" cm="1">
        <f t="array" ref="R176">IF(Tabel1[[#This Row],[auxi]:[auxi]],SUMIF(Tabel1[semaine],Tabel1[[#This Row],[semaine]],Tabel1[Heures payées]),"-")</f>
        <v>-</v>
      </c>
      <c r="S176" s="42" t="str" cm="1">
        <f t="array" ref="S176">IF(Tabel1[[#This Row],[auxi]:[auxi]],Tabel1[[#This Row],[total semaine]]*24-Contrat_hebdo__h,"")</f>
        <v/>
      </c>
      <c r="T176" s="35" t="str" cm="1">
        <f t="array" ref="T176">IF(Tabel1[[#This Row],[auxi]:[auxi]],SUMIF(Tabel1[semaine],Tabel1[[#This Row],[semaine]],Tabel1[Repas matin]),"-")</f>
        <v>-</v>
      </c>
      <c r="U176" s="35" t="str" cm="1">
        <f t="array" ref="U176">IF(Tabel1[[#This Row],[auxi]:[auxi]],SUMIF(Tabel1[semaine],Tabel1[[#This Row],[semaine]],Tabel1[Repas soir]),"-")</f>
        <v>-</v>
      </c>
      <c r="V176"/>
    </row>
    <row r="177" spans="1:22" ht="15.75" thickBot="1" x14ac:dyDescent="0.3">
      <c r="A177" s="35" t="str">
        <f>MOD(YEAR(Tabel1[[#This Row],[Date]]-WEEKDAY(Tabel1[[#This Row],[Date]],2)+4),100)&amp;TEXT(_xlfn.ISOWEEKNUM(Tabel1[[#This Row],[Date]]),"-00")</f>
        <v>26-25</v>
      </c>
      <c r="B177" s="55" t="str">
        <f>MOD(YEAR(Tabel1[[#This Row],[Date]]),100) &amp; TEXT(MONTH(Tabel1[[#This Row],[Date]]),"-00")</f>
        <v>26-06</v>
      </c>
      <c r="C177" s="36">
        <v>46193</v>
      </c>
      <c r="D177" s="37"/>
      <c r="E177" s="37"/>
      <c r="F177" s="37"/>
      <c r="G177" s="37"/>
      <c r="H177" s="37"/>
      <c r="I177" s="37"/>
      <c r="J177" s="37"/>
      <c r="K177" s="37"/>
      <c r="L177" s="38">
        <f>IF(OR(C177="",ISBLANK(C177)),"",IF(G177="",0,G177-D177-(F177-E177))+IF(K177="",0,IF(K177&lt;H177,K177+1,K177)-H177-(J177-I177)))</f>
        <v>0</v>
      </c>
      <c r="M177" s="39"/>
      <c r="N177" s="38">
        <f>IF(C177="","",IF(M177&lt;&gt;"",IF(ISNUMBER(SEARCH("ecole",M177)),8/24,IF(OR(M177="Congés payés",M177="RTT",M177="Arrêt de travail",M177="Congés sans solde",M177="Jour de repos",M177="Formation"),7/24,IF(M177="Férié",7.8/24,L177))),L177))</f>
        <v>0</v>
      </c>
      <c r="O177" s="39"/>
      <c r="P177" s="40"/>
      <c r="Q177" s="52" cm="1">
        <f t="array" ref="Q177">--(_xlfn.AGGREGATE(14,6,Tabel1[Date]/(Tabel1[semaine]=Tabel1[[#This Row],[semaine]]),1)=Tabel1[[#This Row],[Date]])</f>
        <v>0</v>
      </c>
      <c r="R177" s="41" t="str" cm="1">
        <f t="array" ref="R177">IF(Tabel1[[#This Row],[auxi]:[auxi]],SUMIF(Tabel1[semaine],Tabel1[[#This Row],[semaine]],Tabel1[Heures payées]),"-")</f>
        <v>-</v>
      </c>
      <c r="S177" s="42" t="str" cm="1">
        <f t="array" ref="S177">IF(Tabel1[[#This Row],[auxi]:[auxi]],Tabel1[[#This Row],[total semaine]]*24-Contrat_hebdo__h,"")</f>
        <v/>
      </c>
      <c r="T177" s="35" t="str" cm="1">
        <f t="array" ref="T177">IF(Tabel1[[#This Row],[auxi]:[auxi]],SUMIF(Tabel1[semaine],Tabel1[[#This Row],[semaine]],Tabel1[Repas matin]),"-")</f>
        <v>-</v>
      </c>
      <c r="U177" s="35" t="str" cm="1">
        <f t="array" ref="U177">IF(Tabel1[[#This Row],[auxi]:[auxi]],SUMIF(Tabel1[semaine],Tabel1[[#This Row],[semaine]],Tabel1[Repas soir]),"-")</f>
        <v>-</v>
      </c>
      <c r="V177"/>
    </row>
    <row r="178" spans="1:22" ht="15.75" thickBot="1" x14ac:dyDescent="0.3">
      <c r="A178" s="35" t="str">
        <f>MOD(YEAR(Tabel1[[#This Row],[Date]]-WEEKDAY(Tabel1[[#This Row],[Date]],2)+4),100)&amp;TEXT(_xlfn.ISOWEEKNUM(Tabel1[[#This Row],[Date]]),"-00")</f>
        <v>26-25</v>
      </c>
      <c r="B178" s="55" t="str">
        <f>MOD(YEAR(Tabel1[[#This Row],[Date]]),100) &amp; TEXT(MONTH(Tabel1[[#This Row],[Date]]),"-00")</f>
        <v>26-06</v>
      </c>
      <c r="C178" s="36">
        <v>46194</v>
      </c>
      <c r="D178" s="37"/>
      <c r="E178" s="37"/>
      <c r="F178" s="37"/>
      <c r="G178" s="37"/>
      <c r="H178" s="37"/>
      <c r="I178" s="37"/>
      <c r="J178" s="37"/>
      <c r="K178" s="37"/>
      <c r="L178" s="38">
        <f>IF(OR(C178="",ISBLANK(C178)),"",IF(G178="",0,G178-D178-(F178-E178))+IF(K178="",0,IF(K178&lt;H178,K178+1,K178)-H178-(J178-I178)))</f>
        <v>0</v>
      </c>
      <c r="M178" s="39"/>
      <c r="N178" s="38">
        <f>IF(C178="","",IF(M178&lt;&gt;"",IF(ISNUMBER(SEARCH("ecole",M178)),8/24,IF(OR(M178="Congés payés",M178="RTT",M178="Arrêt de travail",M178="Congés sans solde",M178="Jour de repos",M178="Formation"),7/24,IF(M178="Férié",7.8/24,L178))),L178))</f>
        <v>0</v>
      </c>
      <c r="O178" s="39"/>
      <c r="P178" s="40"/>
      <c r="Q178" s="52" cm="1">
        <f t="array" ref="Q178">--(_xlfn.AGGREGATE(14,6,Tabel1[Date]/(Tabel1[semaine]=Tabel1[[#This Row],[semaine]]),1)=Tabel1[[#This Row],[Date]])</f>
        <v>1</v>
      </c>
      <c r="R178" s="41" cm="1">
        <f t="array" ref="R178">IF(Tabel1[[#This Row],[auxi]:[auxi]],SUMIF(Tabel1[semaine],Tabel1[[#This Row],[semaine]],Tabel1[Heures payées]),"-")</f>
        <v>0</v>
      </c>
      <c r="S178" s="42" cm="1">
        <f t="array" ref="S178">IF(Tabel1[[#This Row],[auxi]:[auxi]],Tabel1[[#This Row],[total semaine]]*24-Contrat_hebdo__h,"")</f>
        <v>-39</v>
      </c>
      <c r="T178" s="35" cm="1">
        <f t="array" ref="T178">IF(Tabel1[[#This Row],[auxi]:[auxi]],SUMIF(Tabel1[semaine],Tabel1[[#This Row],[semaine]],Tabel1[Repas matin]),"-")</f>
        <v>0</v>
      </c>
      <c r="U178" s="35" cm="1">
        <f t="array" ref="U178">IF(Tabel1[[#This Row],[auxi]:[auxi]],SUMIF(Tabel1[semaine],Tabel1[[#This Row],[semaine]],Tabel1[Repas soir]),"-")</f>
        <v>0</v>
      </c>
      <c r="V178"/>
    </row>
    <row r="179" spans="1:22" ht="15.75" thickBot="1" x14ac:dyDescent="0.3">
      <c r="A179" s="35" t="str">
        <f>MOD(YEAR(Tabel1[[#This Row],[Date]]-WEEKDAY(Tabel1[[#This Row],[Date]],2)+4),100)&amp;TEXT(_xlfn.ISOWEEKNUM(Tabel1[[#This Row],[Date]]),"-00")</f>
        <v>26-26</v>
      </c>
      <c r="B179" s="55" t="str">
        <f>MOD(YEAR(Tabel1[[#This Row],[Date]]),100) &amp; TEXT(MONTH(Tabel1[[#This Row],[Date]]),"-00")</f>
        <v>26-06</v>
      </c>
      <c r="C179" s="36">
        <v>46195</v>
      </c>
      <c r="D179" s="37"/>
      <c r="E179" s="37"/>
      <c r="F179" s="37"/>
      <c r="G179" s="37"/>
      <c r="H179" s="37"/>
      <c r="I179" s="37"/>
      <c r="J179" s="37"/>
      <c r="K179" s="37"/>
      <c r="L179" s="38">
        <f>IF(OR(C179="",ISBLANK(C179)),"",IF(G179="",0,G179-D179-(F179-E179))+IF(K179="",0,IF(K179&lt;H179,K179+1,K179)-H179-(J179-I179)))</f>
        <v>0</v>
      </c>
      <c r="M179" s="39"/>
      <c r="N179" s="38">
        <f>IF(C179="","",IF(M179&lt;&gt;"",IF(ISNUMBER(SEARCH("ecole",M179)),8/24,IF(OR(M179="Congés payés",M179="RTT",M179="Arrêt de travail",M179="Congés sans solde",M179="Jour de repos",M179="Formation"),7/24,IF(M179="Férié",7.8/24,L179))),L179))</f>
        <v>0</v>
      </c>
      <c r="O179" s="39"/>
      <c r="P179" s="40"/>
      <c r="Q179" s="52" cm="1">
        <f t="array" ref="Q179">--(_xlfn.AGGREGATE(14,6,Tabel1[Date]/(Tabel1[semaine]=Tabel1[[#This Row],[semaine]]),1)=Tabel1[[#This Row],[Date]])</f>
        <v>0</v>
      </c>
      <c r="R179" s="41" t="str" cm="1">
        <f t="array" ref="R179">IF(Tabel1[[#This Row],[auxi]:[auxi]],SUMIF(Tabel1[semaine],Tabel1[[#This Row],[semaine]],Tabel1[Heures payées]),"-")</f>
        <v>-</v>
      </c>
      <c r="S179" s="42" t="str" cm="1">
        <f t="array" ref="S179">IF(Tabel1[[#This Row],[auxi]:[auxi]],Tabel1[[#This Row],[total semaine]]*24-Contrat_hebdo__h,"")</f>
        <v/>
      </c>
      <c r="T179" s="35" t="str" cm="1">
        <f t="array" ref="T179">IF(Tabel1[[#This Row],[auxi]:[auxi]],SUMIF(Tabel1[semaine],Tabel1[[#This Row],[semaine]],Tabel1[Repas matin]),"-")</f>
        <v>-</v>
      </c>
      <c r="U179" s="35" t="str" cm="1">
        <f t="array" ref="U179">IF(Tabel1[[#This Row],[auxi]:[auxi]],SUMIF(Tabel1[semaine],Tabel1[[#This Row],[semaine]],Tabel1[Repas soir]),"-")</f>
        <v>-</v>
      </c>
      <c r="V179"/>
    </row>
    <row r="180" spans="1:22" ht="15.75" thickBot="1" x14ac:dyDescent="0.3">
      <c r="A180" s="35" t="str">
        <f>MOD(YEAR(Tabel1[[#This Row],[Date]]-WEEKDAY(Tabel1[[#This Row],[Date]],2)+4),100)&amp;TEXT(_xlfn.ISOWEEKNUM(Tabel1[[#This Row],[Date]]),"-00")</f>
        <v>26-26</v>
      </c>
      <c r="B180" s="55" t="str">
        <f>MOD(YEAR(Tabel1[[#This Row],[Date]]),100) &amp; TEXT(MONTH(Tabel1[[#This Row],[Date]]),"-00")</f>
        <v>26-06</v>
      </c>
      <c r="C180" s="36">
        <v>46196</v>
      </c>
      <c r="D180" s="37"/>
      <c r="E180" s="37"/>
      <c r="F180" s="37"/>
      <c r="G180" s="37"/>
      <c r="H180" s="37"/>
      <c r="I180" s="37"/>
      <c r="J180" s="37"/>
      <c r="K180" s="37"/>
      <c r="L180" s="38">
        <f>IF(OR(C180="",ISBLANK(C180)),"",IF(G180="",0,G180-D180-(F180-E180))+IF(K180="",0,IF(K180&lt;H180,K180+1,K180)-H180-(J180-I180)))</f>
        <v>0</v>
      </c>
      <c r="M180" s="39"/>
      <c r="N180" s="38">
        <f>IF(C180="","",IF(M180&lt;&gt;"",IF(ISNUMBER(SEARCH("ecole",M180)),8/24,IF(OR(M180="Congés payés",M180="RTT",M180="Arrêt de travail",M180="Congés sans solde",M180="Jour de repos",M180="Formation"),7/24,IF(M180="Férié",7.8/24,L180))),L180))</f>
        <v>0</v>
      </c>
      <c r="O180" s="39"/>
      <c r="P180" s="40"/>
      <c r="Q180" s="52" cm="1">
        <f t="array" ref="Q180">--(_xlfn.AGGREGATE(14,6,Tabel1[Date]/(Tabel1[semaine]=Tabel1[[#This Row],[semaine]]),1)=Tabel1[[#This Row],[Date]])</f>
        <v>0</v>
      </c>
      <c r="R180" s="41" t="str" cm="1">
        <f t="array" ref="R180">IF(Tabel1[[#This Row],[auxi]:[auxi]],SUMIF(Tabel1[semaine],Tabel1[[#This Row],[semaine]],Tabel1[Heures payées]),"-")</f>
        <v>-</v>
      </c>
      <c r="S180" s="42" t="str" cm="1">
        <f t="array" ref="S180">IF(Tabel1[[#This Row],[auxi]:[auxi]],Tabel1[[#This Row],[total semaine]]*24-Contrat_hebdo__h,"")</f>
        <v/>
      </c>
      <c r="T180" s="35" t="str" cm="1">
        <f t="array" ref="T180">IF(Tabel1[[#This Row],[auxi]:[auxi]],SUMIF(Tabel1[semaine],Tabel1[[#This Row],[semaine]],Tabel1[Repas matin]),"-")</f>
        <v>-</v>
      </c>
      <c r="U180" s="35" t="str" cm="1">
        <f t="array" ref="U180">IF(Tabel1[[#This Row],[auxi]:[auxi]],SUMIF(Tabel1[semaine],Tabel1[[#This Row],[semaine]],Tabel1[Repas soir]),"-")</f>
        <v>-</v>
      </c>
      <c r="V180"/>
    </row>
    <row r="181" spans="1:22" ht="15.75" thickBot="1" x14ac:dyDescent="0.3">
      <c r="A181" s="35" t="str">
        <f>MOD(YEAR(Tabel1[[#This Row],[Date]]-WEEKDAY(Tabel1[[#This Row],[Date]],2)+4),100)&amp;TEXT(_xlfn.ISOWEEKNUM(Tabel1[[#This Row],[Date]]),"-00")</f>
        <v>26-26</v>
      </c>
      <c r="B181" s="55" t="str">
        <f>MOD(YEAR(Tabel1[[#This Row],[Date]]),100) &amp; TEXT(MONTH(Tabel1[[#This Row],[Date]]),"-00")</f>
        <v>26-06</v>
      </c>
      <c r="C181" s="36">
        <v>46197</v>
      </c>
      <c r="D181" s="37"/>
      <c r="E181" s="37"/>
      <c r="F181" s="37"/>
      <c r="G181" s="37"/>
      <c r="H181" s="37"/>
      <c r="I181" s="37"/>
      <c r="J181" s="37"/>
      <c r="K181" s="37"/>
      <c r="L181" s="38">
        <f>IF(OR(C181="",ISBLANK(C181)),"",IF(G181="",0,G181-D181-(F181-E181))+IF(K181="",0,IF(K181&lt;H181,K181+1,K181)-H181-(J181-I181)))</f>
        <v>0</v>
      </c>
      <c r="M181" s="39"/>
      <c r="N181" s="38">
        <f>IF(C181="","",IF(M181&lt;&gt;"",IF(ISNUMBER(SEARCH("ecole",M181)),8/24,IF(OR(M181="Congés payés",M181="RTT",M181="Arrêt de travail",M181="Congés sans solde",M181="Jour de repos",M181="Formation"),7/24,IF(M181="Férié",7.8/24,L181))),L181))</f>
        <v>0</v>
      </c>
      <c r="O181" s="39"/>
      <c r="P181" s="40"/>
      <c r="Q181" s="52" cm="1">
        <f t="array" ref="Q181">--(_xlfn.AGGREGATE(14,6,Tabel1[Date]/(Tabel1[semaine]=Tabel1[[#This Row],[semaine]]),1)=Tabel1[[#This Row],[Date]])</f>
        <v>0</v>
      </c>
      <c r="R181" s="41" t="str" cm="1">
        <f t="array" ref="R181">IF(Tabel1[[#This Row],[auxi]:[auxi]],SUMIF(Tabel1[semaine],Tabel1[[#This Row],[semaine]],Tabel1[Heures payées]),"-")</f>
        <v>-</v>
      </c>
      <c r="S181" s="42" t="str" cm="1">
        <f t="array" ref="S181">IF(Tabel1[[#This Row],[auxi]:[auxi]],Tabel1[[#This Row],[total semaine]]*24-Contrat_hebdo__h,"")</f>
        <v/>
      </c>
      <c r="T181" s="35" t="str" cm="1">
        <f t="array" ref="T181">IF(Tabel1[[#This Row],[auxi]:[auxi]],SUMIF(Tabel1[semaine],Tabel1[[#This Row],[semaine]],Tabel1[Repas matin]),"-")</f>
        <v>-</v>
      </c>
      <c r="U181" s="35" t="str" cm="1">
        <f t="array" ref="U181">IF(Tabel1[[#This Row],[auxi]:[auxi]],SUMIF(Tabel1[semaine],Tabel1[[#This Row],[semaine]],Tabel1[Repas soir]),"-")</f>
        <v>-</v>
      </c>
      <c r="V181"/>
    </row>
    <row r="182" spans="1:22" ht="15.75" thickBot="1" x14ac:dyDescent="0.3">
      <c r="A182" s="35" t="str">
        <f>MOD(YEAR(Tabel1[[#This Row],[Date]]-WEEKDAY(Tabel1[[#This Row],[Date]],2)+4),100)&amp;TEXT(_xlfn.ISOWEEKNUM(Tabel1[[#This Row],[Date]]),"-00")</f>
        <v>26-26</v>
      </c>
      <c r="B182" s="55" t="str">
        <f>MOD(YEAR(Tabel1[[#This Row],[Date]]),100) &amp; TEXT(MONTH(Tabel1[[#This Row],[Date]]),"-00")</f>
        <v>26-06</v>
      </c>
      <c r="C182" s="36">
        <v>46198</v>
      </c>
      <c r="D182" s="37"/>
      <c r="E182" s="37"/>
      <c r="F182" s="37"/>
      <c r="G182" s="37"/>
      <c r="H182" s="37"/>
      <c r="I182" s="37"/>
      <c r="J182" s="37"/>
      <c r="K182" s="37"/>
      <c r="L182" s="38">
        <f>IF(OR(C182="",ISBLANK(C182)),"",IF(G182="",0,G182-D182-(F182-E182))+IF(K182="",0,IF(K182&lt;H182,K182+1,K182)-H182-(J182-I182)))</f>
        <v>0</v>
      </c>
      <c r="M182" s="39"/>
      <c r="N182" s="38">
        <f>IF(C182="","",IF(M182&lt;&gt;"",IF(ISNUMBER(SEARCH("ecole",M182)),8/24,IF(OR(M182="Congés payés",M182="RTT",M182="Arrêt de travail",M182="Congés sans solde",M182="Jour de repos",M182="Formation"),7/24,IF(M182="Férié",7.8/24,L182))),L182))</f>
        <v>0</v>
      </c>
      <c r="O182" s="39"/>
      <c r="P182" s="40"/>
      <c r="Q182" s="52" cm="1">
        <f t="array" ref="Q182">--(_xlfn.AGGREGATE(14,6,Tabel1[Date]/(Tabel1[semaine]=Tabel1[[#This Row],[semaine]]),1)=Tabel1[[#This Row],[Date]])</f>
        <v>0</v>
      </c>
      <c r="R182" s="41" t="str" cm="1">
        <f t="array" ref="R182">IF(Tabel1[[#This Row],[auxi]:[auxi]],SUMIF(Tabel1[semaine],Tabel1[[#This Row],[semaine]],Tabel1[Heures payées]),"-")</f>
        <v>-</v>
      </c>
      <c r="S182" s="42" t="str" cm="1">
        <f t="array" ref="S182">IF(Tabel1[[#This Row],[auxi]:[auxi]],Tabel1[[#This Row],[total semaine]]*24-Contrat_hebdo__h,"")</f>
        <v/>
      </c>
      <c r="T182" s="35" t="str" cm="1">
        <f t="array" ref="T182">IF(Tabel1[[#This Row],[auxi]:[auxi]],SUMIF(Tabel1[semaine],Tabel1[[#This Row],[semaine]],Tabel1[Repas matin]),"-")</f>
        <v>-</v>
      </c>
      <c r="U182" s="35" t="str" cm="1">
        <f t="array" ref="U182">IF(Tabel1[[#This Row],[auxi]:[auxi]],SUMIF(Tabel1[semaine],Tabel1[[#This Row],[semaine]],Tabel1[Repas soir]),"-")</f>
        <v>-</v>
      </c>
      <c r="V182"/>
    </row>
    <row r="183" spans="1:22" ht="15.75" thickBot="1" x14ac:dyDescent="0.3">
      <c r="A183" s="35" t="str">
        <f>MOD(YEAR(Tabel1[[#This Row],[Date]]-WEEKDAY(Tabel1[[#This Row],[Date]],2)+4),100)&amp;TEXT(_xlfn.ISOWEEKNUM(Tabel1[[#This Row],[Date]]),"-00")</f>
        <v>26-26</v>
      </c>
      <c r="B183" s="55" t="str">
        <f>MOD(YEAR(Tabel1[[#This Row],[Date]]),100) &amp; TEXT(MONTH(Tabel1[[#This Row],[Date]]),"-00")</f>
        <v>26-06</v>
      </c>
      <c r="C183" s="36">
        <v>46199</v>
      </c>
      <c r="D183" s="37"/>
      <c r="E183" s="37"/>
      <c r="F183" s="37"/>
      <c r="G183" s="37"/>
      <c r="H183" s="37"/>
      <c r="I183" s="37"/>
      <c r="J183" s="37"/>
      <c r="K183" s="37"/>
      <c r="L183" s="38">
        <f>IF(OR(C183="",ISBLANK(C183)),"",IF(G183="",0,G183-D183-(F183-E183))+IF(K183="",0,IF(K183&lt;H183,K183+1,K183)-H183-(J183-I183)))</f>
        <v>0</v>
      </c>
      <c r="M183" s="39"/>
      <c r="N183" s="38">
        <f>IF(C183="","",IF(M183&lt;&gt;"",IF(ISNUMBER(SEARCH("ecole",M183)),8/24,IF(OR(M183="Congés payés",M183="RTT",M183="Arrêt de travail",M183="Congés sans solde",M183="Jour de repos",M183="Formation"),7/24,IF(M183="Férié",7.8/24,L183))),L183))</f>
        <v>0</v>
      </c>
      <c r="O183" s="39"/>
      <c r="P183" s="40"/>
      <c r="Q183" s="52" cm="1">
        <f t="array" ref="Q183">--(_xlfn.AGGREGATE(14,6,Tabel1[Date]/(Tabel1[semaine]=Tabel1[[#This Row],[semaine]]),1)=Tabel1[[#This Row],[Date]])</f>
        <v>0</v>
      </c>
      <c r="R183" s="41" t="str" cm="1">
        <f t="array" ref="R183">IF(Tabel1[[#This Row],[auxi]:[auxi]],SUMIF(Tabel1[semaine],Tabel1[[#This Row],[semaine]],Tabel1[Heures payées]),"-")</f>
        <v>-</v>
      </c>
      <c r="S183" s="42" t="str" cm="1">
        <f t="array" ref="S183">IF(Tabel1[[#This Row],[auxi]:[auxi]],Tabel1[[#This Row],[total semaine]]*24-Contrat_hebdo__h,"")</f>
        <v/>
      </c>
      <c r="T183" s="35" t="str" cm="1">
        <f t="array" ref="T183">IF(Tabel1[[#This Row],[auxi]:[auxi]],SUMIF(Tabel1[semaine],Tabel1[[#This Row],[semaine]],Tabel1[Repas matin]),"-")</f>
        <v>-</v>
      </c>
      <c r="U183" s="35" t="str" cm="1">
        <f t="array" ref="U183">IF(Tabel1[[#This Row],[auxi]:[auxi]],SUMIF(Tabel1[semaine],Tabel1[[#This Row],[semaine]],Tabel1[Repas soir]),"-")</f>
        <v>-</v>
      </c>
      <c r="V183"/>
    </row>
    <row r="184" spans="1:22" ht="15.75" thickBot="1" x14ac:dyDescent="0.3">
      <c r="A184" s="35" t="str">
        <f>MOD(YEAR(Tabel1[[#This Row],[Date]]-WEEKDAY(Tabel1[[#This Row],[Date]],2)+4),100)&amp;TEXT(_xlfn.ISOWEEKNUM(Tabel1[[#This Row],[Date]]),"-00")</f>
        <v>26-26</v>
      </c>
      <c r="B184" s="55" t="str">
        <f>MOD(YEAR(Tabel1[[#This Row],[Date]]),100) &amp; TEXT(MONTH(Tabel1[[#This Row],[Date]]),"-00")</f>
        <v>26-06</v>
      </c>
      <c r="C184" s="36">
        <v>46200</v>
      </c>
      <c r="D184" s="37"/>
      <c r="E184" s="37"/>
      <c r="F184" s="37"/>
      <c r="G184" s="37"/>
      <c r="H184" s="37"/>
      <c r="I184" s="37"/>
      <c r="J184" s="37"/>
      <c r="K184" s="37"/>
      <c r="L184" s="38">
        <f>IF(OR(C184="",ISBLANK(C184)),"",IF(G184="",0,G184-D184-(F184-E184))+IF(K184="",0,IF(K184&lt;H184,K184+1,K184)-H184-(J184-I184)))</f>
        <v>0</v>
      </c>
      <c r="M184" s="39"/>
      <c r="N184" s="38">
        <f>IF(C184="","",IF(M184&lt;&gt;"",IF(ISNUMBER(SEARCH("ecole",M184)),8/24,IF(OR(M184="Congés payés",M184="RTT",M184="Arrêt de travail",M184="Congés sans solde",M184="Jour de repos",M184="Formation"),7/24,IF(M184="Férié",7.8/24,L184))),L184))</f>
        <v>0</v>
      </c>
      <c r="O184" s="39"/>
      <c r="P184" s="40"/>
      <c r="Q184" s="52" cm="1">
        <f t="array" ref="Q184">--(_xlfn.AGGREGATE(14,6,Tabel1[Date]/(Tabel1[semaine]=Tabel1[[#This Row],[semaine]]),1)=Tabel1[[#This Row],[Date]])</f>
        <v>0</v>
      </c>
      <c r="R184" s="41" t="str" cm="1">
        <f t="array" ref="R184">IF(Tabel1[[#This Row],[auxi]:[auxi]],SUMIF(Tabel1[semaine],Tabel1[[#This Row],[semaine]],Tabel1[Heures payées]),"-")</f>
        <v>-</v>
      </c>
      <c r="S184" s="42" t="str" cm="1">
        <f t="array" ref="S184">IF(Tabel1[[#This Row],[auxi]:[auxi]],Tabel1[[#This Row],[total semaine]]*24-Contrat_hebdo__h,"")</f>
        <v/>
      </c>
      <c r="T184" s="35" t="str" cm="1">
        <f t="array" ref="T184">IF(Tabel1[[#This Row],[auxi]:[auxi]],SUMIF(Tabel1[semaine],Tabel1[[#This Row],[semaine]],Tabel1[Repas matin]),"-")</f>
        <v>-</v>
      </c>
      <c r="U184" s="35" t="str" cm="1">
        <f t="array" ref="U184">IF(Tabel1[[#This Row],[auxi]:[auxi]],SUMIF(Tabel1[semaine],Tabel1[[#This Row],[semaine]],Tabel1[Repas soir]),"-")</f>
        <v>-</v>
      </c>
      <c r="V184"/>
    </row>
    <row r="185" spans="1:22" ht="15.75" thickBot="1" x14ac:dyDescent="0.3">
      <c r="A185" s="35" t="str">
        <f>MOD(YEAR(Tabel1[[#This Row],[Date]]-WEEKDAY(Tabel1[[#This Row],[Date]],2)+4),100)&amp;TEXT(_xlfn.ISOWEEKNUM(Tabel1[[#This Row],[Date]]),"-00")</f>
        <v>26-26</v>
      </c>
      <c r="B185" s="55" t="str">
        <f>MOD(YEAR(Tabel1[[#This Row],[Date]]),100) &amp; TEXT(MONTH(Tabel1[[#This Row],[Date]]),"-00")</f>
        <v>26-06</v>
      </c>
      <c r="C185" s="36">
        <v>46201</v>
      </c>
      <c r="D185" s="37"/>
      <c r="E185" s="37"/>
      <c r="F185" s="37"/>
      <c r="G185" s="37"/>
      <c r="H185" s="37"/>
      <c r="I185" s="37"/>
      <c r="J185" s="37"/>
      <c r="K185" s="37"/>
      <c r="L185" s="38">
        <f>IF(OR(C185="",ISBLANK(C185)),"",IF(G185="",0,G185-D185-(F185-E185))+IF(K185="",0,IF(K185&lt;H185,K185+1,K185)-H185-(J185-I185)))</f>
        <v>0</v>
      </c>
      <c r="M185" s="39"/>
      <c r="N185" s="38">
        <f>IF(C185="","",IF(M185&lt;&gt;"",IF(ISNUMBER(SEARCH("ecole",M185)),8/24,IF(OR(M185="Congés payés",M185="RTT",M185="Arrêt de travail",M185="Congés sans solde",M185="Jour de repos",M185="Formation"),7/24,IF(M185="Férié",7.8/24,L185))),L185))</f>
        <v>0</v>
      </c>
      <c r="O185" s="39"/>
      <c r="P185" s="40"/>
      <c r="Q185" s="52" cm="1">
        <f t="array" ref="Q185">--(_xlfn.AGGREGATE(14,6,Tabel1[Date]/(Tabel1[semaine]=Tabel1[[#This Row],[semaine]]),1)=Tabel1[[#This Row],[Date]])</f>
        <v>1</v>
      </c>
      <c r="R185" s="41" cm="1">
        <f t="array" ref="R185">IF(Tabel1[[#This Row],[auxi]:[auxi]],SUMIF(Tabel1[semaine],Tabel1[[#This Row],[semaine]],Tabel1[Heures payées]),"-")</f>
        <v>0</v>
      </c>
      <c r="S185" s="42" cm="1">
        <f t="array" ref="S185">IF(Tabel1[[#This Row],[auxi]:[auxi]],Tabel1[[#This Row],[total semaine]]*24-Contrat_hebdo__h,"")</f>
        <v>-39</v>
      </c>
      <c r="T185" s="35" cm="1">
        <f t="array" ref="T185">IF(Tabel1[[#This Row],[auxi]:[auxi]],SUMIF(Tabel1[semaine],Tabel1[[#This Row],[semaine]],Tabel1[Repas matin]),"-")</f>
        <v>0</v>
      </c>
      <c r="U185" s="35" cm="1">
        <f t="array" ref="U185">IF(Tabel1[[#This Row],[auxi]:[auxi]],SUMIF(Tabel1[semaine],Tabel1[[#This Row],[semaine]],Tabel1[Repas soir]),"-")</f>
        <v>0</v>
      </c>
      <c r="V185"/>
    </row>
    <row r="186" spans="1:22" ht="15.75" thickBot="1" x14ac:dyDescent="0.3">
      <c r="A186" s="35" t="str">
        <f>MOD(YEAR(Tabel1[[#This Row],[Date]]-WEEKDAY(Tabel1[[#This Row],[Date]],2)+4),100)&amp;TEXT(_xlfn.ISOWEEKNUM(Tabel1[[#This Row],[Date]]),"-00")</f>
        <v>26-27</v>
      </c>
      <c r="B186" s="55" t="str">
        <f>MOD(YEAR(Tabel1[[#This Row],[Date]]),100) &amp; TEXT(MONTH(Tabel1[[#This Row],[Date]]),"-00")</f>
        <v>26-06</v>
      </c>
      <c r="C186" s="36">
        <v>46202</v>
      </c>
      <c r="D186" s="37"/>
      <c r="E186" s="37"/>
      <c r="F186" s="37"/>
      <c r="G186" s="37"/>
      <c r="H186" s="37"/>
      <c r="I186" s="37"/>
      <c r="J186" s="37"/>
      <c r="K186" s="37"/>
      <c r="L186" s="38">
        <f>IF(OR(C186="",ISBLANK(C186)),"",IF(G186="",0,G186-D186-(F186-E186))+IF(K186="",0,IF(K186&lt;H186,K186+1,K186)-H186-(J186-I186)))</f>
        <v>0</v>
      </c>
      <c r="M186" s="39"/>
      <c r="N186" s="38">
        <f>IF(C186="","",IF(M186&lt;&gt;"",IF(ISNUMBER(SEARCH("ecole",M186)),8/24,IF(OR(M186="Congés payés",M186="RTT",M186="Arrêt de travail",M186="Congés sans solde",M186="Jour de repos",M186="Formation"),7/24,IF(M186="Férié",7.8/24,L186))),L186))</f>
        <v>0</v>
      </c>
      <c r="O186" s="39"/>
      <c r="P186" s="40"/>
      <c r="Q186" s="52" cm="1">
        <f t="array" ref="Q186">--(_xlfn.AGGREGATE(14,6,Tabel1[Date]/(Tabel1[semaine]=Tabel1[[#This Row],[semaine]]),1)=Tabel1[[#This Row],[Date]])</f>
        <v>0</v>
      </c>
      <c r="R186" s="41" t="str" cm="1">
        <f t="array" ref="R186">IF(Tabel1[[#This Row],[auxi]:[auxi]],SUMIF(Tabel1[semaine],Tabel1[[#This Row],[semaine]],Tabel1[Heures payées]),"-")</f>
        <v>-</v>
      </c>
      <c r="S186" s="42" t="str" cm="1">
        <f t="array" ref="S186">IF(Tabel1[[#This Row],[auxi]:[auxi]],Tabel1[[#This Row],[total semaine]]*24-Contrat_hebdo__h,"")</f>
        <v/>
      </c>
      <c r="T186" s="35" t="str" cm="1">
        <f t="array" ref="T186">IF(Tabel1[[#This Row],[auxi]:[auxi]],SUMIF(Tabel1[semaine],Tabel1[[#This Row],[semaine]],Tabel1[Repas matin]),"-")</f>
        <v>-</v>
      </c>
      <c r="U186" s="35" t="str" cm="1">
        <f t="array" ref="U186">IF(Tabel1[[#This Row],[auxi]:[auxi]],SUMIF(Tabel1[semaine],Tabel1[[#This Row],[semaine]],Tabel1[Repas soir]),"-")</f>
        <v>-</v>
      </c>
      <c r="V186"/>
    </row>
    <row r="187" spans="1:22" ht="15.75" thickBot="1" x14ac:dyDescent="0.3">
      <c r="A187" s="35" t="str">
        <f>MOD(YEAR(Tabel1[[#This Row],[Date]]-WEEKDAY(Tabel1[[#This Row],[Date]],2)+4),100)&amp;TEXT(_xlfn.ISOWEEKNUM(Tabel1[[#This Row],[Date]]),"-00")</f>
        <v>26-27</v>
      </c>
      <c r="B187" s="55" t="str">
        <f>MOD(YEAR(Tabel1[[#This Row],[Date]]),100) &amp; TEXT(MONTH(Tabel1[[#This Row],[Date]]),"-00")</f>
        <v>26-06</v>
      </c>
      <c r="C187" s="36">
        <v>46203</v>
      </c>
      <c r="D187" s="37"/>
      <c r="E187" s="37"/>
      <c r="F187" s="37"/>
      <c r="G187" s="37"/>
      <c r="H187" s="37"/>
      <c r="I187" s="37"/>
      <c r="J187" s="37"/>
      <c r="K187" s="37"/>
      <c r="L187" s="38">
        <f>IF(OR(C187="",ISBLANK(C187)),"",IF(G187="",0,G187-D187-(F187-E187))+IF(K187="",0,IF(K187&lt;H187,K187+1,K187)-H187-(J187-I187)))</f>
        <v>0</v>
      </c>
      <c r="M187" s="39"/>
      <c r="N187" s="38">
        <f>IF(C187="","",IF(M187&lt;&gt;"",IF(ISNUMBER(SEARCH("ecole",M187)),8/24,IF(OR(M187="Congés payés",M187="RTT",M187="Arrêt de travail",M187="Congés sans solde",M187="Jour de repos",M187="Formation"),7/24,IF(M187="Férié",7.8/24,L187))),L187))</f>
        <v>0</v>
      </c>
      <c r="O187" s="39"/>
      <c r="P187" s="40"/>
      <c r="Q187" s="52" cm="1">
        <f t="array" ref="Q187">--(_xlfn.AGGREGATE(14,6,Tabel1[Date]/(Tabel1[semaine]=Tabel1[[#This Row],[semaine]]),1)=Tabel1[[#This Row],[Date]])</f>
        <v>0</v>
      </c>
      <c r="R187" s="41" t="str" cm="1">
        <f t="array" ref="R187">IF(Tabel1[[#This Row],[auxi]:[auxi]],SUMIF(Tabel1[semaine],Tabel1[[#This Row],[semaine]],Tabel1[Heures payées]),"-")</f>
        <v>-</v>
      </c>
      <c r="S187" s="42" t="str" cm="1">
        <f t="array" ref="S187">IF(Tabel1[[#This Row],[auxi]:[auxi]],Tabel1[[#This Row],[total semaine]]*24-Contrat_hebdo__h,"")</f>
        <v/>
      </c>
      <c r="T187" s="35" t="str" cm="1">
        <f t="array" ref="T187">IF(Tabel1[[#This Row],[auxi]:[auxi]],SUMIF(Tabel1[semaine],Tabel1[[#This Row],[semaine]],Tabel1[Repas matin]),"-")</f>
        <v>-</v>
      </c>
      <c r="U187" s="35" t="str" cm="1">
        <f t="array" ref="U187">IF(Tabel1[[#This Row],[auxi]:[auxi]],SUMIF(Tabel1[semaine],Tabel1[[#This Row],[semaine]],Tabel1[Repas soir]),"-")</f>
        <v>-</v>
      </c>
      <c r="V187"/>
    </row>
    <row r="188" spans="1:22" ht="15.75" thickBot="1" x14ac:dyDescent="0.3">
      <c r="A188" s="35" t="str">
        <f>MOD(YEAR(Tabel1[[#This Row],[Date]]-WEEKDAY(Tabel1[[#This Row],[Date]],2)+4),100)&amp;TEXT(_xlfn.ISOWEEKNUM(Tabel1[[#This Row],[Date]]),"-00")</f>
        <v>26-27</v>
      </c>
      <c r="B188" s="55" t="str">
        <f>MOD(YEAR(Tabel1[[#This Row],[Date]]),100) &amp; TEXT(MONTH(Tabel1[[#This Row],[Date]]),"-00")</f>
        <v>26-07</v>
      </c>
      <c r="C188" s="36">
        <v>46204</v>
      </c>
      <c r="D188" s="37"/>
      <c r="E188" s="37"/>
      <c r="F188" s="37"/>
      <c r="G188" s="37"/>
      <c r="H188" s="37"/>
      <c r="I188" s="37"/>
      <c r="J188" s="37"/>
      <c r="K188" s="37"/>
      <c r="L188" s="38">
        <f>IF(OR(C188="",ISBLANK(C188)),"",IF(G188="",0,G188-D188-(F188-E188))+IF(K188="",0,IF(K188&lt;H188,K188+1,K188)-H188-(J188-I188)))</f>
        <v>0</v>
      </c>
      <c r="M188" s="39"/>
      <c r="N188" s="38">
        <f>IF(C188="","",IF(M188&lt;&gt;"",IF(ISNUMBER(SEARCH("ecole",M188)),8/24,IF(OR(M188="Congés payés",M188="RTT",M188="Arrêt de travail",M188="Congés sans solde",M188="Jour de repos",M188="Formation"),7/24,IF(M188="Férié",7.8/24,L188))),L188))</f>
        <v>0</v>
      </c>
      <c r="O188" s="39"/>
      <c r="P188" s="40"/>
      <c r="Q188" s="52" cm="1">
        <f t="array" ref="Q188">--(_xlfn.AGGREGATE(14,6,Tabel1[Date]/(Tabel1[semaine]=Tabel1[[#This Row],[semaine]]),1)=Tabel1[[#This Row],[Date]])</f>
        <v>0</v>
      </c>
      <c r="R188" s="41" t="str" cm="1">
        <f t="array" ref="R188">IF(Tabel1[[#This Row],[auxi]:[auxi]],SUMIF(Tabel1[semaine],Tabel1[[#This Row],[semaine]],Tabel1[Heures payées]),"-")</f>
        <v>-</v>
      </c>
      <c r="S188" s="42" t="str" cm="1">
        <f t="array" ref="S188">IF(Tabel1[[#This Row],[auxi]:[auxi]],Tabel1[[#This Row],[total semaine]]*24-Contrat_hebdo__h,"")</f>
        <v/>
      </c>
      <c r="T188" s="35" t="str" cm="1">
        <f t="array" ref="T188">IF(Tabel1[[#This Row],[auxi]:[auxi]],SUMIF(Tabel1[semaine],Tabel1[[#This Row],[semaine]],Tabel1[Repas matin]),"-")</f>
        <v>-</v>
      </c>
      <c r="U188" s="35" t="str" cm="1">
        <f t="array" ref="U188">IF(Tabel1[[#This Row],[auxi]:[auxi]],SUMIF(Tabel1[semaine],Tabel1[[#This Row],[semaine]],Tabel1[Repas soir]),"-")</f>
        <v>-</v>
      </c>
      <c r="V188"/>
    </row>
    <row r="189" spans="1:22" ht="15.75" thickBot="1" x14ac:dyDescent="0.3">
      <c r="A189" s="35" t="str">
        <f>MOD(YEAR(Tabel1[[#This Row],[Date]]-WEEKDAY(Tabel1[[#This Row],[Date]],2)+4),100)&amp;TEXT(_xlfn.ISOWEEKNUM(Tabel1[[#This Row],[Date]]),"-00")</f>
        <v>26-27</v>
      </c>
      <c r="B189" s="55" t="str">
        <f>MOD(YEAR(Tabel1[[#This Row],[Date]]),100) &amp; TEXT(MONTH(Tabel1[[#This Row],[Date]]),"-00")</f>
        <v>26-07</v>
      </c>
      <c r="C189" s="36">
        <v>46205</v>
      </c>
      <c r="D189" s="37"/>
      <c r="E189" s="37"/>
      <c r="F189" s="37"/>
      <c r="G189" s="37"/>
      <c r="H189" s="37"/>
      <c r="I189" s="37"/>
      <c r="J189" s="37"/>
      <c r="K189" s="37"/>
      <c r="L189" s="38">
        <f>IF(OR(C189="",ISBLANK(C189)),"",IF(G189="",0,G189-D189-(F189-E189))+IF(K189="",0,IF(K189&lt;H189,K189+1,K189)-H189-(J189-I189)))</f>
        <v>0</v>
      </c>
      <c r="M189" s="39"/>
      <c r="N189" s="38">
        <f>IF(C189="","",IF(M189&lt;&gt;"",IF(ISNUMBER(SEARCH("ecole",M189)),8/24,IF(OR(M189="Congés payés",M189="RTT",M189="Arrêt de travail",M189="Congés sans solde",M189="Jour de repos",M189="Formation"),7/24,IF(M189="Férié",7.8/24,L189))),L189))</f>
        <v>0</v>
      </c>
      <c r="O189" s="39"/>
      <c r="P189" s="40"/>
      <c r="Q189" s="52" cm="1">
        <f t="array" ref="Q189">--(_xlfn.AGGREGATE(14,6,Tabel1[Date]/(Tabel1[semaine]=Tabel1[[#This Row],[semaine]]),1)=Tabel1[[#This Row],[Date]])</f>
        <v>0</v>
      </c>
      <c r="R189" s="41" t="str" cm="1">
        <f t="array" ref="R189">IF(Tabel1[[#This Row],[auxi]:[auxi]],SUMIF(Tabel1[semaine],Tabel1[[#This Row],[semaine]],Tabel1[Heures payées]),"-")</f>
        <v>-</v>
      </c>
      <c r="S189" s="42" t="str" cm="1">
        <f t="array" ref="S189">IF(Tabel1[[#This Row],[auxi]:[auxi]],Tabel1[[#This Row],[total semaine]]*24-Contrat_hebdo__h,"")</f>
        <v/>
      </c>
      <c r="T189" s="35" t="str" cm="1">
        <f t="array" ref="T189">IF(Tabel1[[#This Row],[auxi]:[auxi]],SUMIF(Tabel1[semaine],Tabel1[[#This Row],[semaine]],Tabel1[Repas matin]),"-")</f>
        <v>-</v>
      </c>
      <c r="U189" s="35" t="str" cm="1">
        <f t="array" ref="U189">IF(Tabel1[[#This Row],[auxi]:[auxi]],SUMIF(Tabel1[semaine],Tabel1[[#This Row],[semaine]],Tabel1[Repas soir]),"-")</f>
        <v>-</v>
      </c>
      <c r="V189"/>
    </row>
    <row r="190" spans="1:22" ht="15.75" thickBot="1" x14ac:dyDescent="0.3">
      <c r="A190" s="35" t="str">
        <f>MOD(YEAR(Tabel1[[#This Row],[Date]]-WEEKDAY(Tabel1[[#This Row],[Date]],2)+4),100)&amp;TEXT(_xlfn.ISOWEEKNUM(Tabel1[[#This Row],[Date]]),"-00")</f>
        <v>26-27</v>
      </c>
      <c r="B190" s="55" t="str">
        <f>MOD(YEAR(Tabel1[[#This Row],[Date]]),100) &amp; TEXT(MONTH(Tabel1[[#This Row],[Date]]),"-00")</f>
        <v>26-07</v>
      </c>
      <c r="C190" s="36">
        <v>46206</v>
      </c>
      <c r="D190" s="37"/>
      <c r="E190" s="37"/>
      <c r="F190" s="37"/>
      <c r="G190" s="37"/>
      <c r="H190" s="37"/>
      <c r="I190" s="37"/>
      <c r="J190" s="37"/>
      <c r="K190" s="37"/>
      <c r="L190" s="38">
        <f>IF(OR(C190="",ISBLANK(C190)),"",IF(G190="",0,G190-D190-(F190-E190))+IF(K190="",0,IF(K190&lt;H190,K190+1,K190)-H190-(J190-I190)))</f>
        <v>0</v>
      </c>
      <c r="M190" s="39"/>
      <c r="N190" s="38">
        <f>IF(C190="","",IF(M190&lt;&gt;"",IF(ISNUMBER(SEARCH("ecole",M190)),8/24,IF(OR(M190="Congés payés",M190="RTT",M190="Arrêt de travail",M190="Congés sans solde",M190="Jour de repos",M190="Formation"),7/24,IF(M190="Férié",7.8/24,L190))),L190))</f>
        <v>0</v>
      </c>
      <c r="O190" s="39"/>
      <c r="P190" s="40"/>
      <c r="Q190" s="52" cm="1">
        <f t="array" ref="Q190">--(_xlfn.AGGREGATE(14,6,Tabel1[Date]/(Tabel1[semaine]=Tabel1[[#This Row],[semaine]]),1)=Tabel1[[#This Row],[Date]])</f>
        <v>0</v>
      </c>
      <c r="R190" s="41" t="str" cm="1">
        <f t="array" ref="R190">IF(Tabel1[[#This Row],[auxi]:[auxi]],SUMIF(Tabel1[semaine],Tabel1[[#This Row],[semaine]],Tabel1[Heures payées]),"-")</f>
        <v>-</v>
      </c>
      <c r="S190" s="42" t="str" cm="1">
        <f t="array" ref="S190">IF(Tabel1[[#This Row],[auxi]:[auxi]],Tabel1[[#This Row],[total semaine]]*24-Contrat_hebdo__h,"")</f>
        <v/>
      </c>
      <c r="T190" s="35" t="str" cm="1">
        <f t="array" ref="T190">IF(Tabel1[[#This Row],[auxi]:[auxi]],SUMIF(Tabel1[semaine],Tabel1[[#This Row],[semaine]],Tabel1[Repas matin]),"-")</f>
        <v>-</v>
      </c>
      <c r="U190" s="35" t="str" cm="1">
        <f t="array" ref="U190">IF(Tabel1[[#This Row],[auxi]:[auxi]],SUMIF(Tabel1[semaine],Tabel1[[#This Row],[semaine]],Tabel1[Repas soir]),"-")</f>
        <v>-</v>
      </c>
      <c r="V190"/>
    </row>
    <row r="191" spans="1:22" ht="15.75" thickBot="1" x14ac:dyDescent="0.3">
      <c r="A191" s="35" t="str">
        <f>MOD(YEAR(Tabel1[[#This Row],[Date]]-WEEKDAY(Tabel1[[#This Row],[Date]],2)+4),100)&amp;TEXT(_xlfn.ISOWEEKNUM(Tabel1[[#This Row],[Date]]),"-00")</f>
        <v>26-27</v>
      </c>
      <c r="B191" s="55" t="str">
        <f>MOD(YEAR(Tabel1[[#This Row],[Date]]),100) &amp; TEXT(MONTH(Tabel1[[#This Row],[Date]]),"-00")</f>
        <v>26-07</v>
      </c>
      <c r="C191" s="36">
        <v>46207</v>
      </c>
      <c r="D191" s="37"/>
      <c r="E191" s="37"/>
      <c r="F191" s="37"/>
      <c r="G191" s="37"/>
      <c r="H191" s="37"/>
      <c r="I191" s="37"/>
      <c r="J191" s="37"/>
      <c r="K191" s="37"/>
      <c r="L191" s="38">
        <f>IF(OR(C191="",ISBLANK(C191)),"",IF(G191="",0,G191-D191-(F191-E191))+IF(K191="",0,IF(K191&lt;H191,K191+1,K191)-H191-(J191-I191)))</f>
        <v>0</v>
      </c>
      <c r="M191" s="39"/>
      <c r="N191" s="38">
        <f>IF(C191="","",IF(M191&lt;&gt;"",IF(ISNUMBER(SEARCH("ecole",M191)),8/24,IF(OR(M191="Congés payés",M191="RTT",M191="Arrêt de travail",M191="Congés sans solde",M191="Jour de repos",M191="Formation"),7/24,IF(M191="Férié",7.8/24,L191))),L191))</f>
        <v>0</v>
      </c>
      <c r="O191" s="39"/>
      <c r="P191" s="40"/>
      <c r="Q191" s="52" cm="1">
        <f t="array" ref="Q191">--(_xlfn.AGGREGATE(14,6,Tabel1[Date]/(Tabel1[semaine]=Tabel1[[#This Row],[semaine]]),1)=Tabel1[[#This Row],[Date]])</f>
        <v>0</v>
      </c>
      <c r="R191" s="41" t="str" cm="1">
        <f t="array" ref="R191">IF(Tabel1[[#This Row],[auxi]:[auxi]],SUMIF(Tabel1[semaine],Tabel1[[#This Row],[semaine]],Tabel1[Heures payées]),"-")</f>
        <v>-</v>
      </c>
      <c r="S191" s="42" t="str" cm="1">
        <f t="array" ref="S191">IF(Tabel1[[#This Row],[auxi]:[auxi]],Tabel1[[#This Row],[total semaine]]*24-Contrat_hebdo__h,"")</f>
        <v/>
      </c>
      <c r="T191" s="35" t="str" cm="1">
        <f t="array" ref="T191">IF(Tabel1[[#This Row],[auxi]:[auxi]],SUMIF(Tabel1[semaine],Tabel1[[#This Row],[semaine]],Tabel1[Repas matin]),"-")</f>
        <v>-</v>
      </c>
      <c r="U191" s="35" t="str" cm="1">
        <f t="array" ref="U191">IF(Tabel1[[#This Row],[auxi]:[auxi]],SUMIF(Tabel1[semaine],Tabel1[[#This Row],[semaine]],Tabel1[Repas soir]),"-")</f>
        <v>-</v>
      </c>
      <c r="V191"/>
    </row>
    <row r="192" spans="1:22" ht="15.75" thickBot="1" x14ac:dyDescent="0.3">
      <c r="A192" s="35" t="str">
        <f>MOD(YEAR(Tabel1[[#This Row],[Date]]-WEEKDAY(Tabel1[[#This Row],[Date]],2)+4),100)&amp;TEXT(_xlfn.ISOWEEKNUM(Tabel1[[#This Row],[Date]]),"-00")</f>
        <v>26-27</v>
      </c>
      <c r="B192" s="55" t="str">
        <f>MOD(YEAR(Tabel1[[#This Row],[Date]]),100) &amp; TEXT(MONTH(Tabel1[[#This Row],[Date]]),"-00")</f>
        <v>26-07</v>
      </c>
      <c r="C192" s="36">
        <v>46208</v>
      </c>
      <c r="D192" s="37"/>
      <c r="E192" s="37"/>
      <c r="F192" s="37"/>
      <c r="G192" s="37"/>
      <c r="H192" s="37"/>
      <c r="I192" s="37"/>
      <c r="J192" s="37"/>
      <c r="K192" s="37"/>
      <c r="L192" s="38">
        <f>IF(OR(C192="",ISBLANK(C192)),"",IF(G192="",0,G192-D192-(F192-E192))+IF(K192="",0,IF(K192&lt;H192,K192+1,K192)-H192-(J192-I192)))</f>
        <v>0</v>
      </c>
      <c r="M192" s="39"/>
      <c r="N192" s="38">
        <f>IF(C192="","",IF(M192&lt;&gt;"",IF(ISNUMBER(SEARCH("ecole",M192)),8/24,IF(OR(M192="Congés payés",M192="RTT",M192="Arrêt de travail",M192="Congés sans solde",M192="Jour de repos",M192="Formation"),7/24,IF(M192="Férié",7.8/24,L192))),L192))</f>
        <v>0</v>
      </c>
      <c r="O192" s="39"/>
      <c r="P192" s="40"/>
      <c r="Q192" s="52" cm="1">
        <f t="array" ref="Q192">--(_xlfn.AGGREGATE(14,6,Tabel1[Date]/(Tabel1[semaine]=Tabel1[[#This Row],[semaine]]),1)=Tabel1[[#This Row],[Date]])</f>
        <v>1</v>
      </c>
      <c r="R192" s="41" cm="1">
        <f t="array" ref="R192">IF(Tabel1[[#This Row],[auxi]:[auxi]],SUMIF(Tabel1[semaine],Tabel1[[#This Row],[semaine]],Tabel1[Heures payées]),"-")</f>
        <v>0</v>
      </c>
      <c r="S192" s="42" cm="1">
        <f t="array" ref="S192">IF(Tabel1[[#This Row],[auxi]:[auxi]],Tabel1[[#This Row],[total semaine]]*24-Contrat_hebdo__h,"")</f>
        <v>-39</v>
      </c>
      <c r="T192" s="35" cm="1">
        <f t="array" ref="T192">IF(Tabel1[[#This Row],[auxi]:[auxi]],SUMIF(Tabel1[semaine],Tabel1[[#This Row],[semaine]],Tabel1[Repas matin]),"-")</f>
        <v>0</v>
      </c>
      <c r="U192" s="35" cm="1">
        <f t="array" ref="U192">IF(Tabel1[[#This Row],[auxi]:[auxi]],SUMIF(Tabel1[semaine],Tabel1[[#This Row],[semaine]],Tabel1[Repas soir]),"-")</f>
        <v>0</v>
      </c>
      <c r="V192"/>
    </row>
    <row r="193" spans="1:22" ht="15.75" thickBot="1" x14ac:dyDescent="0.3">
      <c r="A193" s="35" t="str">
        <f>MOD(YEAR(Tabel1[[#This Row],[Date]]-WEEKDAY(Tabel1[[#This Row],[Date]],2)+4),100)&amp;TEXT(_xlfn.ISOWEEKNUM(Tabel1[[#This Row],[Date]]),"-00")</f>
        <v>26-28</v>
      </c>
      <c r="B193" s="55" t="str">
        <f>MOD(YEAR(Tabel1[[#This Row],[Date]]),100) &amp; TEXT(MONTH(Tabel1[[#This Row],[Date]]),"-00")</f>
        <v>26-07</v>
      </c>
      <c r="C193" s="36">
        <v>46209</v>
      </c>
      <c r="D193" s="37"/>
      <c r="E193" s="37"/>
      <c r="F193" s="37"/>
      <c r="G193" s="37"/>
      <c r="H193" s="37"/>
      <c r="I193" s="37"/>
      <c r="J193" s="37"/>
      <c r="K193" s="37"/>
      <c r="L193" s="38">
        <f>IF(OR(C193="",ISBLANK(C193)),"",IF(G193="",0,G193-D193-(F193-E193))+IF(K193="",0,IF(K193&lt;H193,K193+1,K193)-H193-(J193-I193)))</f>
        <v>0</v>
      </c>
      <c r="M193" s="39"/>
      <c r="N193" s="38">
        <f>IF(C193="","",IF(M193&lt;&gt;"",IF(ISNUMBER(SEARCH("ecole",M193)),8/24,IF(OR(M193="Congés payés",M193="RTT",M193="Arrêt de travail",M193="Congés sans solde",M193="Jour de repos",M193="Formation"),7/24,IF(M193="Férié",7.8/24,L193))),L193))</f>
        <v>0</v>
      </c>
      <c r="O193" s="39"/>
      <c r="P193" s="40"/>
      <c r="Q193" s="52" cm="1">
        <f t="array" ref="Q193">--(_xlfn.AGGREGATE(14,6,Tabel1[Date]/(Tabel1[semaine]=Tabel1[[#This Row],[semaine]]),1)=Tabel1[[#This Row],[Date]])</f>
        <v>0</v>
      </c>
      <c r="R193" s="41" t="str" cm="1">
        <f t="array" ref="R193">IF(Tabel1[[#This Row],[auxi]:[auxi]],SUMIF(Tabel1[semaine],Tabel1[[#This Row],[semaine]],Tabel1[Heures payées]),"-")</f>
        <v>-</v>
      </c>
      <c r="S193" s="42" t="str" cm="1">
        <f t="array" ref="S193">IF(Tabel1[[#This Row],[auxi]:[auxi]],Tabel1[[#This Row],[total semaine]]*24-Contrat_hebdo__h,"")</f>
        <v/>
      </c>
      <c r="T193" s="35" t="str" cm="1">
        <f t="array" ref="T193">IF(Tabel1[[#This Row],[auxi]:[auxi]],SUMIF(Tabel1[semaine],Tabel1[[#This Row],[semaine]],Tabel1[Repas matin]),"-")</f>
        <v>-</v>
      </c>
      <c r="U193" s="35" t="str" cm="1">
        <f t="array" ref="U193">IF(Tabel1[[#This Row],[auxi]:[auxi]],SUMIF(Tabel1[semaine],Tabel1[[#This Row],[semaine]],Tabel1[Repas soir]),"-")</f>
        <v>-</v>
      </c>
      <c r="V193"/>
    </row>
    <row r="194" spans="1:22" ht="15.75" thickBot="1" x14ac:dyDescent="0.3">
      <c r="A194" s="35" t="str">
        <f>MOD(YEAR(Tabel1[[#This Row],[Date]]-WEEKDAY(Tabel1[[#This Row],[Date]],2)+4),100)&amp;TEXT(_xlfn.ISOWEEKNUM(Tabel1[[#This Row],[Date]]),"-00")</f>
        <v>26-28</v>
      </c>
      <c r="B194" s="55" t="str">
        <f>MOD(YEAR(Tabel1[[#This Row],[Date]]),100) &amp; TEXT(MONTH(Tabel1[[#This Row],[Date]]),"-00")</f>
        <v>26-07</v>
      </c>
      <c r="C194" s="36">
        <v>46210</v>
      </c>
      <c r="D194" s="37"/>
      <c r="E194" s="37"/>
      <c r="F194" s="37"/>
      <c r="G194" s="37"/>
      <c r="H194" s="37"/>
      <c r="I194" s="37"/>
      <c r="J194" s="37"/>
      <c r="K194" s="37"/>
      <c r="L194" s="38">
        <f>IF(OR(C194="",ISBLANK(C194)),"",IF(G194="",0,G194-D194-(F194-E194))+IF(K194="",0,IF(K194&lt;H194,K194+1,K194)-H194-(J194-I194)))</f>
        <v>0</v>
      </c>
      <c r="M194" s="39"/>
      <c r="N194" s="38">
        <f>IF(C194="","",IF(M194&lt;&gt;"",IF(ISNUMBER(SEARCH("ecole",M194)),8/24,IF(OR(M194="Congés payés",M194="RTT",M194="Arrêt de travail",M194="Congés sans solde",M194="Jour de repos",M194="Formation"),7/24,IF(M194="Férié",7.8/24,L194))),L194))</f>
        <v>0</v>
      </c>
      <c r="O194" s="39"/>
      <c r="P194" s="40"/>
      <c r="Q194" s="52" cm="1">
        <f t="array" ref="Q194">--(_xlfn.AGGREGATE(14,6,Tabel1[Date]/(Tabel1[semaine]=Tabel1[[#This Row],[semaine]]),1)=Tabel1[[#This Row],[Date]])</f>
        <v>0</v>
      </c>
      <c r="R194" s="41" t="str" cm="1">
        <f t="array" ref="R194">IF(Tabel1[[#This Row],[auxi]:[auxi]],SUMIF(Tabel1[semaine],Tabel1[[#This Row],[semaine]],Tabel1[Heures payées]),"-")</f>
        <v>-</v>
      </c>
      <c r="S194" s="42" t="str" cm="1">
        <f t="array" ref="S194">IF(Tabel1[[#This Row],[auxi]:[auxi]],Tabel1[[#This Row],[total semaine]]*24-Contrat_hebdo__h,"")</f>
        <v/>
      </c>
      <c r="T194" s="35" t="str" cm="1">
        <f t="array" ref="T194">IF(Tabel1[[#This Row],[auxi]:[auxi]],SUMIF(Tabel1[semaine],Tabel1[[#This Row],[semaine]],Tabel1[Repas matin]),"-")</f>
        <v>-</v>
      </c>
      <c r="U194" s="35" t="str" cm="1">
        <f t="array" ref="U194">IF(Tabel1[[#This Row],[auxi]:[auxi]],SUMIF(Tabel1[semaine],Tabel1[[#This Row],[semaine]],Tabel1[Repas soir]),"-")</f>
        <v>-</v>
      </c>
      <c r="V194"/>
    </row>
    <row r="195" spans="1:22" ht="15.75" thickBot="1" x14ac:dyDescent="0.3">
      <c r="A195" s="35" t="str">
        <f>MOD(YEAR(Tabel1[[#This Row],[Date]]-WEEKDAY(Tabel1[[#This Row],[Date]],2)+4),100)&amp;TEXT(_xlfn.ISOWEEKNUM(Tabel1[[#This Row],[Date]]),"-00")</f>
        <v>26-28</v>
      </c>
      <c r="B195" s="55" t="str">
        <f>MOD(YEAR(Tabel1[[#This Row],[Date]]),100) &amp; TEXT(MONTH(Tabel1[[#This Row],[Date]]),"-00")</f>
        <v>26-07</v>
      </c>
      <c r="C195" s="36">
        <v>46211</v>
      </c>
      <c r="D195" s="37"/>
      <c r="E195" s="37"/>
      <c r="F195" s="37"/>
      <c r="G195" s="37"/>
      <c r="H195" s="37"/>
      <c r="I195" s="37"/>
      <c r="J195" s="37"/>
      <c r="K195" s="37"/>
      <c r="L195" s="38">
        <f>IF(OR(C195="",ISBLANK(C195)),"",IF(G195="",0,G195-D195-(F195-E195))+IF(K195="",0,IF(K195&lt;H195,K195+1,K195)-H195-(J195-I195)))</f>
        <v>0</v>
      </c>
      <c r="M195" s="39"/>
      <c r="N195" s="38">
        <f>IF(C195="","",IF(M195&lt;&gt;"",IF(ISNUMBER(SEARCH("ecole",M195)),8/24,IF(OR(M195="Congés payés",M195="RTT",M195="Arrêt de travail",M195="Congés sans solde",M195="Jour de repos",M195="Formation"),7/24,IF(M195="Férié",7.8/24,L195))),L195))</f>
        <v>0</v>
      </c>
      <c r="O195" s="39"/>
      <c r="P195" s="40"/>
      <c r="Q195" s="52" cm="1">
        <f t="array" ref="Q195">--(_xlfn.AGGREGATE(14,6,Tabel1[Date]/(Tabel1[semaine]=Tabel1[[#This Row],[semaine]]),1)=Tabel1[[#This Row],[Date]])</f>
        <v>0</v>
      </c>
      <c r="R195" s="41" t="str" cm="1">
        <f t="array" ref="R195">IF(Tabel1[[#This Row],[auxi]:[auxi]],SUMIF(Tabel1[semaine],Tabel1[[#This Row],[semaine]],Tabel1[Heures payées]),"-")</f>
        <v>-</v>
      </c>
      <c r="S195" s="42" t="str" cm="1">
        <f t="array" ref="S195">IF(Tabel1[[#This Row],[auxi]:[auxi]],Tabel1[[#This Row],[total semaine]]*24-Contrat_hebdo__h,"")</f>
        <v/>
      </c>
      <c r="T195" s="35" t="str" cm="1">
        <f t="array" ref="T195">IF(Tabel1[[#This Row],[auxi]:[auxi]],SUMIF(Tabel1[semaine],Tabel1[[#This Row],[semaine]],Tabel1[Repas matin]),"-")</f>
        <v>-</v>
      </c>
      <c r="U195" s="35" t="str" cm="1">
        <f t="array" ref="U195">IF(Tabel1[[#This Row],[auxi]:[auxi]],SUMIF(Tabel1[semaine],Tabel1[[#This Row],[semaine]],Tabel1[Repas soir]),"-")</f>
        <v>-</v>
      </c>
      <c r="V195"/>
    </row>
    <row r="196" spans="1:22" ht="15.75" thickBot="1" x14ac:dyDescent="0.3">
      <c r="A196" s="35" t="str">
        <f>MOD(YEAR(Tabel1[[#This Row],[Date]]-WEEKDAY(Tabel1[[#This Row],[Date]],2)+4),100)&amp;TEXT(_xlfn.ISOWEEKNUM(Tabel1[[#This Row],[Date]]),"-00")</f>
        <v>26-28</v>
      </c>
      <c r="B196" s="55" t="str">
        <f>MOD(YEAR(Tabel1[[#This Row],[Date]]),100) &amp; TEXT(MONTH(Tabel1[[#This Row],[Date]]),"-00")</f>
        <v>26-07</v>
      </c>
      <c r="C196" s="36">
        <v>46212</v>
      </c>
      <c r="D196" s="37"/>
      <c r="E196" s="37"/>
      <c r="F196" s="37"/>
      <c r="G196" s="37"/>
      <c r="H196" s="37"/>
      <c r="I196" s="37"/>
      <c r="J196" s="37"/>
      <c r="K196" s="37"/>
      <c r="L196" s="38">
        <f>IF(OR(C196="",ISBLANK(C196)),"",IF(G196="",0,G196-D196-(F196-E196))+IF(K196="",0,IF(K196&lt;H196,K196+1,K196)-H196-(J196-I196)))</f>
        <v>0</v>
      </c>
      <c r="M196" s="39"/>
      <c r="N196" s="38">
        <f>IF(C196="","",IF(M196&lt;&gt;"",IF(ISNUMBER(SEARCH("ecole",M196)),8/24,IF(OR(M196="Congés payés",M196="RTT",M196="Arrêt de travail",M196="Congés sans solde",M196="Jour de repos",M196="Formation"),7/24,IF(M196="Férié",7.8/24,L196))),L196))</f>
        <v>0</v>
      </c>
      <c r="O196" s="39"/>
      <c r="P196" s="40"/>
      <c r="Q196" s="52" cm="1">
        <f t="array" ref="Q196">--(_xlfn.AGGREGATE(14,6,Tabel1[Date]/(Tabel1[semaine]=Tabel1[[#This Row],[semaine]]),1)=Tabel1[[#This Row],[Date]])</f>
        <v>0</v>
      </c>
      <c r="R196" s="41" t="str" cm="1">
        <f t="array" ref="R196">IF(Tabel1[[#This Row],[auxi]:[auxi]],SUMIF(Tabel1[semaine],Tabel1[[#This Row],[semaine]],Tabel1[Heures payées]),"-")</f>
        <v>-</v>
      </c>
      <c r="S196" s="42" t="str" cm="1">
        <f t="array" ref="S196">IF(Tabel1[[#This Row],[auxi]:[auxi]],Tabel1[[#This Row],[total semaine]]*24-Contrat_hebdo__h,"")</f>
        <v/>
      </c>
      <c r="T196" s="35" t="str" cm="1">
        <f t="array" ref="T196">IF(Tabel1[[#This Row],[auxi]:[auxi]],SUMIF(Tabel1[semaine],Tabel1[[#This Row],[semaine]],Tabel1[Repas matin]),"-")</f>
        <v>-</v>
      </c>
      <c r="U196" s="35" t="str" cm="1">
        <f t="array" ref="U196">IF(Tabel1[[#This Row],[auxi]:[auxi]],SUMIF(Tabel1[semaine],Tabel1[[#This Row],[semaine]],Tabel1[Repas soir]),"-")</f>
        <v>-</v>
      </c>
      <c r="V196"/>
    </row>
    <row r="197" spans="1:22" ht="15.75" thickBot="1" x14ac:dyDescent="0.3">
      <c r="A197" s="35" t="str">
        <f>MOD(YEAR(Tabel1[[#This Row],[Date]]-WEEKDAY(Tabel1[[#This Row],[Date]],2)+4),100)&amp;TEXT(_xlfn.ISOWEEKNUM(Tabel1[[#This Row],[Date]]),"-00")</f>
        <v>26-28</v>
      </c>
      <c r="B197" s="55" t="str">
        <f>MOD(YEAR(Tabel1[[#This Row],[Date]]),100) &amp; TEXT(MONTH(Tabel1[[#This Row],[Date]]),"-00")</f>
        <v>26-07</v>
      </c>
      <c r="C197" s="36">
        <v>46213</v>
      </c>
      <c r="D197" s="37"/>
      <c r="E197" s="37"/>
      <c r="F197" s="37"/>
      <c r="G197" s="37"/>
      <c r="H197" s="37"/>
      <c r="I197" s="37"/>
      <c r="J197" s="37"/>
      <c r="K197" s="37"/>
      <c r="L197" s="38">
        <f>IF(OR(C197="",ISBLANK(C197)),"",IF(G197="",0,G197-D197-(F197-E197))+IF(K197="",0,IF(K197&lt;H197,K197+1,K197)-H197-(J197-I197)))</f>
        <v>0</v>
      </c>
      <c r="M197" s="39"/>
      <c r="N197" s="38">
        <f>IF(C197="","",IF(M197&lt;&gt;"",IF(ISNUMBER(SEARCH("ecole",M197)),8/24,IF(OR(M197="Congés payés",M197="RTT",M197="Arrêt de travail",M197="Congés sans solde",M197="Jour de repos",M197="Formation"),7/24,IF(M197="Férié",7.8/24,L197))),L197))</f>
        <v>0</v>
      </c>
      <c r="O197" s="39"/>
      <c r="P197" s="40"/>
      <c r="Q197" s="52" cm="1">
        <f t="array" ref="Q197">--(_xlfn.AGGREGATE(14,6,Tabel1[Date]/(Tabel1[semaine]=Tabel1[[#This Row],[semaine]]),1)=Tabel1[[#This Row],[Date]])</f>
        <v>0</v>
      </c>
      <c r="R197" s="41" t="str" cm="1">
        <f t="array" ref="R197">IF(Tabel1[[#This Row],[auxi]:[auxi]],SUMIF(Tabel1[semaine],Tabel1[[#This Row],[semaine]],Tabel1[Heures payées]),"-")</f>
        <v>-</v>
      </c>
      <c r="S197" s="42" t="str" cm="1">
        <f t="array" ref="S197">IF(Tabel1[[#This Row],[auxi]:[auxi]],Tabel1[[#This Row],[total semaine]]*24-Contrat_hebdo__h,"")</f>
        <v/>
      </c>
      <c r="T197" s="35" t="str" cm="1">
        <f t="array" ref="T197">IF(Tabel1[[#This Row],[auxi]:[auxi]],SUMIF(Tabel1[semaine],Tabel1[[#This Row],[semaine]],Tabel1[Repas matin]),"-")</f>
        <v>-</v>
      </c>
      <c r="U197" s="35" t="str" cm="1">
        <f t="array" ref="U197">IF(Tabel1[[#This Row],[auxi]:[auxi]],SUMIF(Tabel1[semaine],Tabel1[[#This Row],[semaine]],Tabel1[Repas soir]),"-")</f>
        <v>-</v>
      </c>
      <c r="V197"/>
    </row>
    <row r="198" spans="1:22" ht="15.75" thickBot="1" x14ac:dyDescent="0.3">
      <c r="A198" s="35" t="str">
        <f>MOD(YEAR(Tabel1[[#This Row],[Date]]-WEEKDAY(Tabel1[[#This Row],[Date]],2)+4),100)&amp;TEXT(_xlfn.ISOWEEKNUM(Tabel1[[#This Row],[Date]]),"-00")</f>
        <v>26-28</v>
      </c>
      <c r="B198" s="55" t="str">
        <f>MOD(YEAR(Tabel1[[#This Row],[Date]]),100) &amp; TEXT(MONTH(Tabel1[[#This Row],[Date]]),"-00")</f>
        <v>26-07</v>
      </c>
      <c r="C198" s="36">
        <v>46214</v>
      </c>
      <c r="D198" s="37"/>
      <c r="E198" s="37"/>
      <c r="F198" s="37"/>
      <c r="G198" s="37"/>
      <c r="H198" s="37"/>
      <c r="I198" s="37"/>
      <c r="J198" s="37"/>
      <c r="K198" s="37"/>
      <c r="L198" s="38">
        <f>IF(OR(C198="",ISBLANK(C198)),"",IF(G198="",0,G198-D198-(F198-E198))+IF(K198="",0,IF(K198&lt;H198,K198+1,K198)-H198-(J198-I198)))</f>
        <v>0</v>
      </c>
      <c r="M198" s="39"/>
      <c r="N198" s="38">
        <f>IF(C198="","",IF(M198&lt;&gt;"",IF(ISNUMBER(SEARCH("ecole",M198)),8/24,IF(OR(M198="Congés payés",M198="RTT",M198="Arrêt de travail",M198="Congés sans solde",M198="Jour de repos",M198="Formation"),7/24,IF(M198="Férié",7.8/24,L198))),L198))</f>
        <v>0</v>
      </c>
      <c r="O198" s="39"/>
      <c r="P198" s="40"/>
      <c r="Q198" s="52" cm="1">
        <f t="array" ref="Q198">--(_xlfn.AGGREGATE(14,6,Tabel1[Date]/(Tabel1[semaine]=Tabel1[[#This Row],[semaine]]),1)=Tabel1[[#This Row],[Date]])</f>
        <v>0</v>
      </c>
      <c r="R198" s="41" t="str" cm="1">
        <f t="array" ref="R198">IF(Tabel1[[#This Row],[auxi]:[auxi]],SUMIF(Tabel1[semaine],Tabel1[[#This Row],[semaine]],Tabel1[Heures payées]),"-")</f>
        <v>-</v>
      </c>
      <c r="S198" s="42" t="str" cm="1">
        <f t="array" ref="S198">IF(Tabel1[[#This Row],[auxi]:[auxi]],Tabel1[[#This Row],[total semaine]]*24-Contrat_hebdo__h,"")</f>
        <v/>
      </c>
      <c r="T198" s="35" t="str" cm="1">
        <f t="array" ref="T198">IF(Tabel1[[#This Row],[auxi]:[auxi]],SUMIF(Tabel1[semaine],Tabel1[[#This Row],[semaine]],Tabel1[Repas matin]),"-")</f>
        <v>-</v>
      </c>
      <c r="U198" s="35" t="str" cm="1">
        <f t="array" ref="U198">IF(Tabel1[[#This Row],[auxi]:[auxi]],SUMIF(Tabel1[semaine],Tabel1[[#This Row],[semaine]],Tabel1[Repas soir]),"-")</f>
        <v>-</v>
      </c>
      <c r="V198"/>
    </row>
    <row r="199" spans="1:22" ht="15.75" thickBot="1" x14ac:dyDescent="0.3">
      <c r="A199" s="35" t="str">
        <f>MOD(YEAR(Tabel1[[#This Row],[Date]]-WEEKDAY(Tabel1[[#This Row],[Date]],2)+4),100)&amp;TEXT(_xlfn.ISOWEEKNUM(Tabel1[[#This Row],[Date]]),"-00")</f>
        <v>26-28</v>
      </c>
      <c r="B199" s="55" t="str">
        <f>MOD(YEAR(Tabel1[[#This Row],[Date]]),100) &amp; TEXT(MONTH(Tabel1[[#This Row],[Date]]),"-00")</f>
        <v>26-07</v>
      </c>
      <c r="C199" s="36">
        <v>46215</v>
      </c>
      <c r="D199" s="37"/>
      <c r="E199" s="37"/>
      <c r="F199" s="37"/>
      <c r="G199" s="37"/>
      <c r="H199" s="37"/>
      <c r="I199" s="37"/>
      <c r="J199" s="37"/>
      <c r="K199" s="37"/>
      <c r="L199" s="38">
        <f>IF(OR(C199="",ISBLANK(C199)),"",IF(G199="",0,G199-D199-(F199-E199))+IF(K199="",0,IF(K199&lt;H199,K199+1,K199)-H199-(J199-I199)))</f>
        <v>0</v>
      </c>
      <c r="M199" s="39"/>
      <c r="N199" s="38">
        <f>IF(C199="","",IF(M199&lt;&gt;"",IF(ISNUMBER(SEARCH("ecole",M199)),8/24,IF(OR(M199="Congés payés",M199="RTT",M199="Arrêt de travail",M199="Congés sans solde",M199="Jour de repos",M199="Formation"),7/24,IF(M199="Férié",7.8/24,L199))),L199))</f>
        <v>0</v>
      </c>
      <c r="O199" s="39"/>
      <c r="P199" s="40"/>
      <c r="Q199" s="52" cm="1">
        <f t="array" ref="Q199">--(_xlfn.AGGREGATE(14,6,Tabel1[Date]/(Tabel1[semaine]=Tabel1[[#This Row],[semaine]]),1)=Tabel1[[#This Row],[Date]])</f>
        <v>1</v>
      </c>
      <c r="R199" s="41" cm="1">
        <f t="array" ref="R199">IF(Tabel1[[#This Row],[auxi]:[auxi]],SUMIF(Tabel1[semaine],Tabel1[[#This Row],[semaine]],Tabel1[Heures payées]),"-")</f>
        <v>0</v>
      </c>
      <c r="S199" s="42" cm="1">
        <f t="array" ref="S199">IF(Tabel1[[#This Row],[auxi]:[auxi]],Tabel1[[#This Row],[total semaine]]*24-Contrat_hebdo__h,"")</f>
        <v>-39</v>
      </c>
      <c r="T199" s="35" cm="1">
        <f t="array" ref="T199">IF(Tabel1[[#This Row],[auxi]:[auxi]],SUMIF(Tabel1[semaine],Tabel1[[#This Row],[semaine]],Tabel1[Repas matin]),"-")</f>
        <v>0</v>
      </c>
      <c r="U199" s="35" cm="1">
        <f t="array" ref="U199">IF(Tabel1[[#This Row],[auxi]:[auxi]],SUMIF(Tabel1[semaine],Tabel1[[#This Row],[semaine]],Tabel1[Repas soir]),"-")</f>
        <v>0</v>
      </c>
      <c r="V199"/>
    </row>
    <row r="200" spans="1:22" ht="15.75" thickBot="1" x14ac:dyDescent="0.3">
      <c r="A200" s="35" t="str">
        <f>MOD(YEAR(Tabel1[[#This Row],[Date]]-WEEKDAY(Tabel1[[#This Row],[Date]],2)+4),100)&amp;TEXT(_xlfn.ISOWEEKNUM(Tabel1[[#This Row],[Date]]),"-00")</f>
        <v>26-29</v>
      </c>
      <c r="B200" s="55" t="str">
        <f>MOD(YEAR(Tabel1[[#This Row],[Date]]),100) &amp; TEXT(MONTH(Tabel1[[#This Row],[Date]]),"-00")</f>
        <v>26-07</v>
      </c>
      <c r="C200" s="36">
        <v>46216</v>
      </c>
      <c r="D200" s="37"/>
      <c r="E200" s="37"/>
      <c r="F200" s="37"/>
      <c r="G200" s="37"/>
      <c r="H200" s="37"/>
      <c r="I200" s="37"/>
      <c r="J200" s="37"/>
      <c r="K200" s="37"/>
      <c r="L200" s="38">
        <f>IF(OR(C200="",ISBLANK(C200)),"",IF(G200="",0,G200-D200-(F200-E200))+IF(K200="",0,IF(K200&lt;H200,K200+1,K200)-H200-(J200-I200)))</f>
        <v>0</v>
      </c>
      <c r="M200" s="39"/>
      <c r="N200" s="38">
        <f>IF(C200="","",IF(M200&lt;&gt;"",IF(ISNUMBER(SEARCH("ecole",M200)),8/24,IF(OR(M200="Congés payés",M200="RTT",M200="Arrêt de travail",M200="Congés sans solde",M200="Jour de repos",M200="Formation"),7/24,IF(M200="Férié",7.8/24,L200))),L200))</f>
        <v>0</v>
      </c>
      <c r="O200" s="39"/>
      <c r="P200" s="40"/>
      <c r="Q200" s="52" cm="1">
        <f t="array" ref="Q200">--(_xlfn.AGGREGATE(14,6,Tabel1[Date]/(Tabel1[semaine]=Tabel1[[#This Row],[semaine]]),1)=Tabel1[[#This Row],[Date]])</f>
        <v>0</v>
      </c>
      <c r="R200" s="41" t="str" cm="1">
        <f t="array" ref="R200">IF(Tabel1[[#This Row],[auxi]:[auxi]],SUMIF(Tabel1[semaine],Tabel1[[#This Row],[semaine]],Tabel1[Heures payées]),"-")</f>
        <v>-</v>
      </c>
      <c r="S200" s="42" t="str" cm="1">
        <f t="array" ref="S200">IF(Tabel1[[#This Row],[auxi]:[auxi]],Tabel1[[#This Row],[total semaine]]*24-Contrat_hebdo__h,"")</f>
        <v/>
      </c>
      <c r="T200" s="35" t="str" cm="1">
        <f t="array" ref="T200">IF(Tabel1[[#This Row],[auxi]:[auxi]],SUMIF(Tabel1[semaine],Tabel1[[#This Row],[semaine]],Tabel1[Repas matin]),"-")</f>
        <v>-</v>
      </c>
      <c r="U200" s="35" t="str" cm="1">
        <f t="array" ref="U200">IF(Tabel1[[#This Row],[auxi]:[auxi]],SUMIF(Tabel1[semaine],Tabel1[[#This Row],[semaine]],Tabel1[Repas soir]),"-")</f>
        <v>-</v>
      </c>
      <c r="V200"/>
    </row>
    <row r="201" spans="1:22" ht="15.75" thickBot="1" x14ac:dyDescent="0.3">
      <c r="A201" s="35" t="str">
        <f>MOD(YEAR(Tabel1[[#This Row],[Date]]-WEEKDAY(Tabel1[[#This Row],[Date]],2)+4),100)&amp;TEXT(_xlfn.ISOWEEKNUM(Tabel1[[#This Row],[Date]]),"-00")</f>
        <v>26-29</v>
      </c>
      <c r="B201" s="55" t="str">
        <f>MOD(YEAR(Tabel1[[#This Row],[Date]]),100) &amp; TEXT(MONTH(Tabel1[[#This Row],[Date]]),"-00")</f>
        <v>26-07</v>
      </c>
      <c r="C201" s="36">
        <v>46217</v>
      </c>
      <c r="D201" s="37"/>
      <c r="E201" s="37"/>
      <c r="F201" s="37"/>
      <c r="G201" s="37"/>
      <c r="H201" s="37"/>
      <c r="I201" s="37"/>
      <c r="J201" s="37"/>
      <c r="K201" s="37"/>
      <c r="L201" s="38">
        <f>IF(OR(C201="",ISBLANK(C201)),"",IF(G201="",0,G201-D201-(F201-E201))+IF(K201="",0,IF(K201&lt;H201,K201+1,K201)-H201-(J201-I201)))</f>
        <v>0</v>
      </c>
      <c r="M201" s="39"/>
      <c r="N201" s="38">
        <f>IF(C201="","",IF(M201&lt;&gt;"",IF(ISNUMBER(SEARCH("ecole",M201)),8/24,IF(OR(M201="Congés payés",M201="RTT",M201="Arrêt de travail",M201="Congés sans solde",M201="Jour de repos",M201="Formation"),7/24,IF(M201="Férié",7.8/24,L201))),L201))</f>
        <v>0</v>
      </c>
      <c r="O201" s="39"/>
      <c r="P201" s="40"/>
      <c r="Q201" s="52" cm="1">
        <f t="array" ref="Q201">--(_xlfn.AGGREGATE(14,6,Tabel1[Date]/(Tabel1[semaine]=Tabel1[[#This Row],[semaine]]),1)=Tabel1[[#This Row],[Date]])</f>
        <v>0</v>
      </c>
      <c r="R201" s="41" t="str" cm="1">
        <f t="array" ref="R201">IF(Tabel1[[#This Row],[auxi]:[auxi]],SUMIF(Tabel1[semaine],Tabel1[[#This Row],[semaine]],Tabel1[Heures payées]),"-")</f>
        <v>-</v>
      </c>
      <c r="S201" s="42" t="str" cm="1">
        <f t="array" ref="S201">IF(Tabel1[[#This Row],[auxi]:[auxi]],Tabel1[[#This Row],[total semaine]]*24-Contrat_hebdo__h,"")</f>
        <v/>
      </c>
      <c r="T201" s="35" t="str" cm="1">
        <f t="array" ref="T201">IF(Tabel1[[#This Row],[auxi]:[auxi]],SUMIF(Tabel1[semaine],Tabel1[[#This Row],[semaine]],Tabel1[Repas matin]),"-")</f>
        <v>-</v>
      </c>
      <c r="U201" s="35" t="str" cm="1">
        <f t="array" ref="U201">IF(Tabel1[[#This Row],[auxi]:[auxi]],SUMIF(Tabel1[semaine],Tabel1[[#This Row],[semaine]],Tabel1[Repas soir]),"-")</f>
        <v>-</v>
      </c>
      <c r="V201"/>
    </row>
    <row r="202" spans="1:22" ht="15.75" thickBot="1" x14ac:dyDescent="0.3">
      <c r="A202" s="35" t="str">
        <f>MOD(YEAR(Tabel1[[#This Row],[Date]]-WEEKDAY(Tabel1[[#This Row],[Date]],2)+4),100)&amp;TEXT(_xlfn.ISOWEEKNUM(Tabel1[[#This Row],[Date]]),"-00")</f>
        <v>26-29</v>
      </c>
      <c r="B202" s="55" t="str">
        <f>MOD(YEAR(Tabel1[[#This Row],[Date]]),100) &amp; TEXT(MONTH(Tabel1[[#This Row],[Date]]),"-00")</f>
        <v>26-07</v>
      </c>
      <c r="C202" s="36">
        <v>46218</v>
      </c>
      <c r="D202" s="37"/>
      <c r="E202" s="37"/>
      <c r="F202" s="37"/>
      <c r="G202" s="37"/>
      <c r="H202" s="37"/>
      <c r="I202" s="37"/>
      <c r="J202" s="37"/>
      <c r="K202" s="37"/>
      <c r="L202" s="38">
        <f>IF(OR(C202="",ISBLANK(C202)),"",IF(G202="",0,G202-D202-(F202-E202))+IF(K202="",0,IF(K202&lt;H202,K202+1,K202)-H202-(J202-I202)))</f>
        <v>0</v>
      </c>
      <c r="M202" s="39"/>
      <c r="N202" s="38">
        <f>IF(C202="","",IF(M202&lt;&gt;"",IF(ISNUMBER(SEARCH("ecole",M202)),8/24,IF(OR(M202="Congés payés",M202="RTT",M202="Arrêt de travail",M202="Congés sans solde",M202="Jour de repos",M202="Formation"),7/24,IF(M202="Férié",7.8/24,L202))),L202))</f>
        <v>0</v>
      </c>
      <c r="O202" s="39"/>
      <c r="P202" s="40"/>
      <c r="Q202" s="52" cm="1">
        <f t="array" ref="Q202">--(_xlfn.AGGREGATE(14,6,Tabel1[Date]/(Tabel1[semaine]=Tabel1[[#This Row],[semaine]]),1)=Tabel1[[#This Row],[Date]])</f>
        <v>0</v>
      </c>
      <c r="R202" s="41" t="str" cm="1">
        <f t="array" ref="R202">IF(Tabel1[[#This Row],[auxi]:[auxi]],SUMIF(Tabel1[semaine],Tabel1[[#This Row],[semaine]],Tabel1[Heures payées]),"-")</f>
        <v>-</v>
      </c>
      <c r="S202" s="42" t="str" cm="1">
        <f t="array" ref="S202">IF(Tabel1[[#This Row],[auxi]:[auxi]],Tabel1[[#This Row],[total semaine]]*24-Contrat_hebdo__h,"")</f>
        <v/>
      </c>
      <c r="T202" s="35" t="str" cm="1">
        <f t="array" ref="T202">IF(Tabel1[[#This Row],[auxi]:[auxi]],SUMIF(Tabel1[semaine],Tabel1[[#This Row],[semaine]],Tabel1[Repas matin]),"-")</f>
        <v>-</v>
      </c>
      <c r="U202" s="35" t="str" cm="1">
        <f t="array" ref="U202">IF(Tabel1[[#This Row],[auxi]:[auxi]],SUMIF(Tabel1[semaine],Tabel1[[#This Row],[semaine]],Tabel1[Repas soir]),"-")</f>
        <v>-</v>
      </c>
      <c r="V202"/>
    </row>
    <row r="203" spans="1:22" ht="15.75" thickBot="1" x14ac:dyDescent="0.3">
      <c r="A203" s="35" t="str">
        <f>MOD(YEAR(Tabel1[[#This Row],[Date]]-WEEKDAY(Tabel1[[#This Row],[Date]],2)+4),100)&amp;TEXT(_xlfn.ISOWEEKNUM(Tabel1[[#This Row],[Date]]),"-00")</f>
        <v>26-29</v>
      </c>
      <c r="B203" s="55" t="str">
        <f>MOD(YEAR(Tabel1[[#This Row],[Date]]),100) &amp; TEXT(MONTH(Tabel1[[#This Row],[Date]]),"-00")</f>
        <v>26-07</v>
      </c>
      <c r="C203" s="36">
        <v>46219</v>
      </c>
      <c r="D203" s="37"/>
      <c r="E203" s="37"/>
      <c r="F203" s="37"/>
      <c r="G203" s="37"/>
      <c r="H203" s="37"/>
      <c r="I203" s="37"/>
      <c r="J203" s="37"/>
      <c r="K203" s="37"/>
      <c r="L203" s="38">
        <f>IF(OR(C203="",ISBLANK(C203)),"",IF(G203="",0,G203-D203-(F203-E203))+IF(K203="",0,IF(K203&lt;H203,K203+1,K203)-H203-(J203-I203)))</f>
        <v>0</v>
      </c>
      <c r="M203" s="39"/>
      <c r="N203" s="38">
        <f>IF(C203="","",IF(M203&lt;&gt;"",IF(ISNUMBER(SEARCH("ecole",M203)),8/24,IF(OR(M203="Congés payés",M203="RTT",M203="Arrêt de travail",M203="Congés sans solde",M203="Jour de repos",M203="Formation"),7/24,IF(M203="Férié",7.8/24,L203))),L203))</f>
        <v>0</v>
      </c>
      <c r="O203" s="39"/>
      <c r="P203" s="40"/>
      <c r="Q203" s="52" cm="1">
        <f t="array" ref="Q203">--(_xlfn.AGGREGATE(14,6,Tabel1[Date]/(Tabel1[semaine]=Tabel1[[#This Row],[semaine]]),1)=Tabel1[[#This Row],[Date]])</f>
        <v>0</v>
      </c>
      <c r="R203" s="41" t="str" cm="1">
        <f t="array" ref="R203">IF(Tabel1[[#This Row],[auxi]:[auxi]],SUMIF(Tabel1[semaine],Tabel1[[#This Row],[semaine]],Tabel1[Heures payées]),"-")</f>
        <v>-</v>
      </c>
      <c r="S203" s="42" t="str" cm="1">
        <f t="array" ref="S203">IF(Tabel1[[#This Row],[auxi]:[auxi]],Tabel1[[#This Row],[total semaine]]*24-Contrat_hebdo__h,"")</f>
        <v/>
      </c>
      <c r="T203" s="35" t="str" cm="1">
        <f t="array" ref="T203">IF(Tabel1[[#This Row],[auxi]:[auxi]],SUMIF(Tabel1[semaine],Tabel1[[#This Row],[semaine]],Tabel1[Repas matin]),"-")</f>
        <v>-</v>
      </c>
      <c r="U203" s="35" t="str" cm="1">
        <f t="array" ref="U203">IF(Tabel1[[#This Row],[auxi]:[auxi]],SUMIF(Tabel1[semaine],Tabel1[[#This Row],[semaine]],Tabel1[Repas soir]),"-")</f>
        <v>-</v>
      </c>
      <c r="V203"/>
    </row>
    <row r="204" spans="1:22" ht="15.75" thickBot="1" x14ac:dyDescent="0.3">
      <c r="A204" s="35" t="str">
        <f>MOD(YEAR(Tabel1[[#This Row],[Date]]-WEEKDAY(Tabel1[[#This Row],[Date]],2)+4),100)&amp;TEXT(_xlfn.ISOWEEKNUM(Tabel1[[#This Row],[Date]]),"-00")</f>
        <v>26-29</v>
      </c>
      <c r="B204" s="55" t="str">
        <f>MOD(YEAR(Tabel1[[#This Row],[Date]]),100) &amp; TEXT(MONTH(Tabel1[[#This Row],[Date]]),"-00")</f>
        <v>26-07</v>
      </c>
      <c r="C204" s="36">
        <v>46220</v>
      </c>
      <c r="D204" s="37"/>
      <c r="E204" s="37"/>
      <c r="F204" s="37"/>
      <c r="G204" s="37"/>
      <c r="H204" s="37"/>
      <c r="I204" s="37"/>
      <c r="J204" s="37"/>
      <c r="K204" s="37"/>
      <c r="L204" s="38">
        <f>IF(OR(C204="",ISBLANK(C204)),"",IF(G204="",0,G204-D204-(F204-E204))+IF(K204="",0,IF(K204&lt;H204,K204+1,K204)-H204-(J204-I204)))</f>
        <v>0</v>
      </c>
      <c r="M204" s="39"/>
      <c r="N204" s="38">
        <f>IF(C204="","",IF(M204&lt;&gt;"",IF(ISNUMBER(SEARCH("ecole",M204)),8/24,IF(OR(M204="Congés payés",M204="RTT",M204="Arrêt de travail",M204="Congés sans solde",M204="Jour de repos",M204="Formation"),7/24,IF(M204="Férié",7.8/24,L204))),L204))</f>
        <v>0</v>
      </c>
      <c r="O204" s="39"/>
      <c r="P204" s="40"/>
      <c r="Q204" s="52" cm="1">
        <f t="array" ref="Q204">--(_xlfn.AGGREGATE(14,6,Tabel1[Date]/(Tabel1[semaine]=Tabel1[[#This Row],[semaine]]),1)=Tabel1[[#This Row],[Date]])</f>
        <v>0</v>
      </c>
      <c r="R204" s="41" t="str" cm="1">
        <f t="array" ref="R204">IF(Tabel1[[#This Row],[auxi]:[auxi]],SUMIF(Tabel1[semaine],Tabel1[[#This Row],[semaine]],Tabel1[Heures payées]),"-")</f>
        <v>-</v>
      </c>
      <c r="S204" s="42" t="str" cm="1">
        <f t="array" ref="S204">IF(Tabel1[[#This Row],[auxi]:[auxi]],Tabel1[[#This Row],[total semaine]]*24-Contrat_hebdo__h,"")</f>
        <v/>
      </c>
      <c r="T204" s="35" t="str" cm="1">
        <f t="array" ref="T204">IF(Tabel1[[#This Row],[auxi]:[auxi]],SUMIF(Tabel1[semaine],Tabel1[[#This Row],[semaine]],Tabel1[Repas matin]),"-")</f>
        <v>-</v>
      </c>
      <c r="U204" s="35" t="str" cm="1">
        <f t="array" ref="U204">IF(Tabel1[[#This Row],[auxi]:[auxi]],SUMIF(Tabel1[semaine],Tabel1[[#This Row],[semaine]],Tabel1[Repas soir]),"-")</f>
        <v>-</v>
      </c>
      <c r="V204"/>
    </row>
    <row r="205" spans="1:22" ht="15.75" thickBot="1" x14ac:dyDescent="0.3">
      <c r="A205" s="35" t="str">
        <f>MOD(YEAR(Tabel1[[#This Row],[Date]]-WEEKDAY(Tabel1[[#This Row],[Date]],2)+4),100)&amp;TEXT(_xlfn.ISOWEEKNUM(Tabel1[[#This Row],[Date]]),"-00")</f>
        <v>26-29</v>
      </c>
      <c r="B205" s="55" t="str">
        <f>MOD(YEAR(Tabel1[[#This Row],[Date]]),100) &amp; TEXT(MONTH(Tabel1[[#This Row],[Date]]),"-00")</f>
        <v>26-07</v>
      </c>
      <c r="C205" s="36">
        <v>46221</v>
      </c>
      <c r="D205" s="37"/>
      <c r="E205" s="37"/>
      <c r="F205" s="37"/>
      <c r="G205" s="37"/>
      <c r="H205" s="37"/>
      <c r="I205" s="37"/>
      <c r="J205" s="37"/>
      <c r="K205" s="37"/>
      <c r="L205" s="38">
        <f>IF(OR(C205="",ISBLANK(C205)),"",IF(G205="",0,G205-D205-(F205-E205))+IF(K205="",0,IF(K205&lt;H205,K205+1,K205)-H205-(J205-I205)))</f>
        <v>0</v>
      </c>
      <c r="M205" s="39"/>
      <c r="N205" s="38">
        <f>IF(C205="","",IF(M205&lt;&gt;"",IF(ISNUMBER(SEARCH("ecole",M205)),8/24,IF(OR(M205="Congés payés",M205="RTT",M205="Arrêt de travail",M205="Congés sans solde",M205="Jour de repos",M205="Formation"),7/24,IF(M205="Férié",7.8/24,L205))),L205))</f>
        <v>0</v>
      </c>
      <c r="O205" s="39"/>
      <c r="P205" s="40"/>
      <c r="Q205" s="52" cm="1">
        <f t="array" ref="Q205">--(_xlfn.AGGREGATE(14,6,Tabel1[Date]/(Tabel1[semaine]=Tabel1[[#This Row],[semaine]]),1)=Tabel1[[#This Row],[Date]])</f>
        <v>0</v>
      </c>
      <c r="R205" s="41" t="str" cm="1">
        <f t="array" ref="R205">IF(Tabel1[[#This Row],[auxi]:[auxi]],SUMIF(Tabel1[semaine],Tabel1[[#This Row],[semaine]],Tabel1[Heures payées]),"-")</f>
        <v>-</v>
      </c>
      <c r="S205" s="42" t="str" cm="1">
        <f t="array" ref="S205">IF(Tabel1[[#This Row],[auxi]:[auxi]],Tabel1[[#This Row],[total semaine]]*24-Contrat_hebdo__h,"")</f>
        <v/>
      </c>
      <c r="T205" s="35" t="str" cm="1">
        <f t="array" ref="T205">IF(Tabel1[[#This Row],[auxi]:[auxi]],SUMIF(Tabel1[semaine],Tabel1[[#This Row],[semaine]],Tabel1[Repas matin]),"-")</f>
        <v>-</v>
      </c>
      <c r="U205" s="35" t="str" cm="1">
        <f t="array" ref="U205">IF(Tabel1[[#This Row],[auxi]:[auxi]],SUMIF(Tabel1[semaine],Tabel1[[#This Row],[semaine]],Tabel1[Repas soir]),"-")</f>
        <v>-</v>
      </c>
      <c r="V205"/>
    </row>
    <row r="206" spans="1:22" ht="15.75" thickBot="1" x14ac:dyDescent="0.3">
      <c r="A206" s="35" t="str">
        <f>MOD(YEAR(Tabel1[[#This Row],[Date]]-WEEKDAY(Tabel1[[#This Row],[Date]],2)+4),100)&amp;TEXT(_xlfn.ISOWEEKNUM(Tabel1[[#This Row],[Date]]),"-00")</f>
        <v>26-29</v>
      </c>
      <c r="B206" s="55" t="str">
        <f>MOD(YEAR(Tabel1[[#This Row],[Date]]),100) &amp; TEXT(MONTH(Tabel1[[#This Row],[Date]]),"-00")</f>
        <v>26-07</v>
      </c>
      <c r="C206" s="36">
        <v>46222</v>
      </c>
      <c r="D206" s="37"/>
      <c r="E206" s="37"/>
      <c r="F206" s="37"/>
      <c r="G206" s="37"/>
      <c r="H206" s="37"/>
      <c r="I206" s="37"/>
      <c r="J206" s="37"/>
      <c r="K206" s="37"/>
      <c r="L206" s="38">
        <f>IF(OR(C206="",ISBLANK(C206)),"",IF(G206="",0,G206-D206-(F206-E206))+IF(K206="",0,IF(K206&lt;H206,K206+1,K206)-H206-(J206-I206)))</f>
        <v>0</v>
      </c>
      <c r="M206" s="39"/>
      <c r="N206" s="38">
        <f>IF(C206="","",IF(M206&lt;&gt;"",IF(ISNUMBER(SEARCH("ecole",M206)),8/24,IF(OR(M206="Congés payés",M206="RTT",M206="Arrêt de travail",M206="Congés sans solde",M206="Jour de repos",M206="Formation"),7/24,IF(M206="Férié",7.8/24,L206))),L206))</f>
        <v>0</v>
      </c>
      <c r="O206" s="39"/>
      <c r="P206" s="40"/>
      <c r="Q206" s="52" cm="1">
        <f t="array" ref="Q206">--(_xlfn.AGGREGATE(14,6,Tabel1[Date]/(Tabel1[semaine]=Tabel1[[#This Row],[semaine]]),1)=Tabel1[[#This Row],[Date]])</f>
        <v>1</v>
      </c>
      <c r="R206" s="41" cm="1">
        <f t="array" ref="R206">IF(Tabel1[[#This Row],[auxi]:[auxi]],SUMIF(Tabel1[semaine],Tabel1[[#This Row],[semaine]],Tabel1[Heures payées]),"-")</f>
        <v>0</v>
      </c>
      <c r="S206" s="42" cm="1">
        <f t="array" ref="S206">IF(Tabel1[[#This Row],[auxi]:[auxi]],Tabel1[[#This Row],[total semaine]]*24-Contrat_hebdo__h,"")</f>
        <v>-39</v>
      </c>
      <c r="T206" s="35" cm="1">
        <f t="array" ref="T206">IF(Tabel1[[#This Row],[auxi]:[auxi]],SUMIF(Tabel1[semaine],Tabel1[[#This Row],[semaine]],Tabel1[Repas matin]),"-")</f>
        <v>0</v>
      </c>
      <c r="U206" s="35" cm="1">
        <f t="array" ref="U206">IF(Tabel1[[#This Row],[auxi]:[auxi]],SUMIF(Tabel1[semaine],Tabel1[[#This Row],[semaine]],Tabel1[Repas soir]),"-")</f>
        <v>0</v>
      </c>
      <c r="V206"/>
    </row>
    <row r="207" spans="1:22" ht="15.75" thickBot="1" x14ac:dyDescent="0.3">
      <c r="A207" s="35" t="str">
        <f>MOD(YEAR(Tabel1[[#This Row],[Date]]-WEEKDAY(Tabel1[[#This Row],[Date]],2)+4),100)&amp;TEXT(_xlfn.ISOWEEKNUM(Tabel1[[#This Row],[Date]]),"-00")</f>
        <v>26-30</v>
      </c>
      <c r="B207" s="55" t="str">
        <f>MOD(YEAR(Tabel1[[#This Row],[Date]]),100) &amp; TEXT(MONTH(Tabel1[[#This Row],[Date]]),"-00")</f>
        <v>26-07</v>
      </c>
      <c r="C207" s="36">
        <v>46223</v>
      </c>
      <c r="D207" s="37"/>
      <c r="E207" s="37"/>
      <c r="F207" s="37"/>
      <c r="G207" s="37"/>
      <c r="H207" s="37"/>
      <c r="I207" s="37"/>
      <c r="J207" s="37"/>
      <c r="K207" s="37"/>
      <c r="L207" s="38">
        <f>IF(OR(C207="",ISBLANK(C207)),"",IF(G207="",0,G207-D207-(F207-E207))+IF(K207="",0,IF(K207&lt;H207,K207+1,K207)-H207-(J207-I207)))</f>
        <v>0</v>
      </c>
      <c r="M207" s="39"/>
      <c r="N207" s="38">
        <f>IF(C207="","",IF(M207&lt;&gt;"",IF(ISNUMBER(SEARCH("ecole",M207)),8/24,IF(OR(M207="Congés payés",M207="RTT",M207="Arrêt de travail",M207="Congés sans solde",M207="Jour de repos",M207="Formation"),7/24,IF(M207="Férié",7.8/24,L207))),L207))</f>
        <v>0</v>
      </c>
      <c r="O207" s="39"/>
      <c r="P207" s="40"/>
      <c r="Q207" s="52" cm="1">
        <f t="array" ref="Q207">--(_xlfn.AGGREGATE(14,6,Tabel1[Date]/(Tabel1[semaine]=Tabel1[[#This Row],[semaine]]),1)=Tabel1[[#This Row],[Date]])</f>
        <v>0</v>
      </c>
      <c r="R207" s="41" t="str" cm="1">
        <f t="array" ref="R207">IF(Tabel1[[#This Row],[auxi]:[auxi]],SUMIF(Tabel1[semaine],Tabel1[[#This Row],[semaine]],Tabel1[Heures payées]),"-")</f>
        <v>-</v>
      </c>
      <c r="S207" s="42" t="str" cm="1">
        <f t="array" ref="S207">IF(Tabel1[[#This Row],[auxi]:[auxi]],Tabel1[[#This Row],[total semaine]]*24-Contrat_hebdo__h,"")</f>
        <v/>
      </c>
      <c r="T207" s="35" t="str" cm="1">
        <f t="array" ref="T207">IF(Tabel1[[#This Row],[auxi]:[auxi]],SUMIF(Tabel1[semaine],Tabel1[[#This Row],[semaine]],Tabel1[Repas matin]),"-")</f>
        <v>-</v>
      </c>
      <c r="U207" s="35" t="str" cm="1">
        <f t="array" ref="U207">IF(Tabel1[[#This Row],[auxi]:[auxi]],SUMIF(Tabel1[semaine],Tabel1[[#This Row],[semaine]],Tabel1[Repas soir]),"-")</f>
        <v>-</v>
      </c>
      <c r="V207"/>
    </row>
    <row r="208" spans="1:22" ht="15.75" thickBot="1" x14ac:dyDescent="0.3">
      <c r="A208" s="35" t="str">
        <f>MOD(YEAR(Tabel1[[#This Row],[Date]]-WEEKDAY(Tabel1[[#This Row],[Date]],2)+4),100)&amp;TEXT(_xlfn.ISOWEEKNUM(Tabel1[[#This Row],[Date]]),"-00")</f>
        <v>26-30</v>
      </c>
      <c r="B208" s="55" t="str">
        <f>MOD(YEAR(Tabel1[[#This Row],[Date]]),100) &amp; TEXT(MONTH(Tabel1[[#This Row],[Date]]),"-00")</f>
        <v>26-07</v>
      </c>
      <c r="C208" s="36">
        <v>46224</v>
      </c>
      <c r="D208" s="37"/>
      <c r="E208" s="37"/>
      <c r="F208" s="37"/>
      <c r="G208" s="37"/>
      <c r="H208" s="37"/>
      <c r="I208" s="37"/>
      <c r="J208" s="37"/>
      <c r="K208" s="37"/>
      <c r="L208" s="38">
        <f>IF(OR(C208="",ISBLANK(C208)),"",IF(G208="",0,G208-D208-(F208-E208))+IF(K208="",0,IF(K208&lt;H208,K208+1,K208)-H208-(J208-I208)))</f>
        <v>0</v>
      </c>
      <c r="M208" s="39"/>
      <c r="N208" s="38">
        <f>IF(C208="","",IF(M208&lt;&gt;"",IF(ISNUMBER(SEARCH("ecole",M208)),8/24,IF(OR(M208="Congés payés",M208="RTT",M208="Arrêt de travail",M208="Congés sans solde",M208="Jour de repos",M208="Formation"),7/24,IF(M208="Férié",7.8/24,L208))),L208))</f>
        <v>0</v>
      </c>
      <c r="O208" s="39"/>
      <c r="P208" s="40"/>
      <c r="Q208" s="52" cm="1">
        <f t="array" ref="Q208">--(_xlfn.AGGREGATE(14,6,Tabel1[Date]/(Tabel1[semaine]=Tabel1[[#This Row],[semaine]]),1)=Tabel1[[#This Row],[Date]])</f>
        <v>0</v>
      </c>
      <c r="R208" s="41" t="str" cm="1">
        <f t="array" ref="R208">IF(Tabel1[[#This Row],[auxi]:[auxi]],SUMIF(Tabel1[semaine],Tabel1[[#This Row],[semaine]],Tabel1[Heures payées]),"-")</f>
        <v>-</v>
      </c>
      <c r="S208" s="42" t="str" cm="1">
        <f t="array" ref="S208">IF(Tabel1[[#This Row],[auxi]:[auxi]],Tabel1[[#This Row],[total semaine]]*24-Contrat_hebdo__h,"")</f>
        <v/>
      </c>
      <c r="T208" s="35" t="str" cm="1">
        <f t="array" ref="T208">IF(Tabel1[[#This Row],[auxi]:[auxi]],SUMIF(Tabel1[semaine],Tabel1[[#This Row],[semaine]],Tabel1[Repas matin]),"-")</f>
        <v>-</v>
      </c>
      <c r="U208" s="35" t="str" cm="1">
        <f t="array" ref="U208">IF(Tabel1[[#This Row],[auxi]:[auxi]],SUMIF(Tabel1[semaine],Tabel1[[#This Row],[semaine]],Tabel1[Repas soir]),"-")</f>
        <v>-</v>
      </c>
      <c r="V208"/>
    </row>
    <row r="209" spans="1:22" ht="15.75" thickBot="1" x14ac:dyDescent="0.3">
      <c r="A209" s="35" t="str">
        <f>MOD(YEAR(Tabel1[[#This Row],[Date]]-WEEKDAY(Tabel1[[#This Row],[Date]],2)+4),100)&amp;TEXT(_xlfn.ISOWEEKNUM(Tabel1[[#This Row],[Date]]),"-00")</f>
        <v>26-30</v>
      </c>
      <c r="B209" s="55" t="str">
        <f>MOD(YEAR(Tabel1[[#This Row],[Date]]),100) &amp; TEXT(MONTH(Tabel1[[#This Row],[Date]]),"-00")</f>
        <v>26-07</v>
      </c>
      <c r="C209" s="36">
        <v>46225</v>
      </c>
      <c r="D209" s="37"/>
      <c r="E209" s="37"/>
      <c r="F209" s="37"/>
      <c r="G209" s="37"/>
      <c r="H209" s="37"/>
      <c r="I209" s="37"/>
      <c r="J209" s="37"/>
      <c r="K209" s="37"/>
      <c r="L209" s="38">
        <f>IF(OR(C209="",ISBLANK(C209)),"",IF(G209="",0,G209-D209-(F209-E209))+IF(K209="",0,IF(K209&lt;H209,K209+1,K209)-H209-(J209-I209)))</f>
        <v>0</v>
      </c>
      <c r="M209" s="39"/>
      <c r="N209" s="38">
        <f>IF(C209="","",IF(M209&lt;&gt;"",IF(ISNUMBER(SEARCH("ecole",M209)),8/24,IF(OR(M209="Congés payés",M209="RTT",M209="Arrêt de travail",M209="Congés sans solde",M209="Jour de repos",M209="Formation"),7/24,IF(M209="Férié",7.8/24,L209))),L209))</f>
        <v>0</v>
      </c>
      <c r="O209" s="39"/>
      <c r="P209" s="40"/>
      <c r="Q209" s="52" cm="1">
        <f t="array" ref="Q209">--(_xlfn.AGGREGATE(14,6,Tabel1[Date]/(Tabel1[semaine]=Tabel1[[#This Row],[semaine]]),1)=Tabel1[[#This Row],[Date]])</f>
        <v>0</v>
      </c>
      <c r="R209" s="41" t="str" cm="1">
        <f t="array" ref="R209">IF(Tabel1[[#This Row],[auxi]:[auxi]],SUMIF(Tabel1[semaine],Tabel1[[#This Row],[semaine]],Tabel1[Heures payées]),"-")</f>
        <v>-</v>
      </c>
      <c r="S209" s="42" t="str" cm="1">
        <f t="array" ref="S209">IF(Tabel1[[#This Row],[auxi]:[auxi]],Tabel1[[#This Row],[total semaine]]*24-Contrat_hebdo__h,"")</f>
        <v/>
      </c>
      <c r="T209" s="35" t="str" cm="1">
        <f t="array" ref="T209">IF(Tabel1[[#This Row],[auxi]:[auxi]],SUMIF(Tabel1[semaine],Tabel1[[#This Row],[semaine]],Tabel1[Repas matin]),"-")</f>
        <v>-</v>
      </c>
      <c r="U209" s="35" t="str" cm="1">
        <f t="array" ref="U209">IF(Tabel1[[#This Row],[auxi]:[auxi]],SUMIF(Tabel1[semaine],Tabel1[[#This Row],[semaine]],Tabel1[Repas soir]),"-")</f>
        <v>-</v>
      </c>
      <c r="V209"/>
    </row>
    <row r="210" spans="1:22" ht="15.75" thickBot="1" x14ac:dyDescent="0.3">
      <c r="A210" s="35" t="str">
        <f>MOD(YEAR(Tabel1[[#This Row],[Date]]-WEEKDAY(Tabel1[[#This Row],[Date]],2)+4),100)&amp;TEXT(_xlfn.ISOWEEKNUM(Tabel1[[#This Row],[Date]]),"-00")</f>
        <v>26-30</v>
      </c>
      <c r="B210" s="55" t="str">
        <f>MOD(YEAR(Tabel1[[#This Row],[Date]]),100) &amp; TEXT(MONTH(Tabel1[[#This Row],[Date]]),"-00")</f>
        <v>26-07</v>
      </c>
      <c r="C210" s="36">
        <v>46226</v>
      </c>
      <c r="D210" s="37"/>
      <c r="E210" s="37"/>
      <c r="F210" s="37"/>
      <c r="G210" s="37"/>
      <c r="H210" s="37"/>
      <c r="I210" s="37"/>
      <c r="J210" s="37"/>
      <c r="K210" s="37"/>
      <c r="L210" s="38">
        <f>IF(OR(C210="",ISBLANK(C210)),"",IF(G210="",0,G210-D210-(F210-E210))+IF(K210="",0,IF(K210&lt;H210,K210+1,K210)-H210-(J210-I210)))</f>
        <v>0</v>
      </c>
      <c r="M210" s="39"/>
      <c r="N210" s="38">
        <f>IF(C210="","",IF(M210&lt;&gt;"",IF(ISNUMBER(SEARCH("ecole",M210)),8/24,IF(OR(M210="Congés payés",M210="RTT",M210="Arrêt de travail",M210="Congés sans solde",M210="Jour de repos",M210="Formation"),7/24,IF(M210="Férié",7.8/24,L210))),L210))</f>
        <v>0</v>
      </c>
      <c r="O210" s="39"/>
      <c r="P210" s="40"/>
      <c r="Q210" s="52" cm="1">
        <f t="array" ref="Q210">--(_xlfn.AGGREGATE(14,6,Tabel1[Date]/(Tabel1[semaine]=Tabel1[[#This Row],[semaine]]),1)=Tabel1[[#This Row],[Date]])</f>
        <v>0</v>
      </c>
      <c r="R210" s="41" t="str" cm="1">
        <f t="array" ref="R210">IF(Tabel1[[#This Row],[auxi]:[auxi]],SUMIF(Tabel1[semaine],Tabel1[[#This Row],[semaine]],Tabel1[Heures payées]),"-")</f>
        <v>-</v>
      </c>
      <c r="S210" s="42" t="str" cm="1">
        <f t="array" ref="S210">IF(Tabel1[[#This Row],[auxi]:[auxi]],Tabel1[[#This Row],[total semaine]]*24-Contrat_hebdo__h,"")</f>
        <v/>
      </c>
      <c r="T210" s="35" t="str" cm="1">
        <f t="array" ref="T210">IF(Tabel1[[#This Row],[auxi]:[auxi]],SUMIF(Tabel1[semaine],Tabel1[[#This Row],[semaine]],Tabel1[Repas matin]),"-")</f>
        <v>-</v>
      </c>
      <c r="U210" s="35" t="str" cm="1">
        <f t="array" ref="U210">IF(Tabel1[[#This Row],[auxi]:[auxi]],SUMIF(Tabel1[semaine],Tabel1[[#This Row],[semaine]],Tabel1[Repas soir]),"-")</f>
        <v>-</v>
      </c>
      <c r="V210"/>
    </row>
    <row r="211" spans="1:22" ht="15.75" thickBot="1" x14ac:dyDescent="0.3">
      <c r="A211" s="35" t="str">
        <f>MOD(YEAR(Tabel1[[#This Row],[Date]]-WEEKDAY(Tabel1[[#This Row],[Date]],2)+4),100)&amp;TEXT(_xlfn.ISOWEEKNUM(Tabel1[[#This Row],[Date]]),"-00")</f>
        <v>26-30</v>
      </c>
      <c r="B211" s="55" t="str">
        <f>MOD(YEAR(Tabel1[[#This Row],[Date]]),100) &amp; TEXT(MONTH(Tabel1[[#This Row],[Date]]),"-00")</f>
        <v>26-07</v>
      </c>
      <c r="C211" s="36">
        <v>46227</v>
      </c>
      <c r="D211" s="37"/>
      <c r="E211" s="37"/>
      <c r="F211" s="37"/>
      <c r="G211" s="37"/>
      <c r="H211" s="37"/>
      <c r="I211" s="37"/>
      <c r="J211" s="37"/>
      <c r="K211" s="37"/>
      <c r="L211" s="38">
        <f>IF(OR(C211="",ISBLANK(C211)),"",IF(G211="",0,G211-D211-(F211-E211))+IF(K211="",0,IF(K211&lt;H211,K211+1,K211)-H211-(J211-I211)))</f>
        <v>0</v>
      </c>
      <c r="M211" s="39"/>
      <c r="N211" s="38">
        <f>IF(C211="","",IF(M211&lt;&gt;"",IF(ISNUMBER(SEARCH("ecole",M211)),8/24,IF(OR(M211="Congés payés",M211="RTT",M211="Arrêt de travail",M211="Congés sans solde",M211="Jour de repos",M211="Formation"),7/24,IF(M211="Férié",7.8/24,L211))),L211))</f>
        <v>0</v>
      </c>
      <c r="O211" s="39"/>
      <c r="P211" s="40"/>
      <c r="Q211" s="52" cm="1">
        <f t="array" ref="Q211">--(_xlfn.AGGREGATE(14,6,Tabel1[Date]/(Tabel1[semaine]=Tabel1[[#This Row],[semaine]]),1)=Tabel1[[#This Row],[Date]])</f>
        <v>0</v>
      </c>
      <c r="R211" s="41" t="str" cm="1">
        <f t="array" ref="R211">IF(Tabel1[[#This Row],[auxi]:[auxi]],SUMIF(Tabel1[semaine],Tabel1[[#This Row],[semaine]],Tabel1[Heures payées]),"-")</f>
        <v>-</v>
      </c>
      <c r="S211" s="42" t="str" cm="1">
        <f t="array" ref="S211">IF(Tabel1[[#This Row],[auxi]:[auxi]],Tabel1[[#This Row],[total semaine]]*24-Contrat_hebdo__h,"")</f>
        <v/>
      </c>
      <c r="T211" s="35" t="str" cm="1">
        <f t="array" ref="T211">IF(Tabel1[[#This Row],[auxi]:[auxi]],SUMIF(Tabel1[semaine],Tabel1[[#This Row],[semaine]],Tabel1[Repas matin]),"-")</f>
        <v>-</v>
      </c>
      <c r="U211" s="35" t="str" cm="1">
        <f t="array" ref="U211">IF(Tabel1[[#This Row],[auxi]:[auxi]],SUMIF(Tabel1[semaine],Tabel1[[#This Row],[semaine]],Tabel1[Repas soir]),"-")</f>
        <v>-</v>
      </c>
      <c r="V211"/>
    </row>
    <row r="212" spans="1:22" ht="15.75" thickBot="1" x14ac:dyDescent="0.3">
      <c r="A212" s="35" t="str">
        <f>MOD(YEAR(Tabel1[[#This Row],[Date]]-WEEKDAY(Tabel1[[#This Row],[Date]],2)+4),100)&amp;TEXT(_xlfn.ISOWEEKNUM(Tabel1[[#This Row],[Date]]),"-00")</f>
        <v>26-30</v>
      </c>
      <c r="B212" s="55" t="str">
        <f>MOD(YEAR(Tabel1[[#This Row],[Date]]),100) &amp; TEXT(MONTH(Tabel1[[#This Row],[Date]]),"-00")</f>
        <v>26-07</v>
      </c>
      <c r="C212" s="36">
        <v>46228</v>
      </c>
      <c r="D212" s="37"/>
      <c r="E212" s="37"/>
      <c r="F212" s="37"/>
      <c r="G212" s="37"/>
      <c r="H212" s="37"/>
      <c r="I212" s="37"/>
      <c r="J212" s="37"/>
      <c r="K212" s="37"/>
      <c r="L212" s="38">
        <f>IF(OR(C212="",ISBLANK(C212)),"",IF(G212="",0,G212-D212-(F212-E212))+IF(K212="",0,IF(K212&lt;H212,K212+1,K212)-H212-(J212-I212)))</f>
        <v>0</v>
      </c>
      <c r="M212" s="39"/>
      <c r="N212" s="38">
        <f>IF(C212="","",IF(M212&lt;&gt;"",IF(ISNUMBER(SEARCH("ecole",M212)),8/24,IF(OR(M212="Congés payés",M212="RTT",M212="Arrêt de travail",M212="Congés sans solde",M212="Jour de repos",M212="Formation"),7/24,IF(M212="Férié",7.8/24,L212))),L212))</f>
        <v>0</v>
      </c>
      <c r="O212" s="39"/>
      <c r="P212" s="40"/>
      <c r="Q212" s="52" cm="1">
        <f t="array" ref="Q212">--(_xlfn.AGGREGATE(14,6,Tabel1[Date]/(Tabel1[semaine]=Tabel1[[#This Row],[semaine]]),1)=Tabel1[[#This Row],[Date]])</f>
        <v>0</v>
      </c>
      <c r="R212" s="41" t="str" cm="1">
        <f t="array" ref="R212">IF(Tabel1[[#This Row],[auxi]:[auxi]],SUMIF(Tabel1[semaine],Tabel1[[#This Row],[semaine]],Tabel1[Heures payées]),"-")</f>
        <v>-</v>
      </c>
      <c r="S212" s="42" t="str" cm="1">
        <f t="array" ref="S212">IF(Tabel1[[#This Row],[auxi]:[auxi]],Tabel1[[#This Row],[total semaine]]*24-Contrat_hebdo__h,"")</f>
        <v/>
      </c>
      <c r="T212" s="35" t="str" cm="1">
        <f t="array" ref="T212">IF(Tabel1[[#This Row],[auxi]:[auxi]],SUMIF(Tabel1[semaine],Tabel1[[#This Row],[semaine]],Tabel1[Repas matin]),"-")</f>
        <v>-</v>
      </c>
      <c r="U212" s="35" t="str" cm="1">
        <f t="array" ref="U212">IF(Tabel1[[#This Row],[auxi]:[auxi]],SUMIF(Tabel1[semaine],Tabel1[[#This Row],[semaine]],Tabel1[Repas soir]),"-")</f>
        <v>-</v>
      </c>
      <c r="V212"/>
    </row>
    <row r="213" spans="1:22" ht="15.75" thickBot="1" x14ac:dyDescent="0.3">
      <c r="A213" s="35" t="str">
        <f>MOD(YEAR(Tabel1[[#This Row],[Date]]-WEEKDAY(Tabel1[[#This Row],[Date]],2)+4),100)&amp;TEXT(_xlfn.ISOWEEKNUM(Tabel1[[#This Row],[Date]]),"-00")</f>
        <v>26-30</v>
      </c>
      <c r="B213" s="55" t="str">
        <f>MOD(YEAR(Tabel1[[#This Row],[Date]]),100) &amp; TEXT(MONTH(Tabel1[[#This Row],[Date]]),"-00")</f>
        <v>26-07</v>
      </c>
      <c r="C213" s="36">
        <v>46229</v>
      </c>
      <c r="D213" s="37"/>
      <c r="E213" s="37"/>
      <c r="F213" s="37"/>
      <c r="G213" s="37"/>
      <c r="H213" s="37"/>
      <c r="I213" s="37"/>
      <c r="J213" s="37"/>
      <c r="K213" s="37"/>
      <c r="L213" s="38">
        <f>IF(OR(C213="",ISBLANK(C213)),"",IF(G213="",0,G213-D213-(F213-E213))+IF(K213="",0,IF(K213&lt;H213,K213+1,K213)-H213-(J213-I213)))</f>
        <v>0</v>
      </c>
      <c r="M213" s="39"/>
      <c r="N213" s="38">
        <f>IF(C213="","",IF(M213&lt;&gt;"",IF(ISNUMBER(SEARCH("ecole",M213)),8/24,IF(OR(M213="Congés payés",M213="RTT",M213="Arrêt de travail",M213="Congés sans solde",M213="Jour de repos",M213="Formation"),7/24,IF(M213="Férié",7.8/24,L213))),L213))</f>
        <v>0</v>
      </c>
      <c r="O213" s="39"/>
      <c r="P213" s="40"/>
      <c r="Q213" s="52" cm="1">
        <f t="array" ref="Q213">--(_xlfn.AGGREGATE(14,6,Tabel1[Date]/(Tabel1[semaine]=Tabel1[[#This Row],[semaine]]),1)=Tabel1[[#This Row],[Date]])</f>
        <v>1</v>
      </c>
      <c r="R213" s="41" cm="1">
        <f t="array" ref="R213">IF(Tabel1[[#This Row],[auxi]:[auxi]],SUMIF(Tabel1[semaine],Tabel1[[#This Row],[semaine]],Tabel1[Heures payées]),"-")</f>
        <v>0</v>
      </c>
      <c r="S213" s="42" cm="1">
        <f t="array" ref="S213">IF(Tabel1[[#This Row],[auxi]:[auxi]],Tabel1[[#This Row],[total semaine]]*24-Contrat_hebdo__h,"")</f>
        <v>-39</v>
      </c>
      <c r="T213" s="35" cm="1">
        <f t="array" ref="T213">IF(Tabel1[[#This Row],[auxi]:[auxi]],SUMIF(Tabel1[semaine],Tabel1[[#This Row],[semaine]],Tabel1[Repas matin]),"-")</f>
        <v>0</v>
      </c>
      <c r="U213" s="35" cm="1">
        <f t="array" ref="U213">IF(Tabel1[[#This Row],[auxi]:[auxi]],SUMIF(Tabel1[semaine],Tabel1[[#This Row],[semaine]],Tabel1[Repas soir]),"-")</f>
        <v>0</v>
      </c>
      <c r="V213"/>
    </row>
    <row r="214" spans="1:22" ht="15.75" thickBot="1" x14ac:dyDescent="0.3">
      <c r="A214" s="35" t="str">
        <f>MOD(YEAR(Tabel1[[#This Row],[Date]]-WEEKDAY(Tabel1[[#This Row],[Date]],2)+4),100)&amp;TEXT(_xlfn.ISOWEEKNUM(Tabel1[[#This Row],[Date]]),"-00")</f>
        <v>26-31</v>
      </c>
      <c r="B214" s="55" t="str">
        <f>MOD(YEAR(Tabel1[[#This Row],[Date]]),100) &amp; TEXT(MONTH(Tabel1[[#This Row],[Date]]),"-00")</f>
        <v>26-07</v>
      </c>
      <c r="C214" s="36">
        <v>46230</v>
      </c>
      <c r="D214" s="37"/>
      <c r="E214" s="37"/>
      <c r="F214" s="37"/>
      <c r="G214" s="37"/>
      <c r="H214" s="37"/>
      <c r="I214" s="37"/>
      <c r="J214" s="37"/>
      <c r="K214" s="37"/>
      <c r="L214" s="38">
        <f>IF(OR(C214="",ISBLANK(C214)),"",IF(G214="",0,G214-D214-(F214-E214))+IF(K214="",0,IF(K214&lt;H214,K214+1,K214)-H214-(J214-I214)))</f>
        <v>0</v>
      </c>
      <c r="M214" s="39"/>
      <c r="N214" s="38">
        <f>IF(C214="","",IF(M214&lt;&gt;"",IF(ISNUMBER(SEARCH("ecole",M214)),8/24,IF(OR(M214="Congés payés",M214="RTT",M214="Arrêt de travail",M214="Congés sans solde",M214="Jour de repos",M214="Formation"),7/24,IF(M214="Férié",7.8/24,L214))),L214))</f>
        <v>0</v>
      </c>
      <c r="O214" s="39"/>
      <c r="P214" s="40"/>
      <c r="Q214" s="52" cm="1">
        <f t="array" ref="Q214">--(_xlfn.AGGREGATE(14,6,Tabel1[Date]/(Tabel1[semaine]=Tabel1[[#This Row],[semaine]]),1)=Tabel1[[#This Row],[Date]])</f>
        <v>0</v>
      </c>
      <c r="R214" s="41" t="str" cm="1">
        <f t="array" ref="R214">IF(Tabel1[[#This Row],[auxi]:[auxi]],SUMIF(Tabel1[semaine],Tabel1[[#This Row],[semaine]],Tabel1[Heures payées]),"-")</f>
        <v>-</v>
      </c>
      <c r="S214" s="42" t="str" cm="1">
        <f t="array" ref="S214">IF(Tabel1[[#This Row],[auxi]:[auxi]],Tabel1[[#This Row],[total semaine]]*24-Contrat_hebdo__h,"")</f>
        <v/>
      </c>
      <c r="T214" s="35" t="str" cm="1">
        <f t="array" ref="T214">IF(Tabel1[[#This Row],[auxi]:[auxi]],SUMIF(Tabel1[semaine],Tabel1[[#This Row],[semaine]],Tabel1[Repas matin]),"-")</f>
        <v>-</v>
      </c>
      <c r="U214" s="35" t="str" cm="1">
        <f t="array" ref="U214">IF(Tabel1[[#This Row],[auxi]:[auxi]],SUMIF(Tabel1[semaine],Tabel1[[#This Row],[semaine]],Tabel1[Repas soir]),"-")</f>
        <v>-</v>
      </c>
      <c r="V214"/>
    </row>
    <row r="215" spans="1:22" ht="15.75" thickBot="1" x14ac:dyDescent="0.3">
      <c r="A215" s="35" t="str">
        <f>MOD(YEAR(Tabel1[[#This Row],[Date]]-WEEKDAY(Tabel1[[#This Row],[Date]],2)+4),100)&amp;TEXT(_xlfn.ISOWEEKNUM(Tabel1[[#This Row],[Date]]),"-00")</f>
        <v>26-31</v>
      </c>
      <c r="B215" s="55" t="str">
        <f>MOD(YEAR(Tabel1[[#This Row],[Date]]),100) &amp; TEXT(MONTH(Tabel1[[#This Row],[Date]]),"-00")</f>
        <v>26-07</v>
      </c>
      <c r="C215" s="36">
        <v>46231</v>
      </c>
      <c r="D215" s="37"/>
      <c r="E215" s="37"/>
      <c r="F215" s="37"/>
      <c r="G215" s="37"/>
      <c r="H215" s="37"/>
      <c r="I215" s="37"/>
      <c r="J215" s="37"/>
      <c r="K215" s="37"/>
      <c r="L215" s="38">
        <f>IF(OR(C215="",ISBLANK(C215)),"",IF(G215="",0,G215-D215-(F215-E215))+IF(K215="",0,IF(K215&lt;H215,K215+1,K215)-H215-(J215-I215)))</f>
        <v>0</v>
      </c>
      <c r="M215" s="39"/>
      <c r="N215" s="38">
        <f>IF(C215="","",IF(M215&lt;&gt;"",IF(ISNUMBER(SEARCH("ecole",M215)),8/24,IF(OR(M215="Congés payés",M215="RTT",M215="Arrêt de travail",M215="Congés sans solde",M215="Jour de repos",M215="Formation"),7/24,IF(M215="Férié",7.8/24,L215))),L215))</f>
        <v>0</v>
      </c>
      <c r="O215" s="39"/>
      <c r="P215" s="40"/>
      <c r="Q215" s="52" cm="1">
        <f t="array" ref="Q215">--(_xlfn.AGGREGATE(14,6,Tabel1[Date]/(Tabel1[semaine]=Tabel1[[#This Row],[semaine]]),1)=Tabel1[[#This Row],[Date]])</f>
        <v>0</v>
      </c>
      <c r="R215" s="41" t="str" cm="1">
        <f t="array" ref="R215">IF(Tabel1[[#This Row],[auxi]:[auxi]],SUMIF(Tabel1[semaine],Tabel1[[#This Row],[semaine]],Tabel1[Heures payées]),"-")</f>
        <v>-</v>
      </c>
      <c r="S215" s="42" t="str" cm="1">
        <f t="array" ref="S215">IF(Tabel1[[#This Row],[auxi]:[auxi]],Tabel1[[#This Row],[total semaine]]*24-Contrat_hebdo__h,"")</f>
        <v/>
      </c>
      <c r="T215" s="35" t="str" cm="1">
        <f t="array" ref="T215">IF(Tabel1[[#This Row],[auxi]:[auxi]],SUMIF(Tabel1[semaine],Tabel1[[#This Row],[semaine]],Tabel1[Repas matin]),"-")</f>
        <v>-</v>
      </c>
      <c r="U215" s="35" t="str" cm="1">
        <f t="array" ref="U215">IF(Tabel1[[#This Row],[auxi]:[auxi]],SUMIF(Tabel1[semaine],Tabel1[[#This Row],[semaine]],Tabel1[Repas soir]),"-")</f>
        <v>-</v>
      </c>
      <c r="V215"/>
    </row>
    <row r="216" spans="1:22" ht="15.75" thickBot="1" x14ac:dyDescent="0.3">
      <c r="A216" s="35" t="str">
        <f>MOD(YEAR(Tabel1[[#This Row],[Date]]-WEEKDAY(Tabel1[[#This Row],[Date]],2)+4),100)&amp;TEXT(_xlfn.ISOWEEKNUM(Tabel1[[#This Row],[Date]]),"-00")</f>
        <v>26-31</v>
      </c>
      <c r="B216" s="55" t="str">
        <f>MOD(YEAR(Tabel1[[#This Row],[Date]]),100) &amp; TEXT(MONTH(Tabel1[[#This Row],[Date]]),"-00")</f>
        <v>26-07</v>
      </c>
      <c r="C216" s="36">
        <v>46232</v>
      </c>
      <c r="D216" s="37"/>
      <c r="E216" s="37"/>
      <c r="F216" s="37"/>
      <c r="G216" s="37"/>
      <c r="H216" s="37"/>
      <c r="I216" s="37"/>
      <c r="J216" s="37"/>
      <c r="K216" s="37"/>
      <c r="L216" s="38">
        <f>IF(OR(C216="",ISBLANK(C216)),"",IF(G216="",0,G216-D216-(F216-E216))+IF(K216="",0,IF(K216&lt;H216,K216+1,K216)-H216-(J216-I216)))</f>
        <v>0</v>
      </c>
      <c r="M216" s="39"/>
      <c r="N216" s="38">
        <f>IF(C216="","",IF(M216&lt;&gt;"",IF(ISNUMBER(SEARCH("ecole",M216)),8/24,IF(OR(M216="Congés payés",M216="RTT",M216="Arrêt de travail",M216="Congés sans solde",M216="Jour de repos",M216="Formation"),7/24,IF(M216="Férié",7.8/24,L216))),L216))</f>
        <v>0</v>
      </c>
      <c r="O216" s="39"/>
      <c r="P216" s="40"/>
      <c r="Q216" s="52" cm="1">
        <f t="array" ref="Q216">--(_xlfn.AGGREGATE(14,6,Tabel1[Date]/(Tabel1[semaine]=Tabel1[[#This Row],[semaine]]),1)=Tabel1[[#This Row],[Date]])</f>
        <v>0</v>
      </c>
      <c r="R216" s="41" t="str" cm="1">
        <f t="array" ref="R216">IF(Tabel1[[#This Row],[auxi]:[auxi]],SUMIF(Tabel1[semaine],Tabel1[[#This Row],[semaine]],Tabel1[Heures payées]),"-")</f>
        <v>-</v>
      </c>
      <c r="S216" s="42" t="str" cm="1">
        <f t="array" ref="S216">IF(Tabel1[[#This Row],[auxi]:[auxi]],Tabel1[[#This Row],[total semaine]]*24-Contrat_hebdo__h,"")</f>
        <v/>
      </c>
      <c r="T216" s="35" t="str" cm="1">
        <f t="array" ref="T216">IF(Tabel1[[#This Row],[auxi]:[auxi]],SUMIF(Tabel1[semaine],Tabel1[[#This Row],[semaine]],Tabel1[Repas matin]),"-")</f>
        <v>-</v>
      </c>
      <c r="U216" s="35" t="str" cm="1">
        <f t="array" ref="U216">IF(Tabel1[[#This Row],[auxi]:[auxi]],SUMIF(Tabel1[semaine],Tabel1[[#This Row],[semaine]],Tabel1[Repas soir]),"-")</f>
        <v>-</v>
      </c>
      <c r="V216"/>
    </row>
    <row r="217" spans="1:22" ht="15.75" thickBot="1" x14ac:dyDescent="0.3">
      <c r="A217" s="35" t="str">
        <f>MOD(YEAR(Tabel1[[#This Row],[Date]]-WEEKDAY(Tabel1[[#This Row],[Date]],2)+4),100)&amp;TEXT(_xlfn.ISOWEEKNUM(Tabel1[[#This Row],[Date]]),"-00")</f>
        <v>26-31</v>
      </c>
      <c r="B217" s="55" t="str">
        <f>MOD(YEAR(Tabel1[[#This Row],[Date]]),100) &amp; TEXT(MONTH(Tabel1[[#This Row],[Date]]),"-00")</f>
        <v>26-07</v>
      </c>
      <c r="C217" s="36">
        <v>46233</v>
      </c>
      <c r="D217" s="37"/>
      <c r="E217" s="37"/>
      <c r="F217" s="37"/>
      <c r="G217" s="37"/>
      <c r="H217" s="37"/>
      <c r="I217" s="37"/>
      <c r="J217" s="37"/>
      <c r="K217" s="37"/>
      <c r="L217" s="38">
        <f>IF(OR(C217="",ISBLANK(C217)),"",IF(G217="",0,G217-D217-(F217-E217))+IF(K217="",0,IF(K217&lt;H217,K217+1,K217)-H217-(J217-I217)))</f>
        <v>0</v>
      </c>
      <c r="M217" s="39"/>
      <c r="N217" s="38">
        <f>IF(C217="","",IF(M217&lt;&gt;"",IF(ISNUMBER(SEARCH("ecole",M217)),8/24,IF(OR(M217="Congés payés",M217="RTT",M217="Arrêt de travail",M217="Congés sans solde",M217="Jour de repos",M217="Formation"),7/24,IF(M217="Férié",7.8/24,L217))),L217))</f>
        <v>0</v>
      </c>
      <c r="O217" s="39"/>
      <c r="P217" s="40"/>
      <c r="Q217" s="52" cm="1">
        <f t="array" ref="Q217">--(_xlfn.AGGREGATE(14,6,Tabel1[Date]/(Tabel1[semaine]=Tabel1[[#This Row],[semaine]]),1)=Tabel1[[#This Row],[Date]])</f>
        <v>0</v>
      </c>
      <c r="R217" s="41" t="str" cm="1">
        <f t="array" ref="R217">IF(Tabel1[[#This Row],[auxi]:[auxi]],SUMIF(Tabel1[semaine],Tabel1[[#This Row],[semaine]],Tabel1[Heures payées]),"-")</f>
        <v>-</v>
      </c>
      <c r="S217" s="42" t="str" cm="1">
        <f t="array" ref="S217">IF(Tabel1[[#This Row],[auxi]:[auxi]],Tabel1[[#This Row],[total semaine]]*24-Contrat_hebdo__h,"")</f>
        <v/>
      </c>
      <c r="T217" s="35" t="str" cm="1">
        <f t="array" ref="T217">IF(Tabel1[[#This Row],[auxi]:[auxi]],SUMIF(Tabel1[semaine],Tabel1[[#This Row],[semaine]],Tabel1[Repas matin]),"-")</f>
        <v>-</v>
      </c>
      <c r="U217" s="35" t="str" cm="1">
        <f t="array" ref="U217">IF(Tabel1[[#This Row],[auxi]:[auxi]],SUMIF(Tabel1[semaine],Tabel1[[#This Row],[semaine]],Tabel1[Repas soir]),"-")</f>
        <v>-</v>
      </c>
      <c r="V217"/>
    </row>
    <row r="218" spans="1:22" ht="15.75" thickBot="1" x14ac:dyDescent="0.3">
      <c r="A218" s="35" t="str">
        <f>MOD(YEAR(Tabel1[[#This Row],[Date]]-WEEKDAY(Tabel1[[#This Row],[Date]],2)+4),100)&amp;TEXT(_xlfn.ISOWEEKNUM(Tabel1[[#This Row],[Date]]),"-00")</f>
        <v>26-31</v>
      </c>
      <c r="B218" s="55" t="str">
        <f>MOD(YEAR(Tabel1[[#This Row],[Date]]),100) &amp; TEXT(MONTH(Tabel1[[#This Row],[Date]]),"-00")</f>
        <v>26-07</v>
      </c>
      <c r="C218" s="36">
        <v>46234</v>
      </c>
      <c r="D218" s="37"/>
      <c r="E218" s="37"/>
      <c r="F218" s="37"/>
      <c r="G218" s="37"/>
      <c r="H218" s="37"/>
      <c r="I218" s="37"/>
      <c r="J218" s="37"/>
      <c r="K218" s="37"/>
      <c r="L218" s="38">
        <f>IF(OR(C218="",ISBLANK(C218)),"",IF(G218="",0,G218-D218-(F218-E218))+IF(K218="",0,IF(K218&lt;H218,K218+1,K218)-H218-(J218-I218)))</f>
        <v>0</v>
      </c>
      <c r="M218" s="39"/>
      <c r="N218" s="38">
        <f>IF(C218="","",IF(M218&lt;&gt;"",IF(ISNUMBER(SEARCH("ecole",M218)),8/24,IF(OR(M218="Congés payés",M218="RTT",M218="Arrêt de travail",M218="Congés sans solde",M218="Jour de repos",M218="Formation"),7/24,IF(M218="Férié",7.8/24,L218))),L218))</f>
        <v>0</v>
      </c>
      <c r="O218" s="39"/>
      <c r="P218" s="40"/>
      <c r="Q218" s="52" cm="1">
        <f t="array" ref="Q218">--(_xlfn.AGGREGATE(14,6,Tabel1[Date]/(Tabel1[semaine]=Tabel1[[#This Row],[semaine]]),1)=Tabel1[[#This Row],[Date]])</f>
        <v>0</v>
      </c>
      <c r="R218" s="41" t="str" cm="1">
        <f t="array" ref="R218">IF(Tabel1[[#This Row],[auxi]:[auxi]],SUMIF(Tabel1[semaine],Tabel1[[#This Row],[semaine]],Tabel1[Heures payées]),"-")</f>
        <v>-</v>
      </c>
      <c r="S218" s="42" t="str" cm="1">
        <f t="array" ref="S218">IF(Tabel1[[#This Row],[auxi]:[auxi]],Tabel1[[#This Row],[total semaine]]*24-Contrat_hebdo__h,"")</f>
        <v/>
      </c>
      <c r="T218" s="35" t="str" cm="1">
        <f t="array" ref="T218">IF(Tabel1[[#This Row],[auxi]:[auxi]],SUMIF(Tabel1[semaine],Tabel1[[#This Row],[semaine]],Tabel1[Repas matin]),"-")</f>
        <v>-</v>
      </c>
      <c r="U218" s="35" t="str" cm="1">
        <f t="array" ref="U218">IF(Tabel1[[#This Row],[auxi]:[auxi]],SUMIF(Tabel1[semaine],Tabel1[[#This Row],[semaine]],Tabel1[Repas soir]),"-")</f>
        <v>-</v>
      </c>
      <c r="V218"/>
    </row>
    <row r="219" spans="1:22" ht="15.75" thickBot="1" x14ac:dyDescent="0.3">
      <c r="A219" s="35" t="str">
        <f>MOD(YEAR(Tabel1[[#This Row],[Date]]-WEEKDAY(Tabel1[[#This Row],[Date]],2)+4),100)&amp;TEXT(_xlfn.ISOWEEKNUM(Tabel1[[#This Row],[Date]]),"-00")</f>
        <v>26-31</v>
      </c>
      <c r="B219" s="55" t="str">
        <f>MOD(YEAR(Tabel1[[#This Row],[Date]]),100) &amp; TEXT(MONTH(Tabel1[[#This Row],[Date]]),"-00")</f>
        <v>26-08</v>
      </c>
      <c r="C219" s="36">
        <v>46235</v>
      </c>
      <c r="D219" s="37"/>
      <c r="E219" s="37"/>
      <c r="F219" s="37"/>
      <c r="G219" s="37"/>
      <c r="H219" s="37"/>
      <c r="I219" s="37"/>
      <c r="J219" s="37"/>
      <c r="K219" s="37"/>
      <c r="L219" s="38">
        <f>IF(OR(C219="",ISBLANK(C219)),"",IF(G219="",0,G219-D219-(F219-E219))+IF(K219="",0,IF(K219&lt;H219,K219+1,K219)-H219-(J219-I219)))</f>
        <v>0</v>
      </c>
      <c r="M219" s="39"/>
      <c r="N219" s="38">
        <f>IF(C219="","",IF(M219&lt;&gt;"",IF(ISNUMBER(SEARCH("ecole",M219)),8/24,IF(OR(M219="Congés payés",M219="RTT",M219="Arrêt de travail",M219="Congés sans solde",M219="Jour de repos",M219="Formation"),7/24,IF(M219="Férié",7.8/24,L219))),L219))</f>
        <v>0</v>
      </c>
      <c r="O219" s="39"/>
      <c r="P219" s="40"/>
      <c r="Q219" s="52" cm="1">
        <f t="array" ref="Q219">--(_xlfn.AGGREGATE(14,6,Tabel1[Date]/(Tabel1[semaine]=Tabel1[[#This Row],[semaine]]),1)=Tabel1[[#This Row],[Date]])</f>
        <v>0</v>
      </c>
      <c r="R219" s="41" t="str" cm="1">
        <f t="array" ref="R219">IF(Tabel1[[#This Row],[auxi]:[auxi]],SUMIF(Tabel1[semaine],Tabel1[[#This Row],[semaine]],Tabel1[Heures payées]),"-")</f>
        <v>-</v>
      </c>
      <c r="S219" s="42" t="str" cm="1">
        <f t="array" ref="S219">IF(Tabel1[[#This Row],[auxi]:[auxi]],Tabel1[[#This Row],[total semaine]]*24-Contrat_hebdo__h,"")</f>
        <v/>
      </c>
      <c r="T219" s="35" t="str" cm="1">
        <f t="array" ref="T219">IF(Tabel1[[#This Row],[auxi]:[auxi]],SUMIF(Tabel1[semaine],Tabel1[[#This Row],[semaine]],Tabel1[Repas matin]),"-")</f>
        <v>-</v>
      </c>
      <c r="U219" s="35" t="str" cm="1">
        <f t="array" ref="U219">IF(Tabel1[[#This Row],[auxi]:[auxi]],SUMIF(Tabel1[semaine],Tabel1[[#This Row],[semaine]],Tabel1[Repas soir]),"-")</f>
        <v>-</v>
      </c>
      <c r="V219"/>
    </row>
    <row r="220" spans="1:22" ht="15.75" thickBot="1" x14ac:dyDescent="0.3">
      <c r="A220" s="35" t="str">
        <f>MOD(YEAR(Tabel1[[#This Row],[Date]]-WEEKDAY(Tabel1[[#This Row],[Date]],2)+4),100)&amp;TEXT(_xlfn.ISOWEEKNUM(Tabel1[[#This Row],[Date]]),"-00")</f>
        <v>26-31</v>
      </c>
      <c r="B220" s="55" t="str">
        <f>MOD(YEAR(Tabel1[[#This Row],[Date]]),100) &amp; TEXT(MONTH(Tabel1[[#This Row],[Date]]),"-00")</f>
        <v>26-08</v>
      </c>
      <c r="C220" s="36">
        <v>46236</v>
      </c>
      <c r="D220" s="37"/>
      <c r="E220" s="37"/>
      <c r="F220" s="37"/>
      <c r="G220" s="37"/>
      <c r="H220" s="37"/>
      <c r="I220" s="37"/>
      <c r="J220" s="37"/>
      <c r="K220" s="37"/>
      <c r="L220" s="38">
        <f>IF(OR(C220="",ISBLANK(C220)),"",IF(G220="",0,G220-D220-(F220-E220))+IF(K220="",0,IF(K220&lt;H220,K220+1,K220)-H220-(J220-I220)))</f>
        <v>0</v>
      </c>
      <c r="M220" s="39"/>
      <c r="N220" s="38">
        <f>IF(C220="","",IF(M220&lt;&gt;"",IF(ISNUMBER(SEARCH("ecole",M220)),8/24,IF(OR(M220="Congés payés",M220="RTT",M220="Arrêt de travail",M220="Congés sans solde",M220="Jour de repos",M220="Formation"),7/24,IF(M220="Férié",7.8/24,L220))),L220))</f>
        <v>0</v>
      </c>
      <c r="O220" s="39"/>
      <c r="P220" s="40"/>
      <c r="Q220" s="52" cm="1">
        <f t="array" ref="Q220">--(_xlfn.AGGREGATE(14,6,Tabel1[Date]/(Tabel1[semaine]=Tabel1[[#This Row],[semaine]]),1)=Tabel1[[#This Row],[Date]])</f>
        <v>1</v>
      </c>
      <c r="R220" s="41" cm="1">
        <f t="array" ref="R220">IF(Tabel1[[#This Row],[auxi]:[auxi]],SUMIF(Tabel1[semaine],Tabel1[[#This Row],[semaine]],Tabel1[Heures payées]),"-")</f>
        <v>0</v>
      </c>
      <c r="S220" s="42" cm="1">
        <f t="array" ref="S220">IF(Tabel1[[#This Row],[auxi]:[auxi]],Tabel1[[#This Row],[total semaine]]*24-Contrat_hebdo__h,"")</f>
        <v>-39</v>
      </c>
      <c r="T220" s="35" cm="1">
        <f t="array" ref="T220">IF(Tabel1[[#This Row],[auxi]:[auxi]],SUMIF(Tabel1[semaine],Tabel1[[#This Row],[semaine]],Tabel1[Repas matin]),"-")</f>
        <v>0</v>
      </c>
      <c r="U220" s="35" cm="1">
        <f t="array" ref="U220">IF(Tabel1[[#This Row],[auxi]:[auxi]],SUMIF(Tabel1[semaine],Tabel1[[#This Row],[semaine]],Tabel1[Repas soir]),"-")</f>
        <v>0</v>
      </c>
      <c r="V220"/>
    </row>
    <row r="221" spans="1:22" ht="15.75" thickBot="1" x14ac:dyDescent="0.3">
      <c r="A221" s="35" t="str">
        <f>MOD(YEAR(Tabel1[[#This Row],[Date]]-WEEKDAY(Tabel1[[#This Row],[Date]],2)+4),100)&amp;TEXT(_xlfn.ISOWEEKNUM(Tabel1[[#This Row],[Date]]),"-00")</f>
        <v>26-32</v>
      </c>
      <c r="B221" s="55" t="str">
        <f>MOD(YEAR(Tabel1[[#This Row],[Date]]),100) &amp; TEXT(MONTH(Tabel1[[#This Row],[Date]]),"-00")</f>
        <v>26-08</v>
      </c>
      <c r="C221" s="36">
        <v>46237</v>
      </c>
      <c r="D221" s="37"/>
      <c r="E221" s="37"/>
      <c r="F221" s="37"/>
      <c r="G221" s="37"/>
      <c r="H221" s="37"/>
      <c r="I221" s="37"/>
      <c r="J221" s="37"/>
      <c r="K221" s="37"/>
      <c r="L221" s="38">
        <f>IF(OR(C221="",ISBLANK(C221)),"",IF(G221="",0,G221-D221-(F221-E221))+IF(K221="",0,IF(K221&lt;H221,K221+1,K221)-H221-(J221-I221)))</f>
        <v>0</v>
      </c>
      <c r="M221" s="39"/>
      <c r="N221" s="38">
        <f>IF(C221="","",IF(M221&lt;&gt;"",IF(ISNUMBER(SEARCH("ecole",M221)),8/24,IF(OR(M221="Congés payés",M221="RTT",M221="Arrêt de travail",M221="Congés sans solde",M221="Jour de repos",M221="Formation"),7/24,IF(M221="Férié",7.8/24,L221))),L221))</f>
        <v>0</v>
      </c>
      <c r="O221" s="39"/>
      <c r="P221" s="40"/>
      <c r="Q221" s="52" cm="1">
        <f t="array" ref="Q221">--(_xlfn.AGGREGATE(14,6,Tabel1[Date]/(Tabel1[semaine]=Tabel1[[#This Row],[semaine]]),1)=Tabel1[[#This Row],[Date]])</f>
        <v>0</v>
      </c>
      <c r="R221" s="41" t="str" cm="1">
        <f t="array" ref="R221">IF(Tabel1[[#This Row],[auxi]:[auxi]],SUMIF(Tabel1[semaine],Tabel1[[#This Row],[semaine]],Tabel1[Heures payées]),"-")</f>
        <v>-</v>
      </c>
      <c r="S221" s="42" t="str" cm="1">
        <f t="array" ref="S221">IF(Tabel1[[#This Row],[auxi]:[auxi]],Tabel1[[#This Row],[total semaine]]*24-Contrat_hebdo__h,"")</f>
        <v/>
      </c>
      <c r="T221" s="35" t="str" cm="1">
        <f t="array" ref="T221">IF(Tabel1[[#This Row],[auxi]:[auxi]],SUMIF(Tabel1[semaine],Tabel1[[#This Row],[semaine]],Tabel1[Repas matin]),"-")</f>
        <v>-</v>
      </c>
      <c r="U221" s="35" t="str" cm="1">
        <f t="array" ref="U221">IF(Tabel1[[#This Row],[auxi]:[auxi]],SUMIF(Tabel1[semaine],Tabel1[[#This Row],[semaine]],Tabel1[Repas soir]),"-")</f>
        <v>-</v>
      </c>
      <c r="V221"/>
    </row>
    <row r="222" spans="1:22" ht="15.75" thickBot="1" x14ac:dyDescent="0.3">
      <c r="A222" s="35" t="str">
        <f>MOD(YEAR(Tabel1[[#This Row],[Date]]-WEEKDAY(Tabel1[[#This Row],[Date]],2)+4),100)&amp;TEXT(_xlfn.ISOWEEKNUM(Tabel1[[#This Row],[Date]]),"-00")</f>
        <v>26-32</v>
      </c>
      <c r="B222" s="55" t="str">
        <f>MOD(YEAR(Tabel1[[#This Row],[Date]]),100) &amp; TEXT(MONTH(Tabel1[[#This Row],[Date]]),"-00")</f>
        <v>26-08</v>
      </c>
      <c r="C222" s="36">
        <v>46238</v>
      </c>
      <c r="D222" s="37"/>
      <c r="E222" s="37"/>
      <c r="F222" s="37"/>
      <c r="G222" s="37"/>
      <c r="H222" s="37"/>
      <c r="I222" s="37"/>
      <c r="J222" s="37"/>
      <c r="K222" s="37"/>
      <c r="L222" s="38">
        <f>IF(OR(C222="",ISBLANK(C222)),"",IF(G222="",0,G222-D222-(F222-E222))+IF(K222="",0,IF(K222&lt;H222,K222+1,K222)-H222-(J222-I222)))</f>
        <v>0</v>
      </c>
      <c r="M222" s="39"/>
      <c r="N222" s="38">
        <f>IF(C222="","",IF(M222&lt;&gt;"",IF(ISNUMBER(SEARCH("ecole",M222)),8/24,IF(OR(M222="Congés payés",M222="RTT",M222="Arrêt de travail",M222="Congés sans solde",M222="Jour de repos",M222="Formation"),7/24,IF(M222="Férié",7.8/24,L222))),L222))</f>
        <v>0</v>
      </c>
      <c r="O222" s="39"/>
      <c r="P222" s="40"/>
      <c r="Q222" s="52" cm="1">
        <f t="array" ref="Q222">--(_xlfn.AGGREGATE(14,6,Tabel1[Date]/(Tabel1[semaine]=Tabel1[[#This Row],[semaine]]),1)=Tabel1[[#This Row],[Date]])</f>
        <v>0</v>
      </c>
      <c r="R222" s="41" t="str" cm="1">
        <f t="array" ref="R222">IF(Tabel1[[#This Row],[auxi]:[auxi]],SUMIF(Tabel1[semaine],Tabel1[[#This Row],[semaine]],Tabel1[Heures payées]),"-")</f>
        <v>-</v>
      </c>
      <c r="S222" s="42" t="str" cm="1">
        <f t="array" ref="S222">IF(Tabel1[[#This Row],[auxi]:[auxi]],Tabel1[[#This Row],[total semaine]]*24-Contrat_hebdo__h,"")</f>
        <v/>
      </c>
      <c r="T222" s="35" t="str" cm="1">
        <f t="array" ref="T222">IF(Tabel1[[#This Row],[auxi]:[auxi]],SUMIF(Tabel1[semaine],Tabel1[[#This Row],[semaine]],Tabel1[Repas matin]),"-")</f>
        <v>-</v>
      </c>
      <c r="U222" s="35" t="str" cm="1">
        <f t="array" ref="U222">IF(Tabel1[[#This Row],[auxi]:[auxi]],SUMIF(Tabel1[semaine],Tabel1[[#This Row],[semaine]],Tabel1[Repas soir]),"-")</f>
        <v>-</v>
      </c>
      <c r="V222"/>
    </row>
    <row r="223" spans="1:22" ht="15.75" thickBot="1" x14ac:dyDescent="0.3">
      <c r="A223" s="35" t="str">
        <f>MOD(YEAR(Tabel1[[#This Row],[Date]]-WEEKDAY(Tabel1[[#This Row],[Date]],2)+4),100)&amp;TEXT(_xlfn.ISOWEEKNUM(Tabel1[[#This Row],[Date]]),"-00")</f>
        <v>26-32</v>
      </c>
      <c r="B223" s="55" t="str">
        <f>MOD(YEAR(Tabel1[[#This Row],[Date]]),100) &amp; TEXT(MONTH(Tabel1[[#This Row],[Date]]),"-00")</f>
        <v>26-08</v>
      </c>
      <c r="C223" s="36">
        <v>46239</v>
      </c>
      <c r="D223" s="37"/>
      <c r="E223" s="37"/>
      <c r="F223" s="37"/>
      <c r="G223" s="37"/>
      <c r="H223" s="37"/>
      <c r="I223" s="37"/>
      <c r="J223" s="37"/>
      <c r="K223" s="37"/>
      <c r="L223" s="38">
        <f>IF(OR(C223="",ISBLANK(C223)),"",IF(G223="",0,G223-D223-(F223-E223))+IF(K223="",0,IF(K223&lt;H223,K223+1,K223)-H223-(J223-I223)))</f>
        <v>0</v>
      </c>
      <c r="M223" s="39"/>
      <c r="N223" s="38">
        <f>IF(C223="","",IF(M223&lt;&gt;"",IF(ISNUMBER(SEARCH("ecole",M223)),8/24,IF(OR(M223="Congés payés",M223="RTT",M223="Arrêt de travail",M223="Congés sans solde",M223="Jour de repos",M223="Formation"),7/24,IF(M223="Férié",7.8/24,L223))),L223))</f>
        <v>0</v>
      </c>
      <c r="O223" s="39"/>
      <c r="P223" s="40"/>
      <c r="Q223" s="52" cm="1">
        <f t="array" ref="Q223">--(_xlfn.AGGREGATE(14,6,Tabel1[Date]/(Tabel1[semaine]=Tabel1[[#This Row],[semaine]]),1)=Tabel1[[#This Row],[Date]])</f>
        <v>0</v>
      </c>
      <c r="R223" s="41" t="str" cm="1">
        <f t="array" ref="R223">IF(Tabel1[[#This Row],[auxi]:[auxi]],SUMIF(Tabel1[semaine],Tabel1[[#This Row],[semaine]],Tabel1[Heures payées]),"-")</f>
        <v>-</v>
      </c>
      <c r="S223" s="42" t="str" cm="1">
        <f t="array" ref="S223">IF(Tabel1[[#This Row],[auxi]:[auxi]],Tabel1[[#This Row],[total semaine]]*24-Contrat_hebdo__h,"")</f>
        <v/>
      </c>
      <c r="T223" s="35" t="str" cm="1">
        <f t="array" ref="T223">IF(Tabel1[[#This Row],[auxi]:[auxi]],SUMIF(Tabel1[semaine],Tabel1[[#This Row],[semaine]],Tabel1[Repas matin]),"-")</f>
        <v>-</v>
      </c>
      <c r="U223" s="35" t="str" cm="1">
        <f t="array" ref="U223">IF(Tabel1[[#This Row],[auxi]:[auxi]],SUMIF(Tabel1[semaine],Tabel1[[#This Row],[semaine]],Tabel1[Repas soir]),"-")</f>
        <v>-</v>
      </c>
      <c r="V223"/>
    </row>
    <row r="224" spans="1:22" ht="15.75" thickBot="1" x14ac:dyDescent="0.3">
      <c r="A224" s="35" t="str">
        <f>MOD(YEAR(Tabel1[[#This Row],[Date]]-WEEKDAY(Tabel1[[#This Row],[Date]],2)+4),100)&amp;TEXT(_xlfn.ISOWEEKNUM(Tabel1[[#This Row],[Date]]),"-00")</f>
        <v>26-32</v>
      </c>
      <c r="B224" s="55" t="str">
        <f>MOD(YEAR(Tabel1[[#This Row],[Date]]),100) &amp; TEXT(MONTH(Tabel1[[#This Row],[Date]]),"-00")</f>
        <v>26-08</v>
      </c>
      <c r="C224" s="36">
        <v>46240</v>
      </c>
      <c r="D224" s="37"/>
      <c r="E224" s="37"/>
      <c r="F224" s="37"/>
      <c r="G224" s="37"/>
      <c r="H224" s="37"/>
      <c r="I224" s="37"/>
      <c r="J224" s="37"/>
      <c r="K224" s="37"/>
      <c r="L224" s="38">
        <f>IF(OR(C224="",ISBLANK(C224)),"",IF(G224="",0,G224-D224-(F224-E224))+IF(K224="",0,IF(K224&lt;H224,K224+1,K224)-H224-(J224-I224)))</f>
        <v>0</v>
      </c>
      <c r="M224" s="39"/>
      <c r="N224" s="38">
        <f>IF(C224="","",IF(M224&lt;&gt;"",IF(ISNUMBER(SEARCH("ecole",M224)),8/24,IF(OR(M224="Congés payés",M224="RTT",M224="Arrêt de travail",M224="Congés sans solde",M224="Jour de repos",M224="Formation"),7/24,IF(M224="Férié",7.8/24,L224))),L224))</f>
        <v>0</v>
      </c>
      <c r="O224" s="39"/>
      <c r="P224" s="40"/>
      <c r="Q224" s="52" cm="1">
        <f t="array" ref="Q224">--(_xlfn.AGGREGATE(14,6,Tabel1[Date]/(Tabel1[semaine]=Tabel1[[#This Row],[semaine]]),1)=Tabel1[[#This Row],[Date]])</f>
        <v>0</v>
      </c>
      <c r="R224" s="41" t="str" cm="1">
        <f t="array" ref="R224">IF(Tabel1[[#This Row],[auxi]:[auxi]],SUMIF(Tabel1[semaine],Tabel1[[#This Row],[semaine]],Tabel1[Heures payées]),"-")</f>
        <v>-</v>
      </c>
      <c r="S224" s="42" t="str" cm="1">
        <f t="array" ref="S224">IF(Tabel1[[#This Row],[auxi]:[auxi]],Tabel1[[#This Row],[total semaine]]*24-Contrat_hebdo__h,"")</f>
        <v/>
      </c>
      <c r="T224" s="35" t="str" cm="1">
        <f t="array" ref="T224">IF(Tabel1[[#This Row],[auxi]:[auxi]],SUMIF(Tabel1[semaine],Tabel1[[#This Row],[semaine]],Tabel1[Repas matin]),"-")</f>
        <v>-</v>
      </c>
      <c r="U224" s="35" t="str" cm="1">
        <f t="array" ref="U224">IF(Tabel1[[#This Row],[auxi]:[auxi]],SUMIF(Tabel1[semaine],Tabel1[[#This Row],[semaine]],Tabel1[Repas soir]),"-")</f>
        <v>-</v>
      </c>
      <c r="V224"/>
    </row>
    <row r="225" spans="1:22" ht="15.75" thickBot="1" x14ac:dyDescent="0.3">
      <c r="A225" s="35" t="str">
        <f>MOD(YEAR(Tabel1[[#This Row],[Date]]-WEEKDAY(Tabel1[[#This Row],[Date]],2)+4),100)&amp;TEXT(_xlfn.ISOWEEKNUM(Tabel1[[#This Row],[Date]]),"-00")</f>
        <v>26-32</v>
      </c>
      <c r="B225" s="55" t="str">
        <f>MOD(YEAR(Tabel1[[#This Row],[Date]]),100) &amp; TEXT(MONTH(Tabel1[[#This Row],[Date]]),"-00")</f>
        <v>26-08</v>
      </c>
      <c r="C225" s="36">
        <v>46241</v>
      </c>
      <c r="D225" s="37"/>
      <c r="E225" s="37"/>
      <c r="F225" s="37"/>
      <c r="G225" s="37"/>
      <c r="H225" s="37"/>
      <c r="I225" s="37"/>
      <c r="J225" s="37"/>
      <c r="K225" s="37"/>
      <c r="L225" s="38">
        <f>IF(OR(C225="",ISBLANK(C225)),"",IF(G225="",0,G225-D225-(F225-E225))+IF(K225="",0,IF(K225&lt;H225,K225+1,K225)-H225-(J225-I225)))</f>
        <v>0</v>
      </c>
      <c r="M225" s="39"/>
      <c r="N225" s="38">
        <f>IF(C225="","",IF(M225&lt;&gt;"",IF(ISNUMBER(SEARCH("ecole",M225)),8/24,IF(OR(M225="Congés payés",M225="RTT",M225="Arrêt de travail",M225="Congés sans solde",M225="Jour de repos",M225="Formation"),7/24,IF(M225="Férié",7.8/24,L225))),L225))</f>
        <v>0</v>
      </c>
      <c r="O225" s="39"/>
      <c r="P225" s="40"/>
      <c r="Q225" s="52" cm="1">
        <f t="array" ref="Q225">--(_xlfn.AGGREGATE(14,6,Tabel1[Date]/(Tabel1[semaine]=Tabel1[[#This Row],[semaine]]),1)=Tabel1[[#This Row],[Date]])</f>
        <v>0</v>
      </c>
      <c r="R225" s="41" t="str" cm="1">
        <f t="array" ref="R225">IF(Tabel1[[#This Row],[auxi]:[auxi]],SUMIF(Tabel1[semaine],Tabel1[[#This Row],[semaine]],Tabel1[Heures payées]),"-")</f>
        <v>-</v>
      </c>
      <c r="S225" s="42" t="str" cm="1">
        <f t="array" ref="S225">IF(Tabel1[[#This Row],[auxi]:[auxi]],Tabel1[[#This Row],[total semaine]]*24-Contrat_hebdo__h,"")</f>
        <v/>
      </c>
      <c r="T225" s="35" t="str" cm="1">
        <f t="array" ref="T225">IF(Tabel1[[#This Row],[auxi]:[auxi]],SUMIF(Tabel1[semaine],Tabel1[[#This Row],[semaine]],Tabel1[Repas matin]),"-")</f>
        <v>-</v>
      </c>
      <c r="U225" s="35" t="str" cm="1">
        <f t="array" ref="U225">IF(Tabel1[[#This Row],[auxi]:[auxi]],SUMIF(Tabel1[semaine],Tabel1[[#This Row],[semaine]],Tabel1[Repas soir]),"-")</f>
        <v>-</v>
      </c>
      <c r="V225"/>
    </row>
    <row r="226" spans="1:22" ht="15.75" thickBot="1" x14ac:dyDescent="0.3">
      <c r="A226" s="35" t="str">
        <f>MOD(YEAR(Tabel1[[#This Row],[Date]]-WEEKDAY(Tabel1[[#This Row],[Date]],2)+4),100)&amp;TEXT(_xlfn.ISOWEEKNUM(Tabel1[[#This Row],[Date]]),"-00")</f>
        <v>26-32</v>
      </c>
      <c r="B226" s="55" t="str">
        <f>MOD(YEAR(Tabel1[[#This Row],[Date]]),100) &amp; TEXT(MONTH(Tabel1[[#This Row],[Date]]),"-00")</f>
        <v>26-08</v>
      </c>
      <c r="C226" s="36">
        <v>46242</v>
      </c>
      <c r="D226" s="37"/>
      <c r="E226" s="37"/>
      <c r="F226" s="37"/>
      <c r="G226" s="37"/>
      <c r="H226" s="37"/>
      <c r="I226" s="37"/>
      <c r="J226" s="37"/>
      <c r="K226" s="37"/>
      <c r="L226" s="38">
        <f>IF(OR(C226="",ISBLANK(C226)),"",IF(G226="",0,G226-D226-(F226-E226))+IF(K226="",0,IF(K226&lt;H226,K226+1,K226)-H226-(J226-I226)))</f>
        <v>0</v>
      </c>
      <c r="M226" s="39"/>
      <c r="N226" s="38">
        <f>IF(C226="","",IF(M226&lt;&gt;"",IF(ISNUMBER(SEARCH("ecole",M226)),8/24,IF(OR(M226="Congés payés",M226="RTT",M226="Arrêt de travail",M226="Congés sans solde",M226="Jour de repos",M226="Formation"),7/24,IF(M226="Férié",7.8/24,L226))),L226))</f>
        <v>0</v>
      </c>
      <c r="O226" s="39"/>
      <c r="P226" s="40"/>
      <c r="Q226" s="52" cm="1">
        <f t="array" ref="Q226">--(_xlfn.AGGREGATE(14,6,Tabel1[Date]/(Tabel1[semaine]=Tabel1[[#This Row],[semaine]]),1)=Tabel1[[#This Row],[Date]])</f>
        <v>0</v>
      </c>
      <c r="R226" s="41" t="str" cm="1">
        <f t="array" ref="R226">IF(Tabel1[[#This Row],[auxi]:[auxi]],SUMIF(Tabel1[semaine],Tabel1[[#This Row],[semaine]],Tabel1[Heures payées]),"-")</f>
        <v>-</v>
      </c>
      <c r="S226" s="42" t="str" cm="1">
        <f t="array" ref="S226">IF(Tabel1[[#This Row],[auxi]:[auxi]],Tabel1[[#This Row],[total semaine]]*24-Contrat_hebdo__h,"")</f>
        <v/>
      </c>
      <c r="T226" s="35" t="str" cm="1">
        <f t="array" ref="T226">IF(Tabel1[[#This Row],[auxi]:[auxi]],SUMIF(Tabel1[semaine],Tabel1[[#This Row],[semaine]],Tabel1[Repas matin]),"-")</f>
        <v>-</v>
      </c>
      <c r="U226" s="35" t="str" cm="1">
        <f t="array" ref="U226">IF(Tabel1[[#This Row],[auxi]:[auxi]],SUMIF(Tabel1[semaine],Tabel1[[#This Row],[semaine]],Tabel1[Repas soir]),"-")</f>
        <v>-</v>
      </c>
      <c r="V226"/>
    </row>
    <row r="227" spans="1:22" ht="15.75" thickBot="1" x14ac:dyDescent="0.3">
      <c r="A227" s="35" t="str">
        <f>MOD(YEAR(Tabel1[[#This Row],[Date]]-WEEKDAY(Tabel1[[#This Row],[Date]],2)+4),100)&amp;TEXT(_xlfn.ISOWEEKNUM(Tabel1[[#This Row],[Date]]),"-00")</f>
        <v>26-32</v>
      </c>
      <c r="B227" s="55" t="str">
        <f>MOD(YEAR(Tabel1[[#This Row],[Date]]),100) &amp; TEXT(MONTH(Tabel1[[#This Row],[Date]]),"-00")</f>
        <v>26-08</v>
      </c>
      <c r="C227" s="36">
        <v>46243</v>
      </c>
      <c r="D227" s="37"/>
      <c r="E227" s="37"/>
      <c r="F227" s="37"/>
      <c r="G227" s="37"/>
      <c r="H227" s="37"/>
      <c r="I227" s="37"/>
      <c r="J227" s="37"/>
      <c r="K227" s="37"/>
      <c r="L227" s="38">
        <f>IF(OR(C227="",ISBLANK(C227)),"",IF(G227="",0,G227-D227-(F227-E227))+IF(K227="",0,IF(K227&lt;H227,K227+1,K227)-H227-(J227-I227)))</f>
        <v>0</v>
      </c>
      <c r="M227" s="39"/>
      <c r="N227" s="38">
        <f>IF(C227="","",IF(M227&lt;&gt;"",IF(ISNUMBER(SEARCH("ecole",M227)),8/24,IF(OR(M227="Congés payés",M227="RTT",M227="Arrêt de travail",M227="Congés sans solde",M227="Jour de repos",M227="Formation"),7/24,IF(M227="Férié",7.8/24,L227))),L227))</f>
        <v>0</v>
      </c>
      <c r="O227" s="39"/>
      <c r="P227" s="40"/>
      <c r="Q227" s="52" cm="1">
        <f t="array" ref="Q227">--(_xlfn.AGGREGATE(14,6,Tabel1[Date]/(Tabel1[semaine]=Tabel1[[#This Row],[semaine]]),1)=Tabel1[[#This Row],[Date]])</f>
        <v>1</v>
      </c>
      <c r="R227" s="41" cm="1">
        <f t="array" ref="R227">IF(Tabel1[[#This Row],[auxi]:[auxi]],SUMIF(Tabel1[semaine],Tabel1[[#This Row],[semaine]],Tabel1[Heures payées]),"-")</f>
        <v>0</v>
      </c>
      <c r="S227" s="42" cm="1">
        <f t="array" ref="S227">IF(Tabel1[[#This Row],[auxi]:[auxi]],Tabel1[[#This Row],[total semaine]]*24-Contrat_hebdo__h,"")</f>
        <v>-39</v>
      </c>
      <c r="T227" s="35" cm="1">
        <f t="array" ref="T227">IF(Tabel1[[#This Row],[auxi]:[auxi]],SUMIF(Tabel1[semaine],Tabel1[[#This Row],[semaine]],Tabel1[Repas matin]),"-")</f>
        <v>0</v>
      </c>
      <c r="U227" s="35" cm="1">
        <f t="array" ref="U227">IF(Tabel1[[#This Row],[auxi]:[auxi]],SUMIF(Tabel1[semaine],Tabel1[[#This Row],[semaine]],Tabel1[Repas soir]),"-")</f>
        <v>0</v>
      </c>
      <c r="V227"/>
    </row>
    <row r="228" spans="1:22" ht="15.75" thickBot="1" x14ac:dyDescent="0.3">
      <c r="A228" s="35" t="str">
        <f>MOD(YEAR(Tabel1[[#This Row],[Date]]-WEEKDAY(Tabel1[[#This Row],[Date]],2)+4),100)&amp;TEXT(_xlfn.ISOWEEKNUM(Tabel1[[#This Row],[Date]]),"-00")</f>
        <v>26-33</v>
      </c>
      <c r="B228" s="55" t="str">
        <f>MOD(YEAR(Tabel1[[#This Row],[Date]]),100) &amp; TEXT(MONTH(Tabel1[[#This Row],[Date]]),"-00")</f>
        <v>26-08</v>
      </c>
      <c r="C228" s="36">
        <v>46244</v>
      </c>
      <c r="D228" s="37"/>
      <c r="E228" s="37"/>
      <c r="F228" s="37"/>
      <c r="G228" s="37"/>
      <c r="H228" s="37"/>
      <c r="I228" s="37"/>
      <c r="J228" s="37"/>
      <c r="K228" s="37"/>
      <c r="L228" s="38">
        <f>IF(OR(C228="",ISBLANK(C228)),"",IF(G228="",0,G228-D228-(F228-E228))+IF(K228="",0,IF(K228&lt;H228,K228+1,K228)-H228-(J228-I228)))</f>
        <v>0</v>
      </c>
      <c r="M228" s="39"/>
      <c r="N228" s="38">
        <f>IF(C228="","",IF(M228&lt;&gt;"",IF(ISNUMBER(SEARCH("ecole",M228)),8/24,IF(OR(M228="Congés payés",M228="RTT",M228="Arrêt de travail",M228="Congés sans solde",M228="Jour de repos",M228="Formation"),7/24,IF(M228="Férié",7.8/24,L228))),L228))</f>
        <v>0</v>
      </c>
      <c r="O228" s="39"/>
      <c r="P228" s="40"/>
      <c r="Q228" s="52" cm="1">
        <f t="array" ref="Q228">--(_xlfn.AGGREGATE(14,6,Tabel1[Date]/(Tabel1[semaine]=Tabel1[[#This Row],[semaine]]),1)=Tabel1[[#This Row],[Date]])</f>
        <v>0</v>
      </c>
      <c r="R228" s="41" t="str" cm="1">
        <f t="array" ref="R228">IF(Tabel1[[#This Row],[auxi]:[auxi]],SUMIF(Tabel1[semaine],Tabel1[[#This Row],[semaine]],Tabel1[Heures payées]),"-")</f>
        <v>-</v>
      </c>
      <c r="S228" s="42" t="str" cm="1">
        <f t="array" ref="S228">IF(Tabel1[[#This Row],[auxi]:[auxi]],Tabel1[[#This Row],[total semaine]]*24-Contrat_hebdo__h,"")</f>
        <v/>
      </c>
      <c r="T228" s="35" t="str" cm="1">
        <f t="array" ref="T228">IF(Tabel1[[#This Row],[auxi]:[auxi]],SUMIF(Tabel1[semaine],Tabel1[[#This Row],[semaine]],Tabel1[Repas matin]),"-")</f>
        <v>-</v>
      </c>
      <c r="U228" s="35" t="str" cm="1">
        <f t="array" ref="U228">IF(Tabel1[[#This Row],[auxi]:[auxi]],SUMIF(Tabel1[semaine],Tabel1[[#This Row],[semaine]],Tabel1[Repas soir]),"-")</f>
        <v>-</v>
      </c>
      <c r="V228"/>
    </row>
    <row r="229" spans="1:22" ht="15.75" thickBot="1" x14ac:dyDescent="0.3">
      <c r="A229" s="35" t="str">
        <f>MOD(YEAR(Tabel1[[#This Row],[Date]]-WEEKDAY(Tabel1[[#This Row],[Date]],2)+4),100)&amp;TEXT(_xlfn.ISOWEEKNUM(Tabel1[[#This Row],[Date]]),"-00")</f>
        <v>26-33</v>
      </c>
      <c r="B229" s="55" t="str">
        <f>MOD(YEAR(Tabel1[[#This Row],[Date]]),100) &amp; TEXT(MONTH(Tabel1[[#This Row],[Date]]),"-00")</f>
        <v>26-08</v>
      </c>
      <c r="C229" s="36">
        <v>46245</v>
      </c>
      <c r="D229" s="37"/>
      <c r="E229" s="37"/>
      <c r="F229" s="37"/>
      <c r="G229" s="37"/>
      <c r="H229" s="37"/>
      <c r="I229" s="37"/>
      <c r="J229" s="37"/>
      <c r="K229" s="37"/>
      <c r="L229" s="38">
        <f>IF(OR(C229="",ISBLANK(C229)),"",IF(G229="",0,G229-D229-(F229-E229))+IF(K229="",0,IF(K229&lt;H229,K229+1,K229)-H229-(J229-I229)))</f>
        <v>0</v>
      </c>
      <c r="M229" s="39"/>
      <c r="N229" s="38">
        <f>IF(C229="","",IF(M229&lt;&gt;"",IF(ISNUMBER(SEARCH("ecole",M229)),8/24,IF(OR(M229="Congés payés",M229="RTT",M229="Arrêt de travail",M229="Congés sans solde",M229="Jour de repos",M229="Formation"),7/24,IF(M229="Férié",7.8/24,L229))),L229))</f>
        <v>0</v>
      </c>
      <c r="O229" s="39"/>
      <c r="P229" s="40"/>
      <c r="Q229" s="52" cm="1">
        <f t="array" ref="Q229">--(_xlfn.AGGREGATE(14,6,Tabel1[Date]/(Tabel1[semaine]=Tabel1[[#This Row],[semaine]]),1)=Tabel1[[#This Row],[Date]])</f>
        <v>0</v>
      </c>
      <c r="R229" s="41" t="str" cm="1">
        <f t="array" ref="R229">IF(Tabel1[[#This Row],[auxi]:[auxi]],SUMIF(Tabel1[semaine],Tabel1[[#This Row],[semaine]],Tabel1[Heures payées]),"-")</f>
        <v>-</v>
      </c>
      <c r="S229" s="42" t="str" cm="1">
        <f t="array" ref="S229">IF(Tabel1[[#This Row],[auxi]:[auxi]],Tabel1[[#This Row],[total semaine]]*24-Contrat_hebdo__h,"")</f>
        <v/>
      </c>
      <c r="T229" s="35" t="str" cm="1">
        <f t="array" ref="T229">IF(Tabel1[[#This Row],[auxi]:[auxi]],SUMIF(Tabel1[semaine],Tabel1[[#This Row],[semaine]],Tabel1[Repas matin]),"-")</f>
        <v>-</v>
      </c>
      <c r="U229" s="35" t="str" cm="1">
        <f t="array" ref="U229">IF(Tabel1[[#This Row],[auxi]:[auxi]],SUMIF(Tabel1[semaine],Tabel1[[#This Row],[semaine]],Tabel1[Repas soir]),"-")</f>
        <v>-</v>
      </c>
      <c r="V229"/>
    </row>
    <row r="230" spans="1:22" ht="15.75" thickBot="1" x14ac:dyDescent="0.3">
      <c r="A230" s="35" t="str">
        <f>MOD(YEAR(Tabel1[[#This Row],[Date]]-WEEKDAY(Tabel1[[#This Row],[Date]],2)+4),100)&amp;TEXT(_xlfn.ISOWEEKNUM(Tabel1[[#This Row],[Date]]),"-00")</f>
        <v>26-33</v>
      </c>
      <c r="B230" s="55" t="str">
        <f>MOD(YEAR(Tabel1[[#This Row],[Date]]),100) &amp; TEXT(MONTH(Tabel1[[#This Row],[Date]]),"-00")</f>
        <v>26-08</v>
      </c>
      <c r="C230" s="36">
        <v>46246</v>
      </c>
      <c r="D230" s="37"/>
      <c r="E230" s="37"/>
      <c r="F230" s="37"/>
      <c r="G230" s="37"/>
      <c r="H230" s="37"/>
      <c r="I230" s="37"/>
      <c r="J230" s="37"/>
      <c r="K230" s="37"/>
      <c r="L230" s="38">
        <f>IF(OR(C230="",ISBLANK(C230)),"",IF(G230="",0,G230-D230-(F230-E230))+IF(K230="",0,IF(K230&lt;H230,K230+1,K230)-H230-(J230-I230)))</f>
        <v>0</v>
      </c>
      <c r="M230" s="39"/>
      <c r="N230" s="38">
        <f>IF(C230="","",IF(M230&lt;&gt;"",IF(ISNUMBER(SEARCH("ecole",M230)),8/24,IF(OR(M230="Congés payés",M230="RTT",M230="Arrêt de travail",M230="Congés sans solde",M230="Jour de repos",M230="Formation"),7/24,IF(M230="Férié",7.8/24,L230))),L230))</f>
        <v>0</v>
      </c>
      <c r="O230" s="39"/>
      <c r="P230" s="40"/>
      <c r="Q230" s="52" cm="1">
        <f t="array" ref="Q230">--(_xlfn.AGGREGATE(14,6,Tabel1[Date]/(Tabel1[semaine]=Tabel1[[#This Row],[semaine]]),1)=Tabel1[[#This Row],[Date]])</f>
        <v>0</v>
      </c>
      <c r="R230" s="41" t="str" cm="1">
        <f t="array" ref="R230">IF(Tabel1[[#This Row],[auxi]:[auxi]],SUMIF(Tabel1[semaine],Tabel1[[#This Row],[semaine]],Tabel1[Heures payées]),"-")</f>
        <v>-</v>
      </c>
      <c r="S230" s="42" t="str" cm="1">
        <f t="array" ref="S230">IF(Tabel1[[#This Row],[auxi]:[auxi]],Tabel1[[#This Row],[total semaine]]*24-Contrat_hebdo__h,"")</f>
        <v/>
      </c>
      <c r="T230" s="35" t="str" cm="1">
        <f t="array" ref="T230">IF(Tabel1[[#This Row],[auxi]:[auxi]],SUMIF(Tabel1[semaine],Tabel1[[#This Row],[semaine]],Tabel1[Repas matin]),"-")</f>
        <v>-</v>
      </c>
      <c r="U230" s="35" t="str" cm="1">
        <f t="array" ref="U230">IF(Tabel1[[#This Row],[auxi]:[auxi]],SUMIF(Tabel1[semaine],Tabel1[[#This Row],[semaine]],Tabel1[Repas soir]),"-")</f>
        <v>-</v>
      </c>
      <c r="V230"/>
    </row>
    <row r="231" spans="1:22" ht="15.75" thickBot="1" x14ac:dyDescent="0.3">
      <c r="A231" s="35" t="str">
        <f>MOD(YEAR(Tabel1[[#This Row],[Date]]-WEEKDAY(Tabel1[[#This Row],[Date]],2)+4),100)&amp;TEXT(_xlfn.ISOWEEKNUM(Tabel1[[#This Row],[Date]]),"-00")</f>
        <v>26-33</v>
      </c>
      <c r="B231" s="55" t="str">
        <f>MOD(YEAR(Tabel1[[#This Row],[Date]]),100) &amp; TEXT(MONTH(Tabel1[[#This Row],[Date]]),"-00")</f>
        <v>26-08</v>
      </c>
      <c r="C231" s="36">
        <v>46247</v>
      </c>
      <c r="D231" s="37"/>
      <c r="E231" s="37"/>
      <c r="F231" s="37"/>
      <c r="G231" s="37"/>
      <c r="H231" s="37"/>
      <c r="I231" s="37"/>
      <c r="J231" s="37"/>
      <c r="K231" s="37"/>
      <c r="L231" s="38">
        <f>IF(OR(C231="",ISBLANK(C231)),"",IF(G231="",0,G231-D231-(F231-E231))+IF(K231="",0,IF(K231&lt;H231,K231+1,K231)-H231-(J231-I231)))</f>
        <v>0</v>
      </c>
      <c r="M231" s="39"/>
      <c r="N231" s="38">
        <f>IF(C231="","",IF(M231&lt;&gt;"",IF(ISNUMBER(SEARCH("ecole",M231)),8/24,IF(OR(M231="Congés payés",M231="RTT",M231="Arrêt de travail",M231="Congés sans solde",M231="Jour de repos",M231="Formation"),7/24,IF(M231="Férié",7.8/24,L231))),L231))</f>
        <v>0</v>
      </c>
      <c r="O231" s="39"/>
      <c r="P231" s="40"/>
      <c r="Q231" s="52" cm="1">
        <f t="array" ref="Q231">--(_xlfn.AGGREGATE(14,6,Tabel1[Date]/(Tabel1[semaine]=Tabel1[[#This Row],[semaine]]),1)=Tabel1[[#This Row],[Date]])</f>
        <v>0</v>
      </c>
      <c r="R231" s="41" t="str" cm="1">
        <f t="array" ref="R231">IF(Tabel1[[#This Row],[auxi]:[auxi]],SUMIF(Tabel1[semaine],Tabel1[[#This Row],[semaine]],Tabel1[Heures payées]),"-")</f>
        <v>-</v>
      </c>
      <c r="S231" s="42" t="str" cm="1">
        <f t="array" ref="S231">IF(Tabel1[[#This Row],[auxi]:[auxi]],Tabel1[[#This Row],[total semaine]]*24-Contrat_hebdo__h,"")</f>
        <v/>
      </c>
      <c r="T231" s="35" t="str" cm="1">
        <f t="array" ref="T231">IF(Tabel1[[#This Row],[auxi]:[auxi]],SUMIF(Tabel1[semaine],Tabel1[[#This Row],[semaine]],Tabel1[Repas matin]),"-")</f>
        <v>-</v>
      </c>
      <c r="U231" s="35" t="str" cm="1">
        <f t="array" ref="U231">IF(Tabel1[[#This Row],[auxi]:[auxi]],SUMIF(Tabel1[semaine],Tabel1[[#This Row],[semaine]],Tabel1[Repas soir]),"-")</f>
        <v>-</v>
      </c>
      <c r="V231"/>
    </row>
    <row r="232" spans="1:22" ht="15.75" thickBot="1" x14ac:dyDescent="0.3">
      <c r="A232" s="35" t="str">
        <f>MOD(YEAR(Tabel1[[#This Row],[Date]]-WEEKDAY(Tabel1[[#This Row],[Date]],2)+4),100)&amp;TEXT(_xlfn.ISOWEEKNUM(Tabel1[[#This Row],[Date]]),"-00")</f>
        <v>26-33</v>
      </c>
      <c r="B232" s="55" t="str">
        <f>MOD(YEAR(Tabel1[[#This Row],[Date]]),100) &amp; TEXT(MONTH(Tabel1[[#This Row],[Date]]),"-00")</f>
        <v>26-08</v>
      </c>
      <c r="C232" s="36">
        <v>46248</v>
      </c>
      <c r="D232" s="37"/>
      <c r="E232" s="37"/>
      <c r="F232" s="37"/>
      <c r="G232" s="37"/>
      <c r="H232" s="37"/>
      <c r="I232" s="37"/>
      <c r="J232" s="37"/>
      <c r="K232" s="37"/>
      <c r="L232" s="38">
        <f>IF(OR(C232="",ISBLANK(C232)),"",IF(G232="",0,G232-D232-(F232-E232))+IF(K232="",0,IF(K232&lt;H232,K232+1,K232)-H232-(J232-I232)))</f>
        <v>0</v>
      </c>
      <c r="M232" s="39"/>
      <c r="N232" s="38">
        <f>IF(C232="","",IF(M232&lt;&gt;"",IF(ISNUMBER(SEARCH("ecole",M232)),8/24,IF(OR(M232="Congés payés",M232="RTT",M232="Arrêt de travail",M232="Congés sans solde",M232="Jour de repos",M232="Formation"),7/24,IF(M232="Férié",7.8/24,L232))),L232))</f>
        <v>0</v>
      </c>
      <c r="O232" s="39"/>
      <c r="P232" s="40"/>
      <c r="Q232" s="52" cm="1">
        <f t="array" ref="Q232">--(_xlfn.AGGREGATE(14,6,Tabel1[Date]/(Tabel1[semaine]=Tabel1[[#This Row],[semaine]]),1)=Tabel1[[#This Row],[Date]])</f>
        <v>0</v>
      </c>
      <c r="R232" s="41" t="str" cm="1">
        <f t="array" ref="R232">IF(Tabel1[[#This Row],[auxi]:[auxi]],SUMIF(Tabel1[semaine],Tabel1[[#This Row],[semaine]],Tabel1[Heures payées]),"-")</f>
        <v>-</v>
      </c>
      <c r="S232" s="42" t="str" cm="1">
        <f t="array" ref="S232">IF(Tabel1[[#This Row],[auxi]:[auxi]],Tabel1[[#This Row],[total semaine]]*24-Contrat_hebdo__h,"")</f>
        <v/>
      </c>
      <c r="T232" s="35" t="str" cm="1">
        <f t="array" ref="T232">IF(Tabel1[[#This Row],[auxi]:[auxi]],SUMIF(Tabel1[semaine],Tabel1[[#This Row],[semaine]],Tabel1[Repas matin]),"-")</f>
        <v>-</v>
      </c>
      <c r="U232" s="35" t="str" cm="1">
        <f t="array" ref="U232">IF(Tabel1[[#This Row],[auxi]:[auxi]],SUMIF(Tabel1[semaine],Tabel1[[#This Row],[semaine]],Tabel1[Repas soir]),"-")</f>
        <v>-</v>
      </c>
      <c r="V232"/>
    </row>
    <row r="233" spans="1:22" ht="15.75" thickBot="1" x14ac:dyDescent="0.3">
      <c r="A233" s="35" t="str">
        <f>MOD(YEAR(Tabel1[[#This Row],[Date]]-WEEKDAY(Tabel1[[#This Row],[Date]],2)+4),100)&amp;TEXT(_xlfn.ISOWEEKNUM(Tabel1[[#This Row],[Date]]),"-00")</f>
        <v>26-33</v>
      </c>
      <c r="B233" s="55" t="str">
        <f>MOD(YEAR(Tabel1[[#This Row],[Date]]),100) &amp; TEXT(MONTH(Tabel1[[#This Row],[Date]]),"-00")</f>
        <v>26-08</v>
      </c>
      <c r="C233" s="36">
        <v>46249</v>
      </c>
      <c r="D233" s="37"/>
      <c r="E233" s="37"/>
      <c r="F233" s="37"/>
      <c r="G233" s="37"/>
      <c r="H233" s="37"/>
      <c r="I233" s="37"/>
      <c r="J233" s="37"/>
      <c r="K233" s="37"/>
      <c r="L233" s="38">
        <f>IF(OR(C233="",ISBLANK(C233)),"",IF(G233="",0,G233-D233-(F233-E233))+IF(K233="",0,IF(K233&lt;H233,K233+1,K233)-H233-(J233-I233)))</f>
        <v>0</v>
      </c>
      <c r="M233" s="39"/>
      <c r="N233" s="38">
        <f>IF(C233="","",IF(M233&lt;&gt;"",IF(ISNUMBER(SEARCH("ecole",M233)),8/24,IF(OR(M233="Congés payés",M233="RTT",M233="Arrêt de travail",M233="Congés sans solde",M233="Jour de repos",M233="Formation"),7/24,IF(M233="Férié",7.8/24,L233))),L233))</f>
        <v>0</v>
      </c>
      <c r="O233" s="39"/>
      <c r="P233" s="40"/>
      <c r="Q233" s="52" cm="1">
        <f t="array" ref="Q233">--(_xlfn.AGGREGATE(14,6,Tabel1[Date]/(Tabel1[semaine]=Tabel1[[#This Row],[semaine]]),1)=Tabel1[[#This Row],[Date]])</f>
        <v>0</v>
      </c>
      <c r="R233" s="41" t="str" cm="1">
        <f t="array" ref="R233">IF(Tabel1[[#This Row],[auxi]:[auxi]],SUMIF(Tabel1[semaine],Tabel1[[#This Row],[semaine]],Tabel1[Heures payées]),"-")</f>
        <v>-</v>
      </c>
      <c r="S233" s="42" t="str" cm="1">
        <f t="array" ref="S233">IF(Tabel1[[#This Row],[auxi]:[auxi]],Tabel1[[#This Row],[total semaine]]*24-Contrat_hebdo__h,"")</f>
        <v/>
      </c>
      <c r="T233" s="35" t="str" cm="1">
        <f t="array" ref="T233">IF(Tabel1[[#This Row],[auxi]:[auxi]],SUMIF(Tabel1[semaine],Tabel1[[#This Row],[semaine]],Tabel1[Repas matin]),"-")</f>
        <v>-</v>
      </c>
      <c r="U233" s="35" t="str" cm="1">
        <f t="array" ref="U233">IF(Tabel1[[#This Row],[auxi]:[auxi]],SUMIF(Tabel1[semaine],Tabel1[[#This Row],[semaine]],Tabel1[Repas soir]),"-")</f>
        <v>-</v>
      </c>
      <c r="V233"/>
    </row>
    <row r="234" spans="1:22" ht="15.75" thickBot="1" x14ac:dyDescent="0.3">
      <c r="A234" s="35" t="str">
        <f>MOD(YEAR(Tabel1[[#This Row],[Date]]-WEEKDAY(Tabel1[[#This Row],[Date]],2)+4),100)&amp;TEXT(_xlfn.ISOWEEKNUM(Tabel1[[#This Row],[Date]]),"-00")</f>
        <v>26-33</v>
      </c>
      <c r="B234" s="55" t="str">
        <f>MOD(YEAR(Tabel1[[#This Row],[Date]]),100) &amp; TEXT(MONTH(Tabel1[[#This Row],[Date]]),"-00")</f>
        <v>26-08</v>
      </c>
      <c r="C234" s="36">
        <v>46250</v>
      </c>
      <c r="D234" s="37"/>
      <c r="E234" s="37"/>
      <c r="F234" s="37"/>
      <c r="G234" s="37"/>
      <c r="H234" s="37"/>
      <c r="I234" s="37"/>
      <c r="J234" s="37"/>
      <c r="K234" s="37"/>
      <c r="L234" s="38">
        <f>IF(OR(C234="",ISBLANK(C234)),"",IF(G234="",0,G234-D234-(F234-E234))+IF(K234="",0,IF(K234&lt;H234,K234+1,K234)-H234-(J234-I234)))</f>
        <v>0</v>
      </c>
      <c r="M234" s="39"/>
      <c r="N234" s="38">
        <f>IF(C234="","",IF(M234&lt;&gt;"",IF(ISNUMBER(SEARCH("ecole",M234)),8/24,IF(OR(M234="Congés payés",M234="RTT",M234="Arrêt de travail",M234="Congés sans solde",M234="Jour de repos",M234="Formation"),7/24,IF(M234="Férié",7.8/24,L234))),L234))</f>
        <v>0</v>
      </c>
      <c r="O234" s="39"/>
      <c r="P234" s="40"/>
      <c r="Q234" s="52" cm="1">
        <f t="array" ref="Q234">--(_xlfn.AGGREGATE(14,6,Tabel1[Date]/(Tabel1[semaine]=Tabel1[[#This Row],[semaine]]),1)=Tabel1[[#This Row],[Date]])</f>
        <v>1</v>
      </c>
      <c r="R234" s="41" cm="1">
        <f t="array" ref="R234">IF(Tabel1[[#This Row],[auxi]:[auxi]],SUMIF(Tabel1[semaine],Tabel1[[#This Row],[semaine]],Tabel1[Heures payées]),"-")</f>
        <v>0</v>
      </c>
      <c r="S234" s="42" cm="1">
        <f t="array" ref="S234">IF(Tabel1[[#This Row],[auxi]:[auxi]],Tabel1[[#This Row],[total semaine]]*24-Contrat_hebdo__h,"")</f>
        <v>-39</v>
      </c>
      <c r="T234" s="35" cm="1">
        <f t="array" ref="T234">IF(Tabel1[[#This Row],[auxi]:[auxi]],SUMIF(Tabel1[semaine],Tabel1[[#This Row],[semaine]],Tabel1[Repas matin]),"-")</f>
        <v>0</v>
      </c>
      <c r="U234" s="35" cm="1">
        <f t="array" ref="U234">IF(Tabel1[[#This Row],[auxi]:[auxi]],SUMIF(Tabel1[semaine],Tabel1[[#This Row],[semaine]],Tabel1[Repas soir]),"-")</f>
        <v>0</v>
      </c>
      <c r="V234"/>
    </row>
    <row r="235" spans="1:22" ht="15.75" thickBot="1" x14ac:dyDescent="0.3">
      <c r="A235" s="35" t="str">
        <f>MOD(YEAR(Tabel1[[#This Row],[Date]]-WEEKDAY(Tabel1[[#This Row],[Date]],2)+4),100)&amp;TEXT(_xlfn.ISOWEEKNUM(Tabel1[[#This Row],[Date]]),"-00")</f>
        <v>26-34</v>
      </c>
      <c r="B235" s="55" t="str">
        <f>MOD(YEAR(Tabel1[[#This Row],[Date]]),100) &amp; TEXT(MONTH(Tabel1[[#This Row],[Date]]),"-00")</f>
        <v>26-08</v>
      </c>
      <c r="C235" s="36">
        <v>46251</v>
      </c>
      <c r="D235" s="37"/>
      <c r="E235" s="37"/>
      <c r="F235" s="37"/>
      <c r="G235" s="37"/>
      <c r="H235" s="37"/>
      <c r="I235" s="37"/>
      <c r="J235" s="37"/>
      <c r="K235" s="37"/>
      <c r="L235" s="38">
        <f>IF(OR(C235="",ISBLANK(C235)),"",IF(G235="",0,G235-D235-(F235-E235))+IF(K235="",0,IF(K235&lt;H235,K235+1,K235)-H235-(J235-I235)))</f>
        <v>0</v>
      </c>
      <c r="M235" s="39"/>
      <c r="N235" s="38">
        <f>IF(C235="","",IF(M235&lt;&gt;"",IF(ISNUMBER(SEARCH("ecole",M235)),8/24,IF(OR(M235="Congés payés",M235="RTT",M235="Arrêt de travail",M235="Congés sans solde",M235="Jour de repos",M235="Formation"),7/24,IF(M235="Férié",7.8/24,L235))),L235))</f>
        <v>0</v>
      </c>
      <c r="O235" s="39"/>
      <c r="P235" s="40"/>
      <c r="Q235" s="52" cm="1">
        <f t="array" ref="Q235">--(_xlfn.AGGREGATE(14,6,Tabel1[Date]/(Tabel1[semaine]=Tabel1[[#This Row],[semaine]]),1)=Tabel1[[#This Row],[Date]])</f>
        <v>0</v>
      </c>
      <c r="R235" s="41" t="str" cm="1">
        <f t="array" ref="R235">IF(Tabel1[[#This Row],[auxi]:[auxi]],SUMIF(Tabel1[semaine],Tabel1[[#This Row],[semaine]],Tabel1[Heures payées]),"-")</f>
        <v>-</v>
      </c>
      <c r="S235" s="42" t="str" cm="1">
        <f t="array" ref="S235">IF(Tabel1[[#This Row],[auxi]:[auxi]],Tabel1[[#This Row],[total semaine]]*24-Contrat_hebdo__h,"")</f>
        <v/>
      </c>
      <c r="T235" s="35" t="str" cm="1">
        <f t="array" ref="T235">IF(Tabel1[[#This Row],[auxi]:[auxi]],SUMIF(Tabel1[semaine],Tabel1[[#This Row],[semaine]],Tabel1[Repas matin]),"-")</f>
        <v>-</v>
      </c>
      <c r="U235" s="35" t="str" cm="1">
        <f t="array" ref="U235">IF(Tabel1[[#This Row],[auxi]:[auxi]],SUMIF(Tabel1[semaine],Tabel1[[#This Row],[semaine]],Tabel1[Repas soir]),"-")</f>
        <v>-</v>
      </c>
      <c r="V235"/>
    </row>
    <row r="236" spans="1:22" ht="15.75" thickBot="1" x14ac:dyDescent="0.3">
      <c r="A236" s="35" t="str">
        <f>MOD(YEAR(Tabel1[[#This Row],[Date]]-WEEKDAY(Tabel1[[#This Row],[Date]],2)+4),100)&amp;TEXT(_xlfn.ISOWEEKNUM(Tabel1[[#This Row],[Date]]),"-00")</f>
        <v>26-34</v>
      </c>
      <c r="B236" s="55" t="str">
        <f>MOD(YEAR(Tabel1[[#This Row],[Date]]),100) &amp; TEXT(MONTH(Tabel1[[#This Row],[Date]]),"-00")</f>
        <v>26-08</v>
      </c>
      <c r="C236" s="36">
        <v>46252</v>
      </c>
      <c r="D236" s="37"/>
      <c r="E236" s="37"/>
      <c r="F236" s="37"/>
      <c r="G236" s="37"/>
      <c r="H236" s="37"/>
      <c r="I236" s="37"/>
      <c r="J236" s="37"/>
      <c r="K236" s="37"/>
      <c r="L236" s="38">
        <f>IF(OR(C236="",ISBLANK(C236)),"",IF(G236="",0,G236-D236-(F236-E236))+IF(K236="",0,IF(K236&lt;H236,K236+1,K236)-H236-(J236-I236)))</f>
        <v>0</v>
      </c>
      <c r="M236" s="39"/>
      <c r="N236" s="38">
        <f>IF(C236="","",IF(M236&lt;&gt;"",IF(ISNUMBER(SEARCH("ecole",M236)),8/24,IF(OR(M236="Congés payés",M236="RTT",M236="Arrêt de travail",M236="Congés sans solde",M236="Jour de repos",M236="Formation"),7/24,IF(M236="Férié",7.8/24,L236))),L236))</f>
        <v>0</v>
      </c>
      <c r="O236" s="39"/>
      <c r="P236" s="40"/>
      <c r="Q236" s="52" cm="1">
        <f t="array" ref="Q236">--(_xlfn.AGGREGATE(14,6,Tabel1[Date]/(Tabel1[semaine]=Tabel1[[#This Row],[semaine]]),1)=Tabel1[[#This Row],[Date]])</f>
        <v>0</v>
      </c>
      <c r="R236" s="41" t="str" cm="1">
        <f t="array" ref="R236">IF(Tabel1[[#This Row],[auxi]:[auxi]],SUMIF(Tabel1[semaine],Tabel1[[#This Row],[semaine]],Tabel1[Heures payées]),"-")</f>
        <v>-</v>
      </c>
      <c r="S236" s="42" t="str" cm="1">
        <f t="array" ref="S236">IF(Tabel1[[#This Row],[auxi]:[auxi]],Tabel1[[#This Row],[total semaine]]*24-Contrat_hebdo__h,"")</f>
        <v/>
      </c>
      <c r="T236" s="35" t="str" cm="1">
        <f t="array" ref="T236">IF(Tabel1[[#This Row],[auxi]:[auxi]],SUMIF(Tabel1[semaine],Tabel1[[#This Row],[semaine]],Tabel1[Repas matin]),"-")</f>
        <v>-</v>
      </c>
      <c r="U236" s="35" t="str" cm="1">
        <f t="array" ref="U236">IF(Tabel1[[#This Row],[auxi]:[auxi]],SUMIF(Tabel1[semaine],Tabel1[[#This Row],[semaine]],Tabel1[Repas soir]),"-")</f>
        <v>-</v>
      </c>
      <c r="V236"/>
    </row>
    <row r="237" spans="1:22" ht="15.75" thickBot="1" x14ac:dyDescent="0.3">
      <c r="A237" s="35" t="str">
        <f>MOD(YEAR(Tabel1[[#This Row],[Date]]-WEEKDAY(Tabel1[[#This Row],[Date]],2)+4),100)&amp;TEXT(_xlfn.ISOWEEKNUM(Tabel1[[#This Row],[Date]]),"-00")</f>
        <v>26-34</v>
      </c>
      <c r="B237" s="55" t="str">
        <f>MOD(YEAR(Tabel1[[#This Row],[Date]]),100) &amp; TEXT(MONTH(Tabel1[[#This Row],[Date]]),"-00")</f>
        <v>26-08</v>
      </c>
      <c r="C237" s="36">
        <v>46253</v>
      </c>
      <c r="D237" s="37"/>
      <c r="E237" s="37"/>
      <c r="F237" s="37"/>
      <c r="G237" s="37"/>
      <c r="H237" s="37"/>
      <c r="I237" s="37"/>
      <c r="J237" s="37"/>
      <c r="K237" s="37"/>
      <c r="L237" s="38">
        <f>IF(OR(C237="",ISBLANK(C237)),"",IF(G237="",0,G237-D237-(F237-E237))+IF(K237="",0,IF(K237&lt;H237,K237+1,K237)-H237-(J237-I237)))</f>
        <v>0</v>
      </c>
      <c r="M237" s="39"/>
      <c r="N237" s="38">
        <f>IF(C237="","",IF(M237&lt;&gt;"",IF(ISNUMBER(SEARCH("ecole",M237)),8/24,IF(OR(M237="Congés payés",M237="RTT",M237="Arrêt de travail",M237="Congés sans solde",M237="Jour de repos",M237="Formation"),7/24,IF(M237="Férié",7.8/24,L237))),L237))</f>
        <v>0</v>
      </c>
      <c r="O237" s="39"/>
      <c r="P237" s="40"/>
      <c r="Q237" s="52" cm="1">
        <f t="array" ref="Q237">--(_xlfn.AGGREGATE(14,6,Tabel1[Date]/(Tabel1[semaine]=Tabel1[[#This Row],[semaine]]),1)=Tabel1[[#This Row],[Date]])</f>
        <v>0</v>
      </c>
      <c r="R237" s="41" t="str" cm="1">
        <f t="array" ref="R237">IF(Tabel1[[#This Row],[auxi]:[auxi]],SUMIF(Tabel1[semaine],Tabel1[[#This Row],[semaine]],Tabel1[Heures payées]),"-")</f>
        <v>-</v>
      </c>
      <c r="S237" s="42" t="str" cm="1">
        <f t="array" ref="S237">IF(Tabel1[[#This Row],[auxi]:[auxi]],Tabel1[[#This Row],[total semaine]]*24-Contrat_hebdo__h,"")</f>
        <v/>
      </c>
      <c r="T237" s="35" t="str" cm="1">
        <f t="array" ref="T237">IF(Tabel1[[#This Row],[auxi]:[auxi]],SUMIF(Tabel1[semaine],Tabel1[[#This Row],[semaine]],Tabel1[Repas matin]),"-")</f>
        <v>-</v>
      </c>
      <c r="U237" s="35" t="str" cm="1">
        <f t="array" ref="U237">IF(Tabel1[[#This Row],[auxi]:[auxi]],SUMIF(Tabel1[semaine],Tabel1[[#This Row],[semaine]],Tabel1[Repas soir]),"-")</f>
        <v>-</v>
      </c>
      <c r="V237"/>
    </row>
    <row r="238" spans="1:22" ht="15.75" thickBot="1" x14ac:dyDescent="0.3">
      <c r="A238" s="35" t="str">
        <f>MOD(YEAR(Tabel1[[#This Row],[Date]]-WEEKDAY(Tabel1[[#This Row],[Date]],2)+4),100)&amp;TEXT(_xlfn.ISOWEEKNUM(Tabel1[[#This Row],[Date]]),"-00")</f>
        <v>26-34</v>
      </c>
      <c r="B238" s="55" t="str">
        <f>MOD(YEAR(Tabel1[[#This Row],[Date]]),100) &amp; TEXT(MONTH(Tabel1[[#This Row],[Date]]),"-00")</f>
        <v>26-08</v>
      </c>
      <c r="C238" s="36">
        <v>46254</v>
      </c>
      <c r="D238" s="37"/>
      <c r="E238" s="37"/>
      <c r="F238" s="37"/>
      <c r="G238" s="37"/>
      <c r="H238" s="37"/>
      <c r="I238" s="37"/>
      <c r="J238" s="37"/>
      <c r="K238" s="37"/>
      <c r="L238" s="38">
        <f>IF(OR(C238="",ISBLANK(C238)),"",IF(G238="",0,G238-D238-(F238-E238))+IF(K238="",0,IF(K238&lt;H238,K238+1,K238)-H238-(J238-I238)))</f>
        <v>0</v>
      </c>
      <c r="M238" s="39"/>
      <c r="N238" s="38">
        <f>IF(C238="","",IF(M238&lt;&gt;"",IF(ISNUMBER(SEARCH("ecole",M238)),8/24,IF(OR(M238="Congés payés",M238="RTT",M238="Arrêt de travail",M238="Congés sans solde",M238="Jour de repos",M238="Formation"),7/24,IF(M238="Férié",7.8/24,L238))),L238))</f>
        <v>0</v>
      </c>
      <c r="O238" s="39"/>
      <c r="P238" s="40"/>
      <c r="Q238" s="52" cm="1">
        <f t="array" ref="Q238">--(_xlfn.AGGREGATE(14,6,Tabel1[Date]/(Tabel1[semaine]=Tabel1[[#This Row],[semaine]]),1)=Tabel1[[#This Row],[Date]])</f>
        <v>0</v>
      </c>
      <c r="R238" s="41" t="str" cm="1">
        <f t="array" ref="R238">IF(Tabel1[[#This Row],[auxi]:[auxi]],SUMIF(Tabel1[semaine],Tabel1[[#This Row],[semaine]],Tabel1[Heures payées]),"-")</f>
        <v>-</v>
      </c>
      <c r="S238" s="42" t="str" cm="1">
        <f t="array" ref="S238">IF(Tabel1[[#This Row],[auxi]:[auxi]],Tabel1[[#This Row],[total semaine]]*24-Contrat_hebdo__h,"")</f>
        <v/>
      </c>
      <c r="T238" s="35" t="str" cm="1">
        <f t="array" ref="T238">IF(Tabel1[[#This Row],[auxi]:[auxi]],SUMIF(Tabel1[semaine],Tabel1[[#This Row],[semaine]],Tabel1[Repas matin]),"-")</f>
        <v>-</v>
      </c>
      <c r="U238" s="35" t="str" cm="1">
        <f t="array" ref="U238">IF(Tabel1[[#This Row],[auxi]:[auxi]],SUMIF(Tabel1[semaine],Tabel1[[#This Row],[semaine]],Tabel1[Repas soir]),"-")</f>
        <v>-</v>
      </c>
      <c r="V238"/>
    </row>
    <row r="239" spans="1:22" ht="15.75" thickBot="1" x14ac:dyDescent="0.3">
      <c r="A239" s="35" t="str">
        <f>MOD(YEAR(Tabel1[[#This Row],[Date]]-WEEKDAY(Tabel1[[#This Row],[Date]],2)+4),100)&amp;TEXT(_xlfn.ISOWEEKNUM(Tabel1[[#This Row],[Date]]),"-00")</f>
        <v>26-34</v>
      </c>
      <c r="B239" s="55" t="str">
        <f>MOD(YEAR(Tabel1[[#This Row],[Date]]),100) &amp; TEXT(MONTH(Tabel1[[#This Row],[Date]]),"-00")</f>
        <v>26-08</v>
      </c>
      <c r="C239" s="36">
        <v>46255</v>
      </c>
      <c r="D239" s="37"/>
      <c r="E239" s="37"/>
      <c r="F239" s="37"/>
      <c r="G239" s="37"/>
      <c r="H239" s="37"/>
      <c r="I239" s="37"/>
      <c r="J239" s="37"/>
      <c r="K239" s="37"/>
      <c r="L239" s="38">
        <f>IF(OR(C239="",ISBLANK(C239)),"",IF(G239="",0,G239-D239-(F239-E239))+IF(K239="",0,IF(K239&lt;H239,K239+1,K239)-H239-(J239-I239)))</f>
        <v>0</v>
      </c>
      <c r="M239" s="39"/>
      <c r="N239" s="38">
        <f>IF(C239="","",IF(M239&lt;&gt;"",IF(ISNUMBER(SEARCH("ecole",M239)),8/24,IF(OR(M239="Congés payés",M239="RTT",M239="Arrêt de travail",M239="Congés sans solde",M239="Jour de repos",M239="Formation"),7/24,IF(M239="Férié",7.8/24,L239))),L239))</f>
        <v>0</v>
      </c>
      <c r="O239" s="39"/>
      <c r="P239" s="40"/>
      <c r="Q239" s="52" cm="1">
        <f t="array" ref="Q239">--(_xlfn.AGGREGATE(14,6,Tabel1[Date]/(Tabel1[semaine]=Tabel1[[#This Row],[semaine]]),1)=Tabel1[[#This Row],[Date]])</f>
        <v>0</v>
      </c>
      <c r="R239" s="41" t="str" cm="1">
        <f t="array" ref="R239">IF(Tabel1[[#This Row],[auxi]:[auxi]],SUMIF(Tabel1[semaine],Tabel1[[#This Row],[semaine]],Tabel1[Heures payées]),"-")</f>
        <v>-</v>
      </c>
      <c r="S239" s="42" t="str" cm="1">
        <f t="array" ref="S239">IF(Tabel1[[#This Row],[auxi]:[auxi]],Tabel1[[#This Row],[total semaine]]*24-Contrat_hebdo__h,"")</f>
        <v/>
      </c>
      <c r="T239" s="35" t="str" cm="1">
        <f t="array" ref="T239">IF(Tabel1[[#This Row],[auxi]:[auxi]],SUMIF(Tabel1[semaine],Tabel1[[#This Row],[semaine]],Tabel1[Repas matin]),"-")</f>
        <v>-</v>
      </c>
      <c r="U239" s="35" t="str" cm="1">
        <f t="array" ref="U239">IF(Tabel1[[#This Row],[auxi]:[auxi]],SUMIF(Tabel1[semaine],Tabel1[[#This Row],[semaine]],Tabel1[Repas soir]),"-")</f>
        <v>-</v>
      </c>
      <c r="V239"/>
    </row>
    <row r="240" spans="1:22" ht="15.75" thickBot="1" x14ac:dyDescent="0.3">
      <c r="A240" s="35" t="str">
        <f>MOD(YEAR(Tabel1[[#This Row],[Date]]-WEEKDAY(Tabel1[[#This Row],[Date]],2)+4),100)&amp;TEXT(_xlfn.ISOWEEKNUM(Tabel1[[#This Row],[Date]]),"-00")</f>
        <v>26-34</v>
      </c>
      <c r="B240" s="55" t="str">
        <f>MOD(YEAR(Tabel1[[#This Row],[Date]]),100) &amp; TEXT(MONTH(Tabel1[[#This Row],[Date]]),"-00")</f>
        <v>26-08</v>
      </c>
      <c r="C240" s="36">
        <v>46256</v>
      </c>
      <c r="D240" s="37"/>
      <c r="E240" s="37"/>
      <c r="F240" s="37"/>
      <c r="G240" s="37"/>
      <c r="H240" s="37"/>
      <c r="I240" s="37"/>
      <c r="J240" s="37"/>
      <c r="K240" s="37"/>
      <c r="L240" s="38">
        <f>IF(OR(C240="",ISBLANK(C240)),"",IF(G240="",0,G240-D240-(F240-E240))+IF(K240="",0,IF(K240&lt;H240,K240+1,K240)-H240-(J240-I240)))</f>
        <v>0</v>
      </c>
      <c r="M240" s="39"/>
      <c r="N240" s="38">
        <f>IF(C240="","",IF(M240&lt;&gt;"",IF(ISNUMBER(SEARCH("ecole",M240)),8/24,IF(OR(M240="Congés payés",M240="RTT",M240="Arrêt de travail",M240="Congés sans solde",M240="Jour de repos",M240="Formation"),7/24,IF(M240="Férié",7.8/24,L240))),L240))</f>
        <v>0</v>
      </c>
      <c r="O240" s="39"/>
      <c r="P240" s="40"/>
      <c r="Q240" s="52" cm="1">
        <f t="array" ref="Q240">--(_xlfn.AGGREGATE(14,6,Tabel1[Date]/(Tabel1[semaine]=Tabel1[[#This Row],[semaine]]),1)=Tabel1[[#This Row],[Date]])</f>
        <v>0</v>
      </c>
      <c r="R240" s="41" t="str" cm="1">
        <f t="array" ref="R240">IF(Tabel1[[#This Row],[auxi]:[auxi]],SUMIF(Tabel1[semaine],Tabel1[[#This Row],[semaine]],Tabel1[Heures payées]),"-")</f>
        <v>-</v>
      </c>
      <c r="S240" s="42" t="str" cm="1">
        <f t="array" ref="S240">IF(Tabel1[[#This Row],[auxi]:[auxi]],Tabel1[[#This Row],[total semaine]]*24-Contrat_hebdo__h,"")</f>
        <v/>
      </c>
      <c r="T240" s="35" t="str" cm="1">
        <f t="array" ref="T240">IF(Tabel1[[#This Row],[auxi]:[auxi]],SUMIF(Tabel1[semaine],Tabel1[[#This Row],[semaine]],Tabel1[Repas matin]),"-")</f>
        <v>-</v>
      </c>
      <c r="U240" s="35" t="str" cm="1">
        <f t="array" ref="U240">IF(Tabel1[[#This Row],[auxi]:[auxi]],SUMIF(Tabel1[semaine],Tabel1[[#This Row],[semaine]],Tabel1[Repas soir]),"-")</f>
        <v>-</v>
      </c>
      <c r="V240"/>
    </row>
    <row r="241" spans="1:22" ht="15.75" thickBot="1" x14ac:dyDescent="0.3">
      <c r="A241" s="35" t="str">
        <f>MOD(YEAR(Tabel1[[#This Row],[Date]]-WEEKDAY(Tabel1[[#This Row],[Date]],2)+4),100)&amp;TEXT(_xlfn.ISOWEEKNUM(Tabel1[[#This Row],[Date]]),"-00")</f>
        <v>26-34</v>
      </c>
      <c r="B241" s="55" t="str">
        <f>MOD(YEAR(Tabel1[[#This Row],[Date]]),100) &amp; TEXT(MONTH(Tabel1[[#This Row],[Date]]),"-00")</f>
        <v>26-08</v>
      </c>
      <c r="C241" s="36">
        <v>46257</v>
      </c>
      <c r="D241" s="37"/>
      <c r="E241" s="37"/>
      <c r="F241" s="37"/>
      <c r="G241" s="37"/>
      <c r="H241" s="37"/>
      <c r="I241" s="37"/>
      <c r="J241" s="37"/>
      <c r="K241" s="37"/>
      <c r="L241" s="38">
        <f>IF(OR(C241="",ISBLANK(C241)),"",IF(G241="",0,G241-D241-(F241-E241))+IF(K241="",0,IF(K241&lt;H241,K241+1,K241)-H241-(J241-I241)))</f>
        <v>0</v>
      </c>
      <c r="M241" s="39"/>
      <c r="N241" s="38">
        <f>IF(C241="","",IF(M241&lt;&gt;"",IF(ISNUMBER(SEARCH("ecole",M241)),8/24,IF(OR(M241="Congés payés",M241="RTT",M241="Arrêt de travail",M241="Congés sans solde",M241="Jour de repos",M241="Formation"),7/24,IF(M241="Férié",7.8/24,L241))),L241))</f>
        <v>0</v>
      </c>
      <c r="O241" s="39"/>
      <c r="P241" s="40"/>
      <c r="Q241" s="52" cm="1">
        <f t="array" ref="Q241">--(_xlfn.AGGREGATE(14,6,Tabel1[Date]/(Tabel1[semaine]=Tabel1[[#This Row],[semaine]]),1)=Tabel1[[#This Row],[Date]])</f>
        <v>1</v>
      </c>
      <c r="R241" s="41" cm="1">
        <f t="array" ref="R241">IF(Tabel1[[#This Row],[auxi]:[auxi]],SUMIF(Tabel1[semaine],Tabel1[[#This Row],[semaine]],Tabel1[Heures payées]),"-")</f>
        <v>0</v>
      </c>
      <c r="S241" s="42" cm="1">
        <f t="array" ref="S241">IF(Tabel1[[#This Row],[auxi]:[auxi]],Tabel1[[#This Row],[total semaine]]*24-Contrat_hebdo__h,"")</f>
        <v>-39</v>
      </c>
      <c r="T241" s="35" cm="1">
        <f t="array" ref="T241">IF(Tabel1[[#This Row],[auxi]:[auxi]],SUMIF(Tabel1[semaine],Tabel1[[#This Row],[semaine]],Tabel1[Repas matin]),"-")</f>
        <v>0</v>
      </c>
      <c r="U241" s="35" cm="1">
        <f t="array" ref="U241">IF(Tabel1[[#This Row],[auxi]:[auxi]],SUMIF(Tabel1[semaine],Tabel1[[#This Row],[semaine]],Tabel1[Repas soir]),"-")</f>
        <v>0</v>
      </c>
      <c r="V241"/>
    </row>
    <row r="242" spans="1:22" ht="15.75" thickBot="1" x14ac:dyDescent="0.3">
      <c r="A242" s="35" t="str">
        <f>MOD(YEAR(Tabel1[[#This Row],[Date]]-WEEKDAY(Tabel1[[#This Row],[Date]],2)+4),100)&amp;TEXT(_xlfn.ISOWEEKNUM(Tabel1[[#This Row],[Date]]),"-00")</f>
        <v>26-35</v>
      </c>
      <c r="B242" s="55" t="str">
        <f>MOD(YEAR(Tabel1[[#This Row],[Date]]),100) &amp; TEXT(MONTH(Tabel1[[#This Row],[Date]]),"-00")</f>
        <v>26-08</v>
      </c>
      <c r="C242" s="36">
        <v>46258</v>
      </c>
      <c r="D242" s="37"/>
      <c r="E242" s="37"/>
      <c r="F242" s="37"/>
      <c r="G242" s="37"/>
      <c r="H242" s="37"/>
      <c r="I242" s="37"/>
      <c r="J242" s="37"/>
      <c r="K242" s="37"/>
      <c r="L242" s="38">
        <f>IF(OR(C242="",ISBLANK(C242)),"",IF(G242="",0,G242-D242-(F242-E242))+IF(K242="",0,IF(K242&lt;H242,K242+1,K242)-H242-(J242-I242)))</f>
        <v>0</v>
      </c>
      <c r="M242" s="39"/>
      <c r="N242" s="38">
        <f>IF(C242="","",IF(M242&lt;&gt;"",IF(ISNUMBER(SEARCH("ecole",M242)),8/24,IF(OR(M242="Congés payés",M242="RTT",M242="Arrêt de travail",M242="Congés sans solde",M242="Jour de repos",M242="Formation"),7/24,IF(M242="Férié",7.8/24,L242))),L242))</f>
        <v>0</v>
      </c>
      <c r="O242" s="39"/>
      <c r="P242" s="40"/>
      <c r="Q242" s="52" cm="1">
        <f t="array" ref="Q242">--(_xlfn.AGGREGATE(14,6,Tabel1[Date]/(Tabel1[semaine]=Tabel1[[#This Row],[semaine]]),1)=Tabel1[[#This Row],[Date]])</f>
        <v>0</v>
      </c>
      <c r="R242" s="41" t="str" cm="1">
        <f t="array" ref="R242">IF(Tabel1[[#This Row],[auxi]:[auxi]],SUMIF(Tabel1[semaine],Tabel1[[#This Row],[semaine]],Tabel1[Heures payées]),"-")</f>
        <v>-</v>
      </c>
      <c r="S242" s="42" t="str" cm="1">
        <f t="array" ref="S242">IF(Tabel1[[#This Row],[auxi]:[auxi]],Tabel1[[#This Row],[total semaine]]*24-Contrat_hebdo__h,"")</f>
        <v/>
      </c>
      <c r="T242" s="35" t="str" cm="1">
        <f t="array" ref="T242">IF(Tabel1[[#This Row],[auxi]:[auxi]],SUMIF(Tabel1[semaine],Tabel1[[#This Row],[semaine]],Tabel1[Repas matin]),"-")</f>
        <v>-</v>
      </c>
      <c r="U242" s="35" t="str" cm="1">
        <f t="array" ref="U242">IF(Tabel1[[#This Row],[auxi]:[auxi]],SUMIF(Tabel1[semaine],Tabel1[[#This Row],[semaine]],Tabel1[Repas soir]),"-")</f>
        <v>-</v>
      </c>
      <c r="V242"/>
    </row>
    <row r="243" spans="1:22" ht="15.75" thickBot="1" x14ac:dyDescent="0.3">
      <c r="A243" s="35" t="str">
        <f>MOD(YEAR(Tabel1[[#This Row],[Date]]-WEEKDAY(Tabel1[[#This Row],[Date]],2)+4),100)&amp;TEXT(_xlfn.ISOWEEKNUM(Tabel1[[#This Row],[Date]]),"-00")</f>
        <v>26-35</v>
      </c>
      <c r="B243" s="55" t="str">
        <f>MOD(YEAR(Tabel1[[#This Row],[Date]]),100) &amp; TEXT(MONTH(Tabel1[[#This Row],[Date]]),"-00")</f>
        <v>26-08</v>
      </c>
      <c r="C243" s="36">
        <v>46259</v>
      </c>
      <c r="D243" s="37"/>
      <c r="E243" s="37"/>
      <c r="F243" s="37"/>
      <c r="G243" s="37"/>
      <c r="H243" s="37"/>
      <c r="I243" s="37"/>
      <c r="J243" s="37"/>
      <c r="K243" s="37"/>
      <c r="L243" s="38">
        <f>IF(OR(C243="",ISBLANK(C243)),"",IF(G243="",0,G243-D243-(F243-E243))+IF(K243="",0,IF(K243&lt;H243,K243+1,K243)-H243-(J243-I243)))</f>
        <v>0</v>
      </c>
      <c r="M243" s="39"/>
      <c r="N243" s="38">
        <f>IF(C243="","",IF(M243&lt;&gt;"",IF(ISNUMBER(SEARCH("ecole",M243)),8/24,IF(OR(M243="Congés payés",M243="RTT",M243="Arrêt de travail",M243="Congés sans solde",M243="Jour de repos",M243="Formation"),7/24,IF(M243="Férié",7.8/24,L243))),L243))</f>
        <v>0</v>
      </c>
      <c r="O243" s="39"/>
      <c r="P243" s="40"/>
      <c r="Q243" s="52" cm="1">
        <f t="array" ref="Q243">--(_xlfn.AGGREGATE(14,6,Tabel1[Date]/(Tabel1[semaine]=Tabel1[[#This Row],[semaine]]),1)=Tabel1[[#This Row],[Date]])</f>
        <v>0</v>
      </c>
      <c r="R243" s="41" t="str" cm="1">
        <f t="array" ref="R243">IF(Tabel1[[#This Row],[auxi]:[auxi]],SUMIF(Tabel1[semaine],Tabel1[[#This Row],[semaine]],Tabel1[Heures payées]),"-")</f>
        <v>-</v>
      </c>
      <c r="S243" s="42" t="str" cm="1">
        <f t="array" ref="S243">IF(Tabel1[[#This Row],[auxi]:[auxi]],Tabel1[[#This Row],[total semaine]]*24-Contrat_hebdo__h,"")</f>
        <v/>
      </c>
      <c r="T243" s="35" t="str" cm="1">
        <f t="array" ref="T243">IF(Tabel1[[#This Row],[auxi]:[auxi]],SUMIF(Tabel1[semaine],Tabel1[[#This Row],[semaine]],Tabel1[Repas matin]),"-")</f>
        <v>-</v>
      </c>
      <c r="U243" s="35" t="str" cm="1">
        <f t="array" ref="U243">IF(Tabel1[[#This Row],[auxi]:[auxi]],SUMIF(Tabel1[semaine],Tabel1[[#This Row],[semaine]],Tabel1[Repas soir]),"-")</f>
        <v>-</v>
      </c>
      <c r="V243"/>
    </row>
    <row r="244" spans="1:22" ht="15.75" thickBot="1" x14ac:dyDescent="0.3">
      <c r="A244" s="35" t="str">
        <f>MOD(YEAR(Tabel1[[#This Row],[Date]]-WEEKDAY(Tabel1[[#This Row],[Date]],2)+4),100)&amp;TEXT(_xlfn.ISOWEEKNUM(Tabel1[[#This Row],[Date]]),"-00")</f>
        <v>26-35</v>
      </c>
      <c r="B244" s="55" t="str">
        <f>MOD(YEAR(Tabel1[[#This Row],[Date]]),100) &amp; TEXT(MONTH(Tabel1[[#This Row],[Date]]),"-00")</f>
        <v>26-08</v>
      </c>
      <c r="C244" s="36">
        <v>46260</v>
      </c>
      <c r="D244" s="37"/>
      <c r="E244" s="37"/>
      <c r="F244" s="37"/>
      <c r="G244" s="37"/>
      <c r="H244" s="37"/>
      <c r="I244" s="37"/>
      <c r="J244" s="37"/>
      <c r="K244" s="37"/>
      <c r="L244" s="38">
        <f>IF(OR(C244="",ISBLANK(C244)),"",IF(G244="",0,G244-D244-(F244-E244))+IF(K244="",0,IF(K244&lt;H244,K244+1,K244)-H244-(J244-I244)))</f>
        <v>0</v>
      </c>
      <c r="M244" s="39"/>
      <c r="N244" s="38">
        <f>IF(C244="","",IF(M244&lt;&gt;"",IF(ISNUMBER(SEARCH("ecole",M244)),8/24,IF(OR(M244="Congés payés",M244="RTT",M244="Arrêt de travail",M244="Congés sans solde",M244="Jour de repos",M244="Formation"),7/24,IF(M244="Férié",7.8/24,L244))),L244))</f>
        <v>0</v>
      </c>
      <c r="O244" s="39"/>
      <c r="P244" s="40"/>
      <c r="Q244" s="52" cm="1">
        <f t="array" ref="Q244">--(_xlfn.AGGREGATE(14,6,Tabel1[Date]/(Tabel1[semaine]=Tabel1[[#This Row],[semaine]]),1)=Tabel1[[#This Row],[Date]])</f>
        <v>0</v>
      </c>
      <c r="R244" s="41" t="str" cm="1">
        <f t="array" ref="R244">IF(Tabel1[[#This Row],[auxi]:[auxi]],SUMIF(Tabel1[semaine],Tabel1[[#This Row],[semaine]],Tabel1[Heures payées]),"-")</f>
        <v>-</v>
      </c>
      <c r="S244" s="42" t="str" cm="1">
        <f t="array" ref="S244">IF(Tabel1[[#This Row],[auxi]:[auxi]],Tabel1[[#This Row],[total semaine]]*24-Contrat_hebdo__h,"")</f>
        <v/>
      </c>
      <c r="T244" s="35" t="str" cm="1">
        <f t="array" ref="T244">IF(Tabel1[[#This Row],[auxi]:[auxi]],SUMIF(Tabel1[semaine],Tabel1[[#This Row],[semaine]],Tabel1[Repas matin]),"-")</f>
        <v>-</v>
      </c>
      <c r="U244" s="35" t="str" cm="1">
        <f t="array" ref="U244">IF(Tabel1[[#This Row],[auxi]:[auxi]],SUMIF(Tabel1[semaine],Tabel1[[#This Row],[semaine]],Tabel1[Repas soir]),"-")</f>
        <v>-</v>
      </c>
      <c r="V244"/>
    </row>
    <row r="245" spans="1:22" ht="15.75" thickBot="1" x14ac:dyDescent="0.3">
      <c r="A245" s="35" t="str">
        <f>MOD(YEAR(Tabel1[[#This Row],[Date]]-WEEKDAY(Tabel1[[#This Row],[Date]],2)+4),100)&amp;TEXT(_xlfn.ISOWEEKNUM(Tabel1[[#This Row],[Date]]),"-00")</f>
        <v>26-35</v>
      </c>
      <c r="B245" s="55" t="str">
        <f>MOD(YEAR(Tabel1[[#This Row],[Date]]),100) &amp; TEXT(MONTH(Tabel1[[#This Row],[Date]]),"-00")</f>
        <v>26-08</v>
      </c>
      <c r="C245" s="36">
        <v>46261</v>
      </c>
      <c r="D245" s="37"/>
      <c r="E245" s="37"/>
      <c r="F245" s="37"/>
      <c r="G245" s="37"/>
      <c r="H245" s="37"/>
      <c r="I245" s="37"/>
      <c r="J245" s="37"/>
      <c r="K245" s="37"/>
      <c r="L245" s="38">
        <f>IF(OR(C245="",ISBLANK(C245)),"",IF(G245="",0,G245-D245-(F245-E245))+IF(K245="",0,IF(K245&lt;H245,K245+1,K245)-H245-(J245-I245)))</f>
        <v>0</v>
      </c>
      <c r="M245" s="39"/>
      <c r="N245" s="38">
        <f>IF(C245="","",IF(M245&lt;&gt;"",IF(ISNUMBER(SEARCH("ecole",M245)),8/24,IF(OR(M245="Congés payés",M245="RTT",M245="Arrêt de travail",M245="Congés sans solde",M245="Jour de repos",M245="Formation"),7/24,IF(M245="Férié",7.8/24,L245))),L245))</f>
        <v>0</v>
      </c>
      <c r="O245" s="39"/>
      <c r="P245" s="40"/>
      <c r="Q245" s="52" cm="1">
        <f t="array" ref="Q245">--(_xlfn.AGGREGATE(14,6,Tabel1[Date]/(Tabel1[semaine]=Tabel1[[#This Row],[semaine]]),1)=Tabel1[[#This Row],[Date]])</f>
        <v>0</v>
      </c>
      <c r="R245" s="41" t="str" cm="1">
        <f t="array" ref="R245">IF(Tabel1[[#This Row],[auxi]:[auxi]],SUMIF(Tabel1[semaine],Tabel1[[#This Row],[semaine]],Tabel1[Heures payées]),"-")</f>
        <v>-</v>
      </c>
      <c r="S245" s="42" t="str" cm="1">
        <f t="array" ref="S245">IF(Tabel1[[#This Row],[auxi]:[auxi]],Tabel1[[#This Row],[total semaine]]*24-Contrat_hebdo__h,"")</f>
        <v/>
      </c>
      <c r="T245" s="35" t="str" cm="1">
        <f t="array" ref="T245">IF(Tabel1[[#This Row],[auxi]:[auxi]],SUMIF(Tabel1[semaine],Tabel1[[#This Row],[semaine]],Tabel1[Repas matin]),"-")</f>
        <v>-</v>
      </c>
      <c r="U245" s="35" t="str" cm="1">
        <f t="array" ref="U245">IF(Tabel1[[#This Row],[auxi]:[auxi]],SUMIF(Tabel1[semaine],Tabel1[[#This Row],[semaine]],Tabel1[Repas soir]),"-")</f>
        <v>-</v>
      </c>
      <c r="V245"/>
    </row>
    <row r="246" spans="1:22" ht="15.75" thickBot="1" x14ac:dyDescent="0.3">
      <c r="A246" s="35" t="str">
        <f>MOD(YEAR(Tabel1[[#This Row],[Date]]-WEEKDAY(Tabel1[[#This Row],[Date]],2)+4),100)&amp;TEXT(_xlfn.ISOWEEKNUM(Tabel1[[#This Row],[Date]]),"-00")</f>
        <v>26-35</v>
      </c>
      <c r="B246" s="55" t="str">
        <f>MOD(YEAR(Tabel1[[#This Row],[Date]]),100) &amp; TEXT(MONTH(Tabel1[[#This Row],[Date]]),"-00")</f>
        <v>26-08</v>
      </c>
      <c r="C246" s="36">
        <v>46262</v>
      </c>
      <c r="D246" s="37"/>
      <c r="E246" s="37"/>
      <c r="F246" s="37"/>
      <c r="G246" s="37"/>
      <c r="H246" s="37"/>
      <c r="I246" s="37"/>
      <c r="J246" s="37"/>
      <c r="K246" s="37"/>
      <c r="L246" s="38">
        <f>IF(OR(C246="",ISBLANK(C246)),"",IF(G246="",0,G246-D246-(F246-E246))+IF(K246="",0,IF(K246&lt;H246,K246+1,K246)-H246-(J246-I246)))</f>
        <v>0</v>
      </c>
      <c r="M246" s="39"/>
      <c r="N246" s="38">
        <f>IF(C246="","",IF(M246&lt;&gt;"",IF(ISNUMBER(SEARCH("ecole",M246)),8/24,IF(OR(M246="Congés payés",M246="RTT",M246="Arrêt de travail",M246="Congés sans solde",M246="Jour de repos",M246="Formation"),7/24,IF(M246="Férié",7.8/24,L246))),L246))</f>
        <v>0</v>
      </c>
      <c r="O246" s="39"/>
      <c r="P246" s="40"/>
      <c r="Q246" s="52" cm="1">
        <f t="array" ref="Q246">--(_xlfn.AGGREGATE(14,6,Tabel1[Date]/(Tabel1[semaine]=Tabel1[[#This Row],[semaine]]),1)=Tabel1[[#This Row],[Date]])</f>
        <v>0</v>
      </c>
      <c r="R246" s="41" t="str" cm="1">
        <f t="array" ref="R246">IF(Tabel1[[#This Row],[auxi]:[auxi]],SUMIF(Tabel1[semaine],Tabel1[[#This Row],[semaine]],Tabel1[Heures payées]),"-")</f>
        <v>-</v>
      </c>
      <c r="S246" s="42" t="str" cm="1">
        <f t="array" ref="S246">IF(Tabel1[[#This Row],[auxi]:[auxi]],Tabel1[[#This Row],[total semaine]]*24-Contrat_hebdo__h,"")</f>
        <v/>
      </c>
      <c r="T246" s="35" t="str" cm="1">
        <f t="array" ref="T246">IF(Tabel1[[#This Row],[auxi]:[auxi]],SUMIF(Tabel1[semaine],Tabel1[[#This Row],[semaine]],Tabel1[Repas matin]),"-")</f>
        <v>-</v>
      </c>
      <c r="U246" s="35" t="str" cm="1">
        <f t="array" ref="U246">IF(Tabel1[[#This Row],[auxi]:[auxi]],SUMIF(Tabel1[semaine],Tabel1[[#This Row],[semaine]],Tabel1[Repas soir]),"-")</f>
        <v>-</v>
      </c>
      <c r="V246"/>
    </row>
    <row r="247" spans="1:22" ht="15.75" thickBot="1" x14ac:dyDescent="0.3">
      <c r="A247" s="35" t="str">
        <f>MOD(YEAR(Tabel1[[#This Row],[Date]]-WEEKDAY(Tabel1[[#This Row],[Date]],2)+4),100)&amp;TEXT(_xlfn.ISOWEEKNUM(Tabel1[[#This Row],[Date]]),"-00")</f>
        <v>26-35</v>
      </c>
      <c r="B247" s="55" t="str">
        <f>MOD(YEAR(Tabel1[[#This Row],[Date]]),100) &amp; TEXT(MONTH(Tabel1[[#This Row],[Date]]),"-00")</f>
        <v>26-08</v>
      </c>
      <c r="C247" s="36">
        <v>46263</v>
      </c>
      <c r="D247" s="37"/>
      <c r="E247" s="37"/>
      <c r="F247" s="37"/>
      <c r="G247" s="37"/>
      <c r="H247" s="37"/>
      <c r="I247" s="37"/>
      <c r="J247" s="37"/>
      <c r="K247" s="37"/>
      <c r="L247" s="38">
        <f>IF(OR(C247="",ISBLANK(C247)),"",IF(G247="",0,G247-D247-(F247-E247))+IF(K247="",0,IF(K247&lt;H247,K247+1,K247)-H247-(J247-I247)))</f>
        <v>0</v>
      </c>
      <c r="M247" s="39"/>
      <c r="N247" s="38">
        <f>IF(C247="","",IF(M247&lt;&gt;"",IF(ISNUMBER(SEARCH("ecole",M247)),8/24,IF(OR(M247="Congés payés",M247="RTT",M247="Arrêt de travail",M247="Congés sans solde",M247="Jour de repos",M247="Formation"),7/24,IF(M247="Férié",7.8/24,L247))),L247))</f>
        <v>0</v>
      </c>
      <c r="O247" s="39"/>
      <c r="P247" s="40"/>
      <c r="Q247" s="52" cm="1">
        <f t="array" ref="Q247">--(_xlfn.AGGREGATE(14,6,Tabel1[Date]/(Tabel1[semaine]=Tabel1[[#This Row],[semaine]]),1)=Tabel1[[#This Row],[Date]])</f>
        <v>0</v>
      </c>
      <c r="R247" s="41" t="str" cm="1">
        <f t="array" ref="R247">IF(Tabel1[[#This Row],[auxi]:[auxi]],SUMIF(Tabel1[semaine],Tabel1[[#This Row],[semaine]],Tabel1[Heures payées]),"-")</f>
        <v>-</v>
      </c>
      <c r="S247" s="42" t="str" cm="1">
        <f t="array" ref="S247">IF(Tabel1[[#This Row],[auxi]:[auxi]],Tabel1[[#This Row],[total semaine]]*24-Contrat_hebdo__h,"")</f>
        <v/>
      </c>
      <c r="T247" s="35" t="str" cm="1">
        <f t="array" ref="T247">IF(Tabel1[[#This Row],[auxi]:[auxi]],SUMIF(Tabel1[semaine],Tabel1[[#This Row],[semaine]],Tabel1[Repas matin]),"-")</f>
        <v>-</v>
      </c>
      <c r="U247" s="35" t="str" cm="1">
        <f t="array" ref="U247">IF(Tabel1[[#This Row],[auxi]:[auxi]],SUMIF(Tabel1[semaine],Tabel1[[#This Row],[semaine]],Tabel1[Repas soir]),"-")</f>
        <v>-</v>
      </c>
      <c r="V247"/>
    </row>
    <row r="248" spans="1:22" ht="15.75" thickBot="1" x14ac:dyDescent="0.3">
      <c r="A248" s="35" t="str">
        <f>MOD(YEAR(Tabel1[[#This Row],[Date]]-WEEKDAY(Tabel1[[#This Row],[Date]],2)+4),100)&amp;TEXT(_xlfn.ISOWEEKNUM(Tabel1[[#This Row],[Date]]),"-00")</f>
        <v>26-35</v>
      </c>
      <c r="B248" s="55" t="str">
        <f>MOD(YEAR(Tabel1[[#This Row],[Date]]),100) &amp; TEXT(MONTH(Tabel1[[#This Row],[Date]]),"-00")</f>
        <v>26-08</v>
      </c>
      <c r="C248" s="36">
        <v>46264</v>
      </c>
      <c r="D248" s="37"/>
      <c r="E248" s="37"/>
      <c r="F248" s="37"/>
      <c r="G248" s="37"/>
      <c r="H248" s="37"/>
      <c r="I248" s="37"/>
      <c r="J248" s="37"/>
      <c r="K248" s="37"/>
      <c r="L248" s="38">
        <f>IF(OR(C248="",ISBLANK(C248)),"",IF(G248="",0,G248-D248-(F248-E248))+IF(K248="",0,IF(K248&lt;H248,K248+1,K248)-H248-(J248-I248)))</f>
        <v>0</v>
      </c>
      <c r="M248" s="39"/>
      <c r="N248" s="38">
        <f>IF(C248="","",IF(M248&lt;&gt;"",IF(ISNUMBER(SEARCH("ecole",M248)),8/24,IF(OR(M248="Congés payés",M248="RTT",M248="Arrêt de travail",M248="Congés sans solde",M248="Jour de repos",M248="Formation"),7/24,IF(M248="Férié",7.8/24,L248))),L248))</f>
        <v>0</v>
      </c>
      <c r="O248" s="39"/>
      <c r="P248" s="40"/>
      <c r="Q248" s="52" cm="1">
        <f t="array" ref="Q248">--(_xlfn.AGGREGATE(14,6,Tabel1[Date]/(Tabel1[semaine]=Tabel1[[#This Row],[semaine]]),1)=Tabel1[[#This Row],[Date]])</f>
        <v>1</v>
      </c>
      <c r="R248" s="41" cm="1">
        <f t="array" ref="R248">IF(Tabel1[[#This Row],[auxi]:[auxi]],SUMIF(Tabel1[semaine],Tabel1[[#This Row],[semaine]],Tabel1[Heures payées]),"-")</f>
        <v>0</v>
      </c>
      <c r="S248" s="42" cm="1">
        <f t="array" ref="S248">IF(Tabel1[[#This Row],[auxi]:[auxi]],Tabel1[[#This Row],[total semaine]]*24-Contrat_hebdo__h,"")</f>
        <v>-39</v>
      </c>
      <c r="T248" s="35" cm="1">
        <f t="array" ref="T248">IF(Tabel1[[#This Row],[auxi]:[auxi]],SUMIF(Tabel1[semaine],Tabel1[[#This Row],[semaine]],Tabel1[Repas matin]),"-")</f>
        <v>0</v>
      </c>
      <c r="U248" s="35" cm="1">
        <f t="array" ref="U248">IF(Tabel1[[#This Row],[auxi]:[auxi]],SUMIF(Tabel1[semaine],Tabel1[[#This Row],[semaine]],Tabel1[Repas soir]),"-")</f>
        <v>0</v>
      </c>
      <c r="V248"/>
    </row>
    <row r="249" spans="1:22" ht="15.75" thickBot="1" x14ac:dyDescent="0.3">
      <c r="A249" s="35" t="str">
        <f>MOD(YEAR(Tabel1[[#This Row],[Date]]-WEEKDAY(Tabel1[[#This Row],[Date]],2)+4),100)&amp;TEXT(_xlfn.ISOWEEKNUM(Tabel1[[#This Row],[Date]]),"-00")</f>
        <v>26-36</v>
      </c>
      <c r="B249" s="55" t="str">
        <f>MOD(YEAR(Tabel1[[#This Row],[Date]]),100) &amp; TEXT(MONTH(Tabel1[[#This Row],[Date]]),"-00")</f>
        <v>26-08</v>
      </c>
      <c r="C249" s="36">
        <v>46265</v>
      </c>
      <c r="D249" s="37"/>
      <c r="E249" s="37"/>
      <c r="F249" s="37"/>
      <c r="G249" s="37"/>
      <c r="H249" s="37"/>
      <c r="I249" s="37"/>
      <c r="J249" s="37"/>
      <c r="K249" s="37"/>
      <c r="L249" s="38">
        <f>IF(OR(C249="",ISBLANK(C249)),"",IF(G249="",0,G249-D249-(F249-E249))+IF(K249="",0,IF(K249&lt;H249,K249+1,K249)-H249-(J249-I249)))</f>
        <v>0</v>
      </c>
      <c r="M249" s="39"/>
      <c r="N249" s="38">
        <f>IF(C249="","",IF(M249&lt;&gt;"",IF(ISNUMBER(SEARCH("ecole",M249)),8/24,IF(OR(M249="Congés payés",M249="RTT",M249="Arrêt de travail",M249="Congés sans solde",M249="Jour de repos",M249="Formation"),7/24,IF(M249="Férié",7.8/24,L249))),L249))</f>
        <v>0</v>
      </c>
      <c r="O249" s="39"/>
      <c r="P249" s="40"/>
      <c r="Q249" s="52" cm="1">
        <f t="array" ref="Q249">--(_xlfn.AGGREGATE(14,6,Tabel1[Date]/(Tabel1[semaine]=Tabel1[[#This Row],[semaine]]),1)=Tabel1[[#This Row],[Date]])</f>
        <v>0</v>
      </c>
      <c r="R249" s="41" t="str" cm="1">
        <f t="array" ref="R249">IF(Tabel1[[#This Row],[auxi]:[auxi]],SUMIF(Tabel1[semaine],Tabel1[[#This Row],[semaine]],Tabel1[Heures payées]),"-")</f>
        <v>-</v>
      </c>
      <c r="S249" s="42" t="str" cm="1">
        <f t="array" ref="S249">IF(Tabel1[[#This Row],[auxi]:[auxi]],Tabel1[[#This Row],[total semaine]]*24-Contrat_hebdo__h,"")</f>
        <v/>
      </c>
      <c r="T249" s="35" t="str" cm="1">
        <f t="array" ref="T249">IF(Tabel1[[#This Row],[auxi]:[auxi]],SUMIF(Tabel1[semaine],Tabel1[[#This Row],[semaine]],Tabel1[Repas matin]),"-")</f>
        <v>-</v>
      </c>
      <c r="U249" s="35" t="str" cm="1">
        <f t="array" ref="U249">IF(Tabel1[[#This Row],[auxi]:[auxi]],SUMIF(Tabel1[semaine],Tabel1[[#This Row],[semaine]],Tabel1[Repas soir]),"-")</f>
        <v>-</v>
      </c>
      <c r="V249"/>
    </row>
    <row r="250" spans="1:22" ht="15.75" thickBot="1" x14ac:dyDescent="0.3">
      <c r="A250" s="35" t="str">
        <f>MOD(YEAR(Tabel1[[#This Row],[Date]]-WEEKDAY(Tabel1[[#This Row],[Date]],2)+4),100)&amp;TEXT(_xlfn.ISOWEEKNUM(Tabel1[[#This Row],[Date]]),"-00")</f>
        <v>26-36</v>
      </c>
      <c r="B250" s="55" t="str">
        <f>MOD(YEAR(Tabel1[[#This Row],[Date]]),100) &amp; TEXT(MONTH(Tabel1[[#This Row],[Date]]),"-00")</f>
        <v>26-09</v>
      </c>
      <c r="C250" s="36">
        <v>46266</v>
      </c>
      <c r="D250" s="37"/>
      <c r="E250" s="37"/>
      <c r="F250" s="37"/>
      <c r="G250" s="37"/>
      <c r="H250" s="37"/>
      <c r="I250" s="37"/>
      <c r="J250" s="37"/>
      <c r="K250" s="37"/>
      <c r="L250" s="38">
        <f>IF(OR(C250="",ISBLANK(C250)),"",IF(G250="",0,G250-D250-(F250-E250))+IF(K250="",0,IF(K250&lt;H250,K250+1,K250)-H250-(J250-I250)))</f>
        <v>0</v>
      </c>
      <c r="M250" s="39"/>
      <c r="N250" s="38">
        <f>IF(C250="","",IF(M250&lt;&gt;"",IF(ISNUMBER(SEARCH("ecole",M250)),8/24,IF(OR(M250="Congés payés",M250="RTT",M250="Arrêt de travail",M250="Congés sans solde",M250="Jour de repos",M250="Formation"),7/24,IF(M250="Férié",7.8/24,L250))),L250))</f>
        <v>0</v>
      </c>
      <c r="O250" s="39"/>
      <c r="P250" s="40"/>
      <c r="Q250" s="52" cm="1">
        <f t="array" ref="Q250">--(_xlfn.AGGREGATE(14,6,Tabel1[Date]/(Tabel1[semaine]=Tabel1[[#This Row],[semaine]]),1)=Tabel1[[#This Row],[Date]])</f>
        <v>0</v>
      </c>
      <c r="R250" s="41" t="str" cm="1">
        <f t="array" ref="R250">IF(Tabel1[[#This Row],[auxi]:[auxi]],SUMIF(Tabel1[semaine],Tabel1[[#This Row],[semaine]],Tabel1[Heures payées]),"-")</f>
        <v>-</v>
      </c>
      <c r="S250" s="42" t="str" cm="1">
        <f t="array" ref="S250">IF(Tabel1[[#This Row],[auxi]:[auxi]],Tabel1[[#This Row],[total semaine]]*24-Contrat_hebdo__h,"")</f>
        <v/>
      </c>
      <c r="T250" s="35" t="str" cm="1">
        <f t="array" ref="T250">IF(Tabel1[[#This Row],[auxi]:[auxi]],SUMIF(Tabel1[semaine],Tabel1[[#This Row],[semaine]],Tabel1[Repas matin]),"-")</f>
        <v>-</v>
      </c>
      <c r="U250" s="35" t="str" cm="1">
        <f t="array" ref="U250">IF(Tabel1[[#This Row],[auxi]:[auxi]],SUMIF(Tabel1[semaine],Tabel1[[#This Row],[semaine]],Tabel1[Repas soir]),"-")</f>
        <v>-</v>
      </c>
      <c r="V250"/>
    </row>
    <row r="251" spans="1:22" ht="15.75" thickBot="1" x14ac:dyDescent="0.3">
      <c r="A251" s="35" t="str">
        <f>MOD(YEAR(Tabel1[[#This Row],[Date]]-WEEKDAY(Tabel1[[#This Row],[Date]],2)+4),100)&amp;TEXT(_xlfn.ISOWEEKNUM(Tabel1[[#This Row],[Date]]),"-00")</f>
        <v>26-36</v>
      </c>
      <c r="B251" s="55" t="str">
        <f>MOD(YEAR(Tabel1[[#This Row],[Date]]),100) &amp; TEXT(MONTH(Tabel1[[#This Row],[Date]]),"-00")</f>
        <v>26-09</v>
      </c>
      <c r="C251" s="36">
        <v>46267</v>
      </c>
      <c r="D251" s="37"/>
      <c r="E251" s="37"/>
      <c r="F251" s="37"/>
      <c r="G251" s="37"/>
      <c r="H251" s="37"/>
      <c r="I251" s="37"/>
      <c r="J251" s="37"/>
      <c r="K251" s="37"/>
      <c r="L251" s="38">
        <f>IF(OR(C251="",ISBLANK(C251)),"",IF(G251="",0,G251-D251-(F251-E251))+IF(K251="",0,IF(K251&lt;H251,K251+1,K251)-H251-(J251-I251)))</f>
        <v>0</v>
      </c>
      <c r="M251" s="39"/>
      <c r="N251" s="38">
        <f>IF(C251="","",IF(M251&lt;&gt;"",IF(ISNUMBER(SEARCH("ecole",M251)),8/24,IF(OR(M251="Congés payés",M251="RTT",M251="Arrêt de travail",M251="Congés sans solde",M251="Jour de repos",M251="Formation"),7/24,IF(M251="Férié",7.8/24,L251))),L251))</f>
        <v>0</v>
      </c>
      <c r="O251" s="39"/>
      <c r="P251" s="40"/>
      <c r="Q251" s="52" cm="1">
        <f t="array" ref="Q251">--(_xlfn.AGGREGATE(14,6,Tabel1[Date]/(Tabel1[semaine]=Tabel1[[#This Row],[semaine]]),1)=Tabel1[[#This Row],[Date]])</f>
        <v>0</v>
      </c>
      <c r="R251" s="41" t="str" cm="1">
        <f t="array" ref="R251">IF(Tabel1[[#This Row],[auxi]:[auxi]],SUMIF(Tabel1[semaine],Tabel1[[#This Row],[semaine]],Tabel1[Heures payées]),"-")</f>
        <v>-</v>
      </c>
      <c r="S251" s="42" t="str" cm="1">
        <f t="array" ref="S251">IF(Tabel1[[#This Row],[auxi]:[auxi]],Tabel1[[#This Row],[total semaine]]*24-Contrat_hebdo__h,"")</f>
        <v/>
      </c>
      <c r="T251" s="35" t="str" cm="1">
        <f t="array" ref="T251">IF(Tabel1[[#This Row],[auxi]:[auxi]],SUMIF(Tabel1[semaine],Tabel1[[#This Row],[semaine]],Tabel1[Repas matin]),"-")</f>
        <v>-</v>
      </c>
      <c r="U251" s="35" t="str" cm="1">
        <f t="array" ref="U251">IF(Tabel1[[#This Row],[auxi]:[auxi]],SUMIF(Tabel1[semaine],Tabel1[[#This Row],[semaine]],Tabel1[Repas soir]),"-")</f>
        <v>-</v>
      </c>
      <c r="V251"/>
    </row>
    <row r="252" spans="1:22" ht="15.75" thickBot="1" x14ac:dyDescent="0.3">
      <c r="A252" s="35" t="str">
        <f>MOD(YEAR(Tabel1[[#This Row],[Date]]-WEEKDAY(Tabel1[[#This Row],[Date]],2)+4),100)&amp;TEXT(_xlfn.ISOWEEKNUM(Tabel1[[#This Row],[Date]]),"-00")</f>
        <v>26-36</v>
      </c>
      <c r="B252" s="55" t="str">
        <f>MOD(YEAR(Tabel1[[#This Row],[Date]]),100) &amp; TEXT(MONTH(Tabel1[[#This Row],[Date]]),"-00")</f>
        <v>26-09</v>
      </c>
      <c r="C252" s="36">
        <v>46268</v>
      </c>
      <c r="D252" s="37"/>
      <c r="E252" s="37"/>
      <c r="F252" s="37"/>
      <c r="G252" s="37"/>
      <c r="H252" s="37"/>
      <c r="I252" s="37"/>
      <c r="J252" s="37"/>
      <c r="K252" s="37"/>
      <c r="L252" s="38">
        <f>IF(OR(C252="",ISBLANK(C252)),"",IF(G252="",0,G252-D252-(F252-E252))+IF(K252="",0,IF(K252&lt;H252,K252+1,K252)-H252-(J252-I252)))</f>
        <v>0</v>
      </c>
      <c r="M252" s="39"/>
      <c r="N252" s="38">
        <f>IF(C252="","",IF(M252&lt;&gt;"",IF(ISNUMBER(SEARCH("ecole",M252)),8/24,IF(OR(M252="Congés payés",M252="RTT",M252="Arrêt de travail",M252="Congés sans solde",M252="Jour de repos",M252="Formation"),7/24,IF(M252="Férié",7.8/24,L252))),L252))</f>
        <v>0</v>
      </c>
      <c r="O252" s="39"/>
      <c r="P252" s="40"/>
      <c r="Q252" s="52" cm="1">
        <f t="array" ref="Q252">--(_xlfn.AGGREGATE(14,6,Tabel1[Date]/(Tabel1[semaine]=Tabel1[[#This Row],[semaine]]),1)=Tabel1[[#This Row],[Date]])</f>
        <v>0</v>
      </c>
      <c r="R252" s="41" t="str" cm="1">
        <f t="array" ref="R252">IF(Tabel1[[#This Row],[auxi]:[auxi]],SUMIF(Tabel1[semaine],Tabel1[[#This Row],[semaine]],Tabel1[Heures payées]),"-")</f>
        <v>-</v>
      </c>
      <c r="S252" s="42" t="str" cm="1">
        <f t="array" ref="S252">IF(Tabel1[[#This Row],[auxi]:[auxi]],Tabel1[[#This Row],[total semaine]]*24-Contrat_hebdo__h,"")</f>
        <v/>
      </c>
      <c r="T252" s="35" t="str" cm="1">
        <f t="array" ref="T252">IF(Tabel1[[#This Row],[auxi]:[auxi]],SUMIF(Tabel1[semaine],Tabel1[[#This Row],[semaine]],Tabel1[Repas matin]),"-")</f>
        <v>-</v>
      </c>
      <c r="U252" s="35" t="str" cm="1">
        <f t="array" ref="U252">IF(Tabel1[[#This Row],[auxi]:[auxi]],SUMIF(Tabel1[semaine],Tabel1[[#This Row],[semaine]],Tabel1[Repas soir]),"-")</f>
        <v>-</v>
      </c>
      <c r="V252"/>
    </row>
    <row r="253" spans="1:22" ht="15.75" thickBot="1" x14ac:dyDescent="0.3">
      <c r="A253" s="35" t="str">
        <f>MOD(YEAR(Tabel1[[#This Row],[Date]]-WEEKDAY(Tabel1[[#This Row],[Date]],2)+4),100)&amp;TEXT(_xlfn.ISOWEEKNUM(Tabel1[[#This Row],[Date]]),"-00")</f>
        <v>26-36</v>
      </c>
      <c r="B253" s="55" t="str">
        <f>MOD(YEAR(Tabel1[[#This Row],[Date]]),100) &amp; TEXT(MONTH(Tabel1[[#This Row],[Date]]),"-00")</f>
        <v>26-09</v>
      </c>
      <c r="C253" s="36">
        <v>46269</v>
      </c>
      <c r="D253" s="37"/>
      <c r="E253" s="37"/>
      <c r="F253" s="37"/>
      <c r="G253" s="37"/>
      <c r="H253" s="37"/>
      <c r="I253" s="37"/>
      <c r="J253" s="37"/>
      <c r="K253" s="37"/>
      <c r="L253" s="38">
        <f>IF(OR(C253="",ISBLANK(C253)),"",IF(G253="",0,G253-D253-(F253-E253))+IF(K253="",0,IF(K253&lt;H253,K253+1,K253)-H253-(J253-I253)))</f>
        <v>0</v>
      </c>
      <c r="M253" s="39"/>
      <c r="N253" s="38">
        <f>IF(C253="","",IF(M253&lt;&gt;"",IF(ISNUMBER(SEARCH("ecole",M253)),8/24,IF(OR(M253="Congés payés",M253="RTT",M253="Arrêt de travail",M253="Congés sans solde",M253="Jour de repos",M253="Formation"),7/24,IF(M253="Férié",7.8/24,L253))),L253))</f>
        <v>0</v>
      </c>
      <c r="O253" s="39"/>
      <c r="P253" s="40"/>
      <c r="Q253" s="52" cm="1">
        <f t="array" ref="Q253">--(_xlfn.AGGREGATE(14,6,Tabel1[Date]/(Tabel1[semaine]=Tabel1[[#This Row],[semaine]]),1)=Tabel1[[#This Row],[Date]])</f>
        <v>0</v>
      </c>
      <c r="R253" s="41" t="str" cm="1">
        <f t="array" ref="R253">IF(Tabel1[[#This Row],[auxi]:[auxi]],SUMIF(Tabel1[semaine],Tabel1[[#This Row],[semaine]],Tabel1[Heures payées]),"-")</f>
        <v>-</v>
      </c>
      <c r="S253" s="42" t="str" cm="1">
        <f t="array" ref="S253">IF(Tabel1[[#This Row],[auxi]:[auxi]],Tabel1[[#This Row],[total semaine]]*24-Contrat_hebdo__h,"")</f>
        <v/>
      </c>
      <c r="T253" s="35" t="str" cm="1">
        <f t="array" ref="T253">IF(Tabel1[[#This Row],[auxi]:[auxi]],SUMIF(Tabel1[semaine],Tabel1[[#This Row],[semaine]],Tabel1[Repas matin]),"-")</f>
        <v>-</v>
      </c>
      <c r="U253" s="35" t="str" cm="1">
        <f t="array" ref="U253">IF(Tabel1[[#This Row],[auxi]:[auxi]],SUMIF(Tabel1[semaine],Tabel1[[#This Row],[semaine]],Tabel1[Repas soir]),"-")</f>
        <v>-</v>
      </c>
      <c r="V253"/>
    </row>
    <row r="254" spans="1:22" ht="15.75" thickBot="1" x14ac:dyDescent="0.3">
      <c r="A254" s="35" t="str">
        <f>MOD(YEAR(Tabel1[[#This Row],[Date]]-WEEKDAY(Tabel1[[#This Row],[Date]],2)+4),100)&amp;TEXT(_xlfn.ISOWEEKNUM(Tabel1[[#This Row],[Date]]),"-00")</f>
        <v>26-36</v>
      </c>
      <c r="B254" s="55" t="str">
        <f>MOD(YEAR(Tabel1[[#This Row],[Date]]),100) &amp; TEXT(MONTH(Tabel1[[#This Row],[Date]]),"-00")</f>
        <v>26-09</v>
      </c>
      <c r="C254" s="36">
        <v>46270</v>
      </c>
      <c r="D254" s="37"/>
      <c r="E254" s="37"/>
      <c r="F254" s="37"/>
      <c r="G254" s="37"/>
      <c r="H254" s="37"/>
      <c r="I254" s="37"/>
      <c r="J254" s="37"/>
      <c r="K254" s="37"/>
      <c r="L254" s="38">
        <f>IF(OR(C254="",ISBLANK(C254)),"",IF(G254="",0,G254-D254-(F254-E254))+IF(K254="",0,IF(K254&lt;H254,K254+1,K254)-H254-(J254-I254)))</f>
        <v>0</v>
      </c>
      <c r="M254" s="39"/>
      <c r="N254" s="38">
        <f>IF(C254="","",IF(M254&lt;&gt;"",IF(ISNUMBER(SEARCH("ecole",M254)),8/24,IF(OR(M254="Congés payés",M254="RTT",M254="Arrêt de travail",M254="Congés sans solde",M254="Jour de repos",M254="Formation"),7/24,IF(M254="Férié",7.8/24,L254))),L254))</f>
        <v>0</v>
      </c>
      <c r="O254" s="39"/>
      <c r="P254" s="40"/>
      <c r="Q254" s="52" cm="1">
        <f t="array" ref="Q254">--(_xlfn.AGGREGATE(14,6,Tabel1[Date]/(Tabel1[semaine]=Tabel1[[#This Row],[semaine]]),1)=Tabel1[[#This Row],[Date]])</f>
        <v>0</v>
      </c>
      <c r="R254" s="41" t="str" cm="1">
        <f t="array" ref="R254">IF(Tabel1[[#This Row],[auxi]:[auxi]],SUMIF(Tabel1[semaine],Tabel1[[#This Row],[semaine]],Tabel1[Heures payées]),"-")</f>
        <v>-</v>
      </c>
      <c r="S254" s="42" t="str" cm="1">
        <f t="array" ref="S254">IF(Tabel1[[#This Row],[auxi]:[auxi]],Tabel1[[#This Row],[total semaine]]*24-Contrat_hebdo__h,"")</f>
        <v/>
      </c>
      <c r="T254" s="35" t="str" cm="1">
        <f t="array" ref="T254">IF(Tabel1[[#This Row],[auxi]:[auxi]],SUMIF(Tabel1[semaine],Tabel1[[#This Row],[semaine]],Tabel1[Repas matin]),"-")</f>
        <v>-</v>
      </c>
      <c r="U254" s="35" t="str" cm="1">
        <f t="array" ref="U254">IF(Tabel1[[#This Row],[auxi]:[auxi]],SUMIF(Tabel1[semaine],Tabel1[[#This Row],[semaine]],Tabel1[Repas soir]),"-")</f>
        <v>-</v>
      </c>
      <c r="V254"/>
    </row>
    <row r="255" spans="1:22" ht="15.75" thickBot="1" x14ac:dyDescent="0.3">
      <c r="A255" s="35" t="str">
        <f>MOD(YEAR(Tabel1[[#This Row],[Date]]-WEEKDAY(Tabel1[[#This Row],[Date]],2)+4),100)&amp;TEXT(_xlfn.ISOWEEKNUM(Tabel1[[#This Row],[Date]]),"-00")</f>
        <v>26-36</v>
      </c>
      <c r="B255" s="55" t="str">
        <f>MOD(YEAR(Tabel1[[#This Row],[Date]]),100) &amp; TEXT(MONTH(Tabel1[[#This Row],[Date]]),"-00")</f>
        <v>26-09</v>
      </c>
      <c r="C255" s="36">
        <v>46271</v>
      </c>
      <c r="D255" s="37"/>
      <c r="E255" s="37"/>
      <c r="F255" s="37"/>
      <c r="G255" s="37"/>
      <c r="H255" s="37"/>
      <c r="I255" s="37"/>
      <c r="J255" s="37"/>
      <c r="K255" s="37"/>
      <c r="L255" s="38">
        <f>IF(OR(C255="",ISBLANK(C255)),"",IF(G255="",0,G255-D255-(F255-E255))+IF(K255="",0,IF(K255&lt;H255,K255+1,K255)-H255-(J255-I255)))</f>
        <v>0</v>
      </c>
      <c r="M255" s="39"/>
      <c r="N255" s="38">
        <f>IF(C255="","",IF(M255&lt;&gt;"",IF(ISNUMBER(SEARCH("ecole",M255)),8/24,IF(OR(M255="Congés payés",M255="RTT",M255="Arrêt de travail",M255="Congés sans solde",M255="Jour de repos",M255="Formation"),7/24,IF(M255="Férié",7.8/24,L255))),L255))</f>
        <v>0</v>
      </c>
      <c r="O255" s="39"/>
      <c r="P255" s="40"/>
      <c r="Q255" s="52" cm="1">
        <f t="array" ref="Q255">--(_xlfn.AGGREGATE(14,6,Tabel1[Date]/(Tabel1[semaine]=Tabel1[[#This Row],[semaine]]),1)=Tabel1[[#This Row],[Date]])</f>
        <v>1</v>
      </c>
      <c r="R255" s="41" cm="1">
        <f t="array" ref="R255">IF(Tabel1[[#This Row],[auxi]:[auxi]],SUMIF(Tabel1[semaine],Tabel1[[#This Row],[semaine]],Tabel1[Heures payées]),"-")</f>
        <v>0</v>
      </c>
      <c r="S255" s="42" cm="1">
        <f t="array" ref="S255">IF(Tabel1[[#This Row],[auxi]:[auxi]],Tabel1[[#This Row],[total semaine]]*24-Contrat_hebdo__h,"")</f>
        <v>-39</v>
      </c>
      <c r="T255" s="35" cm="1">
        <f t="array" ref="T255">IF(Tabel1[[#This Row],[auxi]:[auxi]],SUMIF(Tabel1[semaine],Tabel1[[#This Row],[semaine]],Tabel1[Repas matin]),"-")</f>
        <v>0</v>
      </c>
      <c r="U255" s="35" cm="1">
        <f t="array" ref="U255">IF(Tabel1[[#This Row],[auxi]:[auxi]],SUMIF(Tabel1[semaine],Tabel1[[#This Row],[semaine]],Tabel1[Repas soir]),"-")</f>
        <v>0</v>
      </c>
      <c r="V255"/>
    </row>
    <row r="256" spans="1:22" ht="15.75" thickBot="1" x14ac:dyDescent="0.3">
      <c r="A256" s="35" t="str">
        <f>MOD(YEAR(Tabel1[[#This Row],[Date]]-WEEKDAY(Tabel1[[#This Row],[Date]],2)+4),100)&amp;TEXT(_xlfn.ISOWEEKNUM(Tabel1[[#This Row],[Date]]),"-00")</f>
        <v>26-37</v>
      </c>
      <c r="B256" s="55" t="str">
        <f>MOD(YEAR(Tabel1[[#This Row],[Date]]),100) &amp; TEXT(MONTH(Tabel1[[#This Row],[Date]]),"-00")</f>
        <v>26-09</v>
      </c>
      <c r="C256" s="36">
        <v>46272</v>
      </c>
      <c r="D256" s="37"/>
      <c r="E256" s="37"/>
      <c r="F256" s="37"/>
      <c r="G256" s="37"/>
      <c r="H256" s="37"/>
      <c r="I256" s="37"/>
      <c r="J256" s="37"/>
      <c r="K256" s="37"/>
      <c r="L256" s="38">
        <f>IF(OR(C256="",ISBLANK(C256)),"",IF(G256="",0,G256-D256-(F256-E256))+IF(K256="",0,IF(K256&lt;H256,K256+1,K256)-H256-(J256-I256)))</f>
        <v>0</v>
      </c>
      <c r="M256" s="39"/>
      <c r="N256" s="38">
        <f>IF(C256="","",IF(M256&lt;&gt;"",IF(ISNUMBER(SEARCH("ecole",M256)),8/24,IF(OR(M256="Congés payés",M256="RTT",M256="Arrêt de travail",M256="Congés sans solde",M256="Jour de repos",M256="Formation"),7/24,IF(M256="Férié",7.8/24,L256))),L256))</f>
        <v>0</v>
      </c>
      <c r="O256" s="39"/>
      <c r="P256" s="40"/>
      <c r="Q256" s="52" cm="1">
        <f t="array" ref="Q256">--(_xlfn.AGGREGATE(14,6,Tabel1[Date]/(Tabel1[semaine]=Tabel1[[#This Row],[semaine]]),1)=Tabel1[[#This Row],[Date]])</f>
        <v>0</v>
      </c>
      <c r="R256" s="41" t="str" cm="1">
        <f t="array" ref="R256">IF(Tabel1[[#This Row],[auxi]:[auxi]],SUMIF(Tabel1[semaine],Tabel1[[#This Row],[semaine]],Tabel1[Heures payées]),"-")</f>
        <v>-</v>
      </c>
      <c r="S256" s="42" t="str" cm="1">
        <f t="array" ref="S256">IF(Tabel1[[#This Row],[auxi]:[auxi]],Tabel1[[#This Row],[total semaine]]*24-Contrat_hebdo__h,"")</f>
        <v/>
      </c>
      <c r="T256" s="35" t="str" cm="1">
        <f t="array" ref="T256">IF(Tabel1[[#This Row],[auxi]:[auxi]],SUMIF(Tabel1[semaine],Tabel1[[#This Row],[semaine]],Tabel1[Repas matin]),"-")</f>
        <v>-</v>
      </c>
      <c r="U256" s="35" t="str" cm="1">
        <f t="array" ref="U256">IF(Tabel1[[#This Row],[auxi]:[auxi]],SUMIF(Tabel1[semaine],Tabel1[[#This Row],[semaine]],Tabel1[Repas soir]),"-")</f>
        <v>-</v>
      </c>
      <c r="V256"/>
    </row>
    <row r="257" spans="1:22" ht="15.75" thickBot="1" x14ac:dyDescent="0.3">
      <c r="A257" s="35" t="str">
        <f>MOD(YEAR(Tabel1[[#This Row],[Date]]-WEEKDAY(Tabel1[[#This Row],[Date]],2)+4),100)&amp;TEXT(_xlfn.ISOWEEKNUM(Tabel1[[#This Row],[Date]]),"-00")</f>
        <v>26-37</v>
      </c>
      <c r="B257" s="55" t="str">
        <f>MOD(YEAR(Tabel1[[#This Row],[Date]]),100) &amp; TEXT(MONTH(Tabel1[[#This Row],[Date]]),"-00")</f>
        <v>26-09</v>
      </c>
      <c r="C257" s="36">
        <v>46273</v>
      </c>
      <c r="D257" s="37"/>
      <c r="E257" s="37"/>
      <c r="F257" s="37"/>
      <c r="G257" s="37"/>
      <c r="H257" s="37"/>
      <c r="I257" s="37"/>
      <c r="J257" s="37"/>
      <c r="K257" s="37"/>
      <c r="L257" s="38">
        <f>IF(OR(C257="",ISBLANK(C257)),"",IF(G257="",0,G257-D257-(F257-E257))+IF(K257="",0,IF(K257&lt;H257,K257+1,K257)-H257-(J257-I257)))</f>
        <v>0</v>
      </c>
      <c r="M257" s="39"/>
      <c r="N257" s="38">
        <f>IF(C257="","",IF(M257&lt;&gt;"",IF(ISNUMBER(SEARCH("ecole",M257)),8/24,IF(OR(M257="Congés payés",M257="RTT",M257="Arrêt de travail",M257="Congés sans solde",M257="Jour de repos",M257="Formation"),7/24,IF(M257="Férié",7.8/24,L257))),L257))</f>
        <v>0</v>
      </c>
      <c r="O257" s="39"/>
      <c r="P257" s="40"/>
      <c r="Q257" s="52" cm="1">
        <f t="array" ref="Q257">--(_xlfn.AGGREGATE(14,6,Tabel1[Date]/(Tabel1[semaine]=Tabel1[[#This Row],[semaine]]),1)=Tabel1[[#This Row],[Date]])</f>
        <v>0</v>
      </c>
      <c r="R257" s="41" t="str" cm="1">
        <f t="array" ref="R257">IF(Tabel1[[#This Row],[auxi]:[auxi]],SUMIF(Tabel1[semaine],Tabel1[[#This Row],[semaine]],Tabel1[Heures payées]),"-")</f>
        <v>-</v>
      </c>
      <c r="S257" s="42" t="str" cm="1">
        <f t="array" ref="S257">IF(Tabel1[[#This Row],[auxi]:[auxi]],Tabel1[[#This Row],[total semaine]]*24-Contrat_hebdo__h,"")</f>
        <v/>
      </c>
      <c r="T257" s="35" t="str" cm="1">
        <f t="array" ref="T257">IF(Tabel1[[#This Row],[auxi]:[auxi]],SUMIF(Tabel1[semaine],Tabel1[[#This Row],[semaine]],Tabel1[Repas matin]),"-")</f>
        <v>-</v>
      </c>
      <c r="U257" s="35" t="str" cm="1">
        <f t="array" ref="U257">IF(Tabel1[[#This Row],[auxi]:[auxi]],SUMIF(Tabel1[semaine],Tabel1[[#This Row],[semaine]],Tabel1[Repas soir]),"-")</f>
        <v>-</v>
      </c>
      <c r="V257"/>
    </row>
    <row r="258" spans="1:22" ht="15.75" thickBot="1" x14ac:dyDescent="0.3">
      <c r="A258" s="35" t="str">
        <f>MOD(YEAR(Tabel1[[#This Row],[Date]]-WEEKDAY(Tabel1[[#This Row],[Date]],2)+4),100)&amp;TEXT(_xlfn.ISOWEEKNUM(Tabel1[[#This Row],[Date]]),"-00")</f>
        <v>26-37</v>
      </c>
      <c r="B258" s="55" t="str">
        <f>MOD(YEAR(Tabel1[[#This Row],[Date]]),100) &amp; TEXT(MONTH(Tabel1[[#This Row],[Date]]),"-00")</f>
        <v>26-09</v>
      </c>
      <c r="C258" s="36">
        <v>46274</v>
      </c>
      <c r="D258" s="37"/>
      <c r="E258" s="37"/>
      <c r="F258" s="37"/>
      <c r="G258" s="37"/>
      <c r="H258" s="37"/>
      <c r="I258" s="37"/>
      <c r="J258" s="37"/>
      <c r="K258" s="37"/>
      <c r="L258" s="38">
        <f>IF(OR(C258="",ISBLANK(C258)),"",IF(G258="",0,G258-D258-(F258-E258))+IF(K258="",0,IF(K258&lt;H258,K258+1,K258)-H258-(J258-I258)))</f>
        <v>0</v>
      </c>
      <c r="M258" s="39"/>
      <c r="N258" s="38">
        <f>IF(C258="","",IF(M258&lt;&gt;"",IF(ISNUMBER(SEARCH("ecole",M258)),8/24,IF(OR(M258="Congés payés",M258="RTT",M258="Arrêt de travail",M258="Congés sans solde",M258="Jour de repos",M258="Formation"),7/24,IF(M258="Férié",7.8/24,L258))),L258))</f>
        <v>0</v>
      </c>
      <c r="O258" s="39"/>
      <c r="P258" s="40"/>
      <c r="Q258" s="52" cm="1">
        <f t="array" ref="Q258">--(_xlfn.AGGREGATE(14,6,Tabel1[Date]/(Tabel1[semaine]=Tabel1[[#This Row],[semaine]]),1)=Tabel1[[#This Row],[Date]])</f>
        <v>0</v>
      </c>
      <c r="R258" s="41" t="str" cm="1">
        <f t="array" ref="R258">IF(Tabel1[[#This Row],[auxi]:[auxi]],SUMIF(Tabel1[semaine],Tabel1[[#This Row],[semaine]],Tabel1[Heures payées]),"-")</f>
        <v>-</v>
      </c>
      <c r="S258" s="42" t="str" cm="1">
        <f t="array" ref="S258">IF(Tabel1[[#This Row],[auxi]:[auxi]],Tabel1[[#This Row],[total semaine]]*24-Contrat_hebdo__h,"")</f>
        <v/>
      </c>
      <c r="T258" s="35" t="str" cm="1">
        <f t="array" ref="T258">IF(Tabel1[[#This Row],[auxi]:[auxi]],SUMIF(Tabel1[semaine],Tabel1[[#This Row],[semaine]],Tabel1[Repas matin]),"-")</f>
        <v>-</v>
      </c>
      <c r="U258" s="35" t="str" cm="1">
        <f t="array" ref="U258">IF(Tabel1[[#This Row],[auxi]:[auxi]],SUMIF(Tabel1[semaine],Tabel1[[#This Row],[semaine]],Tabel1[Repas soir]),"-")</f>
        <v>-</v>
      </c>
      <c r="V258"/>
    </row>
    <row r="259" spans="1:22" ht="15.75" thickBot="1" x14ac:dyDescent="0.3">
      <c r="A259" s="35" t="str">
        <f>MOD(YEAR(Tabel1[[#This Row],[Date]]-WEEKDAY(Tabel1[[#This Row],[Date]],2)+4),100)&amp;TEXT(_xlfn.ISOWEEKNUM(Tabel1[[#This Row],[Date]]),"-00")</f>
        <v>26-37</v>
      </c>
      <c r="B259" s="55" t="str">
        <f>MOD(YEAR(Tabel1[[#This Row],[Date]]),100) &amp; TEXT(MONTH(Tabel1[[#This Row],[Date]]),"-00")</f>
        <v>26-09</v>
      </c>
      <c r="C259" s="36">
        <v>46275</v>
      </c>
      <c r="D259" s="37"/>
      <c r="E259" s="37"/>
      <c r="F259" s="37"/>
      <c r="G259" s="37"/>
      <c r="H259" s="37"/>
      <c r="I259" s="37"/>
      <c r="J259" s="37"/>
      <c r="K259" s="37"/>
      <c r="L259" s="38">
        <f>IF(OR(C259="",ISBLANK(C259)),"",IF(G259="",0,G259-D259-(F259-E259))+IF(K259="",0,IF(K259&lt;H259,K259+1,K259)-H259-(J259-I259)))</f>
        <v>0</v>
      </c>
      <c r="M259" s="39"/>
      <c r="N259" s="38">
        <f>IF(C259="","",IF(M259&lt;&gt;"",IF(ISNUMBER(SEARCH("ecole",M259)),8/24,IF(OR(M259="Congés payés",M259="RTT",M259="Arrêt de travail",M259="Congés sans solde",M259="Jour de repos",M259="Formation"),7/24,IF(M259="Férié",7.8/24,L259))),L259))</f>
        <v>0</v>
      </c>
      <c r="O259" s="39"/>
      <c r="P259" s="40"/>
      <c r="Q259" s="52" cm="1">
        <f t="array" ref="Q259">--(_xlfn.AGGREGATE(14,6,Tabel1[Date]/(Tabel1[semaine]=Tabel1[[#This Row],[semaine]]),1)=Tabel1[[#This Row],[Date]])</f>
        <v>0</v>
      </c>
      <c r="R259" s="41" t="str" cm="1">
        <f t="array" ref="R259">IF(Tabel1[[#This Row],[auxi]:[auxi]],SUMIF(Tabel1[semaine],Tabel1[[#This Row],[semaine]],Tabel1[Heures payées]),"-")</f>
        <v>-</v>
      </c>
      <c r="S259" s="42" t="str" cm="1">
        <f t="array" ref="S259">IF(Tabel1[[#This Row],[auxi]:[auxi]],Tabel1[[#This Row],[total semaine]]*24-Contrat_hebdo__h,"")</f>
        <v/>
      </c>
      <c r="T259" s="35" t="str" cm="1">
        <f t="array" ref="T259">IF(Tabel1[[#This Row],[auxi]:[auxi]],SUMIF(Tabel1[semaine],Tabel1[[#This Row],[semaine]],Tabel1[Repas matin]),"-")</f>
        <v>-</v>
      </c>
      <c r="U259" s="35" t="str" cm="1">
        <f t="array" ref="U259">IF(Tabel1[[#This Row],[auxi]:[auxi]],SUMIF(Tabel1[semaine],Tabel1[[#This Row],[semaine]],Tabel1[Repas soir]),"-")</f>
        <v>-</v>
      </c>
      <c r="V259"/>
    </row>
    <row r="260" spans="1:22" ht="15.75" thickBot="1" x14ac:dyDescent="0.3">
      <c r="A260" s="35" t="str">
        <f>MOD(YEAR(Tabel1[[#This Row],[Date]]-WEEKDAY(Tabel1[[#This Row],[Date]],2)+4),100)&amp;TEXT(_xlfn.ISOWEEKNUM(Tabel1[[#This Row],[Date]]),"-00")</f>
        <v>26-37</v>
      </c>
      <c r="B260" s="55" t="str">
        <f>MOD(YEAR(Tabel1[[#This Row],[Date]]),100) &amp; TEXT(MONTH(Tabel1[[#This Row],[Date]]),"-00")</f>
        <v>26-09</v>
      </c>
      <c r="C260" s="36">
        <v>46276</v>
      </c>
      <c r="D260" s="37"/>
      <c r="E260" s="37"/>
      <c r="F260" s="37"/>
      <c r="G260" s="37"/>
      <c r="H260" s="37"/>
      <c r="I260" s="37"/>
      <c r="J260" s="37"/>
      <c r="K260" s="37"/>
      <c r="L260" s="38">
        <f>IF(OR(C260="",ISBLANK(C260)),"",IF(G260="",0,G260-D260-(F260-E260))+IF(K260="",0,IF(K260&lt;H260,K260+1,K260)-H260-(J260-I260)))</f>
        <v>0</v>
      </c>
      <c r="M260" s="39"/>
      <c r="N260" s="38">
        <f>IF(C260="","",IF(M260&lt;&gt;"",IF(ISNUMBER(SEARCH("ecole",M260)),8/24,IF(OR(M260="Congés payés",M260="RTT",M260="Arrêt de travail",M260="Congés sans solde",M260="Jour de repos",M260="Formation"),7/24,IF(M260="Férié",7.8/24,L260))),L260))</f>
        <v>0</v>
      </c>
      <c r="O260" s="39"/>
      <c r="P260" s="40"/>
      <c r="Q260" s="52" cm="1">
        <f t="array" ref="Q260">--(_xlfn.AGGREGATE(14,6,Tabel1[Date]/(Tabel1[semaine]=Tabel1[[#This Row],[semaine]]),1)=Tabel1[[#This Row],[Date]])</f>
        <v>0</v>
      </c>
      <c r="R260" s="41" t="str" cm="1">
        <f t="array" ref="R260">IF(Tabel1[[#This Row],[auxi]:[auxi]],SUMIF(Tabel1[semaine],Tabel1[[#This Row],[semaine]],Tabel1[Heures payées]),"-")</f>
        <v>-</v>
      </c>
      <c r="S260" s="42" t="str" cm="1">
        <f t="array" ref="S260">IF(Tabel1[[#This Row],[auxi]:[auxi]],Tabel1[[#This Row],[total semaine]]*24-Contrat_hebdo__h,"")</f>
        <v/>
      </c>
      <c r="T260" s="35" t="str" cm="1">
        <f t="array" ref="T260">IF(Tabel1[[#This Row],[auxi]:[auxi]],SUMIF(Tabel1[semaine],Tabel1[[#This Row],[semaine]],Tabel1[Repas matin]),"-")</f>
        <v>-</v>
      </c>
      <c r="U260" s="35" t="str" cm="1">
        <f t="array" ref="U260">IF(Tabel1[[#This Row],[auxi]:[auxi]],SUMIF(Tabel1[semaine],Tabel1[[#This Row],[semaine]],Tabel1[Repas soir]),"-")</f>
        <v>-</v>
      </c>
      <c r="V260"/>
    </row>
    <row r="261" spans="1:22" ht="15.75" thickBot="1" x14ac:dyDescent="0.3">
      <c r="A261" s="35" t="str">
        <f>MOD(YEAR(Tabel1[[#This Row],[Date]]-WEEKDAY(Tabel1[[#This Row],[Date]],2)+4),100)&amp;TEXT(_xlfn.ISOWEEKNUM(Tabel1[[#This Row],[Date]]),"-00")</f>
        <v>26-37</v>
      </c>
      <c r="B261" s="55" t="str">
        <f>MOD(YEAR(Tabel1[[#This Row],[Date]]),100) &amp; TEXT(MONTH(Tabel1[[#This Row],[Date]]),"-00")</f>
        <v>26-09</v>
      </c>
      <c r="C261" s="36">
        <v>46277</v>
      </c>
      <c r="D261" s="37"/>
      <c r="E261" s="37"/>
      <c r="F261" s="37"/>
      <c r="G261" s="37"/>
      <c r="H261" s="37"/>
      <c r="I261" s="37"/>
      <c r="J261" s="37"/>
      <c r="K261" s="37"/>
      <c r="L261" s="38">
        <f>IF(OR(C261="",ISBLANK(C261)),"",IF(G261="",0,G261-D261-(F261-E261))+IF(K261="",0,IF(K261&lt;H261,K261+1,K261)-H261-(J261-I261)))</f>
        <v>0</v>
      </c>
      <c r="M261" s="39"/>
      <c r="N261" s="38">
        <f>IF(C261="","",IF(M261&lt;&gt;"",IF(ISNUMBER(SEARCH("ecole",M261)),8/24,IF(OR(M261="Congés payés",M261="RTT",M261="Arrêt de travail",M261="Congés sans solde",M261="Jour de repos",M261="Formation"),7/24,IF(M261="Férié",7.8/24,L261))),L261))</f>
        <v>0</v>
      </c>
      <c r="O261" s="39"/>
      <c r="P261" s="40"/>
      <c r="Q261" s="52" cm="1">
        <f t="array" ref="Q261">--(_xlfn.AGGREGATE(14,6,Tabel1[Date]/(Tabel1[semaine]=Tabel1[[#This Row],[semaine]]),1)=Tabel1[[#This Row],[Date]])</f>
        <v>0</v>
      </c>
      <c r="R261" s="41" t="str" cm="1">
        <f t="array" ref="R261">IF(Tabel1[[#This Row],[auxi]:[auxi]],SUMIF(Tabel1[semaine],Tabel1[[#This Row],[semaine]],Tabel1[Heures payées]),"-")</f>
        <v>-</v>
      </c>
      <c r="S261" s="42" t="str" cm="1">
        <f t="array" ref="S261">IF(Tabel1[[#This Row],[auxi]:[auxi]],Tabel1[[#This Row],[total semaine]]*24-Contrat_hebdo__h,"")</f>
        <v/>
      </c>
      <c r="T261" s="35" t="str" cm="1">
        <f t="array" ref="T261">IF(Tabel1[[#This Row],[auxi]:[auxi]],SUMIF(Tabel1[semaine],Tabel1[[#This Row],[semaine]],Tabel1[Repas matin]),"-")</f>
        <v>-</v>
      </c>
      <c r="U261" s="35" t="str" cm="1">
        <f t="array" ref="U261">IF(Tabel1[[#This Row],[auxi]:[auxi]],SUMIF(Tabel1[semaine],Tabel1[[#This Row],[semaine]],Tabel1[Repas soir]),"-")</f>
        <v>-</v>
      </c>
      <c r="V261"/>
    </row>
    <row r="262" spans="1:22" ht="15.75" thickBot="1" x14ac:dyDescent="0.3">
      <c r="A262" s="35" t="str">
        <f>MOD(YEAR(Tabel1[[#This Row],[Date]]-WEEKDAY(Tabel1[[#This Row],[Date]],2)+4),100)&amp;TEXT(_xlfn.ISOWEEKNUM(Tabel1[[#This Row],[Date]]),"-00")</f>
        <v>26-37</v>
      </c>
      <c r="B262" s="55" t="str">
        <f>MOD(YEAR(Tabel1[[#This Row],[Date]]),100) &amp; TEXT(MONTH(Tabel1[[#This Row],[Date]]),"-00")</f>
        <v>26-09</v>
      </c>
      <c r="C262" s="36">
        <v>46278</v>
      </c>
      <c r="D262" s="37"/>
      <c r="E262" s="37"/>
      <c r="F262" s="37"/>
      <c r="G262" s="37"/>
      <c r="H262" s="37"/>
      <c r="I262" s="37"/>
      <c r="J262" s="37"/>
      <c r="K262" s="37"/>
      <c r="L262" s="38">
        <f>IF(OR(C262="",ISBLANK(C262)),"",IF(G262="",0,G262-D262-(F262-E262))+IF(K262="",0,IF(K262&lt;H262,K262+1,K262)-H262-(J262-I262)))</f>
        <v>0</v>
      </c>
      <c r="M262" s="39"/>
      <c r="N262" s="38">
        <f>IF(C262="","",IF(M262&lt;&gt;"",IF(ISNUMBER(SEARCH("ecole",M262)),8/24,IF(OR(M262="Congés payés",M262="RTT",M262="Arrêt de travail",M262="Congés sans solde",M262="Jour de repos",M262="Formation"),7/24,IF(M262="Férié",7.8/24,L262))),L262))</f>
        <v>0</v>
      </c>
      <c r="O262" s="39"/>
      <c r="P262" s="40"/>
      <c r="Q262" s="52" cm="1">
        <f t="array" ref="Q262">--(_xlfn.AGGREGATE(14,6,Tabel1[Date]/(Tabel1[semaine]=Tabel1[[#This Row],[semaine]]),1)=Tabel1[[#This Row],[Date]])</f>
        <v>1</v>
      </c>
      <c r="R262" s="41" cm="1">
        <f t="array" ref="R262">IF(Tabel1[[#This Row],[auxi]:[auxi]],SUMIF(Tabel1[semaine],Tabel1[[#This Row],[semaine]],Tabel1[Heures payées]),"-")</f>
        <v>0</v>
      </c>
      <c r="S262" s="42" cm="1">
        <f t="array" ref="S262">IF(Tabel1[[#This Row],[auxi]:[auxi]],Tabel1[[#This Row],[total semaine]]*24-Contrat_hebdo__h,"")</f>
        <v>-39</v>
      </c>
      <c r="T262" s="35" cm="1">
        <f t="array" ref="T262">IF(Tabel1[[#This Row],[auxi]:[auxi]],SUMIF(Tabel1[semaine],Tabel1[[#This Row],[semaine]],Tabel1[Repas matin]),"-")</f>
        <v>0</v>
      </c>
      <c r="U262" s="35" cm="1">
        <f t="array" ref="U262">IF(Tabel1[[#This Row],[auxi]:[auxi]],SUMIF(Tabel1[semaine],Tabel1[[#This Row],[semaine]],Tabel1[Repas soir]),"-")</f>
        <v>0</v>
      </c>
      <c r="V262"/>
    </row>
    <row r="263" spans="1:22" ht="15.75" thickBot="1" x14ac:dyDescent="0.3">
      <c r="A263" s="35" t="str">
        <f>MOD(YEAR(Tabel1[[#This Row],[Date]]-WEEKDAY(Tabel1[[#This Row],[Date]],2)+4),100)&amp;TEXT(_xlfn.ISOWEEKNUM(Tabel1[[#This Row],[Date]]),"-00")</f>
        <v>26-38</v>
      </c>
      <c r="B263" s="55" t="str">
        <f>MOD(YEAR(Tabel1[[#This Row],[Date]]),100) &amp; TEXT(MONTH(Tabel1[[#This Row],[Date]]),"-00")</f>
        <v>26-09</v>
      </c>
      <c r="C263" s="36">
        <v>46279</v>
      </c>
      <c r="D263" s="37"/>
      <c r="E263" s="37"/>
      <c r="F263" s="37"/>
      <c r="G263" s="37"/>
      <c r="H263" s="37"/>
      <c r="I263" s="37"/>
      <c r="J263" s="37"/>
      <c r="K263" s="37"/>
      <c r="L263" s="38">
        <f>IF(OR(C263="",ISBLANK(C263)),"",IF(G263="",0,G263-D263-(F263-E263))+IF(K263="",0,IF(K263&lt;H263,K263+1,K263)-H263-(J263-I263)))</f>
        <v>0</v>
      </c>
      <c r="M263" s="39"/>
      <c r="N263" s="38">
        <f>IF(C263="","",IF(M263&lt;&gt;"",IF(ISNUMBER(SEARCH("ecole",M263)),8/24,IF(OR(M263="Congés payés",M263="RTT",M263="Arrêt de travail",M263="Congés sans solde",M263="Jour de repos",M263="Formation"),7/24,IF(M263="Férié",7.8/24,L263))),L263))</f>
        <v>0</v>
      </c>
      <c r="O263" s="39"/>
      <c r="P263" s="40"/>
      <c r="Q263" s="52" cm="1">
        <f t="array" ref="Q263">--(_xlfn.AGGREGATE(14,6,Tabel1[Date]/(Tabel1[semaine]=Tabel1[[#This Row],[semaine]]),1)=Tabel1[[#This Row],[Date]])</f>
        <v>0</v>
      </c>
      <c r="R263" s="41" t="str" cm="1">
        <f t="array" ref="R263">IF(Tabel1[[#This Row],[auxi]:[auxi]],SUMIF(Tabel1[semaine],Tabel1[[#This Row],[semaine]],Tabel1[Heures payées]),"-")</f>
        <v>-</v>
      </c>
      <c r="S263" s="42" t="str" cm="1">
        <f t="array" ref="S263">IF(Tabel1[[#This Row],[auxi]:[auxi]],Tabel1[[#This Row],[total semaine]]*24-Contrat_hebdo__h,"")</f>
        <v/>
      </c>
      <c r="T263" s="35" t="str" cm="1">
        <f t="array" ref="T263">IF(Tabel1[[#This Row],[auxi]:[auxi]],SUMIF(Tabel1[semaine],Tabel1[[#This Row],[semaine]],Tabel1[Repas matin]),"-")</f>
        <v>-</v>
      </c>
      <c r="U263" s="35" t="str" cm="1">
        <f t="array" ref="U263">IF(Tabel1[[#This Row],[auxi]:[auxi]],SUMIF(Tabel1[semaine],Tabel1[[#This Row],[semaine]],Tabel1[Repas soir]),"-")</f>
        <v>-</v>
      </c>
      <c r="V263"/>
    </row>
    <row r="264" spans="1:22" ht="15.75" thickBot="1" x14ac:dyDescent="0.3">
      <c r="A264" s="35" t="str">
        <f>MOD(YEAR(Tabel1[[#This Row],[Date]]-WEEKDAY(Tabel1[[#This Row],[Date]],2)+4),100)&amp;TEXT(_xlfn.ISOWEEKNUM(Tabel1[[#This Row],[Date]]),"-00")</f>
        <v>26-38</v>
      </c>
      <c r="B264" s="55" t="str">
        <f>MOD(YEAR(Tabel1[[#This Row],[Date]]),100) &amp; TEXT(MONTH(Tabel1[[#This Row],[Date]]),"-00")</f>
        <v>26-09</v>
      </c>
      <c r="C264" s="36">
        <v>46280</v>
      </c>
      <c r="D264" s="37"/>
      <c r="E264" s="37"/>
      <c r="F264" s="37"/>
      <c r="G264" s="37"/>
      <c r="H264" s="37"/>
      <c r="I264" s="37"/>
      <c r="J264" s="37"/>
      <c r="K264" s="37"/>
      <c r="L264" s="38">
        <f>IF(OR(C264="",ISBLANK(C264)),"",IF(G264="",0,G264-D264-(F264-E264))+IF(K264="",0,IF(K264&lt;H264,K264+1,K264)-H264-(J264-I264)))</f>
        <v>0</v>
      </c>
      <c r="M264" s="39"/>
      <c r="N264" s="38">
        <f>IF(C264="","",IF(M264&lt;&gt;"",IF(ISNUMBER(SEARCH("ecole",M264)),8/24,IF(OR(M264="Congés payés",M264="RTT",M264="Arrêt de travail",M264="Congés sans solde",M264="Jour de repos",M264="Formation"),7/24,IF(M264="Férié",7.8/24,L264))),L264))</f>
        <v>0</v>
      </c>
      <c r="O264" s="39"/>
      <c r="P264" s="40"/>
      <c r="Q264" s="52" cm="1">
        <f t="array" ref="Q264">--(_xlfn.AGGREGATE(14,6,Tabel1[Date]/(Tabel1[semaine]=Tabel1[[#This Row],[semaine]]),1)=Tabel1[[#This Row],[Date]])</f>
        <v>0</v>
      </c>
      <c r="R264" s="41" t="str" cm="1">
        <f t="array" ref="R264">IF(Tabel1[[#This Row],[auxi]:[auxi]],SUMIF(Tabel1[semaine],Tabel1[[#This Row],[semaine]],Tabel1[Heures payées]),"-")</f>
        <v>-</v>
      </c>
      <c r="S264" s="42" t="str" cm="1">
        <f t="array" ref="S264">IF(Tabel1[[#This Row],[auxi]:[auxi]],Tabel1[[#This Row],[total semaine]]*24-Contrat_hebdo__h,"")</f>
        <v/>
      </c>
      <c r="T264" s="35" t="str" cm="1">
        <f t="array" ref="T264">IF(Tabel1[[#This Row],[auxi]:[auxi]],SUMIF(Tabel1[semaine],Tabel1[[#This Row],[semaine]],Tabel1[Repas matin]),"-")</f>
        <v>-</v>
      </c>
      <c r="U264" s="35" t="str" cm="1">
        <f t="array" ref="U264">IF(Tabel1[[#This Row],[auxi]:[auxi]],SUMIF(Tabel1[semaine],Tabel1[[#This Row],[semaine]],Tabel1[Repas soir]),"-")</f>
        <v>-</v>
      </c>
      <c r="V264"/>
    </row>
    <row r="265" spans="1:22" ht="15.75" thickBot="1" x14ac:dyDescent="0.3">
      <c r="A265" s="35" t="str">
        <f>MOD(YEAR(Tabel1[[#This Row],[Date]]-WEEKDAY(Tabel1[[#This Row],[Date]],2)+4),100)&amp;TEXT(_xlfn.ISOWEEKNUM(Tabel1[[#This Row],[Date]]),"-00")</f>
        <v>26-38</v>
      </c>
      <c r="B265" s="55" t="str">
        <f>MOD(YEAR(Tabel1[[#This Row],[Date]]),100) &amp; TEXT(MONTH(Tabel1[[#This Row],[Date]]),"-00")</f>
        <v>26-09</v>
      </c>
      <c r="C265" s="36">
        <v>46281</v>
      </c>
      <c r="D265" s="37"/>
      <c r="E265" s="37"/>
      <c r="F265" s="37"/>
      <c r="G265" s="37"/>
      <c r="H265" s="37"/>
      <c r="I265" s="37"/>
      <c r="J265" s="37"/>
      <c r="K265" s="37"/>
      <c r="L265" s="38">
        <f>IF(OR(C265="",ISBLANK(C265)),"",IF(G265="",0,G265-D265-(F265-E265))+IF(K265="",0,IF(K265&lt;H265,K265+1,K265)-H265-(J265-I265)))</f>
        <v>0</v>
      </c>
      <c r="M265" s="39"/>
      <c r="N265" s="38">
        <f>IF(C265="","",IF(M265&lt;&gt;"",IF(ISNUMBER(SEARCH("ecole",M265)),8/24,IF(OR(M265="Congés payés",M265="RTT",M265="Arrêt de travail",M265="Congés sans solde",M265="Jour de repos",M265="Formation"),7/24,IF(M265="Férié",7.8/24,L265))),L265))</f>
        <v>0</v>
      </c>
      <c r="O265" s="39"/>
      <c r="P265" s="40"/>
      <c r="Q265" s="52" cm="1">
        <f t="array" ref="Q265">--(_xlfn.AGGREGATE(14,6,Tabel1[Date]/(Tabel1[semaine]=Tabel1[[#This Row],[semaine]]),1)=Tabel1[[#This Row],[Date]])</f>
        <v>0</v>
      </c>
      <c r="R265" s="41" t="str" cm="1">
        <f t="array" ref="R265">IF(Tabel1[[#This Row],[auxi]:[auxi]],SUMIF(Tabel1[semaine],Tabel1[[#This Row],[semaine]],Tabel1[Heures payées]),"-")</f>
        <v>-</v>
      </c>
      <c r="S265" s="42" t="str" cm="1">
        <f t="array" ref="S265">IF(Tabel1[[#This Row],[auxi]:[auxi]],Tabel1[[#This Row],[total semaine]]*24-Contrat_hebdo__h,"")</f>
        <v/>
      </c>
      <c r="T265" s="35" t="str" cm="1">
        <f t="array" ref="T265">IF(Tabel1[[#This Row],[auxi]:[auxi]],SUMIF(Tabel1[semaine],Tabel1[[#This Row],[semaine]],Tabel1[Repas matin]),"-")</f>
        <v>-</v>
      </c>
      <c r="U265" s="35" t="str" cm="1">
        <f t="array" ref="U265">IF(Tabel1[[#This Row],[auxi]:[auxi]],SUMIF(Tabel1[semaine],Tabel1[[#This Row],[semaine]],Tabel1[Repas soir]),"-")</f>
        <v>-</v>
      </c>
      <c r="V265"/>
    </row>
    <row r="266" spans="1:22" ht="15.75" thickBot="1" x14ac:dyDescent="0.3">
      <c r="A266" s="35" t="str">
        <f>MOD(YEAR(Tabel1[[#This Row],[Date]]-WEEKDAY(Tabel1[[#This Row],[Date]],2)+4),100)&amp;TEXT(_xlfn.ISOWEEKNUM(Tabel1[[#This Row],[Date]]),"-00")</f>
        <v>26-38</v>
      </c>
      <c r="B266" s="55" t="str">
        <f>MOD(YEAR(Tabel1[[#This Row],[Date]]),100) &amp; TEXT(MONTH(Tabel1[[#This Row],[Date]]),"-00")</f>
        <v>26-09</v>
      </c>
      <c r="C266" s="36">
        <v>46282</v>
      </c>
      <c r="D266" s="37"/>
      <c r="E266" s="37"/>
      <c r="F266" s="37"/>
      <c r="G266" s="37"/>
      <c r="H266" s="37"/>
      <c r="I266" s="37"/>
      <c r="J266" s="37"/>
      <c r="K266" s="37"/>
      <c r="L266" s="38">
        <f>IF(OR(C266="",ISBLANK(C266)),"",IF(G266="",0,G266-D266-(F266-E266))+IF(K266="",0,IF(K266&lt;H266,K266+1,K266)-H266-(J266-I266)))</f>
        <v>0</v>
      </c>
      <c r="M266" s="39"/>
      <c r="N266" s="38">
        <f>IF(C266="","",IF(M266&lt;&gt;"",IF(ISNUMBER(SEARCH("ecole",M266)),8/24,IF(OR(M266="Congés payés",M266="RTT",M266="Arrêt de travail",M266="Congés sans solde",M266="Jour de repos",M266="Formation"),7/24,IF(M266="Férié",7.8/24,L266))),L266))</f>
        <v>0</v>
      </c>
      <c r="O266" s="39"/>
      <c r="P266" s="40"/>
      <c r="Q266" s="52" cm="1">
        <f t="array" ref="Q266">--(_xlfn.AGGREGATE(14,6,Tabel1[Date]/(Tabel1[semaine]=Tabel1[[#This Row],[semaine]]),1)=Tabel1[[#This Row],[Date]])</f>
        <v>0</v>
      </c>
      <c r="R266" s="41" t="str" cm="1">
        <f t="array" ref="R266">IF(Tabel1[[#This Row],[auxi]:[auxi]],SUMIF(Tabel1[semaine],Tabel1[[#This Row],[semaine]],Tabel1[Heures payées]),"-")</f>
        <v>-</v>
      </c>
      <c r="S266" s="42" t="str" cm="1">
        <f t="array" ref="S266">IF(Tabel1[[#This Row],[auxi]:[auxi]],Tabel1[[#This Row],[total semaine]]*24-Contrat_hebdo__h,"")</f>
        <v/>
      </c>
      <c r="T266" s="35" t="str" cm="1">
        <f t="array" ref="T266">IF(Tabel1[[#This Row],[auxi]:[auxi]],SUMIF(Tabel1[semaine],Tabel1[[#This Row],[semaine]],Tabel1[Repas matin]),"-")</f>
        <v>-</v>
      </c>
      <c r="U266" s="35" t="str" cm="1">
        <f t="array" ref="U266">IF(Tabel1[[#This Row],[auxi]:[auxi]],SUMIF(Tabel1[semaine],Tabel1[[#This Row],[semaine]],Tabel1[Repas soir]),"-")</f>
        <v>-</v>
      </c>
      <c r="V266"/>
    </row>
    <row r="267" spans="1:22" ht="15.75" thickBot="1" x14ac:dyDescent="0.3">
      <c r="A267" s="35" t="str">
        <f>MOD(YEAR(Tabel1[[#This Row],[Date]]-WEEKDAY(Tabel1[[#This Row],[Date]],2)+4),100)&amp;TEXT(_xlfn.ISOWEEKNUM(Tabel1[[#This Row],[Date]]),"-00")</f>
        <v>26-38</v>
      </c>
      <c r="B267" s="55" t="str">
        <f>MOD(YEAR(Tabel1[[#This Row],[Date]]),100) &amp; TEXT(MONTH(Tabel1[[#This Row],[Date]]),"-00")</f>
        <v>26-09</v>
      </c>
      <c r="C267" s="36">
        <v>46283</v>
      </c>
      <c r="D267" s="37"/>
      <c r="E267" s="37"/>
      <c r="F267" s="37"/>
      <c r="G267" s="37"/>
      <c r="H267" s="37"/>
      <c r="I267" s="37"/>
      <c r="J267" s="37"/>
      <c r="K267" s="37"/>
      <c r="L267" s="38">
        <f>IF(OR(C267="",ISBLANK(C267)),"",IF(G267="",0,G267-D267-(F267-E267))+IF(K267="",0,IF(K267&lt;H267,K267+1,K267)-H267-(J267-I267)))</f>
        <v>0</v>
      </c>
      <c r="M267" s="39"/>
      <c r="N267" s="38">
        <f>IF(C267="","",IF(M267&lt;&gt;"",IF(ISNUMBER(SEARCH("ecole",M267)),8/24,IF(OR(M267="Congés payés",M267="RTT",M267="Arrêt de travail",M267="Congés sans solde",M267="Jour de repos",M267="Formation"),7/24,IF(M267="Férié",7.8/24,L267))),L267))</f>
        <v>0</v>
      </c>
      <c r="O267" s="39"/>
      <c r="P267" s="40"/>
      <c r="Q267" s="52" cm="1">
        <f t="array" ref="Q267">--(_xlfn.AGGREGATE(14,6,Tabel1[Date]/(Tabel1[semaine]=Tabel1[[#This Row],[semaine]]),1)=Tabel1[[#This Row],[Date]])</f>
        <v>0</v>
      </c>
      <c r="R267" s="41" t="str" cm="1">
        <f t="array" ref="R267">IF(Tabel1[[#This Row],[auxi]:[auxi]],SUMIF(Tabel1[semaine],Tabel1[[#This Row],[semaine]],Tabel1[Heures payées]),"-")</f>
        <v>-</v>
      </c>
      <c r="S267" s="42" t="str" cm="1">
        <f t="array" ref="S267">IF(Tabel1[[#This Row],[auxi]:[auxi]],Tabel1[[#This Row],[total semaine]]*24-Contrat_hebdo__h,"")</f>
        <v/>
      </c>
      <c r="T267" s="35" t="str" cm="1">
        <f t="array" ref="T267">IF(Tabel1[[#This Row],[auxi]:[auxi]],SUMIF(Tabel1[semaine],Tabel1[[#This Row],[semaine]],Tabel1[Repas matin]),"-")</f>
        <v>-</v>
      </c>
      <c r="U267" s="35" t="str" cm="1">
        <f t="array" ref="U267">IF(Tabel1[[#This Row],[auxi]:[auxi]],SUMIF(Tabel1[semaine],Tabel1[[#This Row],[semaine]],Tabel1[Repas soir]),"-")</f>
        <v>-</v>
      </c>
      <c r="V267"/>
    </row>
    <row r="268" spans="1:22" ht="15.75" thickBot="1" x14ac:dyDescent="0.3">
      <c r="A268" s="35" t="str">
        <f>MOD(YEAR(Tabel1[[#This Row],[Date]]-WEEKDAY(Tabel1[[#This Row],[Date]],2)+4),100)&amp;TEXT(_xlfn.ISOWEEKNUM(Tabel1[[#This Row],[Date]]),"-00")</f>
        <v>26-38</v>
      </c>
      <c r="B268" s="55" t="str">
        <f>MOD(YEAR(Tabel1[[#This Row],[Date]]),100) &amp; TEXT(MONTH(Tabel1[[#This Row],[Date]]),"-00")</f>
        <v>26-09</v>
      </c>
      <c r="C268" s="36">
        <v>46284</v>
      </c>
      <c r="D268" s="37"/>
      <c r="E268" s="37"/>
      <c r="F268" s="37"/>
      <c r="G268" s="37"/>
      <c r="H268" s="37"/>
      <c r="I268" s="37"/>
      <c r="J268" s="37"/>
      <c r="K268" s="37"/>
      <c r="L268" s="38">
        <f>IF(OR(C268="",ISBLANK(C268)),"",IF(G268="",0,G268-D268-(F268-E268))+IF(K268="",0,IF(K268&lt;H268,K268+1,K268)-H268-(J268-I268)))</f>
        <v>0</v>
      </c>
      <c r="M268" s="39"/>
      <c r="N268" s="38">
        <f>IF(C268="","",IF(M268&lt;&gt;"",IF(ISNUMBER(SEARCH("ecole",M268)),8/24,IF(OR(M268="Congés payés",M268="RTT",M268="Arrêt de travail",M268="Congés sans solde",M268="Jour de repos",M268="Formation"),7/24,IF(M268="Férié",7.8/24,L268))),L268))</f>
        <v>0</v>
      </c>
      <c r="O268" s="39"/>
      <c r="P268" s="40"/>
      <c r="Q268" s="52" cm="1">
        <f t="array" ref="Q268">--(_xlfn.AGGREGATE(14,6,Tabel1[Date]/(Tabel1[semaine]=Tabel1[[#This Row],[semaine]]),1)=Tabel1[[#This Row],[Date]])</f>
        <v>0</v>
      </c>
      <c r="R268" s="41" t="str" cm="1">
        <f t="array" ref="R268">IF(Tabel1[[#This Row],[auxi]:[auxi]],SUMIF(Tabel1[semaine],Tabel1[[#This Row],[semaine]],Tabel1[Heures payées]),"-")</f>
        <v>-</v>
      </c>
      <c r="S268" s="42" t="str" cm="1">
        <f t="array" ref="S268">IF(Tabel1[[#This Row],[auxi]:[auxi]],Tabel1[[#This Row],[total semaine]]*24-Contrat_hebdo__h,"")</f>
        <v/>
      </c>
      <c r="T268" s="35" t="str" cm="1">
        <f t="array" ref="T268">IF(Tabel1[[#This Row],[auxi]:[auxi]],SUMIF(Tabel1[semaine],Tabel1[[#This Row],[semaine]],Tabel1[Repas matin]),"-")</f>
        <v>-</v>
      </c>
      <c r="U268" s="35" t="str" cm="1">
        <f t="array" ref="U268">IF(Tabel1[[#This Row],[auxi]:[auxi]],SUMIF(Tabel1[semaine],Tabel1[[#This Row],[semaine]],Tabel1[Repas soir]),"-")</f>
        <v>-</v>
      </c>
      <c r="V268"/>
    </row>
    <row r="269" spans="1:22" ht="15.75" thickBot="1" x14ac:dyDescent="0.3">
      <c r="A269" s="35" t="str">
        <f>MOD(YEAR(Tabel1[[#This Row],[Date]]-WEEKDAY(Tabel1[[#This Row],[Date]],2)+4),100)&amp;TEXT(_xlfn.ISOWEEKNUM(Tabel1[[#This Row],[Date]]),"-00")</f>
        <v>26-38</v>
      </c>
      <c r="B269" s="55" t="str">
        <f>MOD(YEAR(Tabel1[[#This Row],[Date]]),100) &amp; TEXT(MONTH(Tabel1[[#This Row],[Date]]),"-00")</f>
        <v>26-09</v>
      </c>
      <c r="C269" s="36">
        <v>46285</v>
      </c>
      <c r="D269" s="37"/>
      <c r="E269" s="37"/>
      <c r="F269" s="37"/>
      <c r="G269" s="37"/>
      <c r="H269" s="37"/>
      <c r="I269" s="37"/>
      <c r="J269" s="37"/>
      <c r="K269" s="37"/>
      <c r="L269" s="38">
        <f>IF(OR(C269="",ISBLANK(C269)),"",IF(G269="",0,G269-D269-(F269-E269))+IF(K269="",0,IF(K269&lt;H269,K269+1,K269)-H269-(J269-I269)))</f>
        <v>0</v>
      </c>
      <c r="M269" s="39"/>
      <c r="N269" s="38">
        <f>IF(C269="","",IF(M269&lt;&gt;"",IF(ISNUMBER(SEARCH("ecole",M269)),8/24,IF(OR(M269="Congés payés",M269="RTT",M269="Arrêt de travail",M269="Congés sans solde",M269="Jour de repos",M269="Formation"),7/24,IF(M269="Férié",7.8/24,L269))),L269))</f>
        <v>0</v>
      </c>
      <c r="O269" s="39"/>
      <c r="P269" s="40"/>
      <c r="Q269" s="52" cm="1">
        <f t="array" ref="Q269">--(_xlfn.AGGREGATE(14,6,Tabel1[Date]/(Tabel1[semaine]=Tabel1[[#This Row],[semaine]]),1)=Tabel1[[#This Row],[Date]])</f>
        <v>1</v>
      </c>
      <c r="R269" s="41" cm="1">
        <f t="array" ref="R269">IF(Tabel1[[#This Row],[auxi]:[auxi]],SUMIF(Tabel1[semaine],Tabel1[[#This Row],[semaine]],Tabel1[Heures payées]),"-")</f>
        <v>0</v>
      </c>
      <c r="S269" s="42" cm="1">
        <f t="array" ref="S269">IF(Tabel1[[#This Row],[auxi]:[auxi]],Tabel1[[#This Row],[total semaine]]*24-Contrat_hebdo__h,"")</f>
        <v>-39</v>
      </c>
      <c r="T269" s="35" cm="1">
        <f t="array" ref="T269">IF(Tabel1[[#This Row],[auxi]:[auxi]],SUMIF(Tabel1[semaine],Tabel1[[#This Row],[semaine]],Tabel1[Repas matin]),"-")</f>
        <v>0</v>
      </c>
      <c r="U269" s="35" cm="1">
        <f t="array" ref="U269">IF(Tabel1[[#This Row],[auxi]:[auxi]],SUMIF(Tabel1[semaine],Tabel1[[#This Row],[semaine]],Tabel1[Repas soir]),"-")</f>
        <v>0</v>
      </c>
      <c r="V269"/>
    </row>
    <row r="270" spans="1:22" ht="15.75" thickBot="1" x14ac:dyDescent="0.3">
      <c r="A270" s="35" t="str">
        <f>MOD(YEAR(Tabel1[[#This Row],[Date]]-WEEKDAY(Tabel1[[#This Row],[Date]],2)+4),100)&amp;TEXT(_xlfn.ISOWEEKNUM(Tabel1[[#This Row],[Date]]),"-00")</f>
        <v>26-39</v>
      </c>
      <c r="B270" s="55" t="str">
        <f>MOD(YEAR(Tabel1[[#This Row],[Date]]),100) &amp; TEXT(MONTH(Tabel1[[#This Row],[Date]]),"-00")</f>
        <v>26-09</v>
      </c>
      <c r="C270" s="36">
        <v>46286</v>
      </c>
      <c r="D270" s="37"/>
      <c r="E270" s="37"/>
      <c r="F270" s="37"/>
      <c r="G270" s="37"/>
      <c r="H270" s="37"/>
      <c r="I270" s="37"/>
      <c r="J270" s="37"/>
      <c r="K270" s="37"/>
      <c r="L270" s="38">
        <f>IF(OR(C270="",ISBLANK(C270)),"",IF(G270="",0,G270-D270-(F270-E270))+IF(K270="",0,IF(K270&lt;H270,K270+1,K270)-H270-(J270-I270)))</f>
        <v>0</v>
      </c>
      <c r="M270" s="39"/>
      <c r="N270" s="38">
        <f>IF(C270="","",IF(M270&lt;&gt;"",IF(ISNUMBER(SEARCH("ecole",M270)),8/24,IF(OR(M270="Congés payés",M270="RTT",M270="Arrêt de travail",M270="Congés sans solde",M270="Jour de repos",M270="Formation"),7/24,IF(M270="Férié",7.8/24,L270))),L270))</f>
        <v>0</v>
      </c>
      <c r="O270" s="39"/>
      <c r="P270" s="40"/>
      <c r="Q270" s="52" cm="1">
        <f t="array" ref="Q270">--(_xlfn.AGGREGATE(14,6,Tabel1[Date]/(Tabel1[semaine]=Tabel1[[#This Row],[semaine]]),1)=Tabel1[[#This Row],[Date]])</f>
        <v>0</v>
      </c>
      <c r="R270" s="41" t="str" cm="1">
        <f t="array" ref="R270">IF(Tabel1[[#This Row],[auxi]:[auxi]],SUMIF(Tabel1[semaine],Tabel1[[#This Row],[semaine]],Tabel1[Heures payées]),"-")</f>
        <v>-</v>
      </c>
      <c r="S270" s="42" t="str" cm="1">
        <f t="array" ref="S270">IF(Tabel1[[#This Row],[auxi]:[auxi]],Tabel1[[#This Row],[total semaine]]*24-Contrat_hebdo__h,"")</f>
        <v/>
      </c>
      <c r="T270" s="35" t="str" cm="1">
        <f t="array" ref="T270">IF(Tabel1[[#This Row],[auxi]:[auxi]],SUMIF(Tabel1[semaine],Tabel1[[#This Row],[semaine]],Tabel1[Repas matin]),"-")</f>
        <v>-</v>
      </c>
      <c r="U270" s="35" t="str" cm="1">
        <f t="array" ref="U270">IF(Tabel1[[#This Row],[auxi]:[auxi]],SUMIF(Tabel1[semaine],Tabel1[[#This Row],[semaine]],Tabel1[Repas soir]),"-")</f>
        <v>-</v>
      </c>
      <c r="V270"/>
    </row>
    <row r="271" spans="1:22" ht="15.75" thickBot="1" x14ac:dyDescent="0.3">
      <c r="A271" s="35" t="str">
        <f>MOD(YEAR(Tabel1[[#This Row],[Date]]-WEEKDAY(Tabel1[[#This Row],[Date]],2)+4),100)&amp;TEXT(_xlfn.ISOWEEKNUM(Tabel1[[#This Row],[Date]]),"-00")</f>
        <v>26-39</v>
      </c>
      <c r="B271" s="55" t="str">
        <f>MOD(YEAR(Tabel1[[#This Row],[Date]]),100) &amp; TEXT(MONTH(Tabel1[[#This Row],[Date]]),"-00")</f>
        <v>26-09</v>
      </c>
      <c r="C271" s="36">
        <v>46287</v>
      </c>
      <c r="D271" s="37"/>
      <c r="E271" s="37"/>
      <c r="F271" s="37"/>
      <c r="G271" s="37"/>
      <c r="H271" s="37"/>
      <c r="I271" s="37"/>
      <c r="J271" s="37"/>
      <c r="K271" s="37"/>
      <c r="L271" s="38">
        <f>IF(OR(C271="",ISBLANK(C271)),"",IF(G271="",0,G271-D271-(F271-E271))+IF(K271="",0,IF(K271&lt;H271,K271+1,K271)-H271-(J271-I271)))</f>
        <v>0</v>
      </c>
      <c r="M271" s="39"/>
      <c r="N271" s="38">
        <f>IF(C271="","",IF(M271&lt;&gt;"",IF(ISNUMBER(SEARCH("ecole",M271)),8/24,IF(OR(M271="Congés payés",M271="RTT",M271="Arrêt de travail",M271="Congés sans solde",M271="Jour de repos",M271="Formation"),7/24,IF(M271="Férié",7.8/24,L271))),L271))</f>
        <v>0</v>
      </c>
      <c r="O271" s="39"/>
      <c r="P271" s="40"/>
      <c r="Q271" s="52" cm="1">
        <f t="array" ref="Q271">--(_xlfn.AGGREGATE(14,6,Tabel1[Date]/(Tabel1[semaine]=Tabel1[[#This Row],[semaine]]),1)=Tabel1[[#This Row],[Date]])</f>
        <v>0</v>
      </c>
      <c r="R271" s="41" t="str" cm="1">
        <f t="array" ref="R271">IF(Tabel1[[#This Row],[auxi]:[auxi]],SUMIF(Tabel1[semaine],Tabel1[[#This Row],[semaine]],Tabel1[Heures payées]),"-")</f>
        <v>-</v>
      </c>
      <c r="S271" s="42" t="str" cm="1">
        <f t="array" ref="S271">IF(Tabel1[[#This Row],[auxi]:[auxi]],Tabel1[[#This Row],[total semaine]]*24-Contrat_hebdo__h,"")</f>
        <v/>
      </c>
      <c r="T271" s="35" t="str" cm="1">
        <f t="array" ref="T271">IF(Tabel1[[#This Row],[auxi]:[auxi]],SUMIF(Tabel1[semaine],Tabel1[[#This Row],[semaine]],Tabel1[Repas matin]),"-")</f>
        <v>-</v>
      </c>
      <c r="U271" s="35" t="str" cm="1">
        <f t="array" ref="U271">IF(Tabel1[[#This Row],[auxi]:[auxi]],SUMIF(Tabel1[semaine],Tabel1[[#This Row],[semaine]],Tabel1[Repas soir]),"-")</f>
        <v>-</v>
      </c>
      <c r="V271"/>
    </row>
    <row r="272" spans="1:22" ht="15.75" thickBot="1" x14ac:dyDescent="0.3">
      <c r="A272" s="35" t="str">
        <f>MOD(YEAR(Tabel1[[#This Row],[Date]]-WEEKDAY(Tabel1[[#This Row],[Date]],2)+4),100)&amp;TEXT(_xlfn.ISOWEEKNUM(Tabel1[[#This Row],[Date]]),"-00")</f>
        <v>26-39</v>
      </c>
      <c r="B272" s="55" t="str">
        <f>MOD(YEAR(Tabel1[[#This Row],[Date]]),100) &amp; TEXT(MONTH(Tabel1[[#This Row],[Date]]),"-00")</f>
        <v>26-09</v>
      </c>
      <c r="C272" s="36">
        <v>46288</v>
      </c>
      <c r="D272" s="37"/>
      <c r="E272" s="37"/>
      <c r="F272" s="37"/>
      <c r="G272" s="37"/>
      <c r="H272" s="37"/>
      <c r="I272" s="37"/>
      <c r="J272" s="37"/>
      <c r="K272" s="37"/>
      <c r="L272" s="38">
        <f>IF(OR(C272="",ISBLANK(C272)),"",IF(G272="",0,G272-D272-(F272-E272))+IF(K272="",0,IF(K272&lt;H272,K272+1,K272)-H272-(J272-I272)))</f>
        <v>0</v>
      </c>
      <c r="M272" s="39"/>
      <c r="N272" s="38">
        <f>IF(C272="","",IF(M272&lt;&gt;"",IF(ISNUMBER(SEARCH("ecole",M272)),8/24,IF(OR(M272="Congés payés",M272="RTT",M272="Arrêt de travail",M272="Congés sans solde",M272="Jour de repos",M272="Formation"),7/24,IF(M272="Férié",7.8/24,L272))),L272))</f>
        <v>0</v>
      </c>
      <c r="O272" s="39"/>
      <c r="P272" s="40"/>
      <c r="Q272" s="52" cm="1">
        <f t="array" ref="Q272">--(_xlfn.AGGREGATE(14,6,Tabel1[Date]/(Tabel1[semaine]=Tabel1[[#This Row],[semaine]]),1)=Tabel1[[#This Row],[Date]])</f>
        <v>0</v>
      </c>
      <c r="R272" s="41" t="str" cm="1">
        <f t="array" ref="R272">IF(Tabel1[[#This Row],[auxi]:[auxi]],SUMIF(Tabel1[semaine],Tabel1[[#This Row],[semaine]],Tabel1[Heures payées]),"-")</f>
        <v>-</v>
      </c>
      <c r="S272" s="42" t="str" cm="1">
        <f t="array" ref="S272">IF(Tabel1[[#This Row],[auxi]:[auxi]],Tabel1[[#This Row],[total semaine]]*24-Contrat_hebdo__h,"")</f>
        <v/>
      </c>
      <c r="T272" s="35" t="str" cm="1">
        <f t="array" ref="T272">IF(Tabel1[[#This Row],[auxi]:[auxi]],SUMIF(Tabel1[semaine],Tabel1[[#This Row],[semaine]],Tabel1[Repas matin]),"-")</f>
        <v>-</v>
      </c>
      <c r="U272" s="35" t="str" cm="1">
        <f t="array" ref="U272">IF(Tabel1[[#This Row],[auxi]:[auxi]],SUMIF(Tabel1[semaine],Tabel1[[#This Row],[semaine]],Tabel1[Repas soir]),"-")</f>
        <v>-</v>
      </c>
      <c r="V272"/>
    </row>
    <row r="273" spans="1:22" ht="15.75" thickBot="1" x14ac:dyDescent="0.3">
      <c r="A273" s="35" t="str">
        <f>MOD(YEAR(Tabel1[[#This Row],[Date]]-WEEKDAY(Tabel1[[#This Row],[Date]],2)+4),100)&amp;TEXT(_xlfn.ISOWEEKNUM(Tabel1[[#This Row],[Date]]),"-00")</f>
        <v>26-39</v>
      </c>
      <c r="B273" s="55" t="str">
        <f>MOD(YEAR(Tabel1[[#This Row],[Date]]),100) &amp; TEXT(MONTH(Tabel1[[#This Row],[Date]]),"-00")</f>
        <v>26-09</v>
      </c>
      <c r="C273" s="36">
        <v>46289</v>
      </c>
      <c r="D273" s="37"/>
      <c r="E273" s="37"/>
      <c r="F273" s="37"/>
      <c r="G273" s="37"/>
      <c r="H273" s="37"/>
      <c r="I273" s="37"/>
      <c r="J273" s="37"/>
      <c r="K273" s="37"/>
      <c r="L273" s="38">
        <f>IF(OR(C273="",ISBLANK(C273)),"",IF(G273="",0,G273-D273-(F273-E273))+IF(K273="",0,IF(K273&lt;H273,K273+1,K273)-H273-(J273-I273)))</f>
        <v>0</v>
      </c>
      <c r="M273" s="39"/>
      <c r="N273" s="38">
        <f>IF(C273="","",IF(M273&lt;&gt;"",IF(ISNUMBER(SEARCH("ecole",M273)),8/24,IF(OR(M273="Congés payés",M273="RTT",M273="Arrêt de travail",M273="Congés sans solde",M273="Jour de repos",M273="Formation"),7/24,IF(M273="Férié",7.8/24,L273))),L273))</f>
        <v>0</v>
      </c>
      <c r="O273" s="39"/>
      <c r="P273" s="40"/>
      <c r="Q273" s="52" cm="1">
        <f t="array" ref="Q273">--(_xlfn.AGGREGATE(14,6,Tabel1[Date]/(Tabel1[semaine]=Tabel1[[#This Row],[semaine]]),1)=Tabel1[[#This Row],[Date]])</f>
        <v>0</v>
      </c>
      <c r="R273" s="41" t="str" cm="1">
        <f t="array" ref="R273">IF(Tabel1[[#This Row],[auxi]:[auxi]],SUMIF(Tabel1[semaine],Tabel1[[#This Row],[semaine]],Tabel1[Heures payées]),"-")</f>
        <v>-</v>
      </c>
      <c r="S273" s="42" t="str" cm="1">
        <f t="array" ref="S273">IF(Tabel1[[#This Row],[auxi]:[auxi]],Tabel1[[#This Row],[total semaine]]*24-Contrat_hebdo__h,"")</f>
        <v/>
      </c>
      <c r="T273" s="35" t="str" cm="1">
        <f t="array" ref="T273">IF(Tabel1[[#This Row],[auxi]:[auxi]],SUMIF(Tabel1[semaine],Tabel1[[#This Row],[semaine]],Tabel1[Repas matin]),"-")</f>
        <v>-</v>
      </c>
      <c r="U273" s="35" t="str" cm="1">
        <f t="array" ref="U273">IF(Tabel1[[#This Row],[auxi]:[auxi]],SUMIF(Tabel1[semaine],Tabel1[[#This Row],[semaine]],Tabel1[Repas soir]),"-")</f>
        <v>-</v>
      </c>
      <c r="V273"/>
    </row>
    <row r="274" spans="1:22" ht="15.75" thickBot="1" x14ac:dyDescent="0.3">
      <c r="A274" s="35" t="str">
        <f>MOD(YEAR(Tabel1[[#This Row],[Date]]-WEEKDAY(Tabel1[[#This Row],[Date]],2)+4),100)&amp;TEXT(_xlfn.ISOWEEKNUM(Tabel1[[#This Row],[Date]]),"-00")</f>
        <v>26-39</v>
      </c>
      <c r="B274" s="55" t="str">
        <f>MOD(YEAR(Tabel1[[#This Row],[Date]]),100) &amp; TEXT(MONTH(Tabel1[[#This Row],[Date]]),"-00")</f>
        <v>26-09</v>
      </c>
      <c r="C274" s="36">
        <v>46290</v>
      </c>
      <c r="D274" s="37"/>
      <c r="E274" s="37"/>
      <c r="F274" s="37"/>
      <c r="G274" s="37"/>
      <c r="H274" s="37"/>
      <c r="I274" s="37"/>
      <c r="J274" s="37"/>
      <c r="K274" s="37"/>
      <c r="L274" s="38">
        <f>IF(OR(C274="",ISBLANK(C274)),"",IF(G274="",0,G274-D274-(F274-E274))+IF(K274="",0,IF(K274&lt;H274,K274+1,K274)-H274-(J274-I274)))</f>
        <v>0</v>
      </c>
      <c r="M274" s="39"/>
      <c r="N274" s="38">
        <f>IF(C274="","",IF(M274&lt;&gt;"",IF(ISNUMBER(SEARCH("ecole",M274)),8/24,IF(OR(M274="Congés payés",M274="RTT",M274="Arrêt de travail",M274="Congés sans solde",M274="Jour de repos",M274="Formation"),7/24,IF(M274="Férié",7.8/24,L274))),L274))</f>
        <v>0</v>
      </c>
      <c r="O274" s="39"/>
      <c r="P274" s="40"/>
      <c r="Q274" s="52" cm="1">
        <f t="array" ref="Q274">--(_xlfn.AGGREGATE(14,6,Tabel1[Date]/(Tabel1[semaine]=Tabel1[[#This Row],[semaine]]),1)=Tabel1[[#This Row],[Date]])</f>
        <v>0</v>
      </c>
      <c r="R274" s="41" t="str" cm="1">
        <f t="array" ref="R274">IF(Tabel1[[#This Row],[auxi]:[auxi]],SUMIF(Tabel1[semaine],Tabel1[[#This Row],[semaine]],Tabel1[Heures payées]),"-")</f>
        <v>-</v>
      </c>
      <c r="S274" s="42" t="str" cm="1">
        <f t="array" ref="S274">IF(Tabel1[[#This Row],[auxi]:[auxi]],Tabel1[[#This Row],[total semaine]]*24-Contrat_hebdo__h,"")</f>
        <v/>
      </c>
      <c r="T274" s="35" t="str" cm="1">
        <f t="array" ref="T274">IF(Tabel1[[#This Row],[auxi]:[auxi]],SUMIF(Tabel1[semaine],Tabel1[[#This Row],[semaine]],Tabel1[Repas matin]),"-")</f>
        <v>-</v>
      </c>
      <c r="U274" s="35" t="str" cm="1">
        <f t="array" ref="U274">IF(Tabel1[[#This Row],[auxi]:[auxi]],SUMIF(Tabel1[semaine],Tabel1[[#This Row],[semaine]],Tabel1[Repas soir]),"-")</f>
        <v>-</v>
      </c>
      <c r="V274"/>
    </row>
    <row r="275" spans="1:22" ht="15.75" thickBot="1" x14ac:dyDescent="0.3">
      <c r="A275" s="35" t="str">
        <f>MOD(YEAR(Tabel1[[#This Row],[Date]]-WEEKDAY(Tabel1[[#This Row],[Date]],2)+4),100)&amp;TEXT(_xlfn.ISOWEEKNUM(Tabel1[[#This Row],[Date]]),"-00")</f>
        <v>26-39</v>
      </c>
      <c r="B275" s="55" t="str">
        <f>MOD(YEAR(Tabel1[[#This Row],[Date]]),100) &amp; TEXT(MONTH(Tabel1[[#This Row],[Date]]),"-00")</f>
        <v>26-09</v>
      </c>
      <c r="C275" s="36">
        <v>46291</v>
      </c>
      <c r="D275" s="37"/>
      <c r="E275" s="37"/>
      <c r="F275" s="37"/>
      <c r="G275" s="37"/>
      <c r="H275" s="37"/>
      <c r="I275" s="37"/>
      <c r="J275" s="37"/>
      <c r="K275" s="37"/>
      <c r="L275" s="38">
        <f>IF(OR(C275="",ISBLANK(C275)),"",IF(G275="",0,G275-D275-(F275-E275))+IF(K275="",0,IF(K275&lt;H275,K275+1,K275)-H275-(J275-I275)))</f>
        <v>0</v>
      </c>
      <c r="M275" s="39"/>
      <c r="N275" s="38">
        <f>IF(C275="","",IF(M275&lt;&gt;"",IF(ISNUMBER(SEARCH("ecole",M275)),8/24,IF(OR(M275="Congés payés",M275="RTT",M275="Arrêt de travail",M275="Congés sans solde",M275="Jour de repos",M275="Formation"),7/24,IF(M275="Férié",7.8/24,L275))),L275))</f>
        <v>0</v>
      </c>
      <c r="O275" s="39"/>
      <c r="P275" s="40"/>
      <c r="Q275" s="52" cm="1">
        <f t="array" ref="Q275">--(_xlfn.AGGREGATE(14,6,Tabel1[Date]/(Tabel1[semaine]=Tabel1[[#This Row],[semaine]]),1)=Tabel1[[#This Row],[Date]])</f>
        <v>0</v>
      </c>
      <c r="R275" s="41" t="str" cm="1">
        <f t="array" ref="R275">IF(Tabel1[[#This Row],[auxi]:[auxi]],SUMIF(Tabel1[semaine],Tabel1[[#This Row],[semaine]],Tabel1[Heures payées]),"-")</f>
        <v>-</v>
      </c>
      <c r="S275" s="42" t="str" cm="1">
        <f t="array" ref="S275">IF(Tabel1[[#This Row],[auxi]:[auxi]],Tabel1[[#This Row],[total semaine]]*24-Contrat_hebdo__h,"")</f>
        <v/>
      </c>
      <c r="T275" s="35" t="str" cm="1">
        <f t="array" ref="T275">IF(Tabel1[[#This Row],[auxi]:[auxi]],SUMIF(Tabel1[semaine],Tabel1[[#This Row],[semaine]],Tabel1[Repas matin]),"-")</f>
        <v>-</v>
      </c>
      <c r="U275" s="35" t="str" cm="1">
        <f t="array" ref="U275">IF(Tabel1[[#This Row],[auxi]:[auxi]],SUMIF(Tabel1[semaine],Tabel1[[#This Row],[semaine]],Tabel1[Repas soir]),"-")</f>
        <v>-</v>
      </c>
      <c r="V275"/>
    </row>
    <row r="276" spans="1:22" ht="15.75" thickBot="1" x14ac:dyDescent="0.3">
      <c r="A276" s="35" t="str">
        <f>MOD(YEAR(Tabel1[[#This Row],[Date]]-WEEKDAY(Tabel1[[#This Row],[Date]],2)+4),100)&amp;TEXT(_xlfn.ISOWEEKNUM(Tabel1[[#This Row],[Date]]),"-00")</f>
        <v>26-39</v>
      </c>
      <c r="B276" s="55" t="str">
        <f>MOD(YEAR(Tabel1[[#This Row],[Date]]),100) &amp; TEXT(MONTH(Tabel1[[#This Row],[Date]]),"-00")</f>
        <v>26-09</v>
      </c>
      <c r="C276" s="36">
        <v>46292</v>
      </c>
      <c r="D276" s="37"/>
      <c r="E276" s="37"/>
      <c r="F276" s="37"/>
      <c r="G276" s="37"/>
      <c r="H276" s="37"/>
      <c r="I276" s="37"/>
      <c r="J276" s="37"/>
      <c r="K276" s="37"/>
      <c r="L276" s="38">
        <f>IF(OR(C276="",ISBLANK(C276)),"",IF(G276="",0,G276-D276-(F276-E276))+IF(K276="",0,IF(K276&lt;H276,K276+1,K276)-H276-(J276-I276)))</f>
        <v>0</v>
      </c>
      <c r="M276" s="39"/>
      <c r="N276" s="38">
        <f>IF(C276="","",IF(M276&lt;&gt;"",IF(ISNUMBER(SEARCH("ecole",M276)),8/24,IF(OR(M276="Congés payés",M276="RTT",M276="Arrêt de travail",M276="Congés sans solde",M276="Jour de repos",M276="Formation"),7/24,IF(M276="Férié",7.8/24,L276))),L276))</f>
        <v>0</v>
      </c>
      <c r="O276" s="39"/>
      <c r="P276" s="40"/>
      <c r="Q276" s="52" cm="1">
        <f t="array" ref="Q276">--(_xlfn.AGGREGATE(14,6,Tabel1[Date]/(Tabel1[semaine]=Tabel1[[#This Row],[semaine]]),1)=Tabel1[[#This Row],[Date]])</f>
        <v>1</v>
      </c>
      <c r="R276" s="41" cm="1">
        <f t="array" ref="R276">IF(Tabel1[[#This Row],[auxi]:[auxi]],SUMIF(Tabel1[semaine],Tabel1[[#This Row],[semaine]],Tabel1[Heures payées]),"-")</f>
        <v>0</v>
      </c>
      <c r="S276" s="42" cm="1">
        <f t="array" ref="S276">IF(Tabel1[[#This Row],[auxi]:[auxi]],Tabel1[[#This Row],[total semaine]]*24-Contrat_hebdo__h,"")</f>
        <v>-39</v>
      </c>
      <c r="T276" s="35" cm="1">
        <f t="array" ref="T276">IF(Tabel1[[#This Row],[auxi]:[auxi]],SUMIF(Tabel1[semaine],Tabel1[[#This Row],[semaine]],Tabel1[Repas matin]),"-")</f>
        <v>0</v>
      </c>
      <c r="U276" s="35" cm="1">
        <f t="array" ref="U276">IF(Tabel1[[#This Row],[auxi]:[auxi]],SUMIF(Tabel1[semaine],Tabel1[[#This Row],[semaine]],Tabel1[Repas soir]),"-")</f>
        <v>0</v>
      </c>
      <c r="V276"/>
    </row>
    <row r="277" spans="1:22" ht="15.75" thickBot="1" x14ac:dyDescent="0.3">
      <c r="A277" s="35" t="str">
        <f>MOD(YEAR(Tabel1[[#This Row],[Date]]-WEEKDAY(Tabel1[[#This Row],[Date]],2)+4),100)&amp;TEXT(_xlfn.ISOWEEKNUM(Tabel1[[#This Row],[Date]]),"-00")</f>
        <v>26-40</v>
      </c>
      <c r="B277" s="55" t="str">
        <f>MOD(YEAR(Tabel1[[#This Row],[Date]]),100) &amp; TEXT(MONTH(Tabel1[[#This Row],[Date]]),"-00")</f>
        <v>26-09</v>
      </c>
      <c r="C277" s="36">
        <v>46293</v>
      </c>
      <c r="D277" s="37"/>
      <c r="E277" s="37"/>
      <c r="F277" s="37"/>
      <c r="G277" s="37"/>
      <c r="H277" s="37"/>
      <c r="I277" s="37"/>
      <c r="J277" s="37"/>
      <c r="K277" s="37"/>
      <c r="L277" s="38">
        <f>IF(OR(C277="",ISBLANK(C277)),"",IF(G277="",0,G277-D277-(F277-E277))+IF(K277="",0,IF(K277&lt;H277,K277+1,K277)-H277-(J277-I277)))</f>
        <v>0</v>
      </c>
      <c r="M277" s="39"/>
      <c r="N277" s="38">
        <f>IF(C277="","",IF(M277&lt;&gt;"",IF(ISNUMBER(SEARCH("ecole",M277)),8/24,IF(OR(M277="Congés payés",M277="RTT",M277="Arrêt de travail",M277="Congés sans solde",M277="Jour de repos",M277="Formation"),7/24,IF(M277="Férié",7.8/24,L277))),L277))</f>
        <v>0</v>
      </c>
      <c r="O277" s="39"/>
      <c r="P277" s="40"/>
      <c r="Q277" s="52" cm="1">
        <f t="array" ref="Q277">--(_xlfn.AGGREGATE(14,6,Tabel1[Date]/(Tabel1[semaine]=Tabel1[[#This Row],[semaine]]),1)=Tabel1[[#This Row],[Date]])</f>
        <v>0</v>
      </c>
      <c r="R277" s="41" t="str" cm="1">
        <f t="array" ref="R277">IF(Tabel1[[#This Row],[auxi]:[auxi]],SUMIF(Tabel1[semaine],Tabel1[[#This Row],[semaine]],Tabel1[Heures payées]),"-")</f>
        <v>-</v>
      </c>
      <c r="S277" s="42" t="str" cm="1">
        <f t="array" ref="S277">IF(Tabel1[[#This Row],[auxi]:[auxi]],Tabel1[[#This Row],[total semaine]]*24-Contrat_hebdo__h,"")</f>
        <v/>
      </c>
      <c r="T277" s="35" t="str" cm="1">
        <f t="array" ref="T277">IF(Tabel1[[#This Row],[auxi]:[auxi]],SUMIF(Tabel1[semaine],Tabel1[[#This Row],[semaine]],Tabel1[Repas matin]),"-")</f>
        <v>-</v>
      </c>
      <c r="U277" s="35" t="str" cm="1">
        <f t="array" ref="U277">IF(Tabel1[[#This Row],[auxi]:[auxi]],SUMIF(Tabel1[semaine],Tabel1[[#This Row],[semaine]],Tabel1[Repas soir]),"-")</f>
        <v>-</v>
      </c>
      <c r="V277"/>
    </row>
    <row r="278" spans="1:22" ht="15.75" thickBot="1" x14ac:dyDescent="0.3">
      <c r="A278" s="35" t="str">
        <f>MOD(YEAR(Tabel1[[#This Row],[Date]]-WEEKDAY(Tabel1[[#This Row],[Date]],2)+4),100)&amp;TEXT(_xlfn.ISOWEEKNUM(Tabel1[[#This Row],[Date]]),"-00")</f>
        <v>26-40</v>
      </c>
      <c r="B278" s="55" t="str">
        <f>MOD(YEAR(Tabel1[[#This Row],[Date]]),100) &amp; TEXT(MONTH(Tabel1[[#This Row],[Date]]),"-00")</f>
        <v>26-09</v>
      </c>
      <c r="C278" s="36">
        <v>46294</v>
      </c>
      <c r="D278" s="37"/>
      <c r="E278" s="37"/>
      <c r="F278" s="37"/>
      <c r="G278" s="37"/>
      <c r="H278" s="37"/>
      <c r="I278" s="37"/>
      <c r="J278" s="37"/>
      <c r="K278" s="37"/>
      <c r="L278" s="38">
        <f>IF(OR(C278="",ISBLANK(C278)),"",IF(G278="",0,G278-D278-(F278-E278))+IF(K278="",0,IF(K278&lt;H278,K278+1,K278)-H278-(J278-I278)))</f>
        <v>0</v>
      </c>
      <c r="M278" s="39"/>
      <c r="N278" s="38">
        <f>IF(C278="","",IF(M278&lt;&gt;"",IF(ISNUMBER(SEARCH("ecole",M278)),8/24,IF(OR(M278="Congés payés",M278="RTT",M278="Arrêt de travail",M278="Congés sans solde",M278="Jour de repos",M278="Formation"),7/24,IF(M278="Férié",7.8/24,L278))),L278))</f>
        <v>0</v>
      </c>
      <c r="O278" s="39"/>
      <c r="P278" s="40"/>
      <c r="Q278" s="52" cm="1">
        <f t="array" ref="Q278">--(_xlfn.AGGREGATE(14,6,Tabel1[Date]/(Tabel1[semaine]=Tabel1[[#This Row],[semaine]]),1)=Tabel1[[#This Row],[Date]])</f>
        <v>0</v>
      </c>
      <c r="R278" s="41" t="str" cm="1">
        <f t="array" ref="R278">IF(Tabel1[[#This Row],[auxi]:[auxi]],SUMIF(Tabel1[semaine],Tabel1[[#This Row],[semaine]],Tabel1[Heures payées]),"-")</f>
        <v>-</v>
      </c>
      <c r="S278" s="42" t="str" cm="1">
        <f t="array" ref="S278">IF(Tabel1[[#This Row],[auxi]:[auxi]],Tabel1[[#This Row],[total semaine]]*24-Contrat_hebdo__h,"")</f>
        <v/>
      </c>
      <c r="T278" s="35" t="str" cm="1">
        <f t="array" ref="T278">IF(Tabel1[[#This Row],[auxi]:[auxi]],SUMIF(Tabel1[semaine],Tabel1[[#This Row],[semaine]],Tabel1[Repas matin]),"-")</f>
        <v>-</v>
      </c>
      <c r="U278" s="35" t="str" cm="1">
        <f t="array" ref="U278">IF(Tabel1[[#This Row],[auxi]:[auxi]],SUMIF(Tabel1[semaine],Tabel1[[#This Row],[semaine]],Tabel1[Repas soir]),"-")</f>
        <v>-</v>
      </c>
      <c r="V278"/>
    </row>
    <row r="279" spans="1:22" ht="15.75" thickBot="1" x14ac:dyDescent="0.3">
      <c r="A279" s="35" t="str">
        <f>MOD(YEAR(Tabel1[[#This Row],[Date]]-WEEKDAY(Tabel1[[#This Row],[Date]],2)+4),100)&amp;TEXT(_xlfn.ISOWEEKNUM(Tabel1[[#This Row],[Date]]),"-00")</f>
        <v>26-40</v>
      </c>
      <c r="B279" s="55" t="str">
        <f>MOD(YEAR(Tabel1[[#This Row],[Date]]),100) &amp; TEXT(MONTH(Tabel1[[#This Row],[Date]]),"-00")</f>
        <v>26-09</v>
      </c>
      <c r="C279" s="36">
        <v>46295</v>
      </c>
      <c r="D279" s="37"/>
      <c r="E279" s="37"/>
      <c r="F279" s="37"/>
      <c r="G279" s="37"/>
      <c r="H279" s="37"/>
      <c r="I279" s="37"/>
      <c r="J279" s="37"/>
      <c r="K279" s="37"/>
      <c r="L279" s="38">
        <f>IF(OR(C279="",ISBLANK(C279)),"",IF(G279="",0,G279-D279-(F279-E279))+IF(K279="",0,IF(K279&lt;H279,K279+1,K279)-H279-(J279-I279)))</f>
        <v>0</v>
      </c>
      <c r="M279" s="39"/>
      <c r="N279" s="38">
        <f>IF(C279="","",IF(M279&lt;&gt;"",IF(ISNUMBER(SEARCH("ecole",M279)),8/24,IF(OR(M279="Congés payés",M279="RTT",M279="Arrêt de travail",M279="Congés sans solde",M279="Jour de repos",M279="Formation"),7/24,IF(M279="Férié",7.8/24,L279))),L279))</f>
        <v>0</v>
      </c>
      <c r="O279" s="39"/>
      <c r="P279" s="40"/>
      <c r="Q279" s="52" cm="1">
        <f t="array" ref="Q279">--(_xlfn.AGGREGATE(14,6,Tabel1[Date]/(Tabel1[semaine]=Tabel1[[#This Row],[semaine]]),1)=Tabel1[[#This Row],[Date]])</f>
        <v>0</v>
      </c>
      <c r="R279" s="41" t="str" cm="1">
        <f t="array" ref="R279">IF(Tabel1[[#This Row],[auxi]:[auxi]],SUMIF(Tabel1[semaine],Tabel1[[#This Row],[semaine]],Tabel1[Heures payées]),"-")</f>
        <v>-</v>
      </c>
      <c r="S279" s="42" t="str" cm="1">
        <f t="array" ref="S279">IF(Tabel1[[#This Row],[auxi]:[auxi]],Tabel1[[#This Row],[total semaine]]*24-Contrat_hebdo__h,"")</f>
        <v/>
      </c>
      <c r="T279" s="35" t="str" cm="1">
        <f t="array" ref="T279">IF(Tabel1[[#This Row],[auxi]:[auxi]],SUMIF(Tabel1[semaine],Tabel1[[#This Row],[semaine]],Tabel1[Repas matin]),"-")</f>
        <v>-</v>
      </c>
      <c r="U279" s="35" t="str" cm="1">
        <f t="array" ref="U279">IF(Tabel1[[#This Row],[auxi]:[auxi]],SUMIF(Tabel1[semaine],Tabel1[[#This Row],[semaine]],Tabel1[Repas soir]),"-")</f>
        <v>-</v>
      </c>
      <c r="V279"/>
    </row>
    <row r="280" spans="1:22" ht="15.75" thickBot="1" x14ac:dyDescent="0.3">
      <c r="A280" s="35" t="str">
        <f>MOD(YEAR(Tabel1[[#This Row],[Date]]-WEEKDAY(Tabel1[[#This Row],[Date]],2)+4),100)&amp;TEXT(_xlfn.ISOWEEKNUM(Tabel1[[#This Row],[Date]]),"-00")</f>
        <v>26-40</v>
      </c>
      <c r="B280" s="55" t="str">
        <f>MOD(YEAR(Tabel1[[#This Row],[Date]]),100) &amp; TEXT(MONTH(Tabel1[[#This Row],[Date]]),"-00")</f>
        <v>26-10</v>
      </c>
      <c r="C280" s="36">
        <v>46296</v>
      </c>
      <c r="D280" s="37"/>
      <c r="E280" s="37"/>
      <c r="F280" s="37"/>
      <c r="G280" s="37"/>
      <c r="H280" s="37"/>
      <c r="I280" s="37"/>
      <c r="J280" s="37"/>
      <c r="K280" s="37"/>
      <c r="L280" s="38">
        <f>IF(OR(C280="",ISBLANK(C280)),"",IF(G280="",0,G280-D280-(F280-E280))+IF(K280="",0,IF(K280&lt;H280,K280+1,K280)-H280-(J280-I280)))</f>
        <v>0</v>
      </c>
      <c r="M280" s="39"/>
      <c r="N280" s="38">
        <f>IF(C280="","",IF(M280&lt;&gt;"",IF(ISNUMBER(SEARCH("ecole",M280)),8/24,IF(OR(M280="Congés payés",M280="RTT",M280="Arrêt de travail",M280="Congés sans solde",M280="Jour de repos",M280="Formation"),7/24,IF(M280="Férié",7.8/24,L280))),L280))</f>
        <v>0</v>
      </c>
      <c r="O280" s="39"/>
      <c r="P280" s="40"/>
      <c r="Q280" s="52" cm="1">
        <f t="array" ref="Q280">--(_xlfn.AGGREGATE(14,6,Tabel1[Date]/(Tabel1[semaine]=Tabel1[[#This Row],[semaine]]),1)=Tabel1[[#This Row],[Date]])</f>
        <v>0</v>
      </c>
      <c r="R280" s="41" t="str" cm="1">
        <f t="array" ref="R280">IF(Tabel1[[#This Row],[auxi]:[auxi]],SUMIF(Tabel1[semaine],Tabel1[[#This Row],[semaine]],Tabel1[Heures payées]),"-")</f>
        <v>-</v>
      </c>
      <c r="S280" s="42" t="str" cm="1">
        <f t="array" ref="S280">IF(Tabel1[[#This Row],[auxi]:[auxi]],Tabel1[[#This Row],[total semaine]]*24-Contrat_hebdo__h,"")</f>
        <v/>
      </c>
      <c r="T280" s="35" t="str" cm="1">
        <f t="array" ref="T280">IF(Tabel1[[#This Row],[auxi]:[auxi]],SUMIF(Tabel1[semaine],Tabel1[[#This Row],[semaine]],Tabel1[Repas matin]),"-")</f>
        <v>-</v>
      </c>
      <c r="U280" s="35" t="str" cm="1">
        <f t="array" ref="U280">IF(Tabel1[[#This Row],[auxi]:[auxi]],SUMIF(Tabel1[semaine],Tabel1[[#This Row],[semaine]],Tabel1[Repas soir]),"-")</f>
        <v>-</v>
      </c>
      <c r="V280"/>
    </row>
    <row r="281" spans="1:22" ht="15.75" thickBot="1" x14ac:dyDescent="0.3">
      <c r="A281" s="35" t="str">
        <f>MOD(YEAR(Tabel1[[#This Row],[Date]]-WEEKDAY(Tabel1[[#This Row],[Date]],2)+4),100)&amp;TEXT(_xlfn.ISOWEEKNUM(Tabel1[[#This Row],[Date]]),"-00")</f>
        <v>26-40</v>
      </c>
      <c r="B281" s="55" t="str">
        <f>MOD(YEAR(Tabel1[[#This Row],[Date]]),100) &amp; TEXT(MONTH(Tabel1[[#This Row],[Date]]),"-00")</f>
        <v>26-10</v>
      </c>
      <c r="C281" s="36">
        <v>46297</v>
      </c>
      <c r="D281" s="37"/>
      <c r="E281" s="37"/>
      <c r="F281" s="37"/>
      <c r="G281" s="37"/>
      <c r="H281" s="37"/>
      <c r="I281" s="37"/>
      <c r="J281" s="37"/>
      <c r="K281" s="37"/>
      <c r="L281" s="38">
        <f>IF(OR(C281="",ISBLANK(C281)),"",IF(G281="",0,G281-D281-(F281-E281))+IF(K281="",0,IF(K281&lt;H281,K281+1,K281)-H281-(J281-I281)))</f>
        <v>0</v>
      </c>
      <c r="M281" s="39"/>
      <c r="N281" s="38">
        <f>IF(C281="","",IF(M281&lt;&gt;"",IF(ISNUMBER(SEARCH("ecole",M281)),8/24,IF(OR(M281="Congés payés",M281="RTT",M281="Arrêt de travail",M281="Congés sans solde",M281="Jour de repos",M281="Formation"),7/24,IF(M281="Férié",7.8/24,L281))),L281))</f>
        <v>0</v>
      </c>
      <c r="O281" s="39"/>
      <c r="P281" s="40"/>
      <c r="Q281" s="52" cm="1">
        <f t="array" ref="Q281">--(_xlfn.AGGREGATE(14,6,Tabel1[Date]/(Tabel1[semaine]=Tabel1[[#This Row],[semaine]]),1)=Tabel1[[#This Row],[Date]])</f>
        <v>0</v>
      </c>
      <c r="R281" s="41" t="str" cm="1">
        <f t="array" ref="R281">IF(Tabel1[[#This Row],[auxi]:[auxi]],SUMIF(Tabel1[semaine],Tabel1[[#This Row],[semaine]],Tabel1[Heures payées]),"-")</f>
        <v>-</v>
      </c>
      <c r="S281" s="42" t="str" cm="1">
        <f t="array" ref="S281">IF(Tabel1[[#This Row],[auxi]:[auxi]],Tabel1[[#This Row],[total semaine]]*24-Contrat_hebdo__h,"")</f>
        <v/>
      </c>
      <c r="T281" s="35" t="str" cm="1">
        <f t="array" ref="T281">IF(Tabel1[[#This Row],[auxi]:[auxi]],SUMIF(Tabel1[semaine],Tabel1[[#This Row],[semaine]],Tabel1[Repas matin]),"-")</f>
        <v>-</v>
      </c>
      <c r="U281" s="35" t="str" cm="1">
        <f t="array" ref="U281">IF(Tabel1[[#This Row],[auxi]:[auxi]],SUMIF(Tabel1[semaine],Tabel1[[#This Row],[semaine]],Tabel1[Repas soir]),"-")</f>
        <v>-</v>
      </c>
      <c r="V281"/>
    </row>
    <row r="282" spans="1:22" ht="15.75" thickBot="1" x14ac:dyDescent="0.3">
      <c r="A282" s="35" t="str">
        <f>MOD(YEAR(Tabel1[[#This Row],[Date]]-WEEKDAY(Tabel1[[#This Row],[Date]],2)+4),100)&amp;TEXT(_xlfn.ISOWEEKNUM(Tabel1[[#This Row],[Date]]),"-00")</f>
        <v>26-40</v>
      </c>
      <c r="B282" s="55" t="str">
        <f>MOD(YEAR(Tabel1[[#This Row],[Date]]),100) &amp; TEXT(MONTH(Tabel1[[#This Row],[Date]]),"-00")</f>
        <v>26-10</v>
      </c>
      <c r="C282" s="36">
        <v>46298</v>
      </c>
      <c r="D282" s="37"/>
      <c r="E282" s="37"/>
      <c r="F282" s="37"/>
      <c r="G282" s="37"/>
      <c r="H282" s="37"/>
      <c r="I282" s="37"/>
      <c r="J282" s="37"/>
      <c r="K282" s="37"/>
      <c r="L282" s="38">
        <f>IF(OR(C282="",ISBLANK(C282)),"",IF(G282="",0,G282-D282-(F282-E282))+IF(K282="",0,IF(K282&lt;H282,K282+1,K282)-H282-(J282-I282)))</f>
        <v>0</v>
      </c>
      <c r="M282" s="39"/>
      <c r="N282" s="38">
        <f>IF(C282="","",IF(M282&lt;&gt;"",IF(ISNUMBER(SEARCH("ecole",M282)),8/24,IF(OR(M282="Congés payés",M282="RTT",M282="Arrêt de travail",M282="Congés sans solde",M282="Jour de repos",M282="Formation"),7/24,IF(M282="Férié",7.8/24,L282))),L282))</f>
        <v>0</v>
      </c>
      <c r="O282" s="39"/>
      <c r="P282" s="40"/>
      <c r="Q282" s="52" cm="1">
        <f t="array" ref="Q282">--(_xlfn.AGGREGATE(14,6,Tabel1[Date]/(Tabel1[semaine]=Tabel1[[#This Row],[semaine]]),1)=Tabel1[[#This Row],[Date]])</f>
        <v>0</v>
      </c>
      <c r="R282" s="41" t="str" cm="1">
        <f t="array" ref="R282">IF(Tabel1[[#This Row],[auxi]:[auxi]],SUMIF(Tabel1[semaine],Tabel1[[#This Row],[semaine]],Tabel1[Heures payées]),"-")</f>
        <v>-</v>
      </c>
      <c r="S282" s="42" t="str" cm="1">
        <f t="array" ref="S282">IF(Tabel1[[#This Row],[auxi]:[auxi]],Tabel1[[#This Row],[total semaine]]*24-Contrat_hebdo__h,"")</f>
        <v/>
      </c>
      <c r="T282" s="35" t="str" cm="1">
        <f t="array" ref="T282">IF(Tabel1[[#This Row],[auxi]:[auxi]],SUMIF(Tabel1[semaine],Tabel1[[#This Row],[semaine]],Tabel1[Repas matin]),"-")</f>
        <v>-</v>
      </c>
      <c r="U282" s="35" t="str" cm="1">
        <f t="array" ref="U282">IF(Tabel1[[#This Row],[auxi]:[auxi]],SUMIF(Tabel1[semaine],Tabel1[[#This Row],[semaine]],Tabel1[Repas soir]),"-")</f>
        <v>-</v>
      </c>
      <c r="V282"/>
    </row>
    <row r="283" spans="1:22" ht="15.75" thickBot="1" x14ac:dyDescent="0.3">
      <c r="A283" s="35" t="str">
        <f>MOD(YEAR(Tabel1[[#This Row],[Date]]-WEEKDAY(Tabel1[[#This Row],[Date]],2)+4),100)&amp;TEXT(_xlfn.ISOWEEKNUM(Tabel1[[#This Row],[Date]]),"-00")</f>
        <v>26-40</v>
      </c>
      <c r="B283" s="55" t="str">
        <f>MOD(YEAR(Tabel1[[#This Row],[Date]]),100) &amp; TEXT(MONTH(Tabel1[[#This Row],[Date]]),"-00")</f>
        <v>26-10</v>
      </c>
      <c r="C283" s="36">
        <v>46299</v>
      </c>
      <c r="D283" s="37"/>
      <c r="E283" s="37"/>
      <c r="F283" s="37"/>
      <c r="G283" s="37"/>
      <c r="H283" s="37"/>
      <c r="I283" s="37"/>
      <c r="J283" s="37"/>
      <c r="K283" s="37"/>
      <c r="L283" s="38">
        <f>IF(OR(C283="",ISBLANK(C283)),"",IF(G283="",0,G283-D283-(F283-E283))+IF(K283="",0,IF(K283&lt;H283,K283+1,K283)-H283-(J283-I283)))</f>
        <v>0</v>
      </c>
      <c r="M283" s="39"/>
      <c r="N283" s="38">
        <f>IF(C283="","",IF(M283&lt;&gt;"",IF(ISNUMBER(SEARCH("ecole",M283)),8/24,IF(OR(M283="Congés payés",M283="RTT",M283="Arrêt de travail",M283="Congés sans solde",M283="Jour de repos",M283="Formation"),7/24,IF(M283="Férié",7.8/24,L283))),L283))</f>
        <v>0</v>
      </c>
      <c r="O283" s="39"/>
      <c r="P283" s="40"/>
      <c r="Q283" s="52" cm="1">
        <f t="array" ref="Q283">--(_xlfn.AGGREGATE(14,6,Tabel1[Date]/(Tabel1[semaine]=Tabel1[[#This Row],[semaine]]),1)=Tabel1[[#This Row],[Date]])</f>
        <v>1</v>
      </c>
      <c r="R283" s="41" cm="1">
        <f t="array" ref="R283">IF(Tabel1[[#This Row],[auxi]:[auxi]],SUMIF(Tabel1[semaine],Tabel1[[#This Row],[semaine]],Tabel1[Heures payées]),"-")</f>
        <v>0</v>
      </c>
      <c r="S283" s="42" cm="1">
        <f t="array" ref="S283">IF(Tabel1[[#This Row],[auxi]:[auxi]],Tabel1[[#This Row],[total semaine]]*24-Contrat_hebdo__h,"")</f>
        <v>-39</v>
      </c>
      <c r="T283" s="35" cm="1">
        <f t="array" ref="T283">IF(Tabel1[[#This Row],[auxi]:[auxi]],SUMIF(Tabel1[semaine],Tabel1[[#This Row],[semaine]],Tabel1[Repas matin]),"-")</f>
        <v>0</v>
      </c>
      <c r="U283" s="35" cm="1">
        <f t="array" ref="U283">IF(Tabel1[[#This Row],[auxi]:[auxi]],SUMIF(Tabel1[semaine],Tabel1[[#This Row],[semaine]],Tabel1[Repas soir]),"-")</f>
        <v>0</v>
      </c>
      <c r="V283"/>
    </row>
    <row r="284" spans="1:22" ht="15.75" thickBot="1" x14ac:dyDescent="0.3">
      <c r="A284" s="35" t="str">
        <f>MOD(YEAR(Tabel1[[#This Row],[Date]]-WEEKDAY(Tabel1[[#This Row],[Date]],2)+4),100)&amp;TEXT(_xlfn.ISOWEEKNUM(Tabel1[[#This Row],[Date]]),"-00")</f>
        <v>26-41</v>
      </c>
      <c r="B284" s="55" t="str">
        <f>MOD(YEAR(Tabel1[[#This Row],[Date]]),100) &amp; TEXT(MONTH(Tabel1[[#This Row],[Date]]),"-00")</f>
        <v>26-10</v>
      </c>
      <c r="C284" s="36">
        <v>46300</v>
      </c>
      <c r="D284" s="37"/>
      <c r="E284" s="37"/>
      <c r="F284" s="37"/>
      <c r="G284" s="37"/>
      <c r="H284" s="37"/>
      <c r="I284" s="37"/>
      <c r="J284" s="37"/>
      <c r="K284" s="37"/>
      <c r="L284" s="38">
        <f>IF(OR(C284="",ISBLANK(C284)),"",IF(G284="",0,G284-D284-(F284-E284))+IF(K284="",0,IF(K284&lt;H284,K284+1,K284)-H284-(J284-I284)))</f>
        <v>0</v>
      </c>
      <c r="M284" s="39"/>
      <c r="N284" s="38">
        <f>IF(C284="","",IF(M284&lt;&gt;"",IF(ISNUMBER(SEARCH("ecole",M284)),8/24,IF(OR(M284="Congés payés",M284="RTT",M284="Arrêt de travail",M284="Congés sans solde",M284="Jour de repos",M284="Formation"),7/24,IF(M284="Férié",7.8/24,L284))),L284))</f>
        <v>0</v>
      </c>
      <c r="O284" s="39"/>
      <c r="P284" s="40"/>
      <c r="Q284" s="52" cm="1">
        <f t="array" ref="Q284">--(_xlfn.AGGREGATE(14,6,Tabel1[Date]/(Tabel1[semaine]=Tabel1[[#This Row],[semaine]]),1)=Tabel1[[#This Row],[Date]])</f>
        <v>0</v>
      </c>
      <c r="R284" s="41" t="str" cm="1">
        <f t="array" ref="R284">IF(Tabel1[[#This Row],[auxi]:[auxi]],SUMIF(Tabel1[semaine],Tabel1[[#This Row],[semaine]],Tabel1[Heures payées]),"-")</f>
        <v>-</v>
      </c>
      <c r="S284" s="42" t="str" cm="1">
        <f t="array" ref="S284">IF(Tabel1[[#This Row],[auxi]:[auxi]],Tabel1[[#This Row],[total semaine]]*24-Contrat_hebdo__h,"")</f>
        <v/>
      </c>
      <c r="T284" s="35" t="str" cm="1">
        <f t="array" ref="T284">IF(Tabel1[[#This Row],[auxi]:[auxi]],SUMIF(Tabel1[semaine],Tabel1[[#This Row],[semaine]],Tabel1[Repas matin]),"-")</f>
        <v>-</v>
      </c>
      <c r="U284" s="35" t="str" cm="1">
        <f t="array" ref="U284">IF(Tabel1[[#This Row],[auxi]:[auxi]],SUMIF(Tabel1[semaine],Tabel1[[#This Row],[semaine]],Tabel1[Repas soir]),"-")</f>
        <v>-</v>
      </c>
      <c r="V284"/>
    </row>
    <row r="285" spans="1:22" ht="15.75" thickBot="1" x14ac:dyDescent="0.3">
      <c r="A285" s="35" t="str">
        <f>MOD(YEAR(Tabel1[[#This Row],[Date]]-WEEKDAY(Tabel1[[#This Row],[Date]],2)+4),100)&amp;TEXT(_xlfn.ISOWEEKNUM(Tabel1[[#This Row],[Date]]),"-00")</f>
        <v>26-41</v>
      </c>
      <c r="B285" s="55" t="str">
        <f>MOD(YEAR(Tabel1[[#This Row],[Date]]),100) &amp; TEXT(MONTH(Tabel1[[#This Row],[Date]]),"-00")</f>
        <v>26-10</v>
      </c>
      <c r="C285" s="36">
        <v>46301</v>
      </c>
      <c r="D285" s="37"/>
      <c r="E285" s="37"/>
      <c r="F285" s="37"/>
      <c r="G285" s="37"/>
      <c r="H285" s="37"/>
      <c r="I285" s="37"/>
      <c r="J285" s="37"/>
      <c r="K285" s="37"/>
      <c r="L285" s="38">
        <f>IF(OR(C285="",ISBLANK(C285)),"",IF(G285="",0,G285-D285-(F285-E285))+IF(K285="",0,IF(K285&lt;H285,K285+1,K285)-H285-(J285-I285)))</f>
        <v>0</v>
      </c>
      <c r="M285" s="39"/>
      <c r="N285" s="38">
        <f>IF(C285="","",IF(M285&lt;&gt;"",IF(ISNUMBER(SEARCH("ecole",M285)),8/24,IF(OR(M285="Congés payés",M285="RTT",M285="Arrêt de travail",M285="Congés sans solde",M285="Jour de repos",M285="Formation"),7/24,IF(M285="Férié",7.8/24,L285))),L285))</f>
        <v>0</v>
      </c>
      <c r="O285" s="39"/>
      <c r="P285" s="40"/>
      <c r="Q285" s="52" cm="1">
        <f t="array" ref="Q285">--(_xlfn.AGGREGATE(14,6,Tabel1[Date]/(Tabel1[semaine]=Tabel1[[#This Row],[semaine]]),1)=Tabel1[[#This Row],[Date]])</f>
        <v>0</v>
      </c>
      <c r="R285" s="41" t="str" cm="1">
        <f t="array" ref="R285">IF(Tabel1[[#This Row],[auxi]:[auxi]],SUMIF(Tabel1[semaine],Tabel1[[#This Row],[semaine]],Tabel1[Heures payées]),"-")</f>
        <v>-</v>
      </c>
      <c r="S285" s="42" t="str" cm="1">
        <f t="array" ref="S285">IF(Tabel1[[#This Row],[auxi]:[auxi]],Tabel1[[#This Row],[total semaine]]*24-Contrat_hebdo__h,"")</f>
        <v/>
      </c>
      <c r="T285" s="35" t="str" cm="1">
        <f t="array" ref="T285">IF(Tabel1[[#This Row],[auxi]:[auxi]],SUMIF(Tabel1[semaine],Tabel1[[#This Row],[semaine]],Tabel1[Repas matin]),"-")</f>
        <v>-</v>
      </c>
      <c r="U285" s="35" t="str" cm="1">
        <f t="array" ref="U285">IF(Tabel1[[#This Row],[auxi]:[auxi]],SUMIF(Tabel1[semaine],Tabel1[[#This Row],[semaine]],Tabel1[Repas soir]),"-")</f>
        <v>-</v>
      </c>
      <c r="V285"/>
    </row>
    <row r="286" spans="1:22" ht="15.75" thickBot="1" x14ac:dyDescent="0.3">
      <c r="A286" s="35" t="str">
        <f>MOD(YEAR(Tabel1[[#This Row],[Date]]-WEEKDAY(Tabel1[[#This Row],[Date]],2)+4),100)&amp;TEXT(_xlfn.ISOWEEKNUM(Tabel1[[#This Row],[Date]]),"-00")</f>
        <v>26-41</v>
      </c>
      <c r="B286" s="55" t="str">
        <f>MOD(YEAR(Tabel1[[#This Row],[Date]]),100) &amp; TEXT(MONTH(Tabel1[[#This Row],[Date]]),"-00")</f>
        <v>26-10</v>
      </c>
      <c r="C286" s="36">
        <v>46302</v>
      </c>
      <c r="D286" s="37"/>
      <c r="E286" s="37"/>
      <c r="F286" s="37"/>
      <c r="G286" s="37"/>
      <c r="H286" s="37"/>
      <c r="I286" s="37"/>
      <c r="J286" s="37"/>
      <c r="K286" s="37"/>
      <c r="L286" s="38">
        <f>IF(OR(C286="",ISBLANK(C286)),"",IF(G286="",0,G286-D286-(F286-E286))+IF(K286="",0,IF(K286&lt;H286,K286+1,K286)-H286-(J286-I286)))</f>
        <v>0</v>
      </c>
      <c r="M286" s="39"/>
      <c r="N286" s="38">
        <f>IF(C286="","",IF(M286&lt;&gt;"",IF(ISNUMBER(SEARCH("ecole",M286)),8/24,IF(OR(M286="Congés payés",M286="RTT",M286="Arrêt de travail",M286="Congés sans solde",M286="Jour de repos",M286="Formation"),7/24,IF(M286="Férié",7.8/24,L286))),L286))</f>
        <v>0</v>
      </c>
      <c r="O286" s="39"/>
      <c r="P286" s="40"/>
      <c r="Q286" s="52" cm="1">
        <f t="array" ref="Q286">--(_xlfn.AGGREGATE(14,6,Tabel1[Date]/(Tabel1[semaine]=Tabel1[[#This Row],[semaine]]),1)=Tabel1[[#This Row],[Date]])</f>
        <v>0</v>
      </c>
      <c r="R286" s="41" t="str" cm="1">
        <f t="array" ref="R286">IF(Tabel1[[#This Row],[auxi]:[auxi]],SUMIF(Tabel1[semaine],Tabel1[[#This Row],[semaine]],Tabel1[Heures payées]),"-")</f>
        <v>-</v>
      </c>
      <c r="S286" s="42" t="str" cm="1">
        <f t="array" ref="S286">IF(Tabel1[[#This Row],[auxi]:[auxi]],Tabel1[[#This Row],[total semaine]]*24-Contrat_hebdo__h,"")</f>
        <v/>
      </c>
      <c r="T286" s="35" t="str" cm="1">
        <f t="array" ref="T286">IF(Tabel1[[#This Row],[auxi]:[auxi]],SUMIF(Tabel1[semaine],Tabel1[[#This Row],[semaine]],Tabel1[Repas matin]),"-")</f>
        <v>-</v>
      </c>
      <c r="U286" s="35" t="str" cm="1">
        <f t="array" ref="U286">IF(Tabel1[[#This Row],[auxi]:[auxi]],SUMIF(Tabel1[semaine],Tabel1[[#This Row],[semaine]],Tabel1[Repas soir]),"-")</f>
        <v>-</v>
      </c>
      <c r="V286"/>
    </row>
    <row r="287" spans="1:22" ht="15.75" thickBot="1" x14ac:dyDescent="0.3">
      <c r="A287" s="35" t="str">
        <f>MOD(YEAR(Tabel1[[#This Row],[Date]]-WEEKDAY(Tabel1[[#This Row],[Date]],2)+4),100)&amp;TEXT(_xlfn.ISOWEEKNUM(Tabel1[[#This Row],[Date]]),"-00")</f>
        <v>26-41</v>
      </c>
      <c r="B287" s="55" t="str">
        <f>MOD(YEAR(Tabel1[[#This Row],[Date]]),100) &amp; TEXT(MONTH(Tabel1[[#This Row],[Date]]),"-00")</f>
        <v>26-10</v>
      </c>
      <c r="C287" s="36">
        <v>46303</v>
      </c>
      <c r="D287" s="37"/>
      <c r="E287" s="37"/>
      <c r="F287" s="37"/>
      <c r="G287" s="37"/>
      <c r="H287" s="37"/>
      <c r="I287" s="37"/>
      <c r="J287" s="37"/>
      <c r="K287" s="37"/>
      <c r="L287" s="38">
        <f>IF(OR(C287="",ISBLANK(C287)),"",IF(G287="",0,G287-D287-(F287-E287))+IF(K287="",0,IF(K287&lt;H287,K287+1,K287)-H287-(J287-I287)))</f>
        <v>0</v>
      </c>
      <c r="M287" s="39"/>
      <c r="N287" s="38">
        <f>IF(C287="","",IF(M287&lt;&gt;"",IF(ISNUMBER(SEARCH("ecole",M287)),8/24,IF(OR(M287="Congés payés",M287="RTT",M287="Arrêt de travail",M287="Congés sans solde",M287="Jour de repos",M287="Formation"),7/24,IF(M287="Férié",7.8/24,L287))),L287))</f>
        <v>0</v>
      </c>
      <c r="O287" s="39"/>
      <c r="P287" s="40"/>
      <c r="Q287" s="52" cm="1">
        <f t="array" ref="Q287">--(_xlfn.AGGREGATE(14,6,Tabel1[Date]/(Tabel1[semaine]=Tabel1[[#This Row],[semaine]]),1)=Tabel1[[#This Row],[Date]])</f>
        <v>0</v>
      </c>
      <c r="R287" s="41" t="str" cm="1">
        <f t="array" ref="R287">IF(Tabel1[[#This Row],[auxi]:[auxi]],SUMIF(Tabel1[semaine],Tabel1[[#This Row],[semaine]],Tabel1[Heures payées]),"-")</f>
        <v>-</v>
      </c>
      <c r="S287" s="42" t="str" cm="1">
        <f t="array" ref="S287">IF(Tabel1[[#This Row],[auxi]:[auxi]],Tabel1[[#This Row],[total semaine]]*24-Contrat_hebdo__h,"")</f>
        <v/>
      </c>
      <c r="T287" s="35" t="str" cm="1">
        <f t="array" ref="T287">IF(Tabel1[[#This Row],[auxi]:[auxi]],SUMIF(Tabel1[semaine],Tabel1[[#This Row],[semaine]],Tabel1[Repas matin]),"-")</f>
        <v>-</v>
      </c>
      <c r="U287" s="35" t="str" cm="1">
        <f t="array" ref="U287">IF(Tabel1[[#This Row],[auxi]:[auxi]],SUMIF(Tabel1[semaine],Tabel1[[#This Row],[semaine]],Tabel1[Repas soir]),"-")</f>
        <v>-</v>
      </c>
      <c r="V287"/>
    </row>
    <row r="288" spans="1:22" ht="15.75" thickBot="1" x14ac:dyDescent="0.3">
      <c r="A288" s="35" t="str">
        <f>MOD(YEAR(Tabel1[[#This Row],[Date]]-WEEKDAY(Tabel1[[#This Row],[Date]],2)+4),100)&amp;TEXT(_xlfn.ISOWEEKNUM(Tabel1[[#This Row],[Date]]),"-00")</f>
        <v>26-41</v>
      </c>
      <c r="B288" s="55" t="str">
        <f>MOD(YEAR(Tabel1[[#This Row],[Date]]),100) &amp; TEXT(MONTH(Tabel1[[#This Row],[Date]]),"-00")</f>
        <v>26-10</v>
      </c>
      <c r="C288" s="36">
        <v>46304</v>
      </c>
      <c r="D288" s="37"/>
      <c r="E288" s="37"/>
      <c r="F288" s="37"/>
      <c r="G288" s="37"/>
      <c r="H288" s="37"/>
      <c r="I288" s="37"/>
      <c r="J288" s="37"/>
      <c r="K288" s="37"/>
      <c r="L288" s="38">
        <f>IF(OR(C288="",ISBLANK(C288)),"",IF(G288="",0,G288-D288-(F288-E288))+IF(K288="",0,IF(K288&lt;H288,K288+1,K288)-H288-(J288-I288)))</f>
        <v>0</v>
      </c>
      <c r="M288" s="39"/>
      <c r="N288" s="38">
        <f>IF(C288="","",IF(M288&lt;&gt;"",IF(ISNUMBER(SEARCH("ecole",M288)),8/24,IF(OR(M288="Congés payés",M288="RTT",M288="Arrêt de travail",M288="Congés sans solde",M288="Jour de repos",M288="Formation"),7/24,IF(M288="Férié",7.8/24,L288))),L288))</f>
        <v>0</v>
      </c>
      <c r="O288" s="39"/>
      <c r="P288" s="40"/>
      <c r="Q288" s="52" cm="1">
        <f t="array" ref="Q288">--(_xlfn.AGGREGATE(14,6,Tabel1[Date]/(Tabel1[semaine]=Tabel1[[#This Row],[semaine]]),1)=Tabel1[[#This Row],[Date]])</f>
        <v>0</v>
      </c>
      <c r="R288" s="41" t="str" cm="1">
        <f t="array" ref="R288">IF(Tabel1[[#This Row],[auxi]:[auxi]],SUMIF(Tabel1[semaine],Tabel1[[#This Row],[semaine]],Tabel1[Heures payées]),"-")</f>
        <v>-</v>
      </c>
      <c r="S288" s="42" t="str" cm="1">
        <f t="array" ref="S288">IF(Tabel1[[#This Row],[auxi]:[auxi]],Tabel1[[#This Row],[total semaine]]*24-Contrat_hebdo__h,"")</f>
        <v/>
      </c>
      <c r="T288" s="35" t="str" cm="1">
        <f t="array" ref="T288">IF(Tabel1[[#This Row],[auxi]:[auxi]],SUMIF(Tabel1[semaine],Tabel1[[#This Row],[semaine]],Tabel1[Repas matin]),"-")</f>
        <v>-</v>
      </c>
      <c r="U288" s="35" t="str" cm="1">
        <f t="array" ref="U288">IF(Tabel1[[#This Row],[auxi]:[auxi]],SUMIF(Tabel1[semaine],Tabel1[[#This Row],[semaine]],Tabel1[Repas soir]),"-")</f>
        <v>-</v>
      </c>
      <c r="V288"/>
    </row>
    <row r="289" spans="1:22" ht="15.75" thickBot="1" x14ac:dyDescent="0.3">
      <c r="A289" s="35" t="str">
        <f>MOD(YEAR(Tabel1[[#This Row],[Date]]-WEEKDAY(Tabel1[[#This Row],[Date]],2)+4),100)&amp;TEXT(_xlfn.ISOWEEKNUM(Tabel1[[#This Row],[Date]]),"-00")</f>
        <v>26-41</v>
      </c>
      <c r="B289" s="55" t="str">
        <f>MOD(YEAR(Tabel1[[#This Row],[Date]]),100) &amp; TEXT(MONTH(Tabel1[[#This Row],[Date]]),"-00")</f>
        <v>26-10</v>
      </c>
      <c r="C289" s="36">
        <v>46305</v>
      </c>
      <c r="D289" s="37"/>
      <c r="E289" s="37"/>
      <c r="F289" s="37"/>
      <c r="G289" s="37"/>
      <c r="H289" s="37"/>
      <c r="I289" s="37"/>
      <c r="J289" s="37"/>
      <c r="K289" s="37"/>
      <c r="L289" s="38">
        <f>IF(OR(C289="",ISBLANK(C289)),"",IF(G289="",0,G289-D289-(F289-E289))+IF(K289="",0,IF(K289&lt;H289,K289+1,K289)-H289-(J289-I289)))</f>
        <v>0</v>
      </c>
      <c r="M289" s="39"/>
      <c r="N289" s="38">
        <f>IF(C289="","",IF(M289&lt;&gt;"",IF(ISNUMBER(SEARCH("ecole",M289)),8/24,IF(OR(M289="Congés payés",M289="RTT",M289="Arrêt de travail",M289="Congés sans solde",M289="Jour de repos",M289="Formation"),7/24,IF(M289="Férié",7.8/24,L289))),L289))</f>
        <v>0</v>
      </c>
      <c r="O289" s="39"/>
      <c r="P289" s="40"/>
      <c r="Q289" s="52" cm="1">
        <f t="array" ref="Q289">--(_xlfn.AGGREGATE(14,6,Tabel1[Date]/(Tabel1[semaine]=Tabel1[[#This Row],[semaine]]),1)=Tabel1[[#This Row],[Date]])</f>
        <v>0</v>
      </c>
      <c r="R289" s="41" t="str" cm="1">
        <f t="array" ref="R289">IF(Tabel1[[#This Row],[auxi]:[auxi]],SUMIF(Tabel1[semaine],Tabel1[[#This Row],[semaine]],Tabel1[Heures payées]),"-")</f>
        <v>-</v>
      </c>
      <c r="S289" s="42" t="str" cm="1">
        <f t="array" ref="S289">IF(Tabel1[[#This Row],[auxi]:[auxi]],Tabel1[[#This Row],[total semaine]]*24-Contrat_hebdo__h,"")</f>
        <v/>
      </c>
      <c r="T289" s="35" t="str" cm="1">
        <f t="array" ref="T289">IF(Tabel1[[#This Row],[auxi]:[auxi]],SUMIF(Tabel1[semaine],Tabel1[[#This Row],[semaine]],Tabel1[Repas matin]),"-")</f>
        <v>-</v>
      </c>
      <c r="U289" s="35" t="str" cm="1">
        <f t="array" ref="U289">IF(Tabel1[[#This Row],[auxi]:[auxi]],SUMIF(Tabel1[semaine],Tabel1[[#This Row],[semaine]],Tabel1[Repas soir]),"-")</f>
        <v>-</v>
      </c>
      <c r="V289"/>
    </row>
    <row r="290" spans="1:22" ht="15.75" thickBot="1" x14ac:dyDescent="0.3">
      <c r="A290" s="35" t="str">
        <f>MOD(YEAR(Tabel1[[#This Row],[Date]]-WEEKDAY(Tabel1[[#This Row],[Date]],2)+4),100)&amp;TEXT(_xlfn.ISOWEEKNUM(Tabel1[[#This Row],[Date]]),"-00")</f>
        <v>26-41</v>
      </c>
      <c r="B290" s="55" t="str">
        <f>MOD(YEAR(Tabel1[[#This Row],[Date]]),100) &amp; TEXT(MONTH(Tabel1[[#This Row],[Date]]),"-00")</f>
        <v>26-10</v>
      </c>
      <c r="C290" s="36">
        <v>46306</v>
      </c>
      <c r="D290" s="37"/>
      <c r="E290" s="37"/>
      <c r="F290" s="37"/>
      <c r="G290" s="37"/>
      <c r="H290" s="37"/>
      <c r="I290" s="37"/>
      <c r="J290" s="37"/>
      <c r="K290" s="37"/>
      <c r="L290" s="38">
        <f>IF(OR(C290="",ISBLANK(C290)),"",IF(G290="",0,G290-D290-(F290-E290))+IF(K290="",0,IF(K290&lt;H290,K290+1,K290)-H290-(J290-I290)))</f>
        <v>0</v>
      </c>
      <c r="M290" s="39"/>
      <c r="N290" s="38">
        <f>IF(C290="","",IF(M290&lt;&gt;"",IF(ISNUMBER(SEARCH("ecole",M290)),8/24,IF(OR(M290="Congés payés",M290="RTT",M290="Arrêt de travail",M290="Congés sans solde",M290="Jour de repos",M290="Formation"),7/24,IF(M290="Férié",7.8/24,L290))),L290))</f>
        <v>0</v>
      </c>
      <c r="O290" s="39"/>
      <c r="P290" s="40"/>
      <c r="Q290" s="52" cm="1">
        <f t="array" ref="Q290">--(_xlfn.AGGREGATE(14,6,Tabel1[Date]/(Tabel1[semaine]=Tabel1[[#This Row],[semaine]]),1)=Tabel1[[#This Row],[Date]])</f>
        <v>1</v>
      </c>
      <c r="R290" s="41" cm="1">
        <f t="array" ref="R290">IF(Tabel1[[#This Row],[auxi]:[auxi]],SUMIF(Tabel1[semaine],Tabel1[[#This Row],[semaine]],Tabel1[Heures payées]),"-")</f>
        <v>0</v>
      </c>
      <c r="S290" s="42" cm="1">
        <f t="array" ref="S290">IF(Tabel1[[#This Row],[auxi]:[auxi]],Tabel1[[#This Row],[total semaine]]*24-Contrat_hebdo__h,"")</f>
        <v>-39</v>
      </c>
      <c r="T290" s="35" cm="1">
        <f t="array" ref="T290">IF(Tabel1[[#This Row],[auxi]:[auxi]],SUMIF(Tabel1[semaine],Tabel1[[#This Row],[semaine]],Tabel1[Repas matin]),"-")</f>
        <v>0</v>
      </c>
      <c r="U290" s="35" cm="1">
        <f t="array" ref="U290">IF(Tabel1[[#This Row],[auxi]:[auxi]],SUMIF(Tabel1[semaine],Tabel1[[#This Row],[semaine]],Tabel1[Repas soir]),"-")</f>
        <v>0</v>
      </c>
      <c r="V290"/>
    </row>
    <row r="291" spans="1:22" ht="15.75" thickBot="1" x14ac:dyDescent="0.3">
      <c r="A291" s="35" t="str">
        <f>MOD(YEAR(Tabel1[[#This Row],[Date]]-WEEKDAY(Tabel1[[#This Row],[Date]],2)+4),100)&amp;TEXT(_xlfn.ISOWEEKNUM(Tabel1[[#This Row],[Date]]),"-00")</f>
        <v>26-42</v>
      </c>
      <c r="B291" s="55" t="str">
        <f>MOD(YEAR(Tabel1[[#This Row],[Date]]),100) &amp; TEXT(MONTH(Tabel1[[#This Row],[Date]]),"-00")</f>
        <v>26-10</v>
      </c>
      <c r="C291" s="36">
        <v>46307</v>
      </c>
      <c r="D291" s="37"/>
      <c r="E291" s="37"/>
      <c r="F291" s="37"/>
      <c r="G291" s="37"/>
      <c r="H291" s="37"/>
      <c r="I291" s="37"/>
      <c r="J291" s="37"/>
      <c r="K291" s="37"/>
      <c r="L291" s="38">
        <f>IF(OR(C291="",ISBLANK(C291)),"",IF(G291="",0,G291-D291-(F291-E291))+IF(K291="",0,IF(K291&lt;H291,K291+1,K291)-H291-(J291-I291)))</f>
        <v>0</v>
      </c>
      <c r="M291" s="39"/>
      <c r="N291" s="38">
        <f>IF(C291="","",IF(M291&lt;&gt;"",IF(ISNUMBER(SEARCH("ecole",M291)),8/24,IF(OR(M291="Congés payés",M291="RTT",M291="Arrêt de travail",M291="Congés sans solde",M291="Jour de repos",M291="Formation"),7/24,IF(M291="Férié",7.8/24,L291))),L291))</f>
        <v>0</v>
      </c>
      <c r="O291" s="39"/>
      <c r="P291" s="40"/>
      <c r="Q291" s="52" cm="1">
        <f t="array" ref="Q291">--(_xlfn.AGGREGATE(14,6,Tabel1[Date]/(Tabel1[semaine]=Tabel1[[#This Row],[semaine]]),1)=Tabel1[[#This Row],[Date]])</f>
        <v>0</v>
      </c>
      <c r="R291" s="41" t="str" cm="1">
        <f t="array" ref="R291">IF(Tabel1[[#This Row],[auxi]:[auxi]],SUMIF(Tabel1[semaine],Tabel1[[#This Row],[semaine]],Tabel1[Heures payées]),"-")</f>
        <v>-</v>
      </c>
      <c r="S291" s="42" t="str" cm="1">
        <f t="array" ref="S291">IF(Tabel1[[#This Row],[auxi]:[auxi]],Tabel1[[#This Row],[total semaine]]*24-Contrat_hebdo__h,"")</f>
        <v/>
      </c>
      <c r="T291" s="35" t="str" cm="1">
        <f t="array" ref="T291">IF(Tabel1[[#This Row],[auxi]:[auxi]],SUMIF(Tabel1[semaine],Tabel1[[#This Row],[semaine]],Tabel1[Repas matin]),"-")</f>
        <v>-</v>
      </c>
      <c r="U291" s="35" t="str" cm="1">
        <f t="array" ref="U291">IF(Tabel1[[#This Row],[auxi]:[auxi]],SUMIF(Tabel1[semaine],Tabel1[[#This Row],[semaine]],Tabel1[Repas soir]),"-")</f>
        <v>-</v>
      </c>
      <c r="V291"/>
    </row>
    <row r="292" spans="1:22" ht="15.75" thickBot="1" x14ac:dyDescent="0.3">
      <c r="A292" s="35" t="str">
        <f>MOD(YEAR(Tabel1[[#This Row],[Date]]-WEEKDAY(Tabel1[[#This Row],[Date]],2)+4),100)&amp;TEXT(_xlfn.ISOWEEKNUM(Tabel1[[#This Row],[Date]]),"-00")</f>
        <v>26-42</v>
      </c>
      <c r="B292" s="55" t="str">
        <f>MOD(YEAR(Tabel1[[#This Row],[Date]]),100) &amp; TEXT(MONTH(Tabel1[[#This Row],[Date]]),"-00")</f>
        <v>26-10</v>
      </c>
      <c r="C292" s="36">
        <v>46308</v>
      </c>
      <c r="D292" s="37"/>
      <c r="E292" s="37"/>
      <c r="F292" s="37"/>
      <c r="G292" s="37"/>
      <c r="H292" s="37"/>
      <c r="I292" s="37"/>
      <c r="J292" s="37"/>
      <c r="K292" s="37"/>
      <c r="L292" s="38">
        <f>IF(OR(C292="",ISBLANK(C292)),"",IF(G292="",0,G292-D292-(F292-E292))+IF(K292="",0,IF(K292&lt;H292,K292+1,K292)-H292-(J292-I292)))</f>
        <v>0</v>
      </c>
      <c r="M292" s="39"/>
      <c r="N292" s="38">
        <f>IF(C292="","",IF(M292&lt;&gt;"",IF(ISNUMBER(SEARCH("ecole",M292)),8/24,IF(OR(M292="Congés payés",M292="RTT",M292="Arrêt de travail",M292="Congés sans solde",M292="Jour de repos",M292="Formation"),7/24,IF(M292="Férié",7.8/24,L292))),L292))</f>
        <v>0</v>
      </c>
      <c r="O292" s="39"/>
      <c r="P292" s="40"/>
      <c r="Q292" s="52" cm="1">
        <f t="array" ref="Q292">--(_xlfn.AGGREGATE(14,6,Tabel1[Date]/(Tabel1[semaine]=Tabel1[[#This Row],[semaine]]),1)=Tabel1[[#This Row],[Date]])</f>
        <v>0</v>
      </c>
      <c r="R292" s="41" t="str" cm="1">
        <f t="array" ref="R292">IF(Tabel1[[#This Row],[auxi]:[auxi]],SUMIF(Tabel1[semaine],Tabel1[[#This Row],[semaine]],Tabel1[Heures payées]),"-")</f>
        <v>-</v>
      </c>
      <c r="S292" s="42" t="str" cm="1">
        <f t="array" ref="S292">IF(Tabel1[[#This Row],[auxi]:[auxi]],Tabel1[[#This Row],[total semaine]]*24-Contrat_hebdo__h,"")</f>
        <v/>
      </c>
      <c r="T292" s="35" t="str" cm="1">
        <f t="array" ref="T292">IF(Tabel1[[#This Row],[auxi]:[auxi]],SUMIF(Tabel1[semaine],Tabel1[[#This Row],[semaine]],Tabel1[Repas matin]),"-")</f>
        <v>-</v>
      </c>
      <c r="U292" s="35" t="str" cm="1">
        <f t="array" ref="U292">IF(Tabel1[[#This Row],[auxi]:[auxi]],SUMIF(Tabel1[semaine],Tabel1[[#This Row],[semaine]],Tabel1[Repas soir]),"-")</f>
        <v>-</v>
      </c>
      <c r="V292"/>
    </row>
    <row r="293" spans="1:22" ht="15.75" thickBot="1" x14ac:dyDescent="0.3">
      <c r="A293" s="35" t="str">
        <f>MOD(YEAR(Tabel1[[#This Row],[Date]]-WEEKDAY(Tabel1[[#This Row],[Date]],2)+4),100)&amp;TEXT(_xlfn.ISOWEEKNUM(Tabel1[[#This Row],[Date]]),"-00")</f>
        <v>26-42</v>
      </c>
      <c r="B293" s="55" t="str">
        <f>MOD(YEAR(Tabel1[[#This Row],[Date]]),100) &amp; TEXT(MONTH(Tabel1[[#This Row],[Date]]),"-00")</f>
        <v>26-10</v>
      </c>
      <c r="C293" s="36">
        <v>46309</v>
      </c>
      <c r="D293" s="37"/>
      <c r="E293" s="37"/>
      <c r="F293" s="37"/>
      <c r="G293" s="37"/>
      <c r="H293" s="37"/>
      <c r="I293" s="37"/>
      <c r="J293" s="37"/>
      <c r="K293" s="37"/>
      <c r="L293" s="38">
        <f>IF(OR(C293="",ISBLANK(C293)),"",IF(G293="",0,G293-D293-(F293-E293))+IF(K293="",0,IF(K293&lt;H293,K293+1,K293)-H293-(J293-I293)))</f>
        <v>0</v>
      </c>
      <c r="M293" s="39"/>
      <c r="N293" s="38">
        <f>IF(C293="","",IF(M293&lt;&gt;"",IF(ISNUMBER(SEARCH("ecole",M293)),8/24,IF(OR(M293="Congés payés",M293="RTT",M293="Arrêt de travail",M293="Congés sans solde",M293="Jour de repos",M293="Formation"),7/24,IF(M293="Férié",7.8/24,L293))),L293))</f>
        <v>0</v>
      </c>
      <c r="O293" s="39"/>
      <c r="P293" s="40"/>
      <c r="Q293" s="52" cm="1">
        <f t="array" ref="Q293">--(_xlfn.AGGREGATE(14,6,Tabel1[Date]/(Tabel1[semaine]=Tabel1[[#This Row],[semaine]]),1)=Tabel1[[#This Row],[Date]])</f>
        <v>0</v>
      </c>
      <c r="R293" s="41" t="str" cm="1">
        <f t="array" ref="R293">IF(Tabel1[[#This Row],[auxi]:[auxi]],SUMIF(Tabel1[semaine],Tabel1[[#This Row],[semaine]],Tabel1[Heures payées]),"-")</f>
        <v>-</v>
      </c>
      <c r="S293" s="42" t="str" cm="1">
        <f t="array" ref="S293">IF(Tabel1[[#This Row],[auxi]:[auxi]],Tabel1[[#This Row],[total semaine]]*24-Contrat_hebdo__h,"")</f>
        <v/>
      </c>
      <c r="T293" s="35" t="str" cm="1">
        <f t="array" ref="T293">IF(Tabel1[[#This Row],[auxi]:[auxi]],SUMIF(Tabel1[semaine],Tabel1[[#This Row],[semaine]],Tabel1[Repas matin]),"-")</f>
        <v>-</v>
      </c>
      <c r="U293" s="35" t="str" cm="1">
        <f t="array" ref="U293">IF(Tabel1[[#This Row],[auxi]:[auxi]],SUMIF(Tabel1[semaine],Tabel1[[#This Row],[semaine]],Tabel1[Repas soir]),"-")</f>
        <v>-</v>
      </c>
      <c r="V293"/>
    </row>
    <row r="294" spans="1:22" ht="15.75" thickBot="1" x14ac:dyDescent="0.3">
      <c r="A294" s="35" t="str">
        <f>MOD(YEAR(Tabel1[[#This Row],[Date]]-WEEKDAY(Tabel1[[#This Row],[Date]],2)+4),100)&amp;TEXT(_xlfn.ISOWEEKNUM(Tabel1[[#This Row],[Date]]),"-00")</f>
        <v>26-42</v>
      </c>
      <c r="B294" s="55" t="str">
        <f>MOD(YEAR(Tabel1[[#This Row],[Date]]),100) &amp; TEXT(MONTH(Tabel1[[#This Row],[Date]]),"-00")</f>
        <v>26-10</v>
      </c>
      <c r="C294" s="36">
        <v>46310</v>
      </c>
      <c r="D294" s="37"/>
      <c r="E294" s="37"/>
      <c r="F294" s="37"/>
      <c r="G294" s="37"/>
      <c r="H294" s="37"/>
      <c r="I294" s="37"/>
      <c r="J294" s="37"/>
      <c r="K294" s="37"/>
      <c r="L294" s="38">
        <f>IF(OR(C294="",ISBLANK(C294)),"",IF(G294="",0,G294-D294-(F294-E294))+IF(K294="",0,IF(K294&lt;H294,K294+1,K294)-H294-(J294-I294)))</f>
        <v>0</v>
      </c>
      <c r="M294" s="39"/>
      <c r="N294" s="38">
        <f>IF(C294="","",IF(M294&lt;&gt;"",IF(ISNUMBER(SEARCH("ecole",M294)),8/24,IF(OR(M294="Congés payés",M294="RTT",M294="Arrêt de travail",M294="Congés sans solde",M294="Jour de repos",M294="Formation"),7/24,IF(M294="Férié",7.8/24,L294))),L294))</f>
        <v>0</v>
      </c>
      <c r="O294" s="39"/>
      <c r="P294" s="40"/>
      <c r="Q294" s="52" cm="1">
        <f t="array" ref="Q294">--(_xlfn.AGGREGATE(14,6,Tabel1[Date]/(Tabel1[semaine]=Tabel1[[#This Row],[semaine]]),1)=Tabel1[[#This Row],[Date]])</f>
        <v>0</v>
      </c>
      <c r="R294" s="41" t="str" cm="1">
        <f t="array" ref="R294">IF(Tabel1[[#This Row],[auxi]:[auxi]],SUMIF(Tabel1[semaine],Tabel1[[#This Row],[semaine]],Tabel1[Heures payées]),"-")</f>
        <v>-</v>
      </c>
      <c r="S294" s="42" t="str" cm="1">
        <f t="array" ref="S294">IF(Tabel1[[#This Row],[auxi]:[auxi]],Tabel1[[#This Row],[total semaine]]*24-Contrat_hebdo__h,"")</f>
        <v/>
      </c>
      <c r="T294" s="35" t="str" cm="1">
        <f t="array" ref="T294">IF(Tabel1[[#This Row],[auxi]:[auxi]],SUMIF(Tabel1[semaine],Tabel1[[#This Row],[semaine]],Tabel1[Repas matin]),"-")</f>
        <v>-</v>
      </c>
      <c r="U294" s="35" t="str" cm="1">
        <f t="array" ref="U294">IF(Tabel1[[#This Row],[auxi]:[auxi]],SUMIF(Tabel1[semaine],Tabel1[[#This Row],[semaine]],Tabel1[Repas soir]),"-")</f>
        <v>-</v>
      </c>
      <c r="V294"/>
    </row>
    <row r="295" spans="1:22" ht="15.75" thickBot="1" x14ac:dyDescent="0.3">
      <c r="A295" s="35" t="str">
        <f>MOD(YEAR(Tabel1[[#This Row],[Date]]-WEEKDAY(Tabel1[[#This Row],[Date]],2)+4),100)&amp;TEXT(_xlfn.ISOWEEKNUM(Tabel1[[#This Row],[Date]]),"-00")</f>
        <v>26-42</v>
      </c>
      <c r="B295" s="55" t="str">
        <f>MOD(YEAR(Tabel1[[#This Row],[Date]]),100) &amp; TEXT(MONTH(Tabel1[[#This Row],[Date]]),"-00")</f>
        <v>26-10</v>
      </c>
      <c r="C295" s="36">
        <v>46311</v>
      </c>
      <c r="D295" s="37"/>
      <c r="E295" s="37"/>
      <c r="F295" s="37"/>
      <c r="G295" s="37"/>
      <c r="H295" s="37"/>
      <c r="I295" s="37"/>
      <c r="J295" s="37"/>
      <c r="K295" s="37"/>
      <c r="L295" s="38">
        <f>IF(OR(C295="",ISBLANK(C295)),"",IF(G295="",0,G295-D295-(F295-E295))+IF(K295="",0,IF(K295&lt;H295,K295+1,K295)-H295-(J295-I295)))</f>
        <v>0</v>
      </c>
      <c r="M295" s="39"/>
      <c r="N295" s="38">
        <f>IF(C295="","",IF(M295&lt;&gt;"",IF(ISNUMBER(SEARCH("ecole",M295)),8/24,IF(OR(M295="Congés payés",M295="RTT",M295="Arrêt de travail",M295="Congés sans solde",M295="Jour de repos",M295="Formation"),7/24,IF(M295="Férié",7.8/24,L295))),L295))</f>
        <v>0</v>
      </c>
      <c r="O295" s="39"/>
      <c r="P295" s="40"/>
      <c r="Q295" s="52" cm="1">
        <f t="array" ref="Q295">--(_xlfn.AGGREGATE(14,6,Tabel1[Date]/(Tabel1[semaine]=Tabel1[[#This Row],[semaine]]),1)=Tabel1[[#This Row],[Date]])</f>
        <v>0</v>
      </c>
      <c r="R295" s="41" t="str" cm="1">
        <f t="array" ref="R295">IF(Tabel1[[#This Row],[auxi]:[auxi]],SUMIF(Tabel1[semaine],Tabel1[[#This Row],[semaine]],Tabel1[Heures payées]),"-")</f>
        <v>-</v>
      </c>
      <c r="S295" s="42" t="str" cm="1">
        <f t="array" ref="S295">IF(Tabel1[[#This Row],[auxi]:[auxi]],Tabel1[[#This Row],[total semaine]]*24-Contrat_hebdo__h,"")</f>
        <v/>
      </c>
      <c r="T295" s="35" t="str" cm="1">
        <f t="array" ref="T295">IF(Tabel1[[#This Row],[auxi]:[auxi]],SUMIF(Tabel1[semaine],Tabel1[[#This Row],[semaine]],Tabel1[Repas matin]),"-")</f>
        <v>-</v>
      </c>
      <c r="U295" s="35" t="str" cm="1">
        <f t="array" ref="U295">IF(Tabel1[[#This Row],[auxi]:[auxi]],SUMIF(Tabel1[semaine],Tabel1[[#This Row],[semaine]],Tabel1[Repas soir]),"-")</f>
        <v>-</v>
      </c>
      <c r="V295"/>
    </row>
    <row r="296" spans="1:22" ht="15.75" thickBot="1" x14ac:dyDescent="0.3">
      <c r="A296" s="35" t="str">
        <f>MOD(YEAR(Tabel1[[#This Row],[Date]]-WEEKDAY(Tabel1[[#This Row],[Date]],2)+4),100)&amp;TEXT(_xlfn.ISOWEEKNUM(Tabel1[[#This Row],[Date]]),"-00")</f>
        <v>26-42</v>
      </c>
      <c r="B296" s="55" t="str">
        <f>MOD(YEAR(Tabel1[[#This Row],[Date]]),100) &amp; TEXT(MONTH(Tabel1[[#This Row],[Date]]),"-00")</f>
        <v>26-10</v>
      </c>
      <c r="C296" s="36">
        <v>46312</v>
      </c>
      <c r="D296" s="37"/>
      <c r="E296" s="37"/>
      <c r="F296" s="37"/>
      <c r="G296" s="37"/>
      <c r="H296" s="37"/>
      <c r="I296" s="37"/>
      <c r="J296" s="37"/>
      <c r="K296" s="37"/>
      <c r="L296" s="38">
        <f>IF(OR(C296="",ISBLANK(C296)),"",IF(G296="",0,G296-D296-(F296-E296))+IF(K296="",0,IF(K296&lt;H296,K296+1,K296)-H296-(J296-I296)))</f>
        <v>0</v>
      </c>
      <c r="M296" s="39"/>
      <c r="N296" s="38">
        <f>IF(C296="","",IF(M296&lt;&gt;"",IF(ISNUMBER(SEARCH("ecole",M296)),8/24,IF(OR(M296="Congés payés",M296="RTT",M296="Arrêt de travail",M296="Congés sans solde",M296="Jour de repos",M296="Formation"),7/24,IF(M296="Férié",7.8/24,L296))),L296))</f>
        <v>0</v>
      </c>
      <c r="O296" s="39"/>
      <c r="P296" s="40"/>
      <c r="Q296" s="52" cm="1">
        <f t="array" ref="Q296">--(_xlfn.AGGREGATE(14,6,Tabel1[Date]/(Tabel1[semaine]=Tabel1[[#This Row],[semaine]]),1)=Tabel1[[#This Row],[Date]])</f>
        <v>0</v>
      </c>
      <c r="R296" s="41" t="str" cm="1">
        <f t="array" ref="R296">IF(Tabel1[[#This Row],[auxi]:[auxi]],SUMIF(Tabel1[semaine],Tabel1[[#This Row],[semaine]],Tabel1[Heures payées]),"-")</f>
        <v>-</v>
      </c>
      <c r="S296" s="42" t="str" cm="1">
        <f t="array" ref="S296">IF(Tabel1[[#This Row],[auxi]:[auxi]],Tabel1[[#This Row],[total semaine]]*24-Contrat_hebdo__h,"")</f>
        <v/>
      </c>
      <c r="T296" s="35" t="str" cm="1">
        <f t="array" ref="T296">IF(Tabel1[[#This Row],[auxi]:[auxi]],SUMIF(Tabel1[semaine],Tabel1[[#This Row],[semaine]],Tabel1[Repas matin]),"-")</f>
        <v>-</v>
      </c>
      <c r="U296" s="35" t="str" cm="1">
        <f t="array" ref="U296">IF(Tabel1[[#This Row],[auxi]:[auxi]],SUMIF(Tabel1[semaine],Tabel1[[#This Row],[semaine]],Tabel1[Repas soir]),"-")</f>
        <v>-</v>
      </c>
      <c r="V296"/>
    </row>
    <row r="297" spans="1:22" ht="15.75" thickBot="1" x14ac:dyDescent="0.3">
      <c r="A297" s="35" t="str">
        <f>MOD(YEAR(Tabel1[[#This Row],[Date]]-WEEKDAY(Tabel1[[#This Row],[Date]],2)+4),100)&amp;TEXT(_xlfn.ISOWEEKNUM(Tabel1[[#This Row],[Date]]),"-00")</f>
        <v>26-42</v>
      </c>
      <c r="B297" s="55" t="str">
        <f>MOD(YEAR(Tabel1[[#This Row],[Date]]),100) &amp; TEXT(MONTH(Tabel1[[#This Row],[Date]]),"-00")</f>
        <v>26-10</v>
      </c>
      <c r="C297" s="36">
        <v>46313</v>
      </c>
      <c r="D297" s="37"/>
      <c r="E297" s="37"/>
      <c r="F297" s="37"/>
      <c r="G297" s="37"/>
      <c r="H297" s="37"/>
      <c r="I297" s="37"/>
      <c r="J297" s="37"/>
      <c r="K297" s="37"/>
      <c r="L297" s="38">
        <f>IF(OR(C297="",ISBLANK(C297)),"",IF(G297="",0,G297-D297-(F297-E297))+IF(K297="",0,IF(K297&lt;H297,K297+1,K297)-H297-(J297-I297)))</f>
        <v>0</v>
      </c>
      <c r="M297" s="39"/>
      <c r="N297" s="38">
        <f>IF(C297="","",IF(M297&lt;&gt;"",IF(ISNUMBER(SEARCH("ecole",M297)),8/24,IF(OR(M297="Congés payés",M297="RTT",M297="Arrêt de travail",M297="Congés sans solde",M297="Jour de repos",M297="Formation"),7/24,IF(M297="Férié",7.8/24,L297))),L297))</f>
        <v>0</v>
      </c>
      <c r="O297" s="39"/>
      <c r="P297" s="40"/>
      <c r="Q297" s="52" cm="1">
        <f t="array" ref="Q297">--(_xlfn.AGGREGATE(14,6,Tabel1[Date]/(Tabel1[semaine]=Tabel1[[#This Row],[semaine]]),1)=Tabel1[[#This Row],[Date]])</f>
        <v>1</v>
      </c>
      <c r="R297" s="41" cm="1">
        <f t="array" ref="R297">IF(Tabel1[[#This Row],[auxi]:[auxi]],SUMIF(Tabel1[semaine],Tabel1[[#This Row],[semaine]],Tabel1[Heures payées]),"-")</f>
        <v>0</v>
      </c>
      <c r="S297" s="42" cm="1">
        <f t="array" ref="S297">IF(Tabel1[[#This Row],[auxi]:[auxi]],Tabel1[[#This Row],[total semaine]]*24-Contrat_hebdo__h,"")</f>
        <v>-39</v>
      </c>
      <c r="T297" s="35" cm="1">
        <f t="array" ref="T297">IF(Tabel1[[#This Row],[auxi]:[auxi]],SUMIF(Tabel1[semaine],Tabel1[[#This Row],[semaine]],Tabel1[Repas matin]),"-")</f>
        <v>0</v>
      </c>
      <c r="U297" s="35" cm="1">
        <f t="array" ref="U297">IF(Tabel1[[#This Row],[auxi]:[auxi]],SUMIF(Tabel1[semaine],Tabel1[[#This Row],[semaine]],Tabel1[Repas soir]),"-")</f>
        <v>0</v>
      </c>
      <c r="V297"/>
    </row>
    <row r="298" spans="1:22" ht="15.75" thickBot="1" x14ac:dyDescent="0.3">
      <c r="A298" s="35" t="str">
        <f>MOD(YEAR(Tabel1[[#This Row],[Date]]-WEEKDAY(Tabel1[[#This Row],[Date]],2)+4),100)&amp;TEXT(_xlfn.ISOWEEKNUM(Tabel1[[#This Row],[Date]]),"-00")</f>
        <v>26-43</v>
      </c>
      <c r="B298" s="55" t="str">
        <f>MOD(YEAR(Tabel1[[#This Row],[Date]]),100) &amp; TEXT(MONTH(Tabel1[[#This Row],[Date]]),"-00")</f>
        <v>26-10</v>
      </c>
      <c r="C298" s="36">
        <v>46314</v>
      </c>
      <c r="D298" s="37"/>
      <c r="E298" s="37"/>
      <c r="F298" s="37"/>
      <c r="G298" s="37"/>
      <c r="H298" s="37"/>
      <c r="I298" s="37"/>
      <c r="J298" s="37"/>
      <c r="K298" s="37"/>
      <c r="L298" s="38">
        <f>IF(OR(C298="",ISBLANK(C298)),"",IF(G298="",0,G298-D298-(F298-E298))+IF(K298="",0,IF(K298&lt;H298,K298+1,K298)-H298-(J298-I298)))</f>
        <v>0</v>
      </c>
      <c r="M298" s="39"/>
      <c r="N298" s="38">
        <f>IF(C298="","",IF(M298&lt;&gt;"",IF(ISNUMBER(SEARCH("ecole",M298)),8/24,IF(OR(M298="Congés payés",M298="RTT",M298="Arrêt de travail",M298="Congés sans solde",M298="Jour de repos",M298="Formation"),7/24,IF(M298="Férié",7.8/24,L298))),L298))</f>
        <v>0</v>
      </c>
      <c r="O298" s="39"/>
      <c r="P298" s="40"/>
      <c r="Q298" s="52" cm="1">
        <f t="array" ref="Q298">--(_xlfn.AGGREGATE(14,6,Tabel1[Date]/(Tabel1[semaine]=Tabel1[[#This Row],[semaine]]),1)=Tabel1[[#This Row],[Date]])</f>
        <v>0</v>
      </c>
      <c r="R298" s="41" t="str" cm="1">
        <f t="array" ref="R298">IF(Tabel1[[#This Row],[auxi]:[auxi]],SUMIF(Tabel1[semaine],Tabel1[[#This Row],[semaine]],Tabel1[Heures payées]),"-")</f>
        <v>-</v>
      </c>
      <c r="S298" s="42" t="str" cm="1">
        <f t="array" ref="S298">IF(Tabel1[[#This Row],[auxi]:[auxi]],Tabel1[[#This Row],[total semaine]]*24-Contrat_hebdo__h,"")</f>
        <v/>
      </c>
      <c r="T298" s="35" t="str" cm="1">
        <f t="array" ref="T298">IF(Tabel1[[#This Row],[auxi]:[auxi]],SUMIF(Tabel1[semaine],Tabel1[[#This Row],[semaine]],Tabel1[Repas matin]),"-")</f>
        <v>-</v>
      </c>
      <c r="U298" s="35" t="str" cm="1">
        <f t="array" ref="U298">IF(Tabel1[[#This Row],[auxi]:[auxi]],SUMIF(Tabel1[semaine],Tabel1[[#This Row],[semaine]],Tabel1[Repas soir]),"-")</f>
        <v>-</v>
      </c>
      <c r="V298"/>
    </row>
    <row r="299" spans="1:22" ht="15.75" thickBot="1" x14ac:dyDescent="0.3">
      <c r="A299" s="35" t="str">
        <f>MOD(YEAR(Tabel1[[#This Row],[Date]]-WEEKDAY(Tabel1[[#This Row],[Date]],2)+4),100)&amp;TEXT(_xlfn.ISOWEEKNUM(Tabel1[[#This Row],[Date]]),"-00")</f>
        <v>26-43</v>
      </c>
      <c r="B299" s="55" t="str">
        <f>MOD(YEAR(Tabel1[[#This Row],[Date]]),100) &amp; TEXT(MONTH(Tabel1[[#This Row],[Date]]),"-00")</f>
        <v>26-10</v>
      </c>
      <c r="C299" s="36">
        <v>46315</v>
      </c>
      <c r="D299" s="37"/>
      <c r="E299" s="37"/>
      <c r="F299" s="37"/>
      <c r="G299" s="37"/>
      <c r="H299" s="37"/>
      <c r="I299" s="37"/>
      <c r="J299" s="37"/>
      <c r="K299" s="37"/>
      <c r="L299" s="38">
        <f>IF(OR(C299="",ISBLANK(C299)),"",IF(G299="",0,G299-D299-(F299-E299))+IF(K299="",0,IF(K299&lt;H299,K299+1,K299)-H299-(J299-I299)))</f>
        <v>0</v>
      </c>
      <c r="M299" s="39"/>
      <c r="N299" s="38">
        <f>IF(C299="","",IF(M299&lt;&gt;"",IF(ISNUMBER(SEARCH("ecole",M299)),8/24,IF(OR(M299="Congés payés",M299="RTT",M299="Arrêt de travail",M299="Congés sans solde",M299="Jour de repos",M299="Formation"),7/24,IF(M299="Férié",7.8/24,L299))),L299))</f>
        <v>0</v>
      </c>
      <c r="O299" s="39"/>
      <c r="P299" s="40"/>
      <c r="Q299" s="52" cm="1">
        <f t="array" ref="Q299">--(_xlfn.AGGREGATE(14,6,Tabel1[Date]/(Tabel1[semaine]=Tabel1[[#This Row],[semaine]]),1)=Tabel1[[#This Row],[Date]])</f>
        <v>0</v>
      </c>
      <c r="R299" s="41" t="str" cm="1">
        <f t="array" ref="R299">IF(Tabel1[[#This Row],[auxi]:[auxi]],SUMIF(Tabel1[semaine],Tabel1[[#This Row],[semaine]],Tabel1[Heures payées]),"-")</f>
        <v>-</v>
      </c>
      <c r="S299" s="42" t="str" cm="1">
        <f t="array" ref="S299">IF(Tabel1[[#This Row],[auxi]:[auxi]],Tabel1[[#This Row],[total semaine]]*24-Contrat_hebdo__h,"")</f>
        <v/>
      </c>
      <c r="T299" s="35" t="str" cm="1">
        <f t="array" ref="T299">IF(Tabel1[[#This Row],[auxi]:[auxi]],SUMIF(Tabel1[semaine],Tabel1[[#This Row],[semaine]],Tabel1[Repas matin]),"-")</f>
        <v>-</v>
      </c>
      <c r="U299" s="35" t="str" cm="1">
        <f t="array" ref="U299">IF(Tabel1[[#This Row],[auxi]:[auxi]],SUMIF(Tabel1[semaine],Tabel1[[#This Row],[semaine]],Tabel1[Repas soir]),"-")</f>
        <v>-</v>
      </c>
      <c r="V299"/>
    </row>
    <row r="300" spans="1:22" ht="15.75" thickBot="1" x14ac:dyDescent="0.3">
      <c r="A300" s="35" t="str">
        <f>MOD(YEAR(Tabel1[[#This Row],[Date]]-WEEKDAY(Tabel1[[#This Row],[Date]],2)+4),100)&amp;TEXT(_xlfn.ISOWEEKNUM(Tabel1[[#This Row],[Date]]),"-00")</f>
        <v>26-43</v>
      </c>
      <c r="B300" s="55" t="str">
        <f>MOD(YEAR(Tabel1[[#This Row],[Date]]),100) &amp; TEXT(MONTH(Tabel1[[#This Row],[Date]]),"-00")</f>
        <v>26-10</v>
      </c>
      <c r="C300" s="36">
        <v>46316</v>
      </c>
      <c r="D300" s="37"/>
      <c r="E300" s="37"/>
      <c r="F300" s="37"/>
      <c r="G300" s="37"/>
      <c r="H300" s="37"/>
      <c r="I300" s="37"/>
      <c r="J300" s="37"/>
      <c r="K300" s="37"/>
      <c r="L300" s="38">
        <f>IF(OR(C300="",ISBLANK(C300)),"",IF(G300="",0,G300-D300-(F300-E300))+IF(K300="",0,IF(K300&lt;H300,K300+1,K300)-H300-(J300-I300)))</f>
        <v>0</v>
      </c>
      <c r="M300" s="39"/>
      <c r="N300" s="38">
        <f>IF(C300="","",IF(M300&lt;&gt;"",IF(ISNUMBER(SEARCH("ecole",M300)),8/24,IF(OR(M300="Congés payés",M300="RTT",M300="Arrêt de travail",M300="Congés sans solde",M300="Jour de repos",M300="Formation"),7/24,IF(M300="Férié",7.8/24,L300))),L300))</f>
        <v>0</v>
      </c>
      <c r="O300" s="39"/>
      <c r="P300" s="40"/>
      <c r="Q300" s="52" cm="1">
        <f t="array" ref="Q300">--(_xlfn.AGGREGATE(14,6,Tabel1[Date]/(Tabel1[semaine]=Tabel1[[#This Row],[semaine]]),1)=Tabel1[[#This Row],[Date]])</f>
        <v>0</v>
      </c>
      <c r="R300" s="41" t="str" cm="1">
        <f t="array" ref="R300">IF(Tabel1[[#This Row],[auxi]:[auxi]],SUMIF(Tabel1[semaine],Tabel1[[#This Row],[semaine]],Tabel1[Heures payées]),"-")</f>
        <v>-</v>
      </c>
      <c r="S300" s="42" t="str" cm="1">
        <f t="array" ref="S300">IF(Tabel1[[#This Row],[auxi]:[auxi]],Tabel1[[#This Row],[total semaine]]*24-Contrat_hebdo__h,"")</f>
        <v/>
      </c>
      <c r="T300" s="35" t="str" cm="1">
        <f t="array" ref="T300">IF(Tabel1[[#This Row],[auxi]:[auxi]],SUMIF(Tabel1[semaine],Tabel1[[#This Row],[semaine]],Tabel1[Repas matin]),"-")</f>
        <v>-</v>
      </c>
      <c r="U300" s="35" t="str" cm="1">
        <f t="array" ref="U300">IF(Tabel1[[#This Row],[auxi]:[auxi]],SUMIF(Tabel1[semaine],Tabel1[[#This Row],[semaine]],Tabel1[Repas soir]),"-")</f>
        <v>-</v>
      </c>
      <c r="V300"/>
    </row>
    <row r="301" spans="1:22" ht="15.75" thickBot="1" x14ac:dyDescent="0.3">
      <c r="A301" s="35" t="str">
        <f>MOD(YEAR(Tabel1[[#This Row],[Date]]-WEEKDAY(Tabel1[[#This Row],[Date]],2)+4),100)&amp;TEXT(_xlfn.ISOWEEKNUM(Tabel1[[#This Row],[Date]]),"-00")</f>
        <v>26-43</v>
      </c>
      <c r="B301" s="55" t="str">
        <f>MOD(YEAR(Tabel1[[#This Row],[Date]]),100) &amp; TEXT(MONTH(Tabel1[[#This Row],[Date]]),"-00")</f>
        <v>26-10</v>
      </c>
      <c r="C301" s="36">
        <v>46317</v>
      </c>
      <c r="D301" s="37"/>
      <c r="E301" s="37"/>
      <c r="F301" s="37"/>
      <c r="G301" s="37"/>
      <c r="H301" s="37"/>
      <c r="I301" s="37"/>
      <c r="J301" s="37"/>
      <c r="K301" s="37"/>
      <c r="L301" s="38">
        <f>IF(OR(C301="",ISBLANK(C301)),"",IF(G301="",0,G301-D301-(F301-E301))+IF(K301="",0,IF(K301&lt;H301,K301+1,K301)-H301-(J301-I301)))</f>
        <v>0</v>
      </c>
      <c r="M301" s="39"/>
      <c r="N301" s="38">
        <f>IF(C301="","",IF(M301&lt;&gt;"",IF(ISNUMBER(SEARCH("ecole",M301)),8/24,IF(OR(M301="Congés payés",M301="RTT",M301="Arrêt de travail",M301="Congés sans solde",M301="Jour de repos",M301="Formation"),7/24,IF(M301="Férié",7.8/24,L301))),L301))</f>
        <v>0</v>
      </c>
      <c r="O301" s="39"/>
      <c r="P301" s="40"/>
      <c r="Q301" s="52" cm="1">
        <f t="array" ref="Q301">--(_xlfn.AGGREGATE(14,6,Tabel1[Date]/(Tabel1[semaine]=Tabel1[[#This Row],[semaine]]),1)=Tabel1[[#This Row],[Date]])</f>
        <v>0</v>
      </c>
      <c r="R301" s="41" t="str" cm="1">
        <f t="array" ref="R301">IF(Tabel1[[#This Row],[auxi]:[auxi]],SUMIF(Tabel1[semaine],Tabel1[[#This Row],[semaine]],Tabel1[Heures payées]),"-")</f>
        <v>-</v>
      </c>
      <c r="S301" s="42" t="str" cm="1">
        <f t="array" ref="S301">IF(Tabel1[[#This Row],[auxi]:[auxi]],Tabel1[[#This Row],[total semaine]]*24-Contrat_hebdo__h,"")</f>
        <v/>
      </c>
      <c r="T301" s="35" t="str" cm="1">
        <f t="array" ref="T301">IF(Tabel1[[#This Row],[auxi]:[auxi]],SUMIF(Tabel1[semaine],Tabel1[[#This Row],[semaine]],Tabel1[Repas matin]),"-")</f>
        <v>-</v>
      </c>
      <c r="U301" s="35" t="str" cm="1">
        <f t="array" ref="U301">IF(Tabel1[[#This Row],[auxi]:[auxi]],SUMIF(Tabel1[semaine],Tabel1[[#This Row],[semaine]],Tabel1[Repas soir]),"-")</f>
        <v>-</v>
      </c>
      <c r="V301"/>
    </row>
    <row r="302" spans="1:22" ht="15.75" thickBot="1" x14ac:dyDescent="0.3">
      <c r="A302" s="35" t="str">
        <f>MOD(YEAR(Tabel1[[#This Row],[Date]]-WEEKDAY(Tabel1[[#This Row],[Date]],2)+4),100)&amp;TEXT(_xlfn.ISOWEEKNUM(Tabel1[[#This Row],[Date]]),"-00")</f>
        <v>26-43</v>
      </c>
      <c r="B302" s="55" t="str">
        <f>MOD(YEAR(Tabel1[[#This Row],[Date]]),100) &amp; TEXT(MONTH(Tabel1[[#This Row],[Date]]),"-00")</f>
        <v>26-10</v>
      </c>
      <c r="C302" s="36">
        <v>46318</v>
      </c>
      <c r="D302" s="37"/>
      <c r="E302" s="37"/>
      <c r="F302" s="37"/>
      <c r="G302" s="37"/>
      <c r="H302" s="37"/>
      <c r="I302" s="37"/>
      <c r="J302" s="37"/>
      <c r="K302" s="37"/>
      <c r="L302" s="38">
        <f>IF(OR(C302="",ISBLANK(C302)),"",IF(G302="",0,G302-D302-(F302-E302))+IF(K302="",0,IF(K302&lt;H302,K302+1,K302)-H302-(J302-I302)))</f>
        <v>0</v>
      </c>
      <c r="M302" s="39"/>
      <c r="N302" s="38">
        <f>IF(C302="","",IF(M302&lt;&gt;"",IF(ISNUMBER(SEARCH("ecole",M302)),8/24,IF(OR(M302="Congés payés",M302="RTT",M302="Arrêt de travail",M302="Congés sans solde",M302="Jour de repos",M302="Formation"),7/24,IF(M302="Férié",7.8/24,L302))),L302))</f>
        <v>0</v>
      </c>
      <c r="O302" s="39"/>
      <c r="P302" s="40"/>
      <c r="Q302" s="52" cm="1">
        <f t="array" ref="Q302">--(_xlfn.AGGREGATE(14,6,Tabel1[Date]/(Tabel1[semaine]=Tabel1[[#This Row],[semaine]]),1)=Tabel1[[#This Row],[Date]])</f>
        <v>0</v>
      </c>
      <c r="R302" s="41" t="str" cm="1">
        <f t="array" ref="R302">IF(Tabel1[[#This Row],[auxi]:[auxi]],SUMIF(Tabel1[semaine],Tabel1[[#This Row],[semaine]],Tabel1[Heures payées]),"-")</f>
        <v>-</v>
      </c>
      <c r="S302" s="42" t="str" cm="1">
        <f t="array" ref="S302">IF(Tabel1[[#This Row],[auxi]:[auxi]],Tabel1[[#This Row],[total semaine]]*24-Contrat_hebdo__h,"")</f>
        <v/>
      </c>
      <c r="T302" s="35" t="str" cm="1">
        <f t="array" ref="T302">IF(Tabel1[[#This Row],[auxi]:[auxi]],SUMIF(Tabel1[semaine],Tabel1[[#This Row],[semaine]],Tabel1[Repas matin]),"-")</f>
        <v>-</v>
      </c>
      <c r="U302" s="35" t="str" cm="1">
        <f t="array" ref="U302">IF(Tabel1[[#This Row],[auxi]:[auxi]],SUMIF(Tabel1[semaine],Tabel1[[#This Row],[semaine]],Tabel1[Repas soir]),"-")</f>
        <v>-</v>
      </c>
      <c r="V302"/>
    </row>
    <row r="303" spans="1:22" ht="15.75" thickBot="1" x14ac:dyDescent="0.3">
      <c r="A303" s="35" t="str">
        <f>MOD(YEAR(Tabel1[[#This Row],[Date]]-WEEKDAY(Tabel1[[#This Row],[Date]],2)+4),100)&amp;TEXT(_xlfn.ISOWEEKNUM(Tabel1[[#This Row],[Date]]),"-00")</f>
        <v>26-43</v>
      </c>
      <c r="B303" s="55" t="str">
        <f>MOD(YEAR(Tabel1[[#This Row],[Date]]),100) &amp; TEXT(MONTH(Tabel1[[#This Row],[Date]]),"-00")</f>
        <v>26-10</v>
      </c>
      <c r="C303" s="36">
        <v>46319</v>
      </c>
      <c r="D303" s="37"/>
      <c r="E303" s="37"/>
      <c r="F303" s="37"/>
      <c r="G303" s="37"/>
      <c r="H303" s="37"/>
      <c r="I303" s="37"/>
      <c r="J303" s="37"/>
      <c r="K303" s="37"/>
      <c r="L303" s="38">
        <f>IF(OR(C303="",ISBLANK(C303)),"",IF(G303="",0,G303-D303-(F303-E303))+IF(K303="",0,IF(K303&lt;H303,K303+1,K303)-H303-(J303-I303)))</f>
        <v>0</v>
      </c>
      <c r="M303" s="39"/>
      <c r="N303" s="38">
        <f>IF(C303="","",IF(M303&lt;&gt;"",IF(ISNUMBER(SEARCH("ecole",M303)),8/24,IF(OR(M303="Congés payés",M303="RTT",M303="Arrêt de travail",M303="Congés sans solde",M303="Jour de repos",M303="Formation"),7/24,IF(M303="Férié",7.8/24,L303))),L303))</f>
        <v>0</v>
      </c>
      <c r="O303" s="39"/>
      <c r="P303" s="40"/>
      <c r="Q303" s="52" cm="1">
        <f t="array" ref="Q303">--(_xlfn.AGGREGATE(14,6,Tabel1[Date]/(Tabel1[semaine]=Tabel1[[#This Row],[semaine]]),1)=Tabel1[[#This Row],[Date]])</f>
        <v>0</v>
      </c>
      <c r="R303" s="41" t="str" cm="1">
        <f t="array" ref="R303">IF(Tabel1[[#This Row],[auxi]:[auxi]],SUMIF(Tabel1[semaine],Tabel1[[#This Row],[semaine]],Tabel1[Heures payées]),"-")</f>
        <v>-</v>
      </c>
      <c r="S303" s="42" t="str" cm="1">
        <f t="array" ref="S303">IF(Tabel1[[#This Row],[auxi]:[auxi]],Tabel1[[#This Row],[total semaine]]*24-Contrat_hebdo__h,"")</f>
        <v/>
      </c>
      <c r="T303" s="35" t="str" cm="1">
        <f t="array" ref="T303">IF(Tabel1[[#This Row],[auxi]:[auxi]],SUMIF(Tabel1[semaine],Tabel1[[#This Row],[semaine]],Tabel1[Repas matin]),"-")</f>
        <v>-</v>
      </c>
      <c r="U303" s="35" t="str" cm="1">
        <f t="array" ref="U303">IF(Tabel1[[#This Row],[auxi]:[auxi]],SUMIF(Tabel1[semaine],Tabel1[[#This Row],[semaine]],Tabel1[Repas soir]),"-")</f>
        <v>-</v>
      </c>
      <c r="V303"/>
    </row>
    <row r="304" spans="1:22" ht="15.75" thickBot="1" x14ac:dyDescent="0.3">
      <c r="A304" s="35" t="str">
        <f>MOD(YEAR(Tabel1[[#This Row],[Date]]-WEEKDAY(Tabel1[[#This Row],[Date]],2)+4),100)&amp;TEXT(_xlfn.ISOWEEKNUM(Tabel1[[#This Row],[Date]]),"-00")</f>
        <v>26-43</v>
      </c>
      <c r="B304" s="55" t="str">
        <f>MOD(YEAR(Tabel1[[#This Row],[Date]]),100) &amp; TEXT(MONTH(Tabel1[[#This Row],[Date]]),"-00")</f>
        <v>26-10</v>
      </c>
      <c r="C304" s="36">
        <v>46320</v>
      </c>
      <c r="D304" s="37"/>
      <c r="E304" s="37"/>
      <c r="F304" s="37"/>
      <c r="G304" s="37"/>
      <c r="H304" s="37"/>
      <c r="I304" s="37"/>
      <c r="J304" s="37"/>
      <c r="K304" s="37"/>
      <c r="L304" s="38">
        <f>IF(OR(C304="",ISBLANK(C304)),"",IF(G304="",0,G304-D304-(F304-E304))+IF(K304="",0,IF(K304&lt;H304,K304+1,K304)-H304-(J304-I304)))</f>
        <v>0</v>
      </c>
      <c r="M304" s="39"/>
      <c r="N304" s="38">
        <f>IF(C304="","",IF(M304&lt;&gt;"",IF(ISNUMBER(SEARCH("ecole",M304)),8/24,IF(OR(M304="Congés payés",M304="RTT",M304="Arrêt de travail",M304="Congés sans solde",M304="Jour de repos",M304="Formation"),7/24,IF(M304="Férié",7.8/24,L304))),L304))</f>
        <v>0</v>
      </c>
      <c r="O304" s="39"/>
      <c r="P304" s="40"/>
      <c r="Q304" s="52" cm="1">
        <f t="array" ref="Q304">--(_xlfn.AGGREGATE(14,6,Tabel1[Date]/(Tabel1[semaine]=Tabel1[[#This Row],[semaine]]),1)=Tabel1[[#This Row],[Date]])</f>
        <v>1</v>
      </c>
      <c r="R304" s="41" cm="1">
        <f t="array" ref="R304">IF(Tabel1[[#This Row],[auxi]:[auxi]],SUMIF(Tabel1[semaine],Tabel1[[#This Row],[semaine]],Tabel1[Heures payées]),"-")</f>
        <v>0</v>
      </c>
      <c r="S304" s="42" cm="1">
        <f t="array" ref="S304">IF(Tabel1[[#This Row],[auxi]:[auxi]],Tabel1[[#This Row],[total semaine]]*24-Contrat_hebdo__h,"")</f>
        <v>-39</v>
      </c>
      <c r="T304" s="35" cm="1">
        <f t="array" ref="T304">IF(Tabel1[[#This Row],[auxi]:[auxi]],SUMIF(Tabel1[semaine],Tabel1[[#This Row],[semaine]],Tabel1[Repas matin]),"-")</f>
        <v>0</v>
      </c>
      <c r="U304" s="35" cm="1">
        <f t="array" ref="U304">IF(Tabel1[[#This Row],[auxi]:[auxi]],SUMIF(Tabel1[semaine],Tabel1[[#This Row],[semaine]],Tabel1[Repas soir]),"-")</f>
        <v>0</v>
      </c>
      <c r="V304"/>
    </row>
    <row r="305" spans="1:22" ht="15.75" thickBot="1" x14ac:dyDescent="0.3">
      <c r="A305" s="35" t="str">
        <f>MOD(YEAR(Tabel1[[#This Row],[Date]]-WEEKDAY(Tabel1[[#This Row],[Date]],2)+4),100)&amp;TEXT(_xlfn.ISOWEEKNUM(Tabel1[[#This Row],[Date]]),"-00")</f>
        <v>26-44</v>
      </c>
      <c r="B305" s="55" t="str">
        <f>MOD(YEAR(Tabel1[[#This Row],[Date]]),100) &amp; TEXT(MONTH(Tabel1[[#This Row],[Date]]),"-00")</f>
        <v>26-10</v>
      </c>
      <c r="C305" s="36">
        <v>46321</v>
      </c>
      <c r="D305" s="37"/>
      <c r="E305" s="37"/>
      <c r="F305" s="37"/>
      <c r="G305" s="37"/>
      <c r="H305" s="37"/>
      <c r="I305" s="37"/>
      <c r="J305" s="37"/>
      <c r="K305" s="37"/>
      <c r="L305" s="38">
        <f>IF(OR(C305="",ISBLANK(C305)),"",IF(G305="",0,G305-D305-(F305-E305))+IF(K305="",0,IF(K305&lt;H305,K305+1,K305)-H305-(J305-I305)))</f>
        <v>0</v>
      </c>
      <c r="M305" s="39"/>
      <c r="N305" s="38">
        <f>IF(C305="","",IF(M305&lt;&gt;"",IF(ISNUMBER(SEARCH("ecole",M305)),8/24,IF(OR(M305="Congés payés",M305="RTT",M305="Arrêt de travail",M305="Congés sans solde",M305="Jour de repos",M305="Formation"),7/24,IF(M305="Férié",7.8/24,L305))),L305))</f>
        <v>0</v>
      </c>
      <c r="O305" s="39"/>
      <c r="P305" s="40"/>
      <c r="Q305" s="52" cm="1">
        <f t="array" ref="Q305">--(_xlfn.AGGREGATE(14,6,Tabel1[Date]/(Tabel1[semaine]=Tabel1[[#This Row],[semaine]]),1)=Tabel1[[#This Row],[Date]])</f>
        <v>0</v>
      </c>
      <c r="R305" s="41" t="str" cm="1">
        <f t="array" ref="R305">IF(Tabel1[[#This Row],[auxi]:[auxi]],SUMIF(Tabel1[semaine],Tabel1[[#This Row],[semaine]],Tabel1[Heures payées]),"-")</f>
        <v>-</v>
      </c>
      <c r="S305" s="42" t="str" cm="1">
        <f t="array" ref="S305">IF(Tabel1[[#This Row],[auxi]:[auxi]],Tabel1[[#This Row],[total semaine]]*24-Contrat_hebdo__h,"")</f>
        <v/>
      </c>
      <c r="T305" s="35" t="str" cm="1">
        <f t="array" ref="T305">IF(Tabel1[[#This Row],[auxi]:[auxi]],SUMIF(Tabel1[semaine],Tabel1[[#This Row],[semaine]],Tabel1[Repas matin]),"-")</f>
        <v>-</v>
      </c>
      <c r="U305" s="35" t="str" cm="1">
        <f t="array" ref="U305">IF(Tabel1[[#This Row],[auxi]:[auxi]],SUMIF(Tabel1[semaine],Tabel1[[#This Row],[semaine]],Tabel1[Repas soir]),"-")</f>
        <v>-</v>
      </c>
      <c r="V305"/>
    </row>
    <row r="306" spans="1:22" ht="15.75" thickBot="1" x14ac:dyDescent="0.3">
      <c r="A306" s="35" t="str">
        <f>MOD(YEAR(Tabel1[[#This Row],[Date]]-WEEKDAY(Tabel1[[#This Row],[Date]],2)+4),100)&amp;TEXT(_xlfn.ISOWEEKNUM(Tabel1[[#This Row],[Date]]),"-00")</f>
        <v>26-44</v>
      </c>
      <c r="B306" s="55" t="str">
        <f>MOD(YEAR(Tabel1[[#This Row],[Date]]),100) &amp; TEXT(MONTH(Tabel1[[#This Row],[Date]]),"-00")</f>
        <v>26-10</v>
      </c>
      <c r="C306" s="36">
        <v>46322</v>
      </c>
      <c r="D306" s="37"/>
      <c r="E306" s="37"/>
      <c r="F306" s="37"/>
      <c r="G306" s="37"/>
      <c r="H306" s="37"/>
      <c r="I306" s="37"/>
      <c r="J306" s="37"/>
      <c r="K306" s="37"/>
      <c r="L306" s="38">
        <f>IF(OR(C306="",ISBLANK(C306)),"",IF(G306="",0,G306-D306-(F306-E306))+IF(K306="",0,IF(K306&lt;H306,K306+1,K306)-H306-(J306-I306)))</f>
        <v>0</v>
      </c>
      <c r="M306" s="39"/>
      <c r="N306" s="38">
        <f>IF(C306="","",IF(M306&lt;&gt;"",IF(ISNUMBER(SEARCH("ecole",M306)),8/24,IF(OR(M306="Congés payés",M306="RTT",M306="Arrêt de travail",M306="Congés sans solde",M306="Jour de repos",M306="Formation"),7/24,IF(M306="Férié",7.8/24,L306))),L306))</f>
        <v>0</v>
      </c>
      <c r="O306" s="39"/>
      <c r="P306" s="40"/>
      <c r="Q306" s="52" cm="1">
        <f t="array" ref="Q306">--(_xlfn.AGGREGATE(14,6,Tabel1[Date]/(Tabel1[semaine]=Tabel1[[#This Row],[semaine]]),1)=Tabel1[[#This Row],[Date]])</f>
        <v>0</v>
      </c>
      <c r="R306" s="41" t="str" cm="1">
        <f t="array" ref="R306">IF(Tabel1[[#This Row],[auxi]:[auxi]],SUMIF(Tabel1[semaine],Tabel1[[#This Row],[semaine]],Tabel1[Heures payées]),"-")</f>
        <v>-</v>
      </c>
      <c r="S306" s="42" t="str" cm="1">
        <f t="array" ref="S306">IF(Tabel1[[#This Row],[auxi]:[auxi]],Tabel1[[#This Row],[total semaine]]*24-Contrat_hebdo__h,"")</f>
        <v/>
      </c>
      <c r="T306" s="35" t="str" cm="1">
        <f t="array" ref="T306">IF(Tabel1[[#This Row],[auxi]:[auxi]],SUMIF(Tabel1[semaine],Tabel1[[#This Row],[semaine]],Tabel1[Repas matin]),"-")</f>
        <v>-</v>
      </c>
      <c r="U306" s="35" t="str" cm="1">
        <f t="array" ref="U306">IF(Tabel1[[#This Row],[auxi]:[auxi]],SUMIF(Tabel1[semaine],Tabel1[[#This Row],[semaine]],Tabel1[Repas soir]),"-")</f>
        <v>-</v>
      </c>
      <c r="V306"/>
    </row>
    <row r="307" spans="1:22" ht="15.75" thickBot="1" x14ac:dyDescent="0.3">
      <c r="A307" s="35" t="str">
        <f>MOD(YEAR(Tabel1[[#This Row],[Date]]-WEEKDAY(Tabel1[[#This Row],[Date]],2)+4),100)&amp;TEXT(_xlfn.ISOWEEKNUM(Tabel1[[#This Row],[Date]]),"-00")</f>
        <v>26-44</v>
      </c>
      <c r="B307" s="55" t="str">
        <f>MOD(YEAR(Tabel1[[#This Row],[Date]]),100) &amp; TEXT(MONTH(Tabel1[[#This Row],[Date]]),"-00")</f>
        <v>26-10</v>
      </c>
      <c r="C307" s="36">
        <v>46323</v>
      </c>
      <c r="D307" s="37"/>
      <c r="E307" s="37"/>
      <c r="F307" s="37"/>
      <c r="G307" s="37"/>
      <c r="H307" s="37"/>
      <c r="I307" s="37"/>
      <c r="J307" s="37"/>
      <c r="K307" s="37"/>
      <c r="L307" s="38">
        <f>IF(OR(C307="",ISBLANK(C307)),"",IF(G307="",0,G307-D307-(F307-E307))+IF(K307="",0,IF(K307&lt;H307,K307+1,K307)-H307-(J307-I307)))</f>
        <v>0</v>
      </c>
      <c r="M307" s="39"/>
      <c r="N307" s="38">
        <f>IF(C307="","",IF(M307&lt;&gt;"",IF(ISNUMBER(SEARCH("ecole",M307)),8/24,IF(OR(M307="Congés payés",M307="RTT",M307="Arrêt de travail",M307="Congés sans solde",M307="Jour de repos",M307="Formation"),7/24,IF(M307="Férié",7.8/24,L307))),L307))</f>
        <v>0</v>
      </c>
      <c r="O307" s="39"/>
      <c r="P307" s="40"/>
      <c r="Q307" s="52" cm="1">
        <f t="array" ref="Q307">--(_xlfn.AGGREGATE(14,6,Tabel1[Date]/(Tabel1[semaine]=Tabel1[[#This Row],[semaine]]),1)=Tabel1[[#This Row],[Date]])</f>
        <v>0</v>
      </c>
      <c r="R307" s="41" t="str" cm="1">
        <f t="array" ref="R307">IF(Tabel1[[#This Row],[auxi]:[auxi]],SUMIF(Tabel1[semaine],Tabel1[[#This Row],[semaine]],Tabel1[Heures payées]),"-")</f>
        <v>-</v>
      </c>
      <c r="S307" s="42" t="str" cm="1">
        <f t="array" ref="S307">IF(Tabel1[[#This Row],[auxi]:[auxi]],Tabel1[[#This Row],[total semaine]]*24-Contrat_hebdo__h,"")</f>
        <v/>
      </c>
      <c r="T307" s="35" t="str" cm="1">
        <f t="array" ref="T307">IF(Tabel1[[#This Row],[auxi]:[auxi]],SUMIF(Tabel1[semaine],Tabel1[[#This Row],[semaine]],Tabel1[Repas matin]),"-")</f>
        <v>-</v>
      </c>
      <c r="U307" s="35" t="str" cm="1">
        <f t="array" ref="U307">IF(Tabel1[[#This Row],[auxi]:[auxi]],SUMIF(Tabel1[semaine],Tabel1[[#This Row],[semaine]],Tabel1[Repas soir]),"-")</f>
        <v>-</v>
      </c>
      <c r="V307"/>
    </row>
    <row r="308" spans="1:22" ht="15.75" thickBot="1" x14ac:dyDescent="0.3">
      <c r="A308" s="35" t="str">
        <f>MOD(YEAR(Tabel1[[#This Row],[Date]]-WEEKDAY(Tabel1[[#This Row],[Date]],2)+4),100)&amp;TEXT(_xlfn.ISOWEEKNUM(Tabel1[[#This Row],[Date]]),"-00")</f>
        <v>26-44</v>
      </c>
      <c r="B308" s="55" t="str">
        <f>MOD(YEAR(Tabel1[[#This Row],[Date]]),100) &amp; TEXT(MONTH(Tabel1[[#This Row],[Date]]),"-00")</f>
        <v>26-10</v>
      </c>
      <c r="C308" s="36">
        <v>46324</v>
      </c>
      <c r="D308" s="37"/>
      <c r="E308" s="37"/>
      <c r="F308" s="37"/>
      <c r="G308" s="37"/>
      <c r="H308" s="37"/>
      <c r="I308" s="37"/>
      <c r="J308" s="37"/>
      <c r="K308" s="37"/>
      <c r="L308" s="38">
        <f>IF(OR(C308="",ISBLANK(C308)),"",IF(G308="",0,G308-D308-(F308-E308))+IF(K308="",0,IF(K308&lt;H308,K308+1,K308)-H308-(J308-I308)))</f>
        <v>0</v>
      </c>
      <c r="M308" s="39"/>
      <c r="N308" s="38">
        <f>IF(C308="","",IF(M308&lt;&gt;"",IF(ISNUMBER(SEARCH("ecole",M308)),8/24,IF(OR(M308="Congés payés",M308="RTT",M308="Arrêt de travail",M308="Congés sans solde",M308="Jour de repos",M308="Formation"),7/24,IF(M308="Férié",7.8/24,L308))),L308))</f>
        <v>0</v>
      </c>
      <c r="O308" s="39"/>
      <c r="P308" s="40"/>
      <c r="Q308" s="52" cm="1">
        <f t="array" ref="Q308">--(_xlfn.AGGREGATE(14,6,Tabel1[Date]/(Tabel1[semaine]=Tabel1[[#This Row],[semaine]]),1)=Tabel1[[#This Row],[Date]])</f>
        <v>0</v>
      </c>
      <c r="R308" s="41" t="str" cm="1">
        <f t="array" ref="R308">IF(Tabel1[[#This Row],[auxi]:[auxi]],SUMIF(Tabel1[semaine],Tabel1[[#This Row],[semaine]],Tabel1[Heures payées]),"-")</f>
        <v>-</v>
      </c>
      <c r="S308" s="42" t="str" cm="1">
        <f t="array" ref="S308">IF(Tabel1[[#This Row],[auxi]:[auxi]],Tabel1[[#This Row],[total semaine]]*24-Contrat_hebdo__h,"")</f>
        <v/>
      </c>
      <c r="T308" s="35" t="str" cm="1">
        <f t="array" ref="T308">IF(Tabel1[[#This Row],[auxi]:[auxi]],SUMIF(Tabel1[semaine],Tabel1[[#This Row],[semaine]],Tabel1[Repas matin]),"-")</f>
        <v>-</v>
      </c>
      <c r="U308" s="35" t="str" cm="1">
        <f t="array" ref="U308">IF(Tabel1[[#This Row],[auxi]:[auxi]],SUMIF(Tabel1[semaine],Tabel1[[#This Row],[semaine]],Tabel1[Repas soir]),"-")</f>
        <v>-</v>
      </c>
      <c r="V308"/>
    </row>
    <row r="309" spans="1:22" ht="15.75" thickBot="1" x14ac:dyDescent="0.3">
      <c r="A309" s="35" t="str">
        <f>MOD(YEAR(Tabel1[[#This Row],[Date]]-WEEKDAY(Tabel1[[#This Row],[Date]],2)+4),100)&amp;TEXT(_xlfn.ISOWEEKNUM(Tabel1[[#This Row],[Date]]),"-00")</f>
        <v>26-44</v>
      </c>
      <c r="B309" s="55" t="str">
        <f>MOD(YEAR(Tabel1[[#This Row],[Date]]),100) &amp; TEXT(MONTH(Tabel1[[#This Row],[Date]]),"-00")</f>
        <v>26-10</v>
      </c>
      <c r="C309" s="36">
        <v>46325</v>
      </c>
      <c r="D309" s="37"/>
      <c r="E309" s="37"/>
      <c r="F309" s="37"/>
      <c r="G309" s="37"/>
      <c r="H309" s="37"/>
      <c r="I309" s="37"/>
      <c r="J309" s="37"/>
      <c r="K309" s="37"/>
      <c r="L309" s="38">
        <f>IF(OR(C309="",ISBLANK(C309)),"",IF(G309="",0,G309-D309-(F309-E309))+IF(K309="",0,IF(K309&lt;H309,K309+1,K309)-H309-(J309-I309)))</f>
        <v>0</v>
      </c>
      <c r="M309" s="39"/>
      <c r="N309" s="38">
        <f>IF(C309="","",IF(M309&lt;&gt;"",IF(ISNUMBER(SEARCH("ecole",M309)),8/24,IF(OR(M309="Congés payés",M309="RTT",M309="Arrêt de travail",M309="Congés sans solde",M309="Jour de repos",M309="Formation"),7/24,IF(M309="Férié",7.8/24,L309))),L309))</f>
        <v>0</v>
      </c>
      <c r="O309" s="39"/>
      <c r="P309" s="40"/>
      <c r="Q309" s="52" cm="1">
        <f t="array" ref="Q309">--(_xlfn.AGGREGATE(14,6,Tabel1[Date]/(Tabel1[semaine]=Tabel1[[#This Row],[semaine]]),1)=Tabel1[[#This Row],[Date]])</f>
        <v>0</v>
      </c>
      <c r="R309" s="41" t="str" cm="1">
        <f t="array" ref="R309">IF(Tabel1[[#This Row],[auxi]:[auxi]],SUMIF(Tabel1[semaine],Tabel1[[#This Row],[semaine]],Tabel1[Heures payées]),"-")</f>
        <v>-</v>
      </c>
      <c r="S309" s="42" t="str" cm="1">
        <f t="array" ref="S309">IF(Tabel1[[#This Row],[auxi]:[auxi]],Tabel1[[#This Row],[total semaine]]*24-Contrat_hebdo__h,"")</f>
        <v/>
      </c>
      <c r="T309" s="35" t="str" cm="1">
        <f t="array" ref="T309">IF(Tabel1[[#This Row],[auxi]:[auxi]],SUMIF(Tabel1[semaine],Tabel1[[#This Row],[semaine]],Tabel1[Repas matin]),"-")</f>
        <v>-</v>
      </c>
      <c r="U309" s="35" t="str" cm="1">
        <f t="array" ref="U309">IF(Tabel1[[#This Row],[auxi]:[auxi]],SUMIF(Tabel1[semaine],Tabel1[[#This Row],[semaine]],Tabel1[Repas soir]),"-")</f>
        <v>-</v>
      </c>
      <c r="V309"/>
    </row>
    <row r="310" spans="1:22" ht="15.75" thickBot="1" x14ac:dyDescent="0.3">
      <c r="A310" s="35" t="str">
        <f>MOD(YEAR(Tabel1[[#This Row],[Date]]-WEEKDAY(Tabel1[[#This Row],[Date]],2)+4),100)&amp;TEXT(_xlfn.ISOWEEKNUM(Tabel1[[#This Row],[Date]]),"-00")</f>
        <v>26-44</v>
      </c>
      <c r="B310" s="55" t="str">
        <f>MOD(YEAR(Tabel1[[#This Row],[Date]]),100) &amp; TEXT(MONTH(Tabel1[[#This Row],[Date]]),"-00")</f>
        <v>26-10</v>
      </c>
      <c r="C310" s="36">
        <v>46326</v>
      </c>
      <c r="D310" s="37"/>
      <c r="E310" s="37"/>
      <c r="F310" s="37"/>
      <c r="G310" s="37"/>
      <c r="H310" s="37"/>
      <c r="I310" s="37"/>
      <c r="J310" s="37"/>
      <c r="K310" s="37"/>
      <c r="L310" s="38">
        <f>IF(OR(C310="",ISBLANK(C310)),"",IF(G310="",0,G310-D310-(F310-E310))+IF(K310="",0,IF(K310&lt;H310,K310+1,K310)-H310-(J310-I310)))</f>
        <v>0</v>
      </c>
      <c r="M310" s="39"/>
      <c r="N310" s="38">
        <f>IF(C310="","",IF(M310&lt;&gt;"",IF(ISNUMBER(SEARCH("ecole",M310)),8/24,IF(OR(M310="Congés payés",M310="RTT",M310="Arrêt de travail",M310="Congés sans solde",M310="Jour de repos",M310="Formation"),7/24,IF(M310="Férié",7.8/24,L310))),L310))</f>
        <v>0</v>
      </c>
      <c r="O310" s="39"/>
      <c r="P310" s="40"/>
      <c r="Q310" s="52" cm="1">
        <f t="array" ref="Q310">--(_xlfn.AGGREGATE(14,6,Tabel1[Date]/(Tabel1[semaine]=Tabel1[[#This Row],[semaine]]),1)=Tabel1[[#This Row],[Date]])</f>
        <v>0</v>
      </c>
      <c r="R310" s="41" t="str" cm="1">
        <f t="array" ref="R310">IF(Tabel1[[#This Row],[auxi]:[auxi]],SUMIF(Tabel1[semaine],Tabel1[[#This Row],[semaine]],Tabel1[Heures payées]),"-")</f>
        <v>-</v>
      </c>
      <c r="S310" s="42" t="str" cm="1">
        <f t="array" ref="S310">IF(Tabel1[[#This Row],[auxi]:[auxi]],Tabel1[[#This Row],[total semaine]]*24-Contrat_hebdo__h,"")</f>
        <v/>
      </c>
      <c r="T310" s="35" t="str" cm="1">
        <f t="array" ref="T310">IF(Tabel1[[#This Row],[auxi]:[auxi]],SUMIF(Tabel1[semaine],Tabel1[[#This Row],[semaine]],Tabel1[Repas matin]),"-")</f>
        <v>-</v>
      </c>
      <c r="U310" s="35" t="str" cm="1">
        <f t="array" ref="U310">IF(Tabel1[[#This Row],[auxi]:[auxi]],SUMIF(Tabel1[semaine],Tabel1[[#This Row],[semaine]],Tabel1[Repas soir]),"-")</f>
        <v>-</v>
      </c>
      <c r="V310"/>
    </row>
    <row r="311" spans="1:22" ht="15.75" thickBot="1" x14ac:dyDescent="0.3">
      <c r="A311" s="35" t="str">
        <f>MOD(YEAR(Tabel1[[#This Row],[Date]]-WEEKDAY(Tabel1[[#This Row],[Date]],2)+4),100)&amp;TEXT(_xlfn.ISOWEEKNUM(Tabel1[[#This Row],[Date]]),"-00")</f>
        <v>26-44</v>
      </c>
      <c r="B311" s="55" t="str">
        <f>MOD(YEAR(Tabel1[[#This Row],[Date]]),100) &amp; TEXT(MONTH(Tabel1[[#This Row],[Date]]),"-00")</f>
        <v>26-11</v>
      </c>
      <c r="C311" s="36">
        <v>46327</v>
      </c>
      <c r="D311" s="37"/>
      <c r="E311" s="37"/>
      <c r="F311" s="37"/>
      <c r="G311" s="37"/>
      <c r="H311" s="37"/>
      <c r="I311" s="37"/>
      <c r="J311" s="37"/>
      <c r="K311" s="37"/>
      <c r="L311" s="38">
        <f>IF(OR(C311="",ISBLANK(C311)),"",IF(G311="",0,G311-D311-(F311-E311))+IF(K311="",0,IF(K311&lt;H311,K311+1,K311)-H311-(J311-I311)))</f>
        <v>0</v>
      </c>
      <c r="M311" s="39"/>
      <c r="N311" s="38">
        <f>IF(C311="","",IF(M311&lt;&gt;"",IF(ISNUMBER(SEARCH("ecole",M311)),8/24,IF(OR(M311="Congés payés",M311="RTT",M311="Arrêt de travail",M311="Congés sans solde",M311="Jour de repos",M311="Formation"),7/24,IF(M311="Férié",7.8/24,L311))),L311))</f>
        <v>0</v>
      </c>
      <c r="O311" s="39"/>
      <c r="P311" s="40"/>
      <c r="Q311" s="52" cm="1">
        <f t="array" ref="Q311">--(_xlfn.AGGREGATE(14,6,Tabel1[Date]/(Tabel1[semaine]=Tabel1[[#This Row],[semaine]]),1)=Tabel1[[#This Row],[Date]])</f>
        <v>1</v>
      </c>
      <c r="R311" s="41" cm="1">
        <f t="array" ref="R311">IF(Tabel1[[#This Row],[auxi]:[auxi]],SUMIF(Tabel1[semaine],Tabel1[[#This Row],[semaine]],Tabel1[Heures payées]),"-")</f>
        <v>0</v>
      </c>
      <c r="S311" s="42" cm="1">
        <f t="array" ref="S311">IF(Tabel1[[#This Row],[auxi]:[auxi]],Tabel1[[#This Row],[total semaine]]*24-Contrat_hebdo__h,"")</f>
        <v>-39</v>
      </c>
      <c r="T311" s="35" cm="1">
        <f t="array" ref="T311">IF(Tabel1[[#This Row],[auxi]:[auxi]],SUMIF(Tabel1[semaine],Tabel1[[#This Row],[semaine]],Tabel1[Repas matin]),"-")</f>
        <v>0</v>
      </c>
      <c r="U311" s="35" cm="1">
        <f t="array" ref="U311">IF(Tabel1[[#This Row],[auxi]:[auxi]],SUMIF(Tabel1[semaine],Tabel1[[#This Row],[semaine]],Tabel1[Repas soir]),"-")</f>
        <v>0</v>
      </c>
      <c r="V311"/>
    </row>
    <row r="312" spans="1:22" ht="15.75" thickBot="1" x14ac:dyDescent="0.3">
      <c r="A312" s="35" t="str">
        <f>MOD(YEAR(Tabel1[[#This Row],[Date]]-WEEKDAY(Tabel1[[#This Row],[Date]],2)+4),100)&amp;TEXT(_xlfn.ISOWEEKNUM(Tabel1[[#This Row],[Date]]),"-00")</f>
        <v>26-45</v>
      </c>
      <c r="B312" s="55" t="str">
        <f>MOD(YEAR(Tabel1[[#This Row],[Date]]),100) &amp; TEXT(MONTH(Tabel1[[#This Row],[Date]]),"-00")</f>
        <v>26-11</v>
      </c>
      <c r="C312" s="36">
        <v>46328</v>
      </c>
      <c r="D312" s="37"/>
      <c r="E312" s="37"/>
      <c r="F312" s="37"/>
      <c r="G312" s="37"/>
      <c r="H312" s="37"/>
      <c r="I312" s="37"/>
      <c r="J312" s="37"/>
      <c r="K312" s="37"/>
      <c r="L312" s="38">
        <f>IF(OR(C312="",ISBLANK(C312)),"",IF(G312="",0,G312-D312-(F312-E312))+IF(K312="",0,IF(K312&lt;H312,K312+1,K312)-H312-(J312-I312)))</f>
        <v>0</v>
      </c>
      <c r="M312" s="39"/>
      <c r="N312" s="38">
        <f>IF(C312="","",IF(M312&lt;&gt;"",IF(ISNUMBER(SEARCH("ecole",M312)),8/24,IF(OR(M312="Congés payés",M312="RTT",M312="Arrêt de travail",M312="Congés sans solde",M312="Jour de repos",M312="Formation"),7/24,IF(M312="Férié",7.8/24,L312))),L312))</f>
        <v>0</v>
      </c>
      <c r="O312" s="39"/>
      <c r="P312" s="40"/>
      <c r="Q312" s="52" cm="1">
        <f t="array" ref="Q312">--(_xlfn.AGGREGATE(14,6,Tabel1[Date]/(Tabel1[semaine]=Tabel1[[#This Row],[semaine]]),1)=Tabel1[[#This Row],[Date]])</f>
        <v>0</v>
      </c>
      <c r="R312" s="41" t="str" cm="1">
        <f t="array" ref="R312">IF(Tabel1[[#This Row],[auxi]:[auxi]],SUMIF(Tabel1[semaine],Tabel1[[#This Row],[semaine]],Tabel1[Heures payées]),"-")</f>
        <v>-</v>
      </c>
      <c r="S312" s="42" t="str" cm="1">
        <f t="array" ref="S312">IF(Tabel1[[#This Row],[auxi]:[auxi]],Tabel1[[#This Row],[total semaine]]*24-Contrat_hebdo__h,"")</f>
        <v/>
      </c>
      <c r="T312" s="35" t="str" cm="1">
        <f t="array" ref="T312">IF(Tabel1[[#This Row],[auxi]:[auxi]],SUMIF(Tabel1[semaine],Tabel1[[#This Row],[semaine]],Tabel1[Repas matin]),"-")</f>
        <v>-</v>
      </c>
      <c r="U312" s="35" t="str" cm="1">
        <f t="array" ref="U312">IF(Tabel1[[#This Row],[auxi]:[auxi]],SUMIF(Tabel1[semaine],Tabel1[[#This Row],[semaine]],Tabel1[Repas soir]),"-")</f>
        <v>-</v>
      </c>
      <c r="V312"/>
    </row>
    <row r="313" spans="1:22" ht="15.75" thickBot="1" x14ac:dyDescent="0.3">
      <c r="A313" s="35" t="str">
        <f>MOD(YEAR(Tabel1[[#This Row],[Date]]-WEEKDAY(Tabel1[[#This Row],[Date]],2)+4),100)&amp;TEXT(_xlfn.ISOWEEKNUM(Tabel1[[#This Row],[Date]]),"-00")</f>
        <v>26-45</v>
      </c>
      <c r="B313" s="55" t="str">
        <f>MOD(YEAR(Tabel1[[#This Row],[Date]]),100) &amp; TEXT(MONTH(Tabel1[[#This Row],[Date]]),"-00")</f>
        <v>26-11</v>
      </c>
      <c r="C313" s="36">
        <v>46329</v>
      </c>
      <c r="D313" s="37"/>
      <c r="E313" s="37"/>
      <c r="F313" s="37"/>
      <c r="G313" s="37"/>
      <c r="H313" s="37"/>
      <c r="I313" s="37"/>
      <c r="J313" s="37"/>
      <c r="K313" s="37"/>
      <c r="L313" s="38">
        <f>IF(OR(C313="",ISBLANK(C313)),"",IF(G313="",0,G313-D313-(F313-E313))+IF(K313="",0,IF(K313&lt;H313,K313+1,K313)-H313-(J313-I313)))</f>
        <v>0</v>
      </c>
      <c r="M313" s="39"/>
      <c r="N313" s="38">
        <f>IF(C313="","",IF(M313&lt;&gt;"",IF(ISNUMBER(SEARCH("ecole",M313)),8/24,IF(OR(M313="Congés payés",M313="RTT",M313="Arrêt de travail",M313="Congés sans solde",M313="Jour de repos",M313="Formation"),7/24,IF(M313="Férié",7.8/24,L313))),L313))</f>
        <v>0</v>
      </c>
      <c r="O313" s="39"/>
      <c r="P313" s="40"/>
      <c r="Q313" s="52" cm="1">
        <f t="array" ref="Q313">--(_xlfn.AGGREGATE(14,6,Tabel1[Date]/(Tabel1[semaine]=Tabel1[[#This Row],[semaine]]),1)=Tabel1[[#This Row],[Date]])</f>
        <v>0</v>
      </c>
      <c r="R313" s="41" t="str" cm="1">
        <f t="array" ref="R313">IF(Tabel1[[#This Row],[auxi]:[auxi]],SUMIF(Tabel1[semaine],Tabel1[[#This Row],[semaine]],Tabel1[Heures payées]),"-")</f>
        <v>-</v>
      </c>
      <c r="S313" s="42" t="str" cm="1">
        <f t="array" ref="S313">IF(Tabel1[[#This Row],[auxi]:[auxi]],Tabel1[[#This Row],[total semaine]]*24-Contrat_hebdo__h,"")</f>
        <v/>
      </c>
      <c r="T313" s="35" t="str" cm="1">
        <f t="array" ref="T313">IF(Tabel1[[#This Row],[auxi]:[auxi]],SUMIF(Tabel1[semaine],Tabel1[[#This Row],[semaine]],Tabel1[Repas matin]),"-")</f>
        <v>-</v>
      </c>
      <c r="U313" s="35" t="str" cm="1">
        <f t="array" ref="U313">IF(Tabel1[[#This Row],[auxi]:[auxi]],SUMIF(Tabel1[semaine],Tabel1[[#This Row],[semaine]],Tabel1[Repas soir]),"-")</f>
        <v>-</v>
      </c>
      <c r="V313"/>
    </row>
    <row r="314" spans="1:22" ht="15.75" thickBot="1" x14ac:dyDescent="0.3">
      <c r="A314" s="35" t="str">
        <f>MOD(YEAR(Tabel1[[#This Row],[Date]]-WEEKDAY(Tabel1[[#This Row],[Date]],2)+4),100)&amp;TEXT(_xlfn.ISOWEEKNUM(Tabel1[[#This Row],[Date]]),"-00")</f>
        <v>26-45</v>
      </c>
      <c r="B314" s="55" t="str">
        <f>MOD(YEAR(Tabel1[[#This Row],[Date]]),100) &amp; TEXT(MONTH(Tabel1[[#This Row],[Date]]),"-00")</f>
        <v>26-11</v>
      </c>
      <c r="C314" s="36">
        <v>46330</v>
      </c>
      <c r="D314" s="37"/>
      <c r="E314" s="37"/>
      <c r="F314" s="37"/>
      <c r="G314" s="37"/>
      <c r="H314" s="37"/>
      <c r="I314" s="37"/>
      <c r="J314" s="37"/>
      <c r="K314" s="37"/>
      <c r="L314" s="38">
        <f>IF(OR(C314="",ISBLANK(C314)),"",IF(G314="",0,G314-D314-(F314-E314))+IF(K314="",0,IF(K314&lt;H314,K314+1,K314)-H314-(J314-I314)))</f>
        <v>0</v>
      </c>
      <c r="M314" s="39"/>
      <c r="N314" s="38">
        <f>IF(C314="","",IF(M314&lt;&gt;"",IF(ISNUMBER(SEARCH("ecole",M314)),8/24,IF(OR(M314="Congés payés",M314="RTT",M314="Arrêt de travail",M314="Congés sans solde",M314="Jour de repos",M314="Formation"),7/24,IF(M314="Férié",7.8/24,L314))),L314))</f>
        <v>0</v>
      </c>
      <c r="O314" s="39"/>
      <c r="P314" s="40"/>
      <c r="Q314" s="52" cm="1">
        <f t="array" ref="Q314">--(_xlfn.AGGREGATE(14,6,Tabel1[Date]/(Tabel1[semaine]=Tabel1[[#This Row],[semaine]]),1)=Tabel1[[#This Row],[Date]])</f>
        <v>0</v>
      </c>
      <c r="R314" s="41" t="str" cm="1">
        <f t="array" ref="R314">IF(Tabel1[[#This Row],[auxi]:[auxi]],SUMIF(Tabel1[semaine],Tabel1[[#This Row],[semaine]],Tabel1[Heures payées]),"-")</f>
        <v>-</v>
      </c>
      <c r="S314" s="42" t="str" cm="1">
        <f t="array" ref="S314">IF(Tabel1[[#This Row],[auxi]:[auxi]],Tabel1[[#This Row],[total semaine]]*24-Contrat_hebdo__h,"")</f>
        <v/>
      </c>
      <c r="T314" s="35" t="str" cm="1">
        <f t="array" ref="T314">IF(Tabel1[[#This Row],[auxi]:[auxi]],SUMIF(Tabel1[semaine],Tabel1[[#This Row],[semaine]],Tabel1[Repas matin]),"-")</f>
        <v>-</v>
      </c>
      <c r="U314" s="35" t="str" cm="1">
        <f t="array" ref="U314">IF(Tabel1[[#This Row],[auxi]:[auxi]],SUMIF(Tabel1[semaine],Tabel1[[#This Row],[semaine]],Tabel1[Repas soir]),"-")</f>
        <v>-</v>
      </c>
      <c r="V314"/>
    </row>
    <row r="315" spans="1:22" ht="15.75" thickBot="1" x14ac:dyDescent="0.3">
      <c r="A315" s="35" t="str">
        <f>MOD(YEAR(Tabel1[[#This Row],[Date]]-WEEKDAY(Tabel1[[#This Row],[Date]],2)+4),100)&amp;TEXT(_xlfn.ISOWEEKNUM(Tabel1[[#This Row],[Date]]),"-00")</f>
        <v>26-45</v>
      </c>
      <c r="B315" s="55" t="str">
        <f>MOD(YEAR(Tabel1[[#This Row],[Date]]),100) &amp; TEXT(MONTH(Tabel1[[#This Row],[Date]]),"-00")</f>
        <v>26-11</v>
      </c>
      <c r="C315" s="36">
        <v>46331</v>
      </c>
      <c r="D315" s="37"/>
      <c r="E315" s="37"/>
      <c r="F315" s="37"/>
      <c r="G315" s="37"/>
      <c r="H315" s="37"/>
      <c r="I315" s="37"/>
      <c r="J315" s="37"/>
      <c r="K315" s="37"/>
      <c r="L315" s="38">
        <f>IF(OR(C315="",ISBLANK(C315)),"",IF(G315="",0,G315-D315-(F315-E315))+IF(K315="",0,IF(K315&lt;H315,K315+1,K315)-H315-(J315-I315)))</f>
        <v>0</v>
      </c>
      <c r="M315" s="39"/>
      <c r="N315" s="38">
        <f>IF(C315="","",IF(M315&lt;&gt;"",IF(ISNUMBER(SEARCH("ecole",M315)),8/24,IF(OR(M315="Congés payés",M315="RTT",M315="Arrêt de travail",M315="Congés sans solde",M315="Jour de repos",M315="Formation"),7/24,IF(M315="Férié",7.8/24,L315))),L315))</f>
        <v>0</v>
      </c>
      <c r="O315" s="39"/>
      <c r="P315" s="40"/>
      <c r="Q315" s="52" cm="1">
        <f t="array" ref="Q315">--(_xlfn.AGGREGATE(14,6,Tabel1[Date]/(Tabel1[semaine]=Tabel1[[#This Row],[semaine]]),1)=Tabel1[[#This Row],[Date]])</f>
        <v>0</v>
      </c>
      <c r="R315" s="41" t="str" cm="1">
        <f t="array" ref="R315">IF(Tabel1[[#This Row],[auxi]:[auxi]],SUMIF(Tabel1[semaine],Tabel1[[#This Row],[semaine]],Tabel1[Heures payées]),"-")</f>
        <v>-</v>
      </c>
      <c r="S315" s="42" t="str" cm="1">
        <f t="array" ref="S315">IF(Tabel1[[#This Row],[auxi]:[auxi]],Tabel1[[#This Row],[total semaine]]*24-Contrat_hebdo__h,"")</f>
        <v/>
      </c>
      <c r="T315" s="35" t="str" cm="1">
        <f t="array" ref="T315">IF(Tabel1[[#This Row],[auxi]:[auxi]],SUMIF(Tabel1[semaine],Tabel1[[#This Row],[semaine]],Tabel1[Repas matin]),"-")</f>
        <v>-</v>
      </c>
      <c r="U315" s="35" t="str" cm="1">
        <f t="array" ref="U315">IF(Tabel1[[#This Row],[auxi]:[auxi]],SUMIF(Tabel1[semaine],Tabel1[[#This Row],[semaine]],Tabel1[Repas soir]),"-")</f>
        <v>-</v>
      </c>
      <c r="V315"/>
    </row>
    <row r="316" spans="1:22" ht="15.75" thickBot="1" x14ac:dyDescent="0.3">
      <c r="A316" s="35" t="str">
        <f>MOD(YEAR(Tabel1[[#This Row],[Date]]-WEEKDAY(Tabel1[[#This Row],[Date]],2)+4),100)&amp;TEXT(_xlfn.ISOWEEKNUM(Tabel1[[#This Row],[Date]]),"-00")</f>
        <v>26-45</v>
      </c>
      <c r="B316" s="55" t="str">
        <f>MOD(YEAR(Tabel1[[#This Row],[Date]]),100) &amp; TEXT(MONTH(Tabel1[[#This Row],[Date]]),"-00")</f>
        <v>26-11</v>
      </c>
      <c r="C316" s="36">
        <v>46332</v>
      </c>
      <c r="D316" s="37"/>
      <c r="E316" s="37"/>
      <c r="F316" s="37"/>
      <c r="G316" s="37"/>
      <c r="H316" s="37"/>
      <c r="I316" s="37"/>
      <c r="J316" s="37"/>
      <c r="K316" s="37"/>
      <c r="L316" s="38">
        <f>IF(OR(C316="",ISBLANK(C316)),"",IF(G316="",0,G316-D316-(F316-E316))+IF(K316="",0,IF(K316&lt;H316,K316+1,K316)-H316-(J316-I316)))</f>
        <v>0</v>
      </c>
      <c r="M316" s="39"/>
      <c r="N316" s="38">
        <f>IF(C316="","",IF(M316&lt;&gt;"",IF(ISNUMBER(SEARCH("ecole",M316)),8/24,IF(OR(M316="Congés payés",M316="RTT",M316="Arrêt de travail",M316="Congés sans solde",M316="Jour de repos",M316="Formation"),7/24,IF(M316="Férié",7.8/24,L316))),L316))</f>
        <v>0</v>
      </c>
      <c r="O316" s="39"/>
      <c r="P316" s="40"/>
      <c r="Q316" s="52" cm="1">
        <f t="array" ref="Q316">--(_xlfn.AGGREGATE(14,6,Tabel1[Date]/(Tabel1[semaine]=Tabel1[[#This Row],[semaine]]),1)=Tabel1[[#This Row],[Date]])</f>
        <v>0</v>
      </c>
      <c r="R316" s="41" t="str" cm="1">
        <f t="array" ref="R316">IF(Tabel1[[#This Row],[auxi]:[auxi]],SUMIF(Tabel1[semaine],Tabel1[[#This Row],[semaine]],Tabel1[Heures payées]),"-")</f>
        <v>-</v>
      </c>
      <c r="S316" s="42" t="str" cm="1">
        <f t="array" ref="S316">IF(Tabel1[[#This Row],[auxi]:[auxi]],Tabel1[[#This Row],[total semaine]]*24-Contrat_hebdo__h,"")</f>
        <v/>
      </c>
      <c r="T316" s="35" t="str" cm="1">
        <f t="array" ref="T316">IF(Tabel1[[#This Row],[auxi]:[auxi]],SUMIF(Tabel1[semaine],Tabel1[[#This Row],[semaine]],Tabel1[Repas matin]),"-")</f>
        <v>-</v>
      </c>
      <c r="U316" s="35" t="str" cm="1">
        <f t="array" ref="U316">IF(Tabel1[[#This Row],[auxi]:[auxi]],SUMIF(Tabel1[semaine],Tabel1[[#This Row],[semaine]],Tabel1[Repas soir]),"-")</f>
        <v>-</v>
      </c>
      <c r="V316"/>
    </row>
    <row r="317" spans="1:22" ht="15.75" thickBot="1" x14ac:dyDescent="0.3">
      <c r="A317" s="35" t="str">
        <f>MOD(YEAR(Tabel1[[#This Row],[Date]]-WEEKDAY(Tabel1[[#This Row],[Date]],2)+4),100)&amp;TEXT(_xlfn.ISOWEEKNUM(Tabel1[[#This Row],[Date]]),"-00")</f>
        <v>26-45</v>
      </c>
      <c r="B317" s="55" t="str">
        <f>MOD(YEAR(Tabel1[[#This Row],[Date]]),100) &amp; TEXT(MONTH(Tabel1[[#This Row],[Date]]),"-00")</f>
        <v>26-11</v>
      </c>
      <c r="C317" s="36">
        <v>46333</v>
      </c>
      <c r="D317" s="37"/>
      <c r="E317" s="37"/>
      <c r="F317" s="37"/>
      <c r="G317" s="37"/>
      <c r="H317" s="37"/>
      <c r="I317" s="37"/>
      <c r="J317" s="37"/>
      <c r="K317" s="37"/>
      <c r="L317" s="38">
        <f>IF(OR(C317="",ISBLANK(C317)),"",IF(G317="",0,G317-D317-(F317-E317))+IF(K317="",0,IF(K317&lt;H317,K317+1,K317)-H317-(J317-I317)))</f>
        <v>0</v>
      </c>
      <c r="M317" s="39"/>
      <c r="N317" s="38">
        <f>IF(C317="","",IF(M317&lt;&gt;"",IF(ISNUMBER(SEARCH("ecole",M317)),8/24,IF(OR(M317="Congés payés",M317="RTT",M317="Arrêt de travail",M317="Congés sans solde",M317="Jour de repos",M317="Formation"),7/24,IF(M317="Férié",7.8/24,L317))),L317))</f>
        <v>0</v>
      </c>
      <c r="O317" s="39"/>
      <c r="P317" s="40"/>
      <c r="Q317" s="52" cm="1">
        <f t="array" ref="Q317">--(_xlfn.AGGREGATE(14,6,Tabel1[Date]/(Tabel1[semaine]=Tabel1[[#This Row],[semaine]]),1)=Tabel1[[#This Row],[Date]])</f>
        <v>0</v>
      </c>
      <c r="R317" s="41" t="str" cm="1">
        <f t="array" ref="R317">IF(Tabel1[[#This Row],[auxi]:[auxi]],SUMIF(Tabel1[semaine],Tabel1[[#This Row],[semaine]],Tabel1[Heures payées]),"-")</f>
        <v>-</v>
      </c>
      <c r="S317" s="42" t="str" cm="1">
        <f t="array" ref="S317">IF(Tabel1[[#This Row],[auxi]:[auxi]],Tabel1[[#This Row],[total semaine]]*24-Contrat_hebdo__h,"")</f>
        <v/>
      </c>
      <c r="T317" s="35" t="str" cm="1">
        <f t="array" ref="T317">IF(Tabel1[[#This Row],[auxi]:[auxi]],SUMIF(Tabel1[semaine],Tabel1[[#This Row],[semaine]],Tabel1[Repas matin]),"-")</f>
        <v>-</v>
      </c>
      <c r="U317" s="35" t="str" cm="1">
        <f t="array" ref="U317">IF(Tabel1[[#This Row],[auxi]:[auxi]],SUMIF(Tabel1[semaine],Tabel1[[#This Row],[semaine]],Tabel1[Repas soir]),"-")</f>
        <v>-</v>
      </c>
      <c r="V317"/>
    </row>
    <row r="318" spans="1:22" ht="15.75" thickBot="1" x14ac:dyDescent="0.3">
      <c r="A318" s="35" t="str">
        <f>MOD(YEAR(Tabel1[[#This Row],[Date]]-WEEKDAY(Tabel1[[#This Row],[Date]],2)+4),100)&amp;TEXT(_xlfn.ISOWEEKNUM(Tabel1[[#This Row],[Date]]),"-00")</f>
        <v>26-45</v>
      </c>
      <c r="B318" s="55" t="str">
        <f>MOD(YEAR(Tabel1[[#This Row],[Date]]),100) &amp; TEXT(MONTH(Tabel1[[#This Row],[Date]]),"-00")</f>
        <v>26-11</v>
      </c>
      <c r="C318" s="36">
        <v>46334</v>
      </c>
      <c r="D318" s="37"/>
      <c r="E318" s="37"/>
      <c r="F318" s="37"/>
      <c r="G318" s="37"/>
      <c r="H318" s="37"/>
      <c r="I318" s="37"/>
      <c r="J318" s="37"/>
      <c r="K318" s="37"/>
      <c r="L318" s="38">
        <f>IF(OR(C318="",ISBLANK(C318)),"",IF(G318="",0,G318-D318-(F318-E318))+IF(K318="",0,IF(K318&lt;H318,K318+1,K318)-H318-(J318-I318)))</f>
        <v>0</v>
      </c>
      <c r="M318" s="39"/>
      <c r="N318" s="38">
        <f>IF(C318="","",IF(M318&lt;&gt;"",IF(ISNUMBER(SEARCH("ecole",M318)),8/24,IF(OR(M318="Congés payés",M318="RTT",M318="Arrêt de travail",M318="Congés sans solde",M318="Jour de repos",M318="Formation"),7/24,IF(M318="Férié",7.8/24,L318))),L318))</f>
        <v>0</v>
      </c>
      <c r="O318" s="39"/>
      <c r="P318" s="40"/>
      <c r="Q318" s="52" cm="1">
        <f t="array" ref="Q318">--(_xlfn.AGGREGATE(14,6,Tabel1[Date]/(Tabel1[semaine]=Tabel1[[#This Row],[semaine]]),1)=Tabel1[[#This Row],[Date]])</f>
        <v>1</v>
      </c>
      <c r="R318" s="41" cm="1">
        <f t="array" ref="R318">IF(Tabel1[[#This Row],[auxi]:[auxi]],SUMIF(Tabel1[semaine],Tabel1[[#This Row],[semaine]],Tabel1[Heures payées]),"-")</f>
        <v>0</v>
      </c>
      <c r="S318" s="42" cm="1">
        <f t="array" ref="S318">IF(Tabel1[[#This Row],[auxi]:[auxi]],Tabel1[[#This Row],[total semaine]]*24-Contrat_hebdo__h,"")</f>
        <v>-39</v>
      </c>
      <c r="T318" s="35" cm="1">
        <f t="array" ref="T318">IF(Tabel1[[#This Row],[auxi]:[auxi]],SUMIF(Tabel1[semaine],Tabel1[[#This Row],[semaine]],Tabel1[Repas matin]),"-")</f>
        <v>0</v>
      </c>
      <c r="U318" s="35" cm="1">
        <f t="array" ref="U318">IF(Tabel1[[#This Row],[auxi]:[auxi]],SUMIF(Tabel1[semaine],Tabel1[[#This Row],[semaine]],Tabel1[Repas soir]),"-")</f>
        <v>0</v>
      </c>
      <c r="V318"/>
    </row>
    <row r="319" spans="1:22" ht="15.75" thickBot="1" x14ac:dyDescent="0.3">
      <c r="A319" s="35" t="str">
        <f>MOD(YEAR(Tabel1[[#This Row],[Date]]-WEEKDAY(Tabel1[[#This Row],[Date]],2)+4),100)&amp;TEXT(_xlfn.ISOWEEKNUM(Tabel1[[#This Row],[Date]]),"-00")</f>
        <v>26-46</v>
      </c>
      <c r="B319" s="55" t="str">
        <f>MOD(YEAR(Tabel1[[#This Row],[Date]]),100) &amp; TEXT(MONTH(Tabel1[[#This Row],[Date]]),"-00")</f>
        <v>26-11</v>
      </c>
      <c r="C319" s="36">
        <v>46335</v>
      </c>
      <c r="D319" s="37"/>
      <c r="E319" s="37"/>
      <c r="F319" s="37"/>
      <c r="G319" s="37"/>
      <c r="H319" s="37"/>
      <c r="I319" s="37"/>
      <c r="J319" s="37"/>
      <c r="K319" s="37"/>
      <c r="L319" s="38">
        <f>IF(OR(C319="",ISBLANK(C319)),"",IF(G319="",0,G319-D319-(F319-E319))+IF(K319="",0,IF(K319&lt;H319,K319+1,K319)-H319-(J319-I319)))</f>
        <v>0</v>
      </c>
      <c r="M319" s="39"/>
      <c r="N319" s="38">
        <f>IF(C319="","",IF(M319&lt;&gt;"",IF(ISNUMBER(SEARCH("ecole",M319)),8/24,IF(OR(M319="Congés payés",M319="RTT",M319="Arrêt de travail",M319="Congés sans solde",M319="Jour de repos",M319="Formation"),7/24,IF(M319="Férié",7.8/24,L319))),L319))</f>
        <v>0</v>
      </c>
      <c r="O319" s="39"/>
      <c r="P319" s="40"/>
      <c r="Q319" s="52" cm="1">
        <f t="array" ref="Q319">--(_xlfn.AGGREGATE(14,6,Tabel1[Date]/(Tabel1[semaine]=Tabel1[[#This Row],[semaine]]),1)=Tabel1[[#This Row],[Date]])</f>
        <v>0</v>
      </c>
      <c r="R319" s="41" t="str" cm="1">
        <f t="array" ref="R319">IF(Tabel1[[#This Row],[auxi]:[auxi]],SUMIF(Tabel1[semaine],Tabel1[[#This Row],[semaine]],Tabel1[Heures payées]),"-")</f>
        <v>-</v>
      </c>
      <c r="S319" s="42" t="str" cm="1">
        <f t="array" ref="S319">IF(Tabel1[[#This Row],[auxi]:[auxi]],Tabel1[[#This Row],[total semaine]]*24-Contrat_hebdo__h,"")</f>
        <v/>
      </c>
      <c r="T319" s="35" t="str" cm="1">
        <f t="array" ref="T319">IF(Tabel1[[#This Row],[auxi]:[auxi]],SUMIF(Tabel1[semaine],Tabel1[[#This Row],[semaine]],Tabel1[Repas matin]),"-")</f>
        <v>-</v>
      </c>
      <c r="U319" s="35" t="str" cm="1">
        <f t="array" ref="U319">IF(Tabel1[[#This Row],[auxi]:[auxi]],SUMIF(Tabel1[semaine],Tabel1[[#This Row],[semaine]],Tabel1[Repas soir]),"-")</f>
        <v>-</v>
      </c>
      <c r="V319"/>
    </row>
    <row r="320" spans="1:22" ht="15.75" thickBot="1" x14ac:dyDescent="0.3">
      <c r="A320" s="35" t="str">
        <f>MOD(YEAR(Tabel1[[#This Row],[Date]]-WEEKDAY(Tabel1[[#This Row],[Date]],2)+4),100)&amp;TEXT(_xlfn.ISOWEEKNUM(Tabel1[[#This Row],[Date]]),"-00")</f>
        <v>26-46</v>
      </c>
      <c r="B320" s="55" t="str">
        <f>MOD(YEAR(Tabel1[[#This Row],[Date]]),100) &amp; TEXT(MONTH(Tabel1[[#This Row],[Date]]),"-00")</f>
        <v>26-11</v>
      </c>
      <c r="C320" s="36">
        <v>46336</v>
      </c>
      <c r="D320" s="37"/>
      <c r="E320" s="37"/>
      <c r="F320" s="37"/>
      <c r="G320" s="37"/>
      <c r="H320" s="37"/>
      <c r="I320" s="37"/>
      <c r="J320" s="37"/>
      <c r="K320" s="37"/>
      <c r="L320" s="38">
        <f>IF(OR(C320="",ISBLANK(C320)),"",IF(G320="",0,G320-D320-(F320-E320))+IF(K320="",0,IF(K320&lt;H320,K320+1,K320)-H320-(J320-I320)))</f>
        <v>0</v>
      </c>
      <c r="M320" s="39"/>
      <c r="N320" s="38">
        <f>IF(C320="","",IF(M320&lt;&gt;"",IF(ISNUMBER(SEARCH("ecole",M320)),8/24,IF(OR(M320="Congés payés",M320="RTT",M320="Arrêt de travail",M320="Congés sans solde",M320="Jour de repos",M320="Formation"),7/24,IF(M320="Férié",7.8/24,L320))),L320))</f>
        <v>0</v>
      </c>
      <c r="O320" s="39"/>
      <c r="P320" s="40"/>
      <c r="Q320" s="52" cm="1">
        <f t="array" ref="Q320">--(_xlfn.AGGREGATE(14,6,Tabel1[Date]/(Tabel1[semaine]=Tabel1[[#This Row],[semaine]]),1)=Tabel1[[#This Row],[Date]])</f>
        <v>0</v>
      </c>
      <c r="R320" s="41" t="str" cm="1">
        <f t="array" ref="R320">IF(Tabel1[[#This Row],[auxi]:[auxi]],SUMIF(Tabel1[semaine],Tabel1[[#This Row],[semaine]],Tabel1[Heures payées]),"-")</f>
        <v>-</v>
      </c>
      <c r="S320" s="42" t="str" cm="1">
        <f t="array" ref="S320">IF(Tabel1[[#This Row],[auxi]:[auxi]],Tabel1[[#This Row],[total semaine]]*24-Contrat_hebdo__h,"")</f>
        <v/>
      </c>
      <c r="T320" s="35" t="str" cm="1">
        <f t="array" ref="T320">IF(Tabel1[[#This Row],[auxi]:[auxi]],SUMIF(Tabel1[semaine],Tabel1[[#This Row],[semaine]],Tabel1[Repas matin]),"-")</f>
        <v>-</v>
      </c>
      <c r="U320" s="35" t="str" cm="1">
        <f t="array" ref="U320">IF(Tabel1[[#This Row],[auxi]:[auxi]],SUMIF(Tabel1[semaine],Tabel1[[#This Row],[semaine]],Tabel1[Repas soir]),"-")</f>
        <v>-</v>
      </c>
      <c r="V320"/>
    </row>
    <row r="321" spans="1:22" ht="15.75" thickBot="1" x14ac:dyDescent="0.3">
      <c r="A321" s="35" t="str">
        <f>MOD(YEAR(Tabel1[[#This Row],[Date]]-WEEKDAY(Tabel1[[#This Row],[Date]],2)+4),100)&amp;TEXT(_xlfn.ISOWEEKNUM(Tabel1[[#This Row],[Date]]),"-00")</f>
        <v>26-46</v>
      </c>
      <c r="B321" s="55" t="str">
        <f>MOD(YEAR(Tabel1[[#This Row],[Date]]),100) &amp; TEXT(MONTH(Tabel1[[#This Row],[Date]]),"-00")</f>
        <v>26-11</v>
      </c>
      <c r="C321" s="36">
        <v>46337</v>
      </c>
      <c r="D321" s="37"/>
      <c r="E321" s="37"/>
      <c r="F321" s="37"/>
      <c r="G321" s="37"/>
      <c r="H321" s="37"/>
      <c r="I321" s="37"/>
      <c r="J321" s="37"/>
      <c r="K321" s="37"/>
      <c r="L321" s="38">
        <f>IF(OR(C321="",ISBLANK(C321)),"",IF(G321="",0,G321-D321-(F321-E321))+IF(K321="",0,IF(K321&lt;H321,K321+1,K321)-H321-(J321-I321)))</f>
        <v>0</v>
      </c>
      <c r="M321" s="39"/>
      <c r="N321" s="38">
        <f>IF(C321="","",IF(M321&lt;&gt;"",IF(ISNUMBER(SEARCH("ecole",M321)),8/24,IF(OR(M321="Congés payés",M321="RTT",M321="Arrêt de travail",M321="Congés sans solde",M321="Jour de repos",M321="Formation"),7/24,IF(M321="Férié",7.8/24,L321))),L321))</f>
        <v>0</v>
      </c>
      <c r="O321" s="39"/>
      <c r="P321" s="40"/>
      <c r="Q321" s="52" cm="1">
        <f t="array" ref="Q321">--(_xlfn.AGGREGATE(14,6,Tabel1[Date]/(Tabel1[semaine]=Tabel1[[#This Row],[semaine]]),1)=Tabel1[[#This Row],[Date]])</f>
        <v>0</v>
      </c>
      <c r="R321" s="41" t="str" cm="1">
        <f t="array" ref="R321">IF(Tabel1[[#This Row],[auxi]:[auxi]],SUMIF(Tabel1[semaine],Tabel1[[#This Row],[semaine]],Tabel1[Heures payées]),"-")</f>
        <v>-</v>
      </c>
      <c r="S321" s="42" t="str" cm="1">
        <f t="array" ref="S321">IF(Tabel1[[#This Row],[auxi]:[auxi]],Tabel1[[#This Row],[total semaine]]*24-Contrat_hebdo__h,"")</f>
        <v/>
      </c>
      <c r="T321" s="35" t="str" cm="1">
        <f t="array" ref="T321">IF(Tabel1[[#This Row],[auxi]:[auxi]],SUMIF(Tabel1[semaine],Tabel1[[#This Row],[semaine]],Tabel1[Repas matin]),"-")</f>
        <v>-</v>
      </c>
      <c r="U321" s="35" t="str" cm="1">
        <f t="array" ref="U321">IF(Tabel1[[#This Row],[auxi]:[auxi]],SUMIF(Tabel1[semaine],Tabel1[[#This Row],[semaine]],Tabel1[Repas soir]),"-")</f>
        <v>-</v>
      </c>
      <c r="V321"/>
    </row>
    <row r="322" spans="1:22" ht="15.75" thickBot="1" x14ac:dyDescent="0.3">
      <c r="A322" s="35" t="str">
        <f>MOD(YEAR(Tabel1[[#This Row],[Date]]-WEEKDAY(Tabel1[[#This Row],[Date]],2)+4),100)&amp;TEXT(_xlfn.ISOWEEKNUM(Tabel1[[#This Row],[Date]]),"-00")</f>
        <v>26-46</v>
      </c>
      <c r="B322" s="55" t="str">
        <f>MOD(YEAR(Tabel1[[#This Row],[Date]]),100) &amp; TEXT(MONTH(Tabel1[[#This Row],[Date]]),"-00")</f>
        <v>26-11</v>
      </c>
      <c r="C322" s="36">
        <v>46338</v>
      </c>
      <c r="D322" s="37"/>
      <c r="E322" s="37"/>
      <c r="F322" s="37"/>
      <c r="G322" s="37"/>
      <c r="H322" s="37"/>
      <c r="I322" s="37"/>
      <c r="J322" s="37"/>
      <c r="K322" s="37"/>
      <c r="L322" s="38">
        <f>IF(OR(C322="",ISBLANK(C322)),"",IF(G322="",0,G322-D322-(F322-E322))+IF(K322="",0,IF(K322&lt;H322,K322+1,K322)-H322-(J322-I322)))</f>
        <v>0</v>
      </c>
      <c r="M322" s="39"/>
      <c r="N322" s="38">
        <f>IF(C322="","",IF(M322&lt;&gt;"",IF(ISNUMBER(SEARCH("ecole",M322)),8/24,IF(OR(M322="Congés payés",M322="RTT",M322="Arrêt de travail",M322="Congés sans solde",M322="Jour de repos",M322="Formation"),7/24,IF(M322="Férié",7.8/24,L322))),L322))</f>
        <v>0</v>
      </c>
      <c r="O322" s="39"/>
      <c r="P322" s="40"/>
      <c r="Q322" s="52" cm="1">
        <f t="array" ref="Q322">--(_xlfn.AGGREGATE(14,6,Tabel1[Date]/(Tabel1[semaine]=Tabel1[[#This Row],[semaine]]),1)=Tabel1[[#This Row],[Date]])</f>
        <v>0</v>
      </c>
      <c r="R322" s="41" t="str" cm="1">
        <f t="array" ref="R322">IF(Tabel1[[#This Row],[auxi]:[auxi]],SUMIF(Tabel1[semaine],Tabel1[[#This Row],[semaine]],Tabel1[Heures payées]),"-")</f>
        <v>-</v>
      </c>
      <c r="S322" s="42" t="str" cm="1">
        <f t="array" ref="S322">IF(Tabel1[[#This Row],[auxi]:[auxi]],Tabel1[[#This Row],[total semaine]]*24-Contrat_hebdo__h,"")</f>
        <v/>
      </c>
      <c r="T322" s="35" t="str" cm="1">
        <f t="array" ref="T322">IF(Tabel1[[#This Row],[auxi]:[auxi]],SUMIF(Tabel1[semaine],Tabel1[[#This Row],[semaine]],Tabel1[Repas matin]),"-")</f>
        <v>-</v>
      </c>
      <c r="U322" s="35" t="str" cm="1">
        <f t="array" ref="U322">IF(Tabel1[[#This Row],[auxi]:[auxi]],SUMIF(Tabel1[semaine],Tabel1[[#This Row],[semaine]],Tabel1[Repas soir]),"-")</f>
        <v>-</v>
      </c>
      <c r="V322"/>
    </row>
    <row r="323" spans="1:22" ht="15.75" thickBot="1" x14ac:dyDescent="0.3">
      <c r="A323" s="35" t="str">
        <f>MOD(YEAR(Tabel1[[#This Row],[Date]]-WEEKDAY(Tabel1[[#This Row],[Date]],2)+4),100)&amp;TEXT(_xlfn.ISOWEEKNUM(Tabel1[[#This Row],[Date]]),"-00")</f>
        <v>26-46</v>
      </c>
      <c r="B323" s="55" t="str">
        <f>MOD(YEAR(Tabel1[[#This Row],[Date]]),100) &amp; TEXT(MONTH(Tabel1[[#This Row],[Date]]),"-00")</f>
        <v>26-11</v>
      </c>
      <c r="C323" s="36">
        <v>46339</v>
      </c>
      <c r="D323" s="37"/>
      <c r="E323" s="37"/>
      <c r="F323" s="37"/>
      <c r="G323" s="37"/>
      <c r="H323" s="37"/>
      <c r="I323" s="37"/>
      <c r="J323" s="37"/>
      <c r="K323" s="37"/>
      <c r="L323" s="38">
        <f>IF(OR(C323="",ISBLANK(C323)),"",IF(G323="",0,G323-D323-(F323-E323))+IF(K323="",0,IF(K323&lt;H323,K323+1,K323)-H323-(J323-I323)))</f>
        <v>0</v>
      </c>
      <c r="M323" s="39"/>
      <c r="N323" s="38">
        <f>IF(C323="","",IF(M323&lt;&gt;"",IF(ISNUMBER(SEARCH("ecole",M323)),8/24,IF(OR(M323="Congés payés",M323="RTT",M323="Arrêt de travail",M323="Congés sans solde",M323="Jour de repos",M323="Formation"),7/24,IF(M323="Férié",7.8/24,L323))),L323))</f>
        <v>0</v>
      </c>
      <c r="O323" s="39"/>
      <c r="P323" s="40"/>
      <c r="Q323" s="52" cm="1">
        <f t="array" ref="Q323">--(_xlfn.AGGREGATE(14,6,Tabel1[Date]/(Tabel1[semaine]=Tabel1[[#This Row],[semaine]]),1)=Tabel1[[#This Row],[Date]])</f>
        <v>0</v>
      </c>
      <c r="R323" s="41" t="str" cm="1">
        <f t="array" ref="R323">IF(Tabel1[[#This Row],[auxi]:[auxi]],SUMIF(Tabel1[semaine],Tabel1[[#This Row],[semaine]],Tabel1[Heures payées]),"-")</f>
        <v>-</v>
      </c>
      <c r="S323" s="42" t="str" cm="1">
        <f t="array" ref="S323">IF(Tabel1[[#This Row],[auxi]:[auxi]],Tabel1[[#This Row],[total semaine]]*24-Contrat_hebdo__h,"")</f>
        <v/>
      </c>
      <c r="T323" s="35" t="str" cm="1">
        <f t="array" ref="T323">IF(Tabel1[[#This Row],[auxi]:[auxi]],SUMIF(Tabel1[semaine],Tabel1[[#This Row],[semaine]],Tabel1[Repas matin]),"-")</f>
        <v>-</v>
      </c>
      <c r="U323" s="35" t="str" cm="1">
        <f t="array" ref="U323">IF(Tabel1[[#This Row],[auxi]:[auxi]],SUMIF(Tabel1[semaine],Tabel1[[#This Row],[semaine]],Tabel1[Repas soir]),"-")</f>
        <v>-</v>
      </c>
      <c r="V323"/>
    </row>
    <row r="324" spans="1:22" ht="15.75" thickBot="1" x14ac:dyDescent="0.3">
      <c r="A324" s="35" t="str">
        <f>MOD(YEAR(Tabel1[[#This Row],[Date]]-WEEKDAY(Tabel1[[#This Row],[Date]],2)+4),100)&amp;TEXT(_xlfn.ISOWEEKNUM(Tabel1[[#This Row],[Date]]),"-00")</f>
        <v>26-46</v>
      </c>
      <c r="B324" s="55" t="str">
        <f>MOD(YEAR(Tabel1[[#This Row],[Date]]),100) &amp; TEXT(MONTH(Tabel1[[#This Row],[Date]]),"-00")</f>
        <v>26-11</v>
      </c>
      <c r="C324" s="36">
        <v>46340</v>
      </c>
      <c r="D324" s="37"/>
      <c r="E324" s="37"/>
      <c r="F324" s="37"/>
      <c r="G324" s="37"/>
      <c r="H324" s="37"/>
      <c r="I324" s="37"/>
      <c r="J324" s="37"/>
      <c r="K324" s="37"/>
      <c r="L324" s="38">
        <f>IF(OR(C324="",ISBLANK(C324)),"",IF(G324="",0,G324-D324-(F324-E324))+IF(K324="",0,IF(K324&lt;H324,K324+1,K324)-H324-(J324-I324)))</f>
        <v>0</v>
      </c>
      <c r="M324" s="39"/>
      <c r="N324" s="38">
        <f>IF(C324="","",IF(M324&lt;&gt;"",IF(ISNUMBER(SEARCH("ecole",M324)),8/24,IF(OR(M324="Congés payés",M324="RTT",M324="Arrêt de travail",M324="Congés sans solde",M324="Jour de repos",M324="Formation"),7/24,IF(M324="Férié",7.8/24,L324))),L324))</f>
        <v>0</v>
      </c>
      <c r="O324" s="39"/>
      <c r="P324" s="40"/>
      <c r="Q324" s="52" cm="1">
        <f t="array" ref="Q324">--(_xlfn.AGGREGATE(14,6,Tabel1[Date]/(Tabel1[semaine]=Tabel1[[#This Row],[semaine]]),1)=Tabel1[[#This Row],[Date]])</f>
        <v>0</v>
      </c>
      <c r="R324" s="41" t="str" cm="1">
        <f t="array" ref="R324">IF(Tabel1[[#This Row],[auxi]:[auxi]],SUMIF(Tabel1[semaine],Tabel1[[#This Row],[semaine]],Tabel1[Heures payées]),"-")</f>
        <v>-</v>
      </c>
      <c r="S324" s="42" t="str" cm="1">
        <f t="array" ref="S324">IF(Tabel1[[#This Row],[auxi]:[auxi]],Tabel1[[#This Row],[total semaine]]*24-Contrat_hebdo__h,"")</f>
        <v/>
      </c>
      <c r="T324" s="35" t="str" cm="1">
        <f t="array" ref="T324">IF(Tabel1[[#This Row],[auxi]:[auxi]],SUMIF(Tabel1[semaine],Tabel1[[#This Row],[semaine]],Tabel1[Repas matin]),"-")</f>
        <v>-</v>
      </c>
      <c r="U324" s="35" t="str" cm="1">
        <f t="array" ref="U324">IF(Tabel1[[#This Row],[auxi]:[auxi]],SUMIF(Tabel1[semaine],Tabel1[[#This Row],[semaine]],Tabel1[Repas soir]),"-")</f>
        <v>-</v>
      </c>
      <c r="V324"/>
    </row>
    <row r="325" spans="1:22" ht="15.75" thickBot="1" x14ac:dyDescent="0.3">
      <c r="A325" s="35" t="str">
        <f>MOD(YEAR(Tabel1[[#This Row],[Date]]-WEEKDAY(Tabel1[[#This Row],[Date]],2)+4),100)&amp;TEXT(_xlfn.ISOWEEKNUM(Tabel1[[#This Row],[Date]]),"-00")</f>
        <v>26-46</v>
      </c>
      <c r="B325" s="55" t="str">
        <f>MOD(YEAR(Tabel1[[#This Row],[Date]]),100) &amp; TEXT(MONTH(Tabel1[[#This Row],[Date]]),"-00")</f>
        <v>26-11</v>
      </c>
      <c r="C325" s="36">
        <v>46341</v>
      </c>
      <c r="D325" s="37"/>
      <c r="E325" s="37"/>
      <c r="F325" s="37"/>
      <c r="G325" s="37"/>
      <c r="H325" s="37"/>
      <c r="I325" s="37"/>
      <c r="J325" s="37"/>
      <c r="K325" s="37"/>
      <c r="L325" s="38">
        <f>IF(OR(C325="",ISBLANK(C325)),"",IF(G325="",0,G325-D325-(F325-E325))+IF(K325="",0,IF(K325&lt;H325,K325+1,K325)-H325-(J325-I325)))</f>
        <v>0</v>
      </c>
      <c r="M325" s="39"/>
      <c r="N325" s="38">
        <f>IF(C325="","",IF(M325&lt;&gt;"",IF(ISNUMBER(SEARCH("ecole",M325)),8/24,IF(OR(M325="Congés payés",M325="RTT",M325="Arrêt de travail",M325="Congés sans solde",M325="Jour de repos",M325="Formation"),7/24,IF(M325="Férié",7.8/24,L325))),L325))</f>
        <v>0</v>
      </c>
      <c r="O325" s="39"/>
      <c r="P325" s="40"/>
      <c r="Q325" s="52" cm="1">
        <f t="array" ref="Q325">--(_xlfn.AGGREGATE(14,6,Tabel1[Date]/(Tabel1[semaine]=Tabel1[[#This Row],[semaine]]),1)=Tabel1[[#This Row],[Date]])</f>
        <v>1</v>
      </c>
      <c r="R325" s="41" cm="1">
        <f t="array" ref="R325">IF(Tabel1[[#This Row],[auxi]:[auxi]],SUMIF(Tabel1[semaine],Tabel1[[#This Row],[semaine]],Tabel1[Heures payées]),"-")</f>
        <v>0</v>
      </c>
      <c r="S325" s="42" cm="1">
        <f t="array" ref="S325">IF(Tabel1[[#This Row],[auxi]:[auxi]],Tabel1[[#This Row],[total semaine]]*24-Contrat_hebdo__h,"")</f>
        <v>-39</v>
      </c>
      <c r="T325" s="35" cm="1">
        <f t="array" ref="T325">IF(Tabel1[[#This Row],[auxi]:[auxi]],SUMIF(Tabel1[semaine],Tabel1[[#This Row],[semaine]],Tabel1[Repas matin]),"-")</f>
        <v>0</v>
      </c>
      <c r="U325" s="35" cm="1">
        <f t="array" ref="U325">IF(Tabel1[[#This Row],[auxi]:[auxi]],SUMIF(Tabel1[semaine],Tabel1[[#This Row],[semaine]],Tabel1[Repas soir]),"-")</f>
        <v>0</v>
      </c>
      <c r="V325"/>
    </row>
    <row r="326" spans="1:22" ht="15.75" thickBot="1" x14ac:dyDescent="0.3">
      <c r="A326" s="35" t="str">
        <f>MOD(YEAR(Tabel1[[#This Row],[Date]]-WEEKDAY(Tabel1[[#This Row],[Date]],2)+4),100)&amp;TEXT(_xlfn.ISOWEEKNUM(Tabel1[[#This Row],[Date]]),"-00")</f>
        <v>26-47</v>
      </c>
      <c r="B326" s="55" t="str">
        <f>MOD(YEAR(Tabel1[[#This Row],[Date]]),100) &amp; TEXT(MONTH(Tabel1[[#This Row],[Date]]),"-00")</f>
        <v>26-11</v>
      </c>
      <c r="C326" s="36">
        <v>46342</v>
      </c>
      <c r="D326" s="37"/>
      <c r="E326" s="37"/>
      <c r="F326" s="37"/>
      <c r="G326" s="37"/>
      <c r="H326" s="37"/>
      <c r="I326" s="37"/>
      <c r="J326" s="37"/>
      <c r="K326" s="37"/>
      <c r="L326" s="38">
        <f>IF(OR(C326="",ISBLANK(C326)),"",IF(G326="",0,G326-D326-(F326-E326))+IF(K326="",0,IF(K326&lt;H326,K326+1,K326)-H326-(J326-I326)))</f>
        <v>0</v>
      </c>
      <c r="M326" s="39"/>
      <c r="N326" s="38">
        <f>IF(C326="","",IF(M326&lt;&gt;"",IF(ISNUMBER(SEARCH("ecole",M326)),8/24,IF(OR(M326="Congés payés",M326="RTT",M326="Arrêt de travail",M326="Congés sans solde",M326="Jour de repos",M326="Formation"),7/24,IF(M326="Férié",7.8/24,L326))),L326))</f>
        <v>0</v>
      </c>
      <c r="O326" s="39"/>
      <c r="P326" s="40"/>
      <c r="Q326" s="52" cm="1">
        <f t="array" ref="Q326">--(_xlfn.AGGREGATE(14,6,Tabel1[Date]/(Tabel1[semaine]=Tabel1[[#This Row],[semaine]]),1)=Tabel1[[#This Row],[Date]])</f>
        <v>0</v>
      </c>
      <c r="R326" s="41" t="str" cm="1">
        <f t="array" ref="R326">IF(Tabel1[[#This Row],[auxi]:[auxi]],SUMIF(Tabel1[semaine],Tabel1[[#This Row],[semaine]],Tabel1[Heures payées]),"-")</f>
        <v>-</v>
      </c>
      <c r="S326" s="42" t="str" cm="1">
        <f t="array" ref="S326">IF(Tabel1[[#This Row],[auxi]:[auxi]],Tabel1[[#This Row],[total semaine]]*24-Contrat_hebdo__h,"")</f>
        <v/>
      </c>
      <c r="T326" s="35" t="str" cm="1">
        <f t="array" ref="T326">IF(Tabel1[[#This Row],[auxi]:[auxi]],SUMIF(Tabel1[semaine],Tabel1[[#This Row],[semaine]],Tabel1[Repas matin]),"-")</f>
        <v>-</v>
      </c>
      <c r="U326" s="35" t="str" cm="1">
        <f t="array" ref="U326">IF(Tabel1[[#This Row],[auxi]:[auxi]],SUMIF(Tabel1[semaine],Tabel1[[#This Row],[semaine]],Tabel1[Repas soir]),"-")</f>
        <v>-</v>
      </c>
      <c r="V326"/>
    </row>
    <row r="327" spans="1:22" ht="15.75" thickBot="1" x14ac:dyDescent="0.3">
      <c r="A327" s="35" t="str">
        <f>MOD(YEAR(Tabel1[[#This Row],[Date]]-WEEKDAY(Tabel1[[#This Row],[Date]],2)+4),100)&amp;TEXT(_xlfn.ISOWEEKNUM(Tabel1[[#This Row],[Date]]),"-00")</f>
        <v>26-47</v>
      </c>
      <c r="B327" s="55" t="str">
        <f>MOD(YEAR(Tabel1[[#This Row],[Date]]),100) &amp; TEXT(MONTH(Tabel1[[#This Row],[Date]]),"-00")</f>
        <v>26-11</v>
      </c>
      <c r="C327" s="36">
        <v>46343</v>
      </c>
      <c r="D327" s="37"/>
      <c r="E327" s="37"/>
      <c r="F327" s="37"/>
      <c r="G327" s="37"/>
      <c r="H327" s="37"/>
      <c r="I327" s="37"/>
      <c r="J327" s="37"/>
      <c r="K327" s="37"/>
      <c r="L327" s="38">
        <f>IF(OR(C327="",ISBLANK(C327)),"",IF(G327="",0,G327-D327-(F327-E327))+IF(K327="",0,IF(K327&lt;H327,K327+1,K327)-H327-(J327-I327)))</f>
        <v>0</v>
      </c>
      <c r="M327" s="39"/>
      <c r="N327" s="38">
        <f>IF(C327="","",IF(M327&lt;&gt;"",IF(ISNUMBER(SEARCH("ecole",M327)),8/24,IF(OR(M327="Congés payés",M327="RTT",M327="Arrêt de travail",M327="Congés sans solde",M327="Jour de repos",M327="Formation"),7/24,IF(M327="Férié",7.8/24,L327))),L327))</f>
        <v>0</v>
      </c>
      <c r="O327" s="39"/>
      <c r="P327" s="40"/>
      <c r="Q327" s="52" cm="1">
        <f t="array" ref="Q327">--(_xlfn.AGGREGATE(14,6,Tabel1[Date]/(Tabel1[semaine]=Tabel1[[#This Row],[semaine]]),1)=Tabel1[[#This Row],[Date]])</f>
        <v>0</v>
      </c>
      <c r="R327" s="41" t="str" cm="1">
        <f t="array" ref="R327">IF(Tabel1[[#This Row],[auxi]:[auxi]],SUMIF(Tabel1[semaine],Tabel1[[#This Row],[semaine]],Tabel1[Heures payées]),"-")</f>
        <v>-</v>
      </c>
      <c r="S327" s="42" t="str" cm="1">
        <f t="array" ref="S327">IF(Tabel1[[#This Row],[auxi]:[auxi]],Tabel1[[#This Row],[total semaine]]*24-Contrat_hebdo__h,"")</f>
        <v/>
      </c>
      <c r="T327" s="35" t="str" cm="1">
        <f t="array" ref="T327">IF(Tabel1[[#This Row],[auxi]:[auxi]],SUMIF(Tabel1[semaine],Tabel1[[#This Row],[semaine]],Tabel1[Repas matin]),"-")</f>
        <v>-</v>
      </c>
      <c r="U327" s="35" t="str" cm="1">
        <f t="array" ref="U327">IF(Tabel1[[#This Row],[auxi]:[auxi]],SUMIF(Tabel1[semaine],Tabel1[[#This Row],[semaine]],Tabel1[Repas soir]),"-")</f>
        <v>-</v>
      </c>
      <c r="V327"/>
    </row>
    <row r="328" spans="1:22" ht="15.75" thickBot="1" x14ac:dyDescent="0.3">
      <c r="A328" s="35" t="str">
        <f>MOD(YEAR(Tabel1[[#This Row],[Date]]-WEEKDAY(Tabel1[[#This Row],[Date]],2)+4),100)&amp;TEXT(_xlfn.ISOWEEKNUM(Tabel1[[#This Row],[Date]]),"-00")</f>
        <v>26-47</v>
      </c>
      <c r="B328" s="55" t="str">
        <f>MOD(YEAR(Tabel1[[#This Row],[Date]]),100) &amp; TEXT(MONTH(Tabel1[[#This Row],[Date]]),"-00")</f>
        <v>26-11</v>
      </c>
      <c r="C328" s="36">
        <v>46344</v>
      </c>
      <c r="D328" s="37"/>
      <c r="E328" s="37"/>
      <c r="F328" s="37"/>
      <c r="G328" s="37"/>
      <c r="H328" s="37"/>
      <c r="I328" s="37"/>
      <c r="J328" s="37"/>
      <c r="K328" s="37"/>
      <c r="L328" s="38">
        <f>IF(OR(C328="",ISBLANK(C328)),"",IF(G328="",0,G328-D328-(F328-E328))+IF(K328="",0,IF(K328&lt;H328,K328+1,K328)-H328-(J328-I328)))</f>
        <v>0</v>
      </c>
      <c r="M328" s="39"/>
      <c r="N328" s="38">
        <f>IF(C328="","",IF(M328&lt;&gt;"",IF(ISNUMBER(SEARCH("ecole",M328)),8/24,IF(OR(M328="Congés payés",M328="RTT",M328="Arrêt de travail",M328="Congés sans solde",M328="Jour de repos",M328="Formation"),7/24,IF(M328="Férié",7.8/24,L328))),L328))</f>
        <v>0</v>
      </c>
      <c r="O328" s="39"/>
      <c r="P328" s="40"/>
      <c r="Q328" s="52" cm="1">
        <f t="array" ref="Q328">--(_xlfn.AGGREGATE(14,6,Tabel1[Date]/(Tabel1[semaine]=Tabel1[[#This Row],[semaine]]),1)=Tabel1[[#This Row],[Date]])</f>
        <v>0</v>
      </c>
      <c r="R328" s="41" t="str" cm="1">
        <f t="array" ref="R328">IF(Tabel1[[#This Row],[auxi]:[auxi]],SUMIF(Tabel1[semaine],Tabel1[[#This Row],[semaine]],Tabel1[Heures payées]),"-")</f>
        <v>-</v>
      </c>
      <c r="S328" s="42" t="str" cm="1">
        <f t="array" ref="S328">IF(Tabel1[[#This Row],[auxi]:[auxi]],Tabel1[[#This Row],[total semaine]]*24-Contrat_hebdo__h,"")</f>
        <v/>
      </c>
      <c r="T328" s="35" t="str" cm="1">
        <f t="array" ref="T328">IF(Tabel1[[#This Row],[auxi]:[auxi]],SUMIF(Tabel1[semaine],Tabel1[[#This Row],[semaine]],Tabel1[Repas matin]),"-")</f>
        <v>-</v>
      </c>
      <c r="U328" s="35" t="str" cm="1">
        <f t="array" ref="U328">IF(Tabel1[[#This Row],[auxi]:[auxi]],SUMIF(Tabel1[semaine],Tabel1[[#This Row],[semaine]],Tabel1[Repas soir]),"-")</f>
        <v>-</v>
      </c>
      <c r="V328"/>
    </row>
    <row r="329" spans="1:22" ht="15.75" thickBot="1" x14ac:dyDescent="0.3">
      <c r="A329" s="35" t="str">
        <f>MOD(YEAR(Tabel1[[#This Row],[Date]]-WEEKDAY(Tabel1[[#This Row],[Date]],2)+4),100)&amp;TEXT(_xlfn.ISOWEEKNUM(Tabel1[[#This Row],[Date]]),"-00")</f>
        <v>26-47</v>
      </c>
      <c r="B329" s="55" t="str">
        <f>MOD(YEAR(Tabel1[[#This Row],[Date]]),100) &amp; TEXT(MONTH(Tabel1[[#This Row],[Date]]),"-00")</f>
        <v>26-11</v>
      </c>
      <c r="C329" s="36">
        <v>46345</v>
      </c>
      <c r="D329" s="37"/>
      <c r="E329" s="37"/>
      <c r="F329" s="37"/>
      <c r="G329" s="37"/>
      <c r="H329" s="37"/>
      <c r="I329" s="37"/>
      <c r="J329" s="37"/>
      <c r="K329" s="37"/>
      <c r="L329" s="38">
        <f>IF(OR(C329="",ISBLANK(C329)),"",IF(G329="",0,G329-D329-(F329-E329))+IF(K329="",0,IF(K329&lt;H329,K329+1,K329)-H329-(J329-I329)))</f>
        <v>0</v>
      </c>
      <c r="M329" s="39"/>
      <c r="N329" s="38">
        <f>IF(C329="","",IF(M329&lt;&gt;"",IF(ISNUMBER(SEARCH("ecole",M329)),8/24,IF(OR(M329="Congés payés",M329="RTT",M329="Arrêt de travail",M329="Congés sans solde",M329="Jour de repos",M329="Formation"),7/24,IF(M329="Férié",7.8/24,L329))),L329))</f>
        <v>0</v>
      </c>
      <c r="O329" s="39"/>
      <c r="P329" s="40"/>
      <c r="Q329" s="52" cm="1">
        <f t="array" ref="Q329">--(_xlfn.AGGREGATE(14,6,Tabel1[Date]/(Tabel1[semaine]=Tabel1[[#This Row],[semaine]]),1)=Tabel1[[#This Row],[Date]])</f>
        <v>0</v>
      </c>
      <c r="R329" s="41" t="str" cm="1">
        <f t="array" ref="R329">IF(Tabel1[[#This Row],[auxi]:[auxi]],SUMIF(Tabel1[semaine],Tabel1[[#This Row],[semaine]],Tabel1[Heures payées]),"-")</f>
        <v>-</v>
      </c>
      <c r="S329" s="42" t="str" cm="1">
        <f t="array" ref="S329">IF(Tabel1[[#This Row],[auxi]:[auxi]],Tabel1[[#This Row],[total semaine]]*24-Contrat_hebdo__h,"")</f>
        <v/>
      </c>
      <c r="T329" s="35" t="str" cm="1">
        <f t="array" ref="T329">IF(Tabel1[[#This Row],[auxi]:[auxi]],SUMIF(Tabel1[semaine],Tabel1[[#This Row],[semaine]],Tabel1[Repas matin]),"-")</f>
        <v>-</v>
      </c>
      <c r="U329" s="35" t="str" cm="1">
        <f t="array" ref="U329">IF(Tabel1[[#This Row],[auxi]:[auxi]],SUMIF(Tabel1[semaine],Tabel1[[#This Row],[semaine]],Tabel1[Repas soir]),"-")</f>
        <v>-</v>
      </c>
      <c r="V329"/>
    </row>
    <row r="330" spans="1:22" ht="15.75" thickBot="1" x14ac:dyDescent="0.3">
      <c r="A330" s="35" t="str">
        <f>MOD(YEAR(Tabel1[[#This Row],[Date]]-WEEKDAY(Tabel1[[#This Row],[Date]],2)+4),100)&amp;TEXT(_xlfn.ISOWEEKNUM(Tabel1[[#This Row],[Date]]),"-00")</f>
        <v>26-47</v>
      </c>
      <c r="B330" s="55" t="str">
        <f>MOD(YEAR(Tabel1[[#This Row],[Date]]),100) &amp; TEXT(MONTH(Tabel1[[#This Row],[Date]]),"-00")</f>
        <v>26-11</v>
      </c>
      <c r="C330" s="36">
        <v>46346</v>
      </c>
      <c r="D330" s="37"/>
      <c r="E330" s="37"/>
      <c r="F330" s="37"/>
      <c r="G330" s="37"/>
      <c r="H330" s="37"/>
      <c r="I330" s="37"/>
      <c r="J330" s="37"/>
      <c r="K330" s="37"/>
      <c r="L330" s="38">
        <f>IF(OR(C330="",ISBLANK(C330)),"",IF(G330="",0,G330-D330-(F330-E330))+IF(K330="",0,IF(K330&lt;H330,K330+1,K330)-H330-(J330-I330)))</f>
        <v>0</v>
      </c>
      <c r="M330" s="39"/>
      <c r="N330" s="38">
        <f>IF(C330="","",IF(M330&lt;&gt;"",IF(ISNUMBER(SEARCH("ecole",M330)),8/24,IF(OR(M330="Congés payés",M330="RTT",M330="Arrêt de travail",M330="Congés sans solde",M330="Jour de repos",M330="Formation"),7/24,IF(M330="Férié",7.8/24,L330))),L330))</f>
        <v>0</v>
      </c>
      <c r="O330" s="39"/>
      <c r="P330" s="40"/>
      <c r="Q330" s="52" cm="1">
        <f t="array" ref="Q330">--(_xlfn.AGGREGATE(14,6,Tabel1[Date]/(Tabel1[semaine]=Tabel1[[#This Row],[semaine]]),1)=Tabel1[[#This Row],[Date]])</f>
        <v>0</v>
      </c>
      <c r="R330" s="41" t="str" cm="1">
        <f t="array" ref="R330">IF(Tabel1[[#This Row],[auxi]:[auxi]],SUMIF(Tabel1[semaine],Tabel1[[#This Row],[semaine]],Tabel1[Heures payées]),"-")</f>
        <v>-</v>
      </c>
      <c r="S330" s="42" t="str" cm="1">
        <f t="array" ref="S330">IF(Tabel1[[#This Row],[auxi]:[auxi]],Tabel1[[#This Row],[total semaine]]*24-Contrat_hebdo__h,"")</f>
        <v/>
      </c>
      <c r="T330" s="35" t="str" cm="1">
        <f t="array" ref="T330">IF(Tabel1[[#This Row],[auxi]:[auxi]],SUMIF(Tabel1[semaine],Tabel1[[#This Row],[semaine]],Tabel1[Repas matin]),"-")</f>
        <v>-</v>
      </c>
      <c r="U330" s="35" t="str" cm="1">
        <f t="array" ref="U330">IF(Tabel1[[#This Row],[auxi]:[auxi]],SUMIF(Tabel1[semaine],Tabel1[[#This Row],[semaine]],Tabel1[Repas soir]),"-")</f>
        <v>-</v>
      </c>
      <c r="V330"/>
    </row>
    <row r="331" spans="1:22" ht="15.75" thickBot="1" x14ac:dyDescent="0.3">
      <c r="A331" s="35" t="str">
        <f>MOD(YEAR(Tabel1[[#This Row],[Date]]-WEEKDAY(Tabel1[[#This Row],[Date]],2)+4),100)&amp;TEXT(_xlfn.ISOWEEKNUM(Tabel1[[#This Row],[Date]]),"-00")</f>
        <v>26-47</v>
      </c>
      <c r="B331" s="55" t="str">
        <f>MOD(YEAR(Tabel1[[#This Row],[Date]]),100) &amp; TEXT(MONTH(Tabel1[[#This Row],[Date]]),"-00")</f>
        <v>26-11</v>
      </c>
      <c r="C331" s="36">
        <v>46347</v>
      </c>
      <c r="D331" s="37"/>
      <c r="E331" s="37"/>
      <c r="F331" s="37"/>
      <c r="G331" s="37"/>
      <c r="H331" s="37"/>
      <c r="I331" s="37"/>
      <c r="J331" s="37"/>
      <c r="K331" s="37"/>
      <c r="L331" s="38">
        <f>IF(OR(C331="",ISBLANK(C331)),"",IF(G331="",0,G331-D331-(F331-E331))+IF(K331="",0,IF(K331&lt;H331,K331+1,K331)-H331-(J331-I331)))</f>
        <v>0</v>
      </c>
      <c r="M331" s="39"/>
      <c r="N331" s="38">
        <f>IF(C331="","",IF(M331&lt;&gt;"",IF(ISNUMBER(SEARCH("ecole",M331)),8/24,IF(OR(M331="Congés payés",M331="RTT",M331="Arrêt de travail",M331="Congés sans solde",M331="Jour de repos",M331="Formation"),7/24,IF(M331="Férié",7.8/24,L331))),L331))</f>
        <v>0</v>
      </c>
      <c r="O331" s="39"/>
      <c r="P331" s="40"/>
      <c r="Q331" s="52" cm="1">
        <f t="array" ref="Q331">--(_xlfn.AGGREGATE(14,6,Tabel1[Date]/(Tabel1[semaine]=Tabel1[[#This Row],[semaine]]),1)=Tabel1[[#This Row],[Date]])</f>
        <v>0</v>
      </c>
      <c r="R331" s="41" t="str" cm="1">
        <f t="array" ref="R331">IF(Tabel1[[#This Row],[auxi]:[auxi]],SUMIF(Tabel1[semaine],Tabel1[[#This Row],[semaine]],Tabel1[Heures payées]),"-")</f>
        <v>-</v>
      </c>
      <c r="S331" s="42" t="str" cm="1">
        <f t="array" ref="S331">IF(Tabel1[[#This Row],[auxi]:[auxi]],Tabel1[[#This Row],[total semaine]]*24-Contrat_hebdo__h,"")</f>
        <v/>
      </c>
      <c r="T331" s="35" t="str" cm="1">
        <f t="array" ref="T331">IF(Tabel1[[#This Row],[auxi]:[auxi]],SUMIF(Tabel1[semaine],Tabel1[[#This Row],[semaine]],Tabel1[Repas matin]),"-")</f>
        <v>-</v>
      </c>
      <c r="U331" s="35" t="str" cm="1">
        <f t="array" ref="U331">IF(Tabel1[[#This Row],[auxi]:[auxi]],SUMIF(Tabel1[semaine],Tabel1[[#This Row],[semaine]],Tabel1[Repas soir]),"-")</f>
        <v>-</v>
      </c>
      <c r="V331"/>
    </row>
    <row r="332" spans="1:22" ht="15.75" thickBot="1" x14ac:dyDescent="0.3">
      <c r="A332" s="35" t="str">
        <f>MOD(YEAR(Tabel1[[#This Row],[Date]]-WEEKDAY(Tabel1[[#This Row],[Date]],2)+4),100)&amp;TEXT(_xlfn.ISOWEEKNUM(Tabel1[[#This Row],[Date]]),"-00")</f>
        <v>26-47</v>
      </c>
      <c r="B332" s="55" t="str">
        <f>MOD(YEAR(Tabel1[[#This Row],[Date]]),100) &amp; TEXT(MONTH(Tabel1[[#This Row],[Date]]),"-00")</f>
        <v>26-11</v>
      </c>
      <c r="C332" s="36">
        <v>46348</v>
      </c>
      <c r="D332" s="37"/>
      <c r="E332" s="37"/>
      <c r="F332" s="37"/>
      <c r="G332" s="37"/>
      <c r="H332" s="37"/>
      <c r="I332" s="37"/>
      <c r="J332" s="37"/>
      <c r="K332" s="37"/>
      <c r="L332" s="38">
        <f>IF(OR(C332="",ISBLANK(C332)),"",IF(G332="",0,G332-D332-(F332-E332))+IF(K332="",0,IF(K332&lt;H332,K332+1,K332)-H332-(J332-I332)))</f>
        <v>0</v>
      </c>
      <c r="M332" s="39"/>
      <c r="N332" s="38">
        <f>IF(C332="","",IF(M332&lt;&gt;"",IF(ISNUMBER(SEARCH("ecole",M332)),8/24,IF(OR(M332="Congés payés",M332="RTT",M332="Arrêt de travail",M332="Congés sans solde",M332="Jour de repos",M332="Formation"),7/24,IF(M332="Férié",7.8/24,L332))),L332))</f>
        <v>0</v>
      </c>
      <c r="O332" s="39"/>
      <c r="P332" s="40"/>
      <c r="Q332" s="52" cm="1">
        <f t="array" ref="Q332">--(_xlfn.AGGREGATE(14,6,Tabel1[Date]/(Tabel1[semaine]=Tabel1[[#This Row],[semaine]]),1)=Tabel1[[#This Row],[Date]])</f>
        <v>1</v>
      </c>
      <c r="R332" s="41" cm="1">
        <f t="array" ref="R332">IF(Tabel1[[#This Row],[auxi]:[auxi]],SUMIF(Tabel1[semaine],Tabel1[[#This Row],[semaine]],Tabel1[Heures payées]),"-")</f>
        <v>0</v>
      </c>
      <c r="S332" s="42" cm="1">
        <f t="array" ref="S332">IF(Tabel1[[#This Row],[auxi]:[auxi]],Tabel1[[#This Row],[total semaine]]*24-Contrat_hebdo__h,"")</f>
        <v>-39</v>
      </c>
      <c r="T332" s="35" cm="1">
        <f t="array" ref="T332">IF(Tabel1[[#This Row],[auxi]:[auxi]],SUMIF(Tabel1[semaine],Tabel1[[#This Row],[semaine]],Tabel1[Repas matin]),"-")</f>
        <v>0</v>
      </c>
      <c r="U332" s="35" cm="1">
        <f t="array" ref="U332">IF(Tabel1[[#This Row],[auxi]:[auxi]],SUMIF(Tabel1[semaine],Tabel1[[#This Row],[semaine]],Tabel1[Repas soir]),"-")</f>
        <v>0</v>
      </c>
      <c r="V332"/>
    </row>
    <row r="333" spans="1:22" ht="15.75" thickBot="1" x14ac:dyDescent="0.3">
      <c r="A333" s="35" t="str">
        <f>MOD(YEAR(Tabel1[[#This Row],[Date]]-WEEKDAY(Tabel1[[#This Row],[Date]],2)+4),100)&amp;TEXT(_xlfn.ISOWEEKNUM(Tabel1[[#This Row],[Date]]),"-00")</f>
        <v>26-48</v>
      </c>
      <c r="B333" s="55" t="str">
        <f>MOD(YEAR(Tabel1[[#This Row],[Date]]),100) &amp; TEXT(MONTH(Tabel1[[#This Row],[Date]]),"-00")</f>
        <v>26-11</v>
      </c>
      <c r="C333" s="36">
        <v>46349</v>
      </c>
      <c r="D333" s="37"/>
      <c r="E333" s="37"/>
      <c r="F333" s="37"/>
      <c r="G333" s="37"/>
      <c r="H333" s="37"/>
      <c r="I333" s="37"/>
      <c r="J333" s="37"/>
      <c r="K333" s="37"/>
      <c r="L333" s="38">
        <f>IF(OR(C333="",ISBLANK(C333)),"",IF(G333="",0,G333-D333-(F333-E333))+IF(K333="",0,IF(K333&lt;H333,K333+1,K333)-H333-(J333-I333)))</f>
        <v>0</v>
      </c>
      <c r="M333" s="39"/>
      <c r="N333" s="38">
        <f>IF(C333="","",IF(M333&lt;&gt;"",IF(ISNUMBER(SEARCH("ecole",M333)),8/24,IF(OR(M333="Congés payés",M333="RTT",M333="Arrêt de travail",M333="Congés sans solde",M333="Jour de repos",M333="Formation"),7/24,IF(M333="Férié",7.8/24,L333))),L333))</f>
        <v>0</v>
      </c>
      <c r="O333" s="39"/>
      <c r="P333" s="40"/>
      <c r="Q333" s="52" cm="1">
        <f t="array" ref="Q333">--(_xlfn.AGGREGATE(14,6,Tabel1[Date]/(Tabel1[semaine]=Tabel1[[#This Row],[semaine]]),1)=Tabel1[[#This Row],[Date]])</f>
        <v>0</v>
      </c>
      <c r="R333" s="41" t="str" cm="1">
        <f t="array" ref="R333">IF(Tabel1[[#This Row],[auxi]:[auxi]],SUMIF(Tabel1[semaine],Tabel1[[#This Row],[semaine]],Tabel1[Heures payées]),"-")</f>
        <v>-</v>
      </c>
      <c r="S333" s="42" t="str" cm="1">
        <f t="array" ref="S333">IF(Tabel1[[#This Row],[auxi]:[auxi]],Tabel1[[#This Row],[total semaine]]*24-Contrat_hebdo__h,"")</f>
        <v/>
      </c>
      <c r="T333" s="35" t="str" cm="1">
        <f t="array" ref="T333">IF(Tabel1[[#This Row],[auxi]:[auxi]],SUMIF(Tabel1[semaine],Tabel1[[#This Row],[semaine]],Tabel1[Repas matin]),"-")</f>
        <v>-</v>
      </c>
      <c r="U333" s="35" t="str" cm="1">
        <f t="array" ref="U333">IF(Tabel1[[#This Row],[auxi]:[auxi]],SUMIF(Tabel1[semaine],Tabel1[[#This Row],[semaine]],Tabel1[Repas soir]),"-")</f>
        <v>-</v>
      </c>
      <c r="V333"/>
    </row>
    <row r="334" spans="1:22" ht="15.75" thickBot="1" x14ac:dyDescent="0.3">
      <c r="A334" s="35" t="str">
        <f>MOD(YEAR(Tabel1[[#This Row],[Date]]-WEEKDAY(Tabel1[[#This Row],[Date]],2)+4),100)&amp;TEXT(_xlfn.ISOWEEKNUM(Tabel1[[#This Row],[Date]]),"-00")</f>
        <v>26-48</v>
      </c>
      <c r="B334" s="55" t="str">
        <f>MOD(YEAR(Tabel1[[#This Row],[Date]]),100) &amp; TEXT(MONTH(Tabel1[[#This Row],[Date]]),"-00")</f>
        <v>26-11</v>
      </c>
      <c r="C334" s="36">
        <v>46350</v>
      </c>
      <c r="D334" s="37"/>
      <c r="E334" s="37"/>
      <c r="F334" s="37"/>
      <c r="G334" s="37"/>
      <c r="H334" s="37"/>
      <c r="I334" s="37"/>
      <c r="J334" s="37"/>
      <c r="K334" s="37"/>
      <c r="L334" s="38">
        <f>IF(OR(C334="",ISBLANK(C334)),"",IF(G334="",0,G334-D334-(F334-E334))+IF(K334="",0,IF(K334&lt;H334,K334+1,K334)-H334-(J334-I334)))</f>
        <v>0</v>
      </c>
      <c r="M334" s="39"/>
      <c r="N334" s="38">
        <f>IF(C334="","",IF(M334&lt;&gt;"",IF(ISNUMBER(SEARCH("ecole",M334)),8/24,IF(OR(M334="Congés payés",M334="RTT",M334="Arrêt de travail",M334="Congés sans solde",M334="Jour de repos",M334="Formation"),7/24,IF(M334="Férié",7.8/24,L334))),L334))</f>
        <v>0</v>
      </c>
      <c r="O334" s="39"/>
      <c r="P334" s="40"/>
      <c r="Q334" s="52" cm="1">
        <f t="array" ref="Q334">--(_xlfn.AGGREGATE(14,6,Tabel1[Date]/(Tabel1[semaine]=Tabel1[[#This Row],[semaine]]),1)=Tabel1[[#This Row],[Date]])</f>
        <v>0</v>
      </c>
      <c r="R334" s="41" t="str" cm="1">
        <f t="array" ref="R334">IF(Tabel1[[#This Row],[auxi]:[auxi]],SUMIF(Tabel1[semaine],Tabel1[[#This Row],[semaine]],Tabel1[Heures payées]),"-")</f>
        <v>-</v>
      </c>
      <c r="S334" s="42" t="str" cm="1">
        <f t="array" ref="S334">IF(Tabel1[[#This Row],[auxi]:[auxi]],Tabel1[[#This Row],[total semaine]]*24-Contrat_hebdo__h,"")</f>
        <v/>
      </c>
      <c r="T334" s="35" t="str" cm="1">
        <f t="array" ref="T334">IF(Tabel1[[#This Row],[auxi]:[auxi]],SUMIF(Tabel1[semaine],Tabel1[[#This Row],[semaine]],Tabel1[Repas matin]),"-")</f>
        <v>-</v>
      </c>
      <c r="U334" s="35" t="str" cm="1">
        <f t="array" ref="U334">IF(Tabel1[[#This Row],[auxi]:[auxi]],SUMIF(Tabel1[semaine],Tabel1[[#This Row],[semaine]],Tabel1[Repas soir]),"-")</f>
        <v>-</v>
      </c>
      <c r="V334"/>
    </row>
    <row r="335" spans="1:22" ht="15.75" thickBot="1" x14ac:dyDescent="0.3">
      <c r="A335" s="35" t="str">
        <f>MOD(YEAR(Tabel1[[#This Row],[Date]]-WEEKDAY(Tabel1[[#This Row],[Date]],2)+4),100)&amp;TEXT(_xlfn.ISOWEEKNUM(Tabel1[[#This Row],[Date]]),"-00")</f>
        <v>26-48</v>
      </c>
      <c r="B335" s="55" t="str">
        <f>MOD(YEAR(Tabel1[[#This Row],[Date]]),100) &amp; TEXT(MONTH(Tabel1[[#This Row],[Date]]),"-00")</f>
        <v>26-11</v>
      </c>
      <c r="C335" s="36">
        <v>46351</v>
      </c>
      <c r="D335" s="37"/>
      <c r="E335" s="37"/>
      <c r="F335" s="37"/>
      <c r="G335" s="37"/>
      <c r="H335" s="37"/>
      <c r="I335" s="37"/>
      <c r="J335" s="37"/>
      <c r="K335" s="37"/>
      <c r="L335" s="38">
        <f>IF(OR(C335="",ISBLANK(C335)),"",IF(G335="",0,G335-D335-(F335-E335))+IF(K335="",0,IF(K335&lt;H335,K335+1,K335)-H335-(J335-I335)))</f>
        <v>0</v>
      </c>
      <c r="M335" s="39"/>
      <c r="N335" s="38">
        <f>IF(C335="","",IF(M335&lt;&gt;"",IF(ISNUMBER(SEARCH("ecole",M335)),8/24,IF(OR(M335="Congés payés",M335="RTT",M335="Arrêt de travail",M335="Congés sans solde",M335="Jour de repos",M335="Formation"),7/24,IF(M335="Férié",7.8/24,L335))),L335))</f>
        <v>0</v>
      </c>
      <c r="O335" s="39"/>
      <c r="P335" s="40"/>
      <c r="Q335" s="52" cm="1">
        <f t="array" ref="Q335">--(_xlfn.AGGREGATE(14,6,Tabel1[Date]/(Tabel1[semaine]=Tabel1[[#This Row],[semaine]]),1)=Tabel1[[#This Row],[Date]])</f>
        <v>0</v>
      </c>
      <c r="R335" s="41" t="str" cm="1">
        <f t="array" ref="R335">IF(Tabel1[[#This Row],[auxi]:[auxi]],SUMIF(Tabel1[semaine],Tabel1[[#This Row],[semaine]],Tabel1[Heures payées]),"-")</f>
        <v>-</v>
      </c>
      <c r="S335" s="42" t="str" cm="1">
        <f t="array" ref="S335">IF(Tabel1[[#This Row],[auxi]:[auxi]],Tabel1[[#This Row],[total semaine]]*24-Contrat_hebdo__h,"")</f>
        <v/>
      </c>
      <c r="T335" s="35" t="str" cm="1">
        <f t="array" ref="T335">IF(Tabel1[[#This Row],[auxi]:[auxi]],SUMIF(Tabel1[semaine],Tabel1[[#This Row],[semaine]],Tabel1[Repas matin]),"-")</f>
        <v>-</v>
      </c>
      <c r="U335" s="35" t="str" cm="1">
        <f t="array" ref="U335">IF(Tabel1[[#This Row],[auxi]:[auxi]],SUMIF(Tabel1[semaine],Tabel1[[#This Row],[semaine]],Tabel1[Repas soir]),"-")</f>
        <v>-</v>
      </c>
      <c r="V335"/>
    </row>
    <row r="336" spans="1:22" ht="15.75" thickBot="1" x14ac:dyDescent="0.3">
      <c r="A336" s="35" t="str">
        <f>MOD(YEAR(Tabel1[[#This Row],[Date]]-WEEKDAY(Tabel1[[#This Row],[Date]],2)+4),100)&amp;TEXT(_xlfn.ISOWEEKNUM(Tabel1[[#This Row],[Date]]),"-00")</f>
        <v>26-48</v>
      </c>
      <c r="B336" s="55" t="str">
        <f>MOD(YEAR(Tabel1[[#This Row],[Date]]),100) &amp; TEXT(MONTH(Tabel1[[#This Row],[Date]]),"-00")</f>
        <v>26-11</v>
      </c>
      <c r="C336" s="36">
        <v>46352</v>
      </c>
      <c r="D336" s="37"/>
      <c r="E336" s="37"/>
      <c r="F336" s="37"/>
      <c r="G336" s="37"/>
      <c r="H336" s="37"/>
      <c r="I336" s="37"/>
      <c r="J336" s="37"/>
      <c r="K336" s="37"/>
      <c r="L336" s="38">
        <f>IF(OR(C336="",ISBLANK(C336)),"",IF(G336="",0,G336-D336-(F336-E336))+IF(K336="",0,IF(K336&lt;H336,K336+1,K336)-H336-(J336-I336)))</f>
        <v>0</v>
      </c>
      <c r="M336" s="39"/>
      <c r="N336" s="38">
        <f>IF(C336="","",IF(M336&lt;&gt;"",IF(ISNUMBER(SEARCH("ecole",M336)),8/24,IF(OR(M336="Congés payés",M336="RTT",M336="Arrêt de travail",M336="Congés sans solde",M336="Jour de repos",M336="Formation"),7/24,IF(M336="Férié",7.8/24,L336))),L336))</f>
        <v>0</v>
      </c>
      <c r="O336" s="39"/>
      <c r="P336" s="40"/>
      <c r="Q336" s="52" cm="1">
        <f t="array" ref="Q336">--(_xlfn.AGGREGATE(14,6,Tabel1[Date]/(Tabel1[semaine]=Tabel1[[#This Row],[semaine]]),1)=Tabel1[[#This Row],[Date]])</f>
        <v>0</v>
      </c>
      <c r="R336" s="41" t="str" cm="1">
        <f t="array" ref="R336">IF(Tabel1[[#This Row],[auxi]:[auxi]],SUMIF(Tabel1[semaine],Tabel1[[#This Row],[semaine]],Tabel1[Heures payées]),"-")</f>
        <v>-</v>
      </c>
      <c r="S336" s="42" t="str" cm="1">
        <f t="array" ref="S336">IF(Tabel1[[#This Row],[auxi]:[auxi]],Tabel1[[#This Row],[total semaine]]*24-Contrat_hebdo__h,"")</f>
        <v/>
      </c>
      <c r="T336" s="35" t="str" cm="1">
        <f t="array" ref="T336">IF(Tabel1[[#This Row],[auxi]:[auxi]],SUMIF(Tabel1[semaine],Tabel1[[#This Row],[semaine]],Tabel1[Repas matin]),"-")</f>
        <v>-</v>
      </c>
      <c r="U336" s="35" t="str" cm="1">
        <f t="array" ref="U336">IF(Tabel1[[#This Row],[auxi]:[auxi]],SUMIF(Tabel1[semaine],Tabel1[[#This Row],[semaine]],Tabel1[Repas soir]),"-")</f>
        <v>-</v>
      </c>
      <c r="V336"/>
    </row>
    <row r="337" spans="1:22" ht="15.75" thickBot="1" x14ac:dyDescent="0.3">
      <c r="A337" s="35" t="str">
        <f>MOD(YEAR(Tabel1[[#This Row],[Date]]-WEEKDAY(Tabel1[[#This Row],[Date]],2)+4),100)&amp;TEXT(_xlfn.ISOWEEKNUM(Tabel1[[#This Row],[Date]]),"-00")</f>
        <v>26-48</v>
      </c>
      <c r="B337" s="55" t="str">
        <f>MOD(YEAR(Tabel1[[#This Row],[Date]]),100) &amp; TEXT(MONTH(Tabel1[[#This Row],[Date]]),"-00")</f>
        <v>26-11</v>
      </c>
      <c r="C337" s="36">
        <v>46353</v>
      </c>
      <c r="D337" s="37"/>
      <c r="E337" s="37"/>
      <c r="F337" s="37"/>
      <c r="G337" s="37"/>
      <c r="H337" s="37"/>
      <c r="I337" s="37"/>
      <c r="J337" s="37"/>
      <c r="K337" s="37"/>
      <c r="L337" s="38">
        <f>IF(OR(C337="",ISBLANK(C337)),"",IF(G337="",0,G337-D337-(F337-E337))+IF(K337="",0,IF(K337&lt;H337,K337+1,K337)-H337-(J337-I337)))</f>
        <v>0</v>
      </c>
      <c r="M337" s="39"/>
      <c r="N337" s="38">
        <f>IF(C337="","",IF(M337&lt;&gt;"",IF(ISNUMBER(SEARCH("ecole",M337)),8/24,IF(OR(M337="Congés payés",M337="RTT",M337="Arrêt de travail",M337="Congés sans solde",M337="Jour de repos",M337="Formation"),7/24,IF(M337="Férié",7.8/24,L337))),L337))</f>
        <v>0</v>
      </c>
      <c r="O337" s="39"/>
      <c r="P337" s="40"/>
      <c r="Q337" s="52" cm="1">
        <f t="array" ref="Q337">--(_xlfn.AGGREGATE(14,6,Tabel1[Date]/(Tabel1[semaine]=Tabel1[[#This Row],[semaine]]),1)=Tabel1[[#This Row],[Date]])</f>
        <v>0</v>
      </c>
      <c r="R337" s="41" t="str" cm="1">
        <f t="array" ref="R337">IF(Tabel1[[#This Row],[auxi]:[auxi]],SUMIF(Tabel1[semaine],Tabel1[[#This Row],[semaine]],Tabel1[Heures payées]),"-")</f>
        <v>-</v>
      </c>
      <c r="S337" s="42" t="str" cm="1">
        <f t="array" ref="S337">IF(Tabel1[[#This Row],[auxi]:[auxi]],Tabel1[[#This Row],[total semaine]]*24-Contrat_hebdo__h,"")</f>
        <v/>
      </c>
      <c r="T337" s="35" t="str" cm="1">
        <f t="array" ref="T337">IF(Tabel1[[#This Row],[auxi]:[auxi]],SUMIF(Tabel1[semaine],Tabel1[[#This Row],[semaine]],Tabel1[Repas matin]),"-")</f>
        <v>-</v>
      </c>
      <c r="U337" s="35" t="str" cm="1">
        <f t="array" ref="U337">IF(Tabel1[[#This Row],[auxi]:[auxi]],SUMIF(Tabel1[semaine],Tabel1[[#This Row],[semaine]],Tabel1[Repas soir]),"-")</f>
        <v>-</v>
      </c>
      <c r="V337"/>
    </row>
    <row r="338" spans="1:22" ht="15.75" thickBot="1" x14ac:dyDescent="0.3">
      <c r="A338" s="35" t="str">
        <f>MOD(YEAR(Tabel1[[#This Row],[Date]]-WEEKDAY(Tabel1[[#This Row],[Date]],2)+4),100)&amp;TEXT(_xlfn.ISOWEEKNUM(Tabel1[[#This Row],[Date]]),"-00")</f>
        <v>26-48</v>
      </c>
      <c r="B338" s="55" t="str">
        <f>MOD(YEAR(Tabel1[[#This Row],[Date]]),100) &amp; TEXT(MONTH(Tabel1[[#This Row],[Date]]),"-00")</f>
        <v>26-11</v>
      </c>
      <c r="C338" s="36">
        <v>46354</v>
      </c>
      <c r="D338" s="37"/>
      <c r="E338" s="37"/>
      <c r="F338" s="37"/>
      <c r="G338" s="37"/>
      <c r="H338" s="37"/>
      <c r="I338" s="37"/>
      <c r="J338" s="37"/>
      <c r="K338" s="37"/>
      <c r="L338" s="38">
        <f>IF(OR(C338="",ISBLANK(C338)),"",IF(G338="",0,G338-D338-(F338-E338))+IF(K338="",0,IF(K338&lt;H338,K338+1,K338)-H338-(J338-I338)))</f>
        <v>0</v>
      </c>
      <c r="M338" s="39"/>
      <c r="N338" s="38">
        <f>IF(C338="","",IF(M338&lt;&gt;"",IF(ISNUMBER(SEARCH("ecole",M338)),8/24,IF(OR(M338="Congés payés",M338="RTT",M338="Arrêt de travail",M338="Congés sans solde",M338="Jour de repos",M338="Formation"),7/24,IF(M338="Férié",7.8/24,L338))),L338))</f>
        <v>0</v>
      </c>
      <c r="O338" s="39"/>
      <c r="P338" s="40"/>
      <c r="Q338" s="52" cm="1">
        <f t="array" ref="Q338">--(_xlfn.AGGREGATE(14,6,Tabel1[Date]/(Tabel1[semaine]=Tabel1[[#This Row],[semaine]]),1)=Tabel1[[#This Row],[Date]])</f>
        <v>0</v>
      </c>
      <c r="R338" s="41" t="str" cm="1">
        <f t="array" ref="R338">IF(Tabel1[[#This Row],[auxi]:[auxi]],SUMIF(Tabel1[semaine],Tabel1[[#This Row],[semaine]],Tabel1[Heures payées]),"-")</f>
        <v>-</v>
      </c>
      <c r="S338" s="42" t="str" cm="1">
        <f t="array" ref="S338">IF(Tabel1[[#This Row],[auxi]:[auxi]],Tabel1[[#This Row],[total semaine]]*24-Contrat_hebdo__h,"")</f>
        <v/>
      </c>
      <c r="T338" s="35" t="str" cm="1">
        <f t="array" ref="T338">IF(Tabel1[[#This Row],[auxi]:[auxi]],SUMIF(Tabel1[semaine],Tabel1[[#This Row],[semaine]],Tabel1[Repas matin]),"-")</f>
        <v>-</v>
      </c>
      <c r="U338" s="35" t="str" cm="1">
        <f t="array" ref="U338">IF(Tabel1[[#This Row],[auxi]:[auxi]],SUMIF(Tabel1[semaine],Tabel1[[#This Row],[semaine]],Tabel1[Repas soir]),"-")</f>
        <v>-</v>
      </c>
      <c r="V338"/>
    </row>
    <row r="339" spans="1:22" ht="15.75" thickBot="1" x14ac:dyDescent="0.3">
      <c r="A339" s="35" t="str">
        <f>MOD(YEAR(Tabel1[[#This Row],[Date]]-WEEKDAY(Tabel1[[#This Row],[Date]],2)+4),100)&amp;TEXT(_xlfn.ISOWEEKNUM(Tabel1[[#This Row],[Date]]),"-00")</f>
        <v>26-48</v>
      </c>
      <c r="B339" s="55" t="str">
        <f>MOD(YEAR(Tabel1[[#This Row],[Date]]),100) &amp; TEXT(MONTH(Tabel1[[#This Row],[Date]]),"-00")</f>
        <v>26-11</v>
      </c>
      <c r="C339" s="36">
        <v>46355</v>
      </c>
      <c r="D339" s="37"/>
      <c r="E339" s="37"/>
      <c r="F339" s="37"/>
      <c r="G339" s="37"/>
      <c r="H339" s="37"/>
      <c r="I339" s="37"/>
      <c r="J339" s="37"/>
      <c r="K339" s="37"/>
      <c r="L339" s="38">
        <f>IF(OR(C339="",ISBLANK(C339)),"",IF(G339="",0,G339-D339-(F339-E339))+IF(K339="",0,IF(K339&lt;H339,K339+1,K339)-H339-(J339-I339)))</f>
        <v>0</v>
      </c>
      <c r="M339" s="39"/>
      <c r="N339" s="38">
        <f>IF(C339="","",IF(M339&lt;&gt;"",IF(ISNUMBER(SEARCH("ecole",M339)),8/24,IF(OR(M339="Congés payés",M339="RTT",M339="Arrêt de travail",M339="Congés sans solde",M339="Jour de repos",M339="Formation"),7/24,IF(M339="Férié",7.8/24,L339))),L339))</f>
        <v>0</v>
      </c>
      <c r="O339" s="39"/>
      <c r="P339" s="40"/>
      <c r="Q339" s="52" cm="1">
        <f t="array" ref="Q339">--(_xlfn.AGGREGATE(14,6,Tabel1[Date]/(Tabel1[semaine]=Tabel1[[#This Row],[semaine]]),1)=Tabel1[[#This Row],[Date]])</f>
        <v>1</v>
      </c>
      <c r="R339" s="41" cm="1">
        <f t="array" ref="R339">IF(Tabel1[[#This Row],[auxi]:[auxi]],SUMIF(Tabel1[semaine],Tabel1[[#This Row],[semaine]],Tabel1[Heures payées]),"-")</f>
        <v>0</v>
      </c>
      <c r="S339" s="42" cm="1">
        <f t="array" ref="S339">IF(Tabel1[[#This Row],[auxi]:[auxi]],Tabel1[[#This Row],[total semaine]]*24-Contrat_hebdo__h,"")</f>
        <v>-39</v>
      </c>
      <c r="T339" s="35" cm="1">
        <f t="array" ref="T339">IF(Tabel1[[#This Row],[auxi]:[auxi]],SUMIF(Tabel1[semaine],Tabel1[[#This Row],[semaine]],Tabel1[Repas matin]),"-")</f>
        <v>0</v>
      </c>
      <c r="U339" s="35" cm="1">
        <f t="array" ref="U339">IF(Tabel1[[#This Row],[auxi]:[auxi]],SUMIF(Tabel1[semaine],Tabel1[[#This Row],[semaine]],Tabel1[Repas soir]),"-")</f>
        <v>0</v>
      </c>
      <c r="V339"/>
    </row>
    <row r="340" spans="1:22" ht="15.75" thickBot="1" x14ac:dyDescent="0.3">
      <c r="A340" s="35" t="str">
        <f>MOD(YEAR(Tabel1[[#This Row],[Date]]-WEEKDAY(Tabel1[[#This Row],[Date]],2)+4),100)&amp;TEXT(_xlfn.ISOWEEKNUM(Tabel1[[#This Row],[Date]]),"-00")</f>
        <v>26-49</v>
      </c>
      <c r="B340" s="55" t="str">
        <f>MOD(YEAR(Tabel1[[#This Row],[Date]]),100) &amp; TEXT(MONTH(Tabel1[[#This Row],[Date]]),"-00")</f>
        <v>26-11</v>
      </c>
      <c r="C340" s="36">
        <v>46356</v>
      </c>
      <c r="D340" s="37"/>
      <c r="E340" s="37"/>
      <c r="F340" s="37"/>
      <c r="G340" s="37"/>
      <c r="H340" s="37"/>
      <c r="I340" s="37"/>
      <c r="J340" s="37"/>
      <c r="K340" s="37"/>
      <c r="L340" s="38">
        <f>IF(OR(C340="",ISBLANK(C340)),"",IF(G340="",0,G340-D340-(F340-E340))+IF(K340="",0,IF(K340&lt;H340,K340+1,K340)-H340-(J340-I340)))</f>
        <v>0</v>
      </c>
      <c r="M340" s="39"/>
      <c r="N340" s="38">
        <f>IF(C340="","",IF(M340&lt;&gt;"",IF(ISNUMBER(SEARCH("ecole",M340)),8/24,IF(OR(M340="Congés payés",M340="RTT",M340="Arrêt de travail",M340="Congés sans solde",M340="Jour de repos",M340="Formation"),7/24,IF(M340="Férié",7.8/24,L340))),L340))</f>
        <v>0</v>
      </c>
      <c r="O340" s="39"/>
      <c r="P340" s="40"/>
      <c r="Q340" s="52" cm="1">
        <f t="array" ref="Q340">--(_xlfn.AGGREGATE(14,6,Tabel1[Date]/(Tabel1[semaine]=Tabel1[[#This Row],[semaine]]),1)=Tabel1[[#This Row],[Date]])</f>
        <v>0</v>
      </c>
      <c r="R340" s="41" t="str" cm="1">
        <f t="array" ref="R340">IF(Tabel1[[#This Row],[auxi]:[auxi]],SUMIF(Tabel1[semaine],Tabel1[[#This Row],[semaine]],Tabel1[Heures payées]),"-")</f>
        <v>-</v>
      </c>
      <c r="S340" s="42" t="str" cm="1">
        <f t="array" ref="S340">IF(Tabel1[[#This Row],[auxi]:[auxi]],Tabel1[[#This Row],[total semaine]]*24-Contrat_hebdo__h,"")</f>
        <v/>
      </c>
      <c r="T340" s="35" t="str" cm="1">
        <f t="array" ref="T340">IF(Tabel1[[#This Row],[auxi]:[auxi]],SUMIF(Tabel1[semaine],Tabel1[[#This Row],[semaine]],Tabel1[Repas matin]),"-")</f>
        <v>-</v>
      </c>
      <c r="U340" s="35" t="str" cm="1">
        <f t="array" ref="U340">IF(Tabel1[[#This Row],[auxi]:[auxi]],SUMIF(Tabel1[semaine],Tabel1[[#This Row],[semaine]],Tabel1[Repas soir]),"-")</f>
        <v>-</v>
      </c>
      <c r="V340"/>
    </row>
    <row r="341" spans="1:22" ht="15.75" thickBot="1" x14ac:dyDescent="0.3">
      <c r="A341" s="35" t="str">
        <f>MOD(YEAR(Tabel1[[#This Row],[Date]]-WEEKDAY(Tabel1[[#This Row],[Date]],2)+4),100)&amp;TEXT(_xlfn.ISOWEEKNUM(Tabel1[[#This Row],[Date]]),"-00")</f>
        <v>26-49</v>
      </c>
      <c r="B341" s="55" t="str">
        <f>MOD(YEAR(Tabel1[[#This Row],[Date]]),100) &amp; TEXT(MONTH(Tabel1[[#This Row],[Date]]),"-00")</f>
        <v>26-12</v>
      </c>
      <c r="C341" s="36">
        <v>46357</v>
      </c>
      <c r="D341" s="37"/>
      <c r="E341" s="37"/>
      <c r="F341" s="37"/>
      <c r="G341" s="37"/>
      <c r="H341" s="37"/>
      <c r="I341" s="37"/>
      <c r="J341" s="37"/>
      <c r="K341" s="37"/>
      <c r="L341" s="38">
        <f>IF(OR(C341="",ISBLANK(C341)),"",IF(G341="",0,G341-D341-(F341-E341))+IF(K341="",0,IF(K341&lt;H341,K341+1,K341)-H341-(J341-I341)))</f>
        <v>0</v>
      </c>
      <c r="M341" s="39"/>
      <c r="N341" s="38">
        <f>IF(C341="","",IF(M341&lt;&gt;"",IF(ISNUMBER(SEARCH("ecole",M341)),8/24,IF(OR(M341="Congés payés",M341="RTT",M341="Arrêt de travail",M341="Congés sans solde",M341="Jour de repos",M341="Formation"),7/24,IF(M341="Férié",7.8/24,L341))),L341))</f>
        <v>0</v>
      </c>
      <c r="O341" s="39"/>
      <c r="P341" s="40"/>
      <c r="Q341" s="52" cm="1">
        <f t="array" ref="Q341">--(_xlfn.AGGREGATE(14,6,Tabel1[Date]/(Tabel1[semaine]=Tabel1[[#This Row],[semaine]]),1)=Tabel1[[#This Row],[Date]])</f>
        <v>0</v>
      </c>
      <c r="R341" s="41" t="str" cm="1">
        <f t="array" ref="R341">IF(Tabel1[[#This Row],[auxi]:[auxi]],SUMIF(Tabel1[semaine],Tabel1[[#This Row],[semaine]],Tabel1[Heures payées]),"-")</f>
        <v>-</v>
      </c>
      <c r="S341" s="42" t="str" cm="1">
        <f t="array" ref="S341">IF(Tabel1[[#This Row],[auxi]:[auxi]],Tabel1[[#This Row],[total semaine]]*24-Contrat_hebdo__h,"")</f>
        <v/>
      </c>
      <c r="T341" s="35" t="str" cm="1">
        <f t="array" ref="T341">IF(Tabel1[[#This Row],[auxi]:[auxi]],SUMIF(Tabel1[semaine],Tabel1[[#This Row],[semaine]],Tabel1[Repas matin]),"-")</f>
        <v>-</v>
      </c>
      <c r="U341" s="35" t="str" cm="1">
        <f t="array" ref="U341">IF(Tabel1[[#This Row],[auxi]:[auxi]],SUMIF(Tabel1[semaine],Tabel1[[#This Row],[semaine]],Tabel1[Repas soir]),"-")</f>
        <v>-</v>
      </c>
      <c r="V341"/>
    </row>
    <row r="342" spans="1:22" ht="15.75" thickBot="1" x14ac:dyDescent="0.3">
      <c r="A342" s="35" t="str">
        <f>MOD(YEAR(Tabel1[[#This Row],[Date]]-WEEKDAY(Tabel1[[#This Row],[Date]],2)+4),100)&amp;TEXT(_xlfn.ISOWEEKNUM(Tabel1[[#This Row],[Date]]),"-00")</f>
        <v>26-49</v>
      </c>
      <c r="B342" s="55" t="str">
        <f>MOD(YEAR(Tabel1[[#This Row],[Date]]),100) &amp; TEXT(MONTH(Tabel1[[#This Row],[Date]]),"-00")</f>
        <v>26-12</v>
      </c>
      <c r="C342" s="36">
        <v>46358</v>
      </c>
      <c r="D342" s="37"/>
      <c r="E342" s="37"/>
      <c r="F342" s="37"/>
      <c r="G342" s="37"/>
      <c r="H342" s="37"/>
      <c r="I342" s="37"/>
      <c r="J342" s="37"/>
      <c r="K342" s="37"/>
      <c r="L342" s="38">
        <f>IF(OR(C342="",ISBLANK(C342)),"",IF(G342="",0,G342-D342-(F342-E342))+IF(K342="",0,IF(K342&lt;H342,K342+1,K342)-H342-(J342-I342)))</f>
        <v>0</v>
      </c>
      <c r="M342" s="39"/>
      <c r="N342" s="38">
        <f>IF(C342="","",IF(M342&lt;&gt;"",IF(ISNUMBER(SEARCH("ecole",M342)),8/24,IF(OR(M342="Congés payés",M342="RTT",M342="Arrêt de travail",M342="Congés sans solde",M342="Jour de repos",M342="Formation"),7/24,IF(M342="Férié",7.8/24,L342))),L342))</f>
        <v>0</v>
      </c>
      <c r="O342" s="39"/>
      <c r="P342" s="40"/>
      <c r="Q342" s="52" cm="1">
        <f t="array" ref="Q342">--(_xlfn.AGGREGATE(14,6,Tabel1[Date]/(Tabel1[semaine]=Tabel1[[#This Row],[semaine]]),1)=Tabel1[[#This Row],[Date]])</f>
        <v>0</v>
      </c>
      <c r="R342" s="41" t="str" cm="1">
        <f t="array" ref="R342">IF(Tabel1[[#This Row],[auxi]:[auxi]],SUMIF(Tabel1[semaine],Tabel1[[#This Row],[semaine]],Tabel1[Heures payées]),"-")</f>
        <v>-</v>
      </c>
      <c r="S342" s="42" t="str" cm="1">
        <f t="array" ref="S342">IF(Tabel1[[#This Row],[auxi]:[auxi]],Tabel1[[#This Row],[total semaine]]*24-Contrat_hebdo__h,"")</f>
        <v/>
      </c>
      <c r="T342" s="35" t="str" cm="1">
        <f t="array" ref="T342">IF(Tabel1[[#This Row],[auxi]:[auxi]],SUMIF(Tabel1[semaine],Tabel1[[#This Row],[semaine]],Tabel1[Repas matin]),"-")</f>
        <v>-</v>
      </c>
      <c r="U342" s="35" t="str" cm="1">
        <f t="array" ref="U342">IF(Tabel1[[#This Row],[auxi]:[auxi]],SUMIF(Tabel1[semaine],Tabel1[[#This Row],[semaine]],Tabel1[Repas soir]),"-")</f>
        <v>-</v>
      </c>
      <c r="V342"/>
    </row>
    <row r="343" spans="1:22" ht="15.75" thickBot="1" x14ac:dyDescent="0.3">
      <c r="A343" s="35" t="str">
        <f>MOD(YEAR(Tabel1[[#This Row],[Date]]-WEEKDAY(Tabel1[[#This Row],[Date]],2)+4),100)&amp;TEXT(_xlfn.ISOWEEKNUM(Tabel1[[#This Row],[Date]]),"-00")</f>
        <v>26-49</v>
      </c>
      <c r="B343" s="55" t="str">
        <f>MOD(YEAR(Tabel1[[#This Row],[Date]]),100) &amp; TEXT(MONTH(Tabel1[[#This Row],[Date]]),"-00")</f>
        <v>26-12</v>
      </c>
      <c r="C343" s="36">
        <v>46359</v>
      </c>
      <c r="D343" s="37"/>
      <c r="E343" s="37"/>
      <c r="F343" s="37"/>
      <c r="G343" s="37"/>
      <c r="H343" s="37"/>
      <c r="I343" s="37"/>
      <c r="J343" s="37"/>
      <c r="K343" s="37"/>
      <c r="L343" s="38">
        <f>IF(OR(C343="",ISBLANK(C343)),"",IF(G343="",0,G343-D343-(F343-E343))+IF(K343="",0,IF(K343&lt;H343,K343+1,K343)-H343-(J343-I343)))</f>
        <v>0</v>
      </c>
      <c r="M343" s="39"/>
      <c r="N343" s="38">
        <f>IF(C343="","",IF(M343&lt;&gt;"",IF(ISNUMBER(SEARCH("ecole",M343)),8/24,IF(OR(M343="Congés payés",M343="RTT",M343="Arrêt de travail",M343="Congés sans solde",M343="Jour de repos",M343="Formation"),7/24,IF(M343="Férié",7.8/24,L343))),L343))</f>
        <v>0</v>
      </c>
      <c r="O343" s="39"/>
      <c r="P343" s="40"/>
      <c r="Q343" s="52" cm="1">
        <f t="array" ref="Q343">--(_xlfn.AGGREGATE(14,6,Tabel1[Date]/(Tabel1[semaine]=Tabel1[[#This Row],[semaine]]),1)=Tabel1[[#This Row],[Date]])</f>
        <v>0</v>
      </c>
      <c r="R343" s="41" t="str" cm="1">
        <f t="array" ref="R343">IF(Tabel1[[#This Row],[auxi]:[auxi]],SUMIF(Tabel1[semaine],Tabel1[[#This Row],[semaine]],Tabel1[Heures payées]),"-")</f>
        <v>-</v>
      </c>
      <c r="S343" s="42" t="str" cm="1">
        <f t="array" ref="S343">IF(Tabel1[[#This Row],[auxi]:[auxi]],Tabel1[[#This Row],[total semaine]]*24-Contrat_hebdo__h,"")</f>
        <v/>
      </c>
      <c r="T343" s="35" t="str" cm="1">
        <f t="array" ref="T343">IF(Tabel1[[#This Row],[auxi]:[auxi]],SUMIF(Tabel1[semaine],Tabel1[[#This Row],[semaine]],Tabel1[Repas matin]),"-")</f>
        <v>-</v>
      </c>
      <c r="U343" s="35" t="str" cm="1">
        <f t="array" ref="U343">IF(Tabel1[[#This Row],[auxi]:[auxi]],SUMIF(Tabel1[semaine],Tabel1[[#This Row],[semaine]],Tabel1[Repas soir]),"-")</f>
        <v>-</v>
      </c>
      <c r="V343"/>
    </row>
    <row r="344" spans="1:22" ht="15.75" thickBot="1" x14ac:dyDescent="0.3">
      <c r="A344" s="35" t="str">
        <f>MOD(YEAR(Tabel1[[#This Row],[Date]]-WEEKDAY(Tabel1[[#This Row],[Date]],2)+4),100)&amp;TEXT(_xlfn.ISOWEEKNUM(Tabel1[[#This Row],[Date]]),"-00")</f>
        <v>26-49</v>
      </c>
      <c r="B344" s="55" t="str">
        <f>MOD(YEAR(Tabel1[[#This Row],[Date]]),100) &amp; TEXT(MONTH(Tabel1[[#This Row],[Date]]),"-00")</f>
        <v>26-12</v>
      </c>
      <c r="C344" s="36">
        <v>46360</v>
      </c>
      <c r="D344" s="37"/>
      <c r="E344" s="37"/>
      <c r="F344" s="37"/>
      <c r="G344" s="37"/>
      <c r="H344" s="37"/>
      <c r="I344" s="37"/>
      <c r="J344" s="37"/>
      <c r="K344" s="37"/>
      <c r="L344" s="38">
        <f>IF(OR(C344="",ISBLANK(C344)),"",IF(G344="",0,G344-D344-(F344-E344))+IF(K344="",0,IF(K344&lt;H344,K344+1,K344)-H344-(J344-I344)))</f>
        <v>0</v>
      </c>
      <c r="M344" s="39"/>
      <c r="N344" s="38">
        <f>IF(C344="","",IF(M344&lt;&gt;"",IF(ISNUMBER(SEARCH("ecole",M344)),8/24,IF(OR(M344="Congés payés",M344="RTT",M344="Arrêt de travail",M344="Congés sans solde",M344="Jour de repos",M344="Formation"),7/24,IF(M344="Férié",7.8/24,L344))),L344))</f>
        <v>0</v>
      </c>
      <c r="O344" s="39"/>
      <c r="P344" s="40"/>
      <c r="Q344" s="52" cm="1">
        <f t="array" ref="Q344">--(_xlfn.AGGREGATE(14,6,Tabel1[Date]/(Tabel1[semaine]=Tabel1[[#This Row],[semaine]]),1)=Tabel1[[#This Row],[Date]])</f>
        <v>0</v>
      </c>
      <c r="R344" s="41" t="str" cm="1">
        <f t="array" ref="R344">IF(Tabel1[[#This Row],[auxi]:[auxi]],SUMIF(Tabel1[semaine],Tabel1[[#This Row],[semaine]],Tabel1[Heures payées]),"-")</f>
        <v>-</v>
      </c>
      <c r="S344" s="42" t="str" cm="1">
        <f t="array" ref="S344">IF(Tabel1[[#This Row],[auxi]:[auxi]],Tabel1[[#This Row],[total semaine]]*24-Contrat_hebdo__h,"")</f>
        <v/>
      </c>
      <c r="T344" s="35" t="str" cm="1">
        <f t="array" ref="T344">IF(Tabel1[[#This Row],[auxi]:[auxi]],SUMIF(Tabel1[semaine],Tabel1[[#This Row],[semaine]],Tabel1[Repas matin]),"-")</f>
        <v>-</v>
      </c>
      <c r="U344" s="35" t="str" cm="1">
        <f t="array" ref="U344">IF(Tabel1[[#This Row],[auxi]:[auxi]],SUMIF(Tabel1[semaine],Tabel1[[#This Row],[semaine]],Tabel1[Repas soir]),"-")</f>
        <v>-</v>
      </c>
      <c r="V344"/>
    </row>
    <row r="345" spans="1:22" ht="15.75" thickBot="1" x14ac:dyDescent="0.3">
      <c r="A345" s="35" t="str">
        <f>MOD(YEAR(Tabel1[[#This Row],[Date]]-WEEKDAY(Tabel1[[#This Row],[Date]],2)+4),100)&amp;TEXT(_xlfn.ISOWEEKNUM(Tabel1[[#This Row],[Date]]),"-00")</f>
        <v>26-49</v>
      </c>
      <c r="B345" s="55" t="str">
        <f>MOD(YEAR(Tabel1[[#This Row],[Date]]),100) &amp; TEXT(MONTH(Tabel1[[#This Row],[Date]]),"-00")</f>
        <v>26-12</v>
      </c>
      <c r="C345" s="36">
        <v>46361</v>
      </c>
      <c r="D345" s="37"/>
      <c r="E345" s="37"/>
      <c r="F345" s="37"/>
      <c r="G345" s="37"/>
      <c r="H345" s="37"/>
      <c r="I345" s="37"/>
      <c r="J345" s="37"/>
      <c r="K345" s="37"/>
      <c r="L345" s="38">
        <f>IF(OR(C345="",ISBLANK(C345)),"",IF(G345="",0,G345-D345-(F345-E345))+IF(K345="",0,IF(K345&lt;H345,K345+1,K345)-H345-(J345-I345)))</f>
        <v>0</v>
      </c>
      <c r="M345" s="39"/>
      <c r="N345" s="38">
        <f>IF(C345="","",IF(M345&lt;&gt;"",IF(ISNUMBER(SEARCH("ecole",M345)),8/24,IF(OR(M345="Congés payés",M345="RTT",M345="Arrêt de travail",M345="Congés sans solde",M345="Jour de repos",M345="Formation"),7/24,IF(M345="Férié",7.8/24,L345))),L345))</f>
        <v>0</v>
      </c>
      <c r="O345" s="39"/>
      <c r="P345" s="40"/>
      <c r="Q345" s="52" cm="1">
        <f t="array" ref="Q345">--(_xlfn.AGGREGATE(14,6,Tabel1[Date]/(Tabel1[semaine]=Tabel1[[#This Row],[semaine]]),1)=Tabel1[[#This Row],[Date]])</f>
        <v>0</v>
      </c>
      <c r="R345" s="41" t="str" cm="1">
        <f t="array" ref="R345">IF(Tabel1[[#This Row],[auxi]:[auxi]],SUMIF(Tabel1[semaine],Tabel1[[#This Row],[semaine]],Tabel1[Heures payées]),"-")</f>
        <v>-</v>
      </c>
      <c r="S345" s="42" t="str" cm="1">
        <f t="array" ref="S345">IF(Tabel1[[#This Row],[auxi]:[auxi]],Tabel1[[#This Row],[total semaine]]*24-Contrat_hebdo__h,"")</f>
        <v/>
      </c>
      <c r="T345" s="35" t="str" cm="1">
        <f t="array" ref="T345">IF(Tabel1[[#This Row],[auxi]:[auxi]],SUMIF(Tabel1[semaine],Tabel1[[#This Row],[semaine]],Tabel1[Repas matin]),"-")</f>
        <v>-</v>
      </c>
      <c r="U345" s="35" t="str" cm="1">
        <f t="array" ref="U345">IF(Tabel1[[#This Row],[auxi]:[auxi]],SUMIF(Tabel1[semaine],Tabel1[[#This Row],[semaine]],Tabel1[Repas soir]),"-")</f>
        <v>-</v>
      </c>
      <c r="V345"/>
    </row>
    <row r="346" spans="1:22" ht="15.75" thickBot="1" x14ac:dyDescent="0.3">
      <c r="A346" s="35" t="str">
        <f>MOD(YEAR(Tabel1[[#This Row],[Date]]-WEEKDAY(Tabel1[[#This Row],[Date]],2)+4),100)&amp;TEXT(_xlfn.ISOWEEKNUM(Tabel1[[#This Row],[Date]]),"-00")</f>
        <v>26-49</v>
      </c>
      <c r="B346" s="55" t="str">
        <f>MOD(YEAR(Tabel1[[#This Row],[Date]]),100) &amp; TEXT(MONTH(Tabel1[[#This Row],[Date]]),"-00")</f>
        <v>26-12</v>
      </c>
      <c r="C346" s="36">
        <v>46362</v>
      </c>
      <c r="D346" s="37"/>
      <c r="E346" s="37"/>
      <c r="F346" s="37"/>
      <c r="G346" s="37"/>
      <c r="H346" s="37"/>
      <c r="I346" s="37"/>
      <c r="J346" s="37"/>
      <c r="K346" s="37"/>
      <c r="L346" s="38">
        <f>IF(OR(C346="",ISBLANK(C346)),"",IF(G346="",0,G346-D346-(F346-E346))+IF(K346="",0,IF(K346&lt;H346,K346+1,K346)-H346-(J346-I346)))</f>
        <v>0</v>
      </c>
      <c r="M346" s="39"/>
      <c r="N346" s="38">
        <f>IF(C346="","",IF(M346&lt;&gt;"",IF(ISNUMBER(SEARCH("ecole",M346)),8/24,IF(OR(M346="Congés payés",M346="RTT",M346="Arrêt de travail",M346="Congés sans solde",M346="Jour de repos",M346="Formation"),7/24,IF(M346="Férié",7.8/24,L346))),L346))</f>
        <v>0</v>
      </c>
      <c r="O346" s="39"/>
      <c r="P346" s="40"/>
      <c r="Q346" s="52" cm="1">
        <f t="array" ref="Q346">--(_xlfn.AGGREGATE(14,6,Tabel1[Date]/(Tabel1[semaine]=Tabel1[[#This Row],[semaine]]),1)=Tabel1[[#This Row],[Date]])</f>
        <v>1</v>
      </c>
      <c r="R346" s="41" cm="1">
        <f t="array" ref="R346">IF(Tabel1[[#This Row],[auxi]:[auxi]],SUMIF(Tabel1[semaine],Tabel1[[#This Row],[semaine]],Tabel1[Heures payées]),"-")</f>
        <v>0</v>
      </c>
      <c r="S346" s="42" cm="1">
        <f t="array" ref="S346">IF(Tabel1[[#This Row],[auxi]:[auxi]],Tabel1[[#This Row],[total semaine]]*24-Contrat_hebdo__h,"")</f>
        <v>-39</v>
      </c>
      <c r="T346" s="35" cm="1">
        <f t="array" ref="T346">IF(Tabel1[[#This Row],[auxi]:[auxi]],SUMIF(Tabel1[semaine],Tabel1[[#This Row],[semaine]],Tabel1[Repas matin]),"-")</f>
        <v>0</v>
      </c>
      <c r="U346" s="35" cm="1">
        <f t="array" ref="U346">IF(Tabel1[[#This Row],[auxi]:[auxi]],SUMIF(Tabel1[semaine],Tabel1[[#This Row],[semaine]],Tabel1[Repas soir]),"-")</f>
        <v>0</v>
      </c>
      <c r="V346"/>
    </row>
    <row r="347" spans="1:22" ht="15.75" thickBot="1" x14ac:dyDescent="0.3">
      <c r="A347" s="35" t="str">
        <f>MOD(YEAR(Tabel1[[#This Row],[Date]]-WEEKDAY(Tabel1[[#This Row],[Date]],2)+4),100)&amp;TEXT(_xlfn.ISOWEEKNUM(Tabel1[[#This Row],[Date]]),"-00")</f>
        <v>26-50</v>
      </c>
      <c r="B347" s="55" t="str">
        <f>MOD(YEAR(Tabel1[[#This Row],[Date]]),100) &amp; TEXT(MONTH(Tabel1[[#This Row],[Date]]),"-00")</f>
        <v>26-12</v>
      </c>
      <c r="C347" s="36">
        <v>46363</v>
      </c>
      <c r="D347" s="37"/>
      <c r="E347" s="37"/>
      <c r="F347" s="37"/>
      <c r="G347" s="37"/>
      <c r="H347" s="37"/>
      <c r="I347" s="37"/>
      <c r="J347" s="37"/>
      <c r="K347" s="37"/>
      <c r="L347" s="38">
        <f>IF(OR(C347="",ISBLANK(C347)),"",IF(G347="",0,G347-D347-(F347-E347))+IF(K347="",0,IF(K347&lt;H347,K347+1,K347)-H347-(J347-I347)))</f>
        <v>0</v>
      </c>
      <c r="M347" s="39"/>
      <c r="N347" s="38">
        <f>IF(C347="","",IF(M347&lt;&gt;"",IF(ISNUMBER(SEARCH("ecole",M347)),8/24,IF(OR(M347="Congés payés",M347="RTT",M347="Arrêt de travail",M347="Congés sans solde",M347="Jour de repos",M347="Formation"),7/24,IF(M347="Férié",7.8/24,L347))),L347))</f>
        <v>0</v>
      </c>
      <c r="O347" s="39"/>
      <c r="P347" s="40"/>
      <c r="Q347" s="52" cm="1">
        <f t="array" ref="Q347">--(_xlfn.AGGREGATE(14,6,Tabel1[Date]/(Tabel1[semaine]=Tabel1[[#This Row],[semaine]]),1)=Tabel1[[#This Row],[Date]])</f>
        <v>0</v>
      </c>
      <c r="R347" s="41" t="str" cm="1">
        <f t="array" ref="R347">IF(Tabel1[[#This Row],[auxi]:[auxi]],SUMIF(Tabel1[semaine],Tabel1[[#This Row],[semaine]],Tabel1[Heures payées]),"-")</f>
        <v>-</v>
      </c>
      <c r="S347" s="42" t="str" cm="1">
        <f t="array" ref="S347">IF(Tabel1[[#This Row],[auxi]:[auxi]],Tabel1[[#This Row],[total semaine]]*24-Contrat_hebdo__h,"")</f>
        <v/>
      </c>
      <c r="T347" s="35" t="str" cm="1">
        <f t="array" ref="T347">IF(Tabel1[[#This Row],[auxi]:[auxi]],SUMIF(Tabel1[semaine],Tabel1[[#This Row],[semaine]],Tabel1[Repas matin]),"-")</f>
        <v>-</v>
      </c>
      <c r="U347" s="35" t="str" cm="1">
        <f t="array" ref="U347">IF(Tabel1[[#This Row],[auxi]:[auxi]],SUMIF(Tabel1[semaine],Tabel1[[#This Row],[semaine]],Tabel1[Repas soir]),"-")</f>
        <v>-</v>
      </c>
      <c r="V347"/>
    </row>
    <row r="348" spans="1:22" ht="15.75" thickBot="1" x14ac:dyDescent="0.3">
      <c r="A348" s="35" t="str">
        <f>MOD(YEAR(Tabel1[[#This Row],[Date]]-WEEKDAY(Tabel1[[#This Row],[Date]],2)+4),100)&amp;TEXT(_xlfn.ISOWEEKNUM(Tabel1[[#This Row],[Date]]),"-00")</f>
        <v>26-50</v>
      </c>
      <c r="B348" s="55" t="str">
        <f>MOD(YEAR(Tabel1[[#This Row],[Date]]),100) &amp; TEXT(MONTH(Tabel1[[#This Row],[Date]]),"-00")</f>
        <v>26-12</v>
      </c>
      <c r="C348" s="36">
        <v>46364</v>
      </c>
      <c r="D348" s="37"/>
      <c r="E348" s="37"/>
      <c r="F348" s="37"/>
      <c r="G348" s="37"/>
      <c r="H348" s="37"/>
      <c r="I348" s="37"/>
      <c r="J348" s="37"/>
      <c r="K348" s="37"/>
      <c r="L348" s="38">
        <f>IF(OR(C348="",ISBLANK(C348)),"",IF(G348="",0,G348-D348-(F348-E348))+IF(K348="",0,IF(K348&lt;H348,K348+1,K348)-H348-(J348-I348)))</f>
        <v>0</v>
      </c>
      <c r="M348" s="39"/>
      <c r="N348" s="38">
        <f>IF(C348="","",IF(M348&lt;&gt;"",IF(ISNUMBER(SEARCH("ecole",M348)),8/24,IF(OR(M348="Congés payés",M348="RTT",M348="Arrêt de travail",M348="Congés sans solde",M348="Jour de repos",M348="Formation"),7/24,IF(M348="Férié",7.8/24,L348))),L348))</f>
        <v>0</v>
      </c>
      <c r="O348" s="39"/>
      <c r="P348" s="40"/>
      <c r="Q348" s="52" cm="1">
        <f t="array" ref="Q348">--(_xlfn.AGGREGATE(14,6,Tabel1[Date]/(Tabel1[semaine]=Tabel1[[#This Row],[semaine]]),1)=Tabel1[[#This Row],[Date]])</f>
        <v>0</v>
      </c>
      <c r="R348" s="41" t="str" cm="1">
        <f t="array" ref="R348">IF(Tabel1[[#This Row],[auxi]:[auxi]],SUMIF(Tabel1[semaine],Tabel1[[#This Row],[semaine]],Tabel1[Heures payées]),"-")</f>
        <v>-</v>
      </c>
      <c r="S348" s="42" t="str" cm="1">
        <f t="array" ref="S348">IF(Tabel1[[#This Row],[auxi]:[auxi]],Tabel1[[#This Row],[total semaine]]*24-Contrat_hebdo__h,"")</f>
        <v/>
      </c>
      <c r="T348" s="35" t="str" cm="1">
        <f t="array" ref="T348">IF(Tabel1[[#This Row],[auxi]:[auxi]],SUMIF(Tabel1[semaine],Tabel1[[#This Row],[semaine]],Tabel1[Repas matin]),"-")</f>
        <v>-</v>
      </c>
      <c r="U348" s="35" t="str" cm="1">
        <f t="array" ref="U348">IF(Tabel1[[#This Row],[auxi]:[auxi]],SUMIF(Tabel1[semaine],Tabel1[[#This Row],[semaine]],Tabel1[Repas soir]),"-")</f>
        <v>-</v>
      </c>
      <c r="V348"/>
    </row>
    <row r="349" spans="1:22" ht="15.75" thickBot="1" x14ac:dyDescent="0.3">
      <c r="A349" s="35" t="str">
        <f>MOD(YEAR(Tabel1[[#This Row],[Date]]-WEEKDAY(Tabel1[[#This Row],[Date]],2)+4),100)&amp;TEXT(_xlfn.ISOWEEKNUM(Tabel1[[#This Row],[Date]]),"-00")</f>
        <v>26-50</v>
      </c>
      <c r="B349" s="55" t="str">
        <f>MOD(YEAR(Tabel1[[#This Row],[Date]]),100) &amp; TEXT(MONTH(Tabel1[[#This Row],[Date]]),"-00")</f>
        <v>26-12</v>
      </c>
      <c r="C349" s="36">
        <v>46365</v>
      </c>
      <c r="D349" s="37"/>
      <c r="E349" s="37"/>
      <c r="F349" s="37"/>
      <c r="G349" s="37"/>
      <c r="H349" s="37"/>
      <c r="I349" s="37"/>
      <c r="J349" s="37"/>
      <c r="K349" s="37"/>
      <c r="L349" s="38">
        <f>IF(OR(C349="",ISBLANK(C349)),"",IF(G349="",0,G349-D349-(F349-E349))+IF(K349="",0,IF(K349&lt;H349,K349+1,K349)-H349-(J349-I349)))</f>
        <v>0</v>
      </c>
      <c r="M349" s="39"/>
      <c r="N349" s="38">
        <f>IF(C349="","",IF(M349&lt;&gt;"",IF(ISNUMBER(SEARCH("ecole",M349)),8/24,IF(OR(M349="Congés payés",M349="RTT",M349="Arrêt de travail",M349="Congés sans solde",M349="Jour de repos",M349="Formation"),7/24,IF(M349="Férié",7.8/24,L349))),L349))</f>
        <v>0</v>
      </c>
      <c r="O349" s="39"/>
      <c r="P349" s="40"/>
      <c r="Q349" s="52" cm="1">
        <f t="array" ref="Q349">--(_xlfn.AGGREGATE(14,6,Tabel1[Date]/(Tabel1[semaine]=Tabel1[[#This Row],[semaine]]),1)=Tabel1[[#This Row],[Date]])</f>
        <v>0</v>
      </c>
      <c r="R349" s="41" t="str" cm="1">
        <f t="array" ref="R349">IF(Tabel1[[#This Row],[auxi]:[auxi]],SUMIF(Tabel1[semaine],Tabel1[[#This Row],[semaine]],Tabel1[Heures payées]),"-")</f>
        <v>-</v>
      </c>
      <c r="S349" s="42" t="str" cm="1">
        <f t="array" ref="S349">IF(Tabel1[[#This Row],[auxi]:[auxi]],Tabel1[[#This Row],[total semaine]]*24-Contrat_hebdo__h,"")</f>
        <v/>
      </c>
      <c r="T349" s="35" t="str" cm="1">
        <f t="array" ref="T349">IF(Tabel1[[#This Row],[auxi]:[auxi]],SUMIF(Tabel1[semaine],Tabel1[[#This Row],[semaine]],Tabel1[Repas matin]),"-")</f>
        <v>-</v>
      </c>
      <c r="U349" s="35" t="str" cm="1">
        <f t="array" ref="U349">IF(Tabel1[[#This Row],[auxi]:[auxi]],SUMIF(Tabel1[semaine],Tabel1[[#This Row],[semaine]],Tabel1[Repas soir]),"-")</f>
        <v>-</v>
      </c>
      <c r="V349"/>
    </row>
    <row r="350" spans="1:22" ht="15.75" thickBot="1" x14ac:dyDescent="0.3">
      <c r="A350" s="35" t="str">
        <f>MOD(YEAR(Tabel1[[#This Row],[Date]]-WEEKDAY(Tabel1[[#This Row],[Date]],2)+4),100)&amp;TEXT(_xlfn.ISOWEEKNUM(Tabel1[[#This Row],[Date]]),"-00")</f>
        <v>26-50</v>
      </c>
      <c r="B350" s="55" t="str">
        <f>MOD(YEAR(Tabel1[[#This Row],[Date]]),100) &amp; TEXT(MONTH(Tabel1[[#This Row],[Date]]),"-00")</f>
        <v>26-12</v>
      </c>
      <c r="C350" s="36">
        <v>46366</v>
      </c>
      <c r="D350" s="37"/>
      <c r="E350" s="37"/>
      <c r="F350" s="37"/>
      <c r="G350" s="37"/>
      <c r="H350" s="37"/>
      <c r="I350" s="37"/>
      <c r="J350" s="37"/>
      <c r="K350" s="37"/>
      <c r="L350" s="38">
        <f>IF(OR(C350="",ISBLANK(C350)),"",IF(G350="",0,G350-D350-(F350-E350))+IF(K350="",0,IF(K350&lt;H350,K350+1,K350)-H350-(J350-I350)))</f>
        <v>0</v>
      </c>
      <c r="M350" s="39"/>
      <c r="N350" s="38">
        <f>IF(C350="","",IF(M350&lt;&gt;"",IF(ISNUMBER(SEARCH("ecole",M350)),8/24,IF(OR(M350="Congés payés",M350="RTT",M350="Arrêt de travail",M350="Congés sans solde",M350="Jour de repos",M350="Formation"),7/24,IF(M350="Férié",7.8/24,L350))),L350))</f>
        <v>0</v>
      </c>
      <c r="O350" s="39"/>
      <c r="P350" s="40"/>
      <c r="Q350" s="52" cm="1">
        <f t="array" ref="Q350">--(_xlfn.AGGREGATE(14,6,Tabel1[Date]/(Tabel1[semaine]=Tabel1[[#This Row],[semaine]]),1)=Tabel1[[#This Row],[Date]])</f>
        <v>0</v>
      </c>
      <c r="R350" s="41" t="str" cm="1">
        <f t="array" ref="R350">IF(Tabel1[[#This Row],[auxi]:[auxi]],SUMIF(Tabel1[semaine],Tabel1[[#This Row],[semaine]],Tabel1[Heures payées]),"-")</f>
        <v>-</v>
      </c>
      <c r="S350" s="42" t="str" cm="1">
        <f t="array" ref="S350">IF(Tabel1[[#This Row],[auxi]:[auxi]],Tabel1[[#This Row],[total semaine]]*24-Contrat_hebdo__h,"")</f>
        <v/>
      </c>
      <c r="T350" s="35" t="str" cm="1">
        <f t="array" ref="T350">IF(Tabel1[[#This Row],[auxi]:[auxi]],SUMIF(Tabel1[semaine],Tabel1[[#This Row],[semaine]],Tabel1[Repas matin]),"-")</f>
        <v>-</v>
      </c>
      <c r="U350" s="35" t="str" cm="1">
        <f t="array" ref="U350">IF(Tabel1[[#This Row],[auxi]:[auxi]],SUMIF(Tabel1[semaine],Tabel1[[#This Row],[semaine]],Tabel1[Repas soir]),"-")</f>
        <v>-</v>
      </c>
      <c r="V350"/>
    </row>
    <row r="351" spans="1:22" ht="15.75" thickBot="1" x14ac:dyDescent="0.3">
      <c r="A351" s="35" t="str">
        <f>MOD(YEAR(Tabel1[[#This Row],[Date]]-WEEKDAY(Tabel1[[#This Row],[Date]],2)+4),100)&amp;TEXT(_xlfn.ISOWEEKNUM(Tabel1[[#This Row],[Date]]),"-00")</f>
        <v>26-50</v>
      </c>
      <c r="B351" s="55" t="str">
        <f>MOD(YEAR(Tabel1[[#This Row],[Date]]),100) &amp; TEXT(MONTH(Tabel1[[#This Row],[Date]]),"-00")</f>
        <v>26-12</v>
      </c>
      <c r="C351" s="36">
        <v>46367</v>
      </c>
      <c r="D351" s="37"/>
      <c r="E351" s="37"/>
      <c r="F351" s="37"/>
      <c r="G351" s="37"/>
      <c r="H351" s="37"/>
      <c r="I351" s="37"/>
      <c r="J351" s="37"/>
      <c r="K351" s="37"/>
      <c r="L351" s="38">
        <f>IF(OR(C351="",ISBLANK(C351)),"",IF(G351="",0,G351-D351-(F351-E351))+IF(K351="",0,IF(K351&lt;H351,K351+1,K351)-H351-(J351-I351)))</f>
        <v>0</v>
      </c>
      <c r="M351" s="39"/>
      <c r="N351" s="38">
        <f>IF(C351="","",IF(M351&lt;&gt;"",IF(ISNUMBER(SEARCH("ecole",M351)),8/24,IF(OR(M351="Congés payés",M351="RTT",M351="Arrêt de travail",M351="Congés sans solde",M351="Jour de repos",M351="Formation"),7/24,IF(M351="Férié",7.8/24,L351))),L351))</f>
        <v>0</v>
      </c>
      <c r="O351" s="39"/>
      <c r="P351" s="40"/>
      <c r="Q351" s="52" cm="1">
        <f t="array" ref="Q351">--(_xlfn.AGGREGATE(14,6,Tabel1[Date]/(Tabel1[semaine]=Tabel1[[#This Row],[semaine]]),1)=Tabel1[[#This Row],[Date]])</f>
        <v>0</v>
      </c>
      <c r="R351" s="41" t="str" cm="1">
        <f t="array" ref="R351">IF(Tabel1[[#This Row],[auxi]:[auxi]],SUMIF(Tabel1[semaine],Tabel1[[#This Row],[semaine]],Tabel1[Heures payées]),"-")</f>
        <v>-</v>
      </c>
      <c r="S351" s="42" t="str" cm="1">
        <f t="array" ref="S351">IF(Tabel1[[#This Row],[auxi]:[auxi]],Tabel1[[#This Row],[total semaine]]*24-Contrat_hebdo__h,"")</f>
        <v/>
      </c>
      <c r="T351" s="35" t="str" cm="1">
        <f t="array" ref="T351">IF(Tabel1[[#This Row],[auxi]:[auxi]],SUMIF(Tabel1[semaine],Tabel1[[#This Row],[semaine]],Tabel1[Repas matin]),"-")</f>
        <v>-</v>
      </c>
      <c r="U351" s="35" t="str" cm="1">
        <f t="array" ref="U351">IF(Tabel1[[#This Row],[auxi]:[auxi]],SUMIF(Tabel1[semaine],Tabel1[[#This Row],[semaine]],Tabel1[Repas soir]),"-")</f>
        <v>-</v>
      </c>
      <c r="V351"/>
    </row>
    <row r="352" spans="1:22" ht="15.75" thickBot="1" x14ac:dyDescent="0.3">
      <c r="A352" s="35" t="str">
        <f>MOD(YEAR(Tabel1[[#This Row],[Date]]-WEEKDAY(Tabel1[[#This Row],[Date]],2)+4),100)&amp;TEXT(_xlfn.ISOWEEKNUM(Tabel1[[#This Row],[Date]]),"-00")</f>
        <v>26-50</v>
      </c>
      <c r="B352" s="55" t="str">
        <f>MOD(YEAR(Tabel1[[#This Row],[Date]]),100) &amp; TEXT(MONTH(Tabel1[[#This Row],[Date]]),"-00")</f>
        <v>26-12</v>
      </c>
      <c r="C352" s="36">
        <v>46368</v>
      </c>
      <c r="D352" s="37"/>
      <c r="E352" s="37"/>
      <c r="F352" s="37"/>
      <c r="G352" s="37"/>
      <c r="H352" s="37"/>
      <c r="I352" s="37"/>
      <c r="J352" s="37"/>
      <c r="K352" s="37"/>
      <c r="L352" s="38">
        <f>IF(OR(C352="",ISBLANK(C352)),"",IF(G352="",0,G352-D352-(F352-E352))+IF(K352="",0,IF(K352&lt;H352,K352+1,K352)-H352-(J352-I352)))</f>
        <v>0</v>
      </c>
      <c r="M352" s="39"/>
      <c r="N352" s="38">
        <f>IF(C352="","",IF(M352&lt;&gt;"",IF(ISNUMBER(SEARCH("ecole",M352)),8/24,IF(OR(M352="Congés payés",M352="RTT",M352="Arrêt de travail",M352="Congés sans solde",M352="Jour de repos",M352="Formation"),7/24,IF(M352="Férié",7.8/24,L352))),L352))</f>
        <v>0</v>
      </c>
      <c r="O352" s="39"/>
      <c r="P352" s="40"/>
      <c r="Q352" s="52" cm="1">
        <f t="array" ref="Q352">--(_xlfn.AGGREGATE(14,6,Tabel1[Date]/(Tabel1[semaine]=Tabel1[[#This Row],[semaine]]),1)=Tabel1[[#This Row],[Date]])</f>
        <v>0</v>
      </c>
      <c r="R352" s="41" t="str" cm="1">
        <f t="array" ref="R352">IF(Tabel1[[#This Row],[auxi]:[auxi]],SUMIF(Tabel1[semaine],Tabel1[[#This Row],[semaine]],Tabel1[Heures payées]),"-")</f>
        <v>-</v>
      </c>
      <c r="S352" s="42" t="str" cm="1">
        <f t="array" ref="S352">IF(Tabel1[[#This Row],[auxi]:[auxi]],Tabel1[[#This Row],[total semaine]]*24-Contrat_hebdo__h,"")</f>
        <v/>
      </c>
      <c r="T352" s="35" t="str" cm="1">
        <f t="array" ref="T352">IF(Tabel1[[#This Row],[auxi]:[auxi]],SUMIF(Tabel1[semaine],Tabel1[[#This Row],[semaine]],Tabel1[Repas matin]),"-")</f>
        <v>-</v>
      </c>
      <c r="U352" s="35" t="str" cm="1">
        <f t="array" ref="U352">IF(Tabel1[[#This Row],[auxi]:[auxi]],SUMIF(Tabel1[semaine],Tabel1[[#This Row],[semaine]],Tabel1[Repas soir]),"-")</f>
        <v>-</v>
      </c>
      <c r="V352"/>
    </row>
    <row r="353" spans="1:22" ht="15.75" thickBot="1" x14ac:dyDescent="0.3">
      <c r="A353" s="35" t="str">
        <f>MOD(YEAR(Tabel1[[#This Row],[Date]]-WEEKDAY(Tabel1[[#This Row],[Date]],2)+4),100)&amp;TEXT(_xlfn.ISOWEEKNUM(Tabel1[[#This Row],[Date]]),"-00")</f>
        <v>26-50</v>
      </c>
      <c r="B353" s="55" t="str">
        <f>MOD(YEAR(Tabel1[[#This Row],[Date]]),100) &amp; TEXT(MONTH(Tabel1[[#This Row],[Date]]),"-00")</f>
        <v>26-12</v>
      </c>
      <c r="C353" s="36">
        <v>46369</v>
      </c>
      <c r="D353" s="37"/>
      <c r="E353" s="37"/>
      <c r="F353" s="37"/>
      <c r="G353" s="37"/>
      <c r="H353" s="37"/>
      <c r="I353" s="37"/>
      <c r="J353" s="37"/>
      <c r="K353" s="37"/>
      <c r="L353" s="38">
        <f>IF(OR(C353="",ISBLANK(C353)),"",IF(G353="",0,G353-D353-(F353-E353))+IF(K353="",0,IF(K353&lt;H353,K353+1,K353)-H353-(J353-I353)))</f>
        <v>0</v>
      </c>
      <c r="M353" s="39"/>
      <c r="N353" s="38">
        <f>IF(C353="","",IF(M353&lt;&gt;"",IF(ISNUMBER(SEARCH("ecole",M353)),8/24,IF(OR(M353="Congés payés",M353="RTT",M353="Arrêt de travail",M353="Congés sans solde",M353="Jour de repos",M353="Formation"),7/24,IF(M353="Férié",7.8/24,L353))),L353))</f>
        <v>0</v>
      </c>
      <c r="O353" s="39"/>
      <c r="P353" s="40"/>
      <c r="Q353" s="52" cm="1">
        <f t="array" ref="Q353">--(_xlfn.AGGREGATE(14,6,Tabel1[Date]/(Tabel1[semaine]=Tabel1[[#This Row],[semaine]]),1)=Tabel1[[#This Row],[Date]])</f>
        <v>1</v>
      </c>
      <c r="R353" s="41" cm="1">
        <f t="array" ref="R353">IF(Tabel1[[#This Row],[auxi]:[auxi]],SUMIF(Tabel1[semaine],Tabel1[[#This Row],[semaine]],Tabel1[Heures payées]),"-")</f>
        <v>0</v>
      </c>
      <c r="S353" s="42" cm="1">
        <f t="array" ref="S353">IF(Tabel1[[#This Row],[auxi]:[auxi]],Tabel1[[#This Row],[total semaine]]*24-Contrat_hebdo__h,"")</f>
        <v>-39</v>
      </c>
      <c r="T353" s="35" cm="1">
        <f t="array" ref="T353">IF(Tabel1[[#This Row],[auxi]:[auxi]],SUMIF(Tabel1[semaine],Tabel1[[#This Row],[semaine]],Tabel1[Repas matin]),"-")</f>
        <v>0</v>
      </c>
      <c r="U353" s="35" cm="1">
        <f t="array" ref="U353">IF(Tabel1[[#This Row],[auxi]:[auxi]],SUMIF(Tabel1[semaine],Tabel1[[#This Row],[semaine]],Tabel1[Repas soir]),"-")</f>
        <v>0</v>
      </c>
      <c r="V353"/>
    </row>
    <row r="354" spans="1:22" ht="15.75" thickBot="1" x14ac:dyDescent="0.3">
      <c r="A354" s="35" t="str">
        <f>MOD(YEAR(Tabel1[[#This Row],[Date]]-WEEKDAY(Tabel1[[#This Row],[Date]],2)+4),100)&amp;TEXT(_xlfn.ISOWEEKNUM(Tabel1[[#This Row],[Date]]),"-00")</f>
        <v>26-51</v>
      </c>
      <c r="B354" s="55" t="str">
        <f>MOD(YEAR(Tabel1[[#This Row],[Date]]),100) &amp; TEXT(MONTH(Tabel1[[#This Row],[Date]]),"-00")</f>
        <v>26-12</v>
      </c>
      <c r="C354" s="36">
        <v>46370</v>
      </c>
      <c r="D354" s="37"/>
      <c r="E354" s="37"/>
      <c r="F354" s="37"/>
      <c r="G354" s="37"/>
      <c r="H354" s="37"/>
      <c r="I354" s="37"/>
      <c r="J354" s="37"/>
      <c r="K354" s="37"/>
      <c r="L354" s="38">
        <f>IF(OR(C354="",ISBLANK(C354)),"",IF(G354="",0,G354-D354-(F354-E354))+IF(K354="",0,IF(K354&lt;H354,K354+1,K354)-H354-(J354-I354)))</f>
        <v>0</v>
      </c>
      <c r="M354" s="39"/>
      <c r="N354" s="38">
        <f>IF(C354="","",IF(M354&lt;&gt;"",IF(ISNUMBER(SEARCH("ecole",M354)),8/24,IF(OR(M354="Congés payés",M354="RTT",M354="Arrêt de travail",M354="Congés sans solde",M354="Jour de repos",M354="Formation"),7/24,IF(M354="Férié",7.8/24,L354))),L354))</f>
        <v>0</v>
      </c>
      <c r="O354" s="39"/>
      <c r="P354" s="40"/>
      <c r="Q354" s="52" cm="1">
        <f t="array" ref="Q354">--(_xlfn.AGGREGATE(14,6,Tabel1[Date]/(Tabel1[semaine]=Tabel1[[#This Row],[semaine]]),1)=Tabel1[[#This Row],[Date]])</f>
        <v>0</v>
      </c>
      <c r="R354" s="41" t="str" cm="1">
        <f t="array" ref="R354">IF(Tabel1[[#This Row],[auxi]:[auxi]],SUMIF(Tabel1[semaine],Tabel1[[#This Row],[semaine]],Tabel1[Heures payées]),"-")</f>
        <v>-</v>
      </c>
      <c r="S354" s="42" t="str" cm="1">
        <f t="array" ref="S354">IF(Tabel1[[#This Row],[auxi]:[auxi]],Tabel1[[#This Row],[total semaine]]*24-Contrat_hebdo__h,"")</f>
        <v/>
      </c>
      <c r="T354" s="35" t="str" cm="1">
        <f t="array" ref="T354">IF(Tabel1[[#This Row],[auxi]:[auxi]],SUMIF(Tabel1[semaine],Tabel1[[#This Row],[semaine]],Tabel1[Repas matin]),"-")</f>
        <v>-</v>
      </c>
      <c r="U354" s="35" t="str" cm="1">
        <f t="array" ref="U354">IF(Tabel1[[#This Row],[auxi]:[auxi]],SUMIF(Tabel1[semaine],Tabel1[[#This Row],[semaine]],Tabel1[Repas soir]),"-")</f>
        <v>-</v>
      </c>
      <c r="V354"/>
    </row>
    <row r="355" spans="1:22" ht="15.75" thickBot="1" x14ac:dyDescent="0.3">
      <c r="A355" s="35" t="str">
        <f>MOD(YEAR(Tabel1[[#This Row],[Date]]-WEEKDAY(Tabel1[[#This Row],[Date]],2)+4),100)&amp;TEXT(_xlfn.ISOWEEKNUM(Tabel1[[#This Row],[Date]]),"-00")</f>
        <v>26-51</v>
      </c>
      <c r="B355" s="55" t="str">
        <f>MOD(YEAR(Tabel1[[#This Row],[Date]]),100) &amp; TEXT(MONTH(Tabel1[[#This Row],[Date]]),"-00")</f>
        <v>26-12</v>
      </c>
      <c r="C355" s="36">
        <v>46371</v>
      </c>
      <c r="D355" s="37"/>
      <c r="E355" s="37"/>
      <c r="F355" s="37"/>
      <c r="G355" s="37"/>
      <c r="H355" s="37"/>
      <c r="I355" s="37"/>
      <c r="J355" s="37"/>
      <c r="K355" s="37"/>
      <c r="L355" s="38">
        <f>IF(OR(C355="",ISBLANK(C355)),"",IF(G355="",0,G355-D355-(F355-E355))+IF(K355="",0,IF(K355&lt;H355,K355+1,K355)-H355-(J355-I355)))</f>
        <v>0</v>
      </c>
      <c r="M355" s="39"/>
      <c r="N355" s="38">
        <f>IF(C355="","",IF(M355&lt;&gt;"",IF(ISNUMBER(SEARCH("ecole",M355)),8/24,IF(OR(M355="Congés payés",M355="RTT",M355="Arrêt de travail",M355="Congés sans solde",M355="Jour de repos",M355="Formation"),7/24,IF(M355="Férié",7.8/24,L355))),L355))</f>
        <v>0</v>
      </c>
      <c r="O355" s="39"/>
      <c r="P355" s="40"/>
      <c r="Q355" s="52" cm="1">
        <f t="array" ref="Q355">--(_xlfn.AGGREGATE(14,6,Tabel1[Date]/(Tabel1[semaine]=Tabel1[[#This Row],[semaine]]),1)=Tabel1[[#This Row],[Date]])</f>
        <v>0</v>
      </c>
      <c r="R355" s="41" t="str" cm="1">
        <f t="array" ref="R355">IF(Tabel1[[#This Row],[auxi]:[auxi]],SUMIF(Tabel1[semaine],Tabel1[[#This Row],[semaine]],Tabel1[Heures payées]),"-")</f>
        <v>-</v>
      </c>
      <c r="S355" s="42" t="str" cm="1">
        <f t="array" ref="S355">IF(Tabel1[[#This Row],[auxi]:[auxi]],Tabel1[[#This Row],[total semaine]]*24-Contrat_hebdo__h,"")</f>
        <v/>
      </c>
      <c r="T355" s="35" t="str" cm="1">
        <f t="array" ref="T355">IF(Tabel1[[#This Row],[auxi]:[auxi]],SUMIF(Tabel1[semaine],Tabel1[[#This Row],[semaine]],Tabel1[Repas matin]),"-")</f>
        <v>-</v>
      </c>
      <c r="U355" s="35" t="str" cm="1">
        <f t="array" ref="U355">IF(Tabel1[[#This Row],[auxi]:[auxi]],SUMIF(Tabel1[semaine],Tabel1[[#This Row],[semaine]],Tabel1[Repas soir]),"-")</f>
        <v>-</v>
      </c>
      <c r="V355"/>
    </row>
    <row r="356" spans="1:22" ht="15.75" thickBot="1" x14ac:dyDescent="0.3">
      <c r="A356" s="35" t="str">
        <f>MOD(YEAR(Tabel1[[#This Row],[Date]]-WEEKDAY(Tabel1[[#This Row],[Date]],2)+4),100)&amp;TEXT(_xlfn.ISOWEEKNUM(Tabel1[[#This Row],[Date]]),"-00")</f>
        <v>26-51</v>
      </c>
      <c r="B356" s="55" t="str">
        <f>MOD(YEAR(Tabel1[[#This Row],[Date]]),100) &amp; TEXT(MONTH(Tabel1[[#This Row],[Date]]),"-00")</f>
        <v>26-12</v>
      </c>
      <c r="C356" s="36">
        <v>46372</v>
      </c>
      <c r="D356" s="37"/>
      <c r="E356" s="37"/>
      <c r="F356" s="37"/>
      <c r="G356" s="37"/>
      <c r="H356" s="37"/>
      <c r="I356" s="37"/>
      <c r="J356" s="37"/>
      <c r="K356" s="37"/>
      <c r="L356" s="38">
        <f>IF(OR(C356="",ISBLANK(C356)),"",IF(G356="",0,G356-D356-(F356-E356))+IF(K356="",0,IF(K356&lt;H356,K356+1,K356)-H356-(J356-I356)))</f>
        <v>0</v>
      </c>
      <c r="M356" s="39"/>
      <c r="N356" s="38">
        <f>IF(C356="","",IF(M356&lt;&gt;"",IF(ISNUMBER(SEARCH("ecole",M356)),8/24,IF(OR(M356="Congés payés",M356="RTT",M356="Arrêt de travail",M356="Congés sans solde",M356="Jour de repos",M356="Formation"),7/24,IF(M356="Férié",7.8/24,L356))),L356))</f>
        <v>0</v>
      </c>
      <c r="O356" s="39"/>
      <c r="P356" s="40"/>
      <c r="Q356" s="52" cm="1">
        <f t="array" ref="Q356">--(_xlfn.AGGREGATE(14,6,Tabel1[Date]/(Tabel1[semaine]=Tabel1[[#This Row],[semaine]]),1)=Tabel1[[#This Row],[Date]])</f>
        <v>0</v>
      </c>
      <c r="R356" s="41" t="str" cm="1">
        <f t="array" ref="R356">IF(Tabel1[[#This Row],[auxi]:[auxi]],SUMIF(Tabel1[semaine],Tabel1[[#This Row],[semaine]],Tabel1[Heures payées]),"-")</f>
        <v>-</v>
      </c>
      <c r="S356" s="42" t="str" cm="1">
        <f t="array" ref="S356">IF(Tabel1[[#This Row],[auxi]:[auxi]],Tabel1[[#This Row],[total semaine]]*24-Contrat_hebdo__h,"")</f>
        <v/>
      </c>
      <c r="T356" s="35" t="str" cm="1">
        <f t="array" ref="T356">IF(Tabel1[[#This Row],[auxi]:[auxi]],SUMIF(Tabel1[semaine],Tabel1[[#This Row],[semaine]],Tabel1[Repas matin]),"-")</f>
        <v>-</v>
      </c>
      <c r="U356" s="35" t="str" cm="1">
        <f t="array" ref="U356">IF(Tabel1[[#This Row],[auxi]:[auxi]],SUMIF(Tabel1[semaine],Tabel1[[#This Row],[semaine]],Tabel1[Repas soir]),"-")</f>
        <v>-</v>
      </c>
      <c r="V356"/>
    </row>
    <row r="357" spans="1:22" ht="15.75" thickBot="1" x14ac:dyDescent="0.3">
      <c r="A357" s="35" t="str">
        <f>MOD(YEAR(Tabel1[[#This Row],[Date]]-WEEKDAY(Tabel1[[#This Row],[Date]],2)+4),100)&amp;TEXT(_xlfn.ISOWEEKNUM(Tabel1[[#This Row],[Date]]),"-00")</f>
        <v>26-51</v>
      </c>
      <c r="B357" s="55" t="str">
        <f>MOD(YEAR(Tabel1[[#This Row],[Date]]),100) &amp; TEXT(MONTH(Tabel1[[#This Row],[Date]]),"-00")</f>
        <v>26-12</v>
      </c>
      <c r="C357" s="36">
        <v>46373</v>
      </c>
      <c r="D357" s="37"/>
      <c r="E357" s="37"/>
      <c r="F357" s="37"/>
      <c r="G357" s="37"/>
      <c r="H357" s="37"/>
      <c r="I357" s="37"/>
      <c r="J357" s="37"/>
      <c r="K357" s="37"/>
      <c r="L357" s="38">
        <f>IF(OR(C357="",ISBLANK(C357)),"",IF(G357="",0,G357-D357-(F357-E357))+IF(K357="",0,IF(K357&lt;H357,K357+1,K357)-H357-(J357-I357)))</f>
        <v>0</v>
      </c>
      <c r="M357" s="39"/>
      <c r="N357" s="38">
        <f>IF(C357="","",IF(M357&lt;&gt;"",IF(ISNUMBER(SEARCH("ecole",M357)),8/24,IF(OR(M357="Congés payés",M357="RTT",M357="Arrêt de travail",M357="Congés sans solde",M357="Jour de repos",M357="Formation"),7/24,IF(M357="Férié",7.8/24,L357))),L357))</f>
        <v>0</v>
      </c>
      <c r="O357" s="39"/>
      <c r="P357" s="40"/>
      <c r="Q357" s="52" cm="1">
        <f t="array" ref="Q357">--(_xlfn.AGGREGATE(14,6,Tabel1[Date]/(Tabel1[semaine]=Tabel1[[#This Row],[semaine]]),1)=Tabel1[[#This Row],[Date]])</f>
        <v>0</v>
      </c>
      <c r="R357" s="41" t="str" cm="1">
        <f t="array" ref="R357">IF(Tabel1[[#This Row],[auxi]:[auxi]],SUMIF(Tabel1[semaine],Tabel1[[#This Row],[semaine]],Tabel1[Heures payées]),"-")</f>
        <v>-</v>
      </c>
      <c r="S357" s="42" t="str" cm="1">
        <f t="array" ref="S357">IF(Tabel1[[#This Row],[auxi]:[auxi]],Tabel1[[#This Row],[total semaine]]*24-Contrat_hebdo__h,"")</f>
        <v/>
      </c>
      <c r="T357" s="35" t="str" cm="1">
        <f t="array" ref="T357">IF(Tabel1[[#This Row],[auxi]:[auxi]],SUMIF(Tabel1[semaine],Tabel1[[#This Row],[semaine]],Tabel1[Repas matin]),"-")</f>
        <v>-</v>
      </c>
      <c r="U357" s="35" t="str" cm="1">
        <f t="array" ref="U357">IF(Tabel1[[#This Row],[auxi]:[auxi]],SUMIF(Tabel1[semaine],Tabel1[[#This Row],[semaine]],Tabel1[Repas soir]),"-")</f>
        <v>-</v>
      </c>
      <c r="V357"/>
    </row>
    <row r="358" spans="1:22" ht="15.75" thickBot="1" x14ac:dyDescent="0.3">
      <c r="A358" s="35" t="str">
        <f>MOD(YEAR(Tabel1[[#This Row],[Date]]-WEEKDAY(Tabel1[[#This Row],[Date]],2)+4),100)&amp;TEXT(_xlfn.ISOWEEKNUM(Tabel1[[#This Row],[Date]]),"-00")</f>
        <v>26-51</v>
      </c>
      <c r="B358" s="55" t="str">
        <f>MOD(YEAR(Tabel1[[#This Row],[Date]]),100) &amp; TEXT(MONTH(Tabel1[[#This Row],[Date]]),"-00")</f>
        <v>26-12</v>
      </c>
      <c r="C358" s="36">
        <v>46374</v>
      </c>
      <c r="D358" s="37"/>
      <c r="E358" s="37"/>
      <c r="F358" s="37"/>
      <c r="G358" s="37"/>
      <c r="H358" s="37"/>
      <c r="I358" s="37"/>
      <c r="J358" s="37"/>
      <c r="K358" s="37"/>
      <c r="L358" s="38">
        <f>IF(OR(C358="",ISBLANK(C358)),"",IF(G358="",0,G358-D358-(F358-E358))+IF(K358="",0,IF(K358&lt;H358,K358+1,K358)-H358-(J358-I358)))</f>
        <v>0</v>
      </c>
      <c r="M358" s="39"/>
      <c r="N358" s="38">
        <f>IF(C358="","",IF(M358&lt;&gt;"",IF(ISNUMBER(SEARCH("ecole",M358)),8/24,IF(OR(M358="Congés payés",M358="RTT",M358="Arrêt de travail",M358="Congés sans solde",M358="Jour de repos",M358="Formation"),7/24,IF(M358="Férié",7.8/24,L358))),L358))</f>
        <v>0</v>
      </c>
      <c r="O358" s="39"/>
      <c r="P358" s="40"/>
      <c r="Q358" s="52" cm="1">
        <f t="array" ref="Q358">--(_xlfn.AGGREGATE(14,6,Tabel1[Date]/(Tabel1[semaine]=Tabel1[[#This Row],[semaine]]),1)=Tabel1[[#This Row],[Date]])</f>
        <v>0</v>
      </c>
      <c r="R358" s="41" t="str" cm="1">
        <f t="array" ref="R358">IF(Tabel1[[#This Row],[auxi]:[auxi]],SUMIF(Tabel1[semaine],Tabel1[[#This Row],[semaine]],Tabel1[Heures payées]),"-")</f>
        <v>-</v>
      </c>
      <c r="S358" s="42" t="str" cm="1">
        <f t="array" ref="S358">IF(Tabel1[[#This Row],[auxi]:[auxi]],Tabel1[[#This Row],[total semaine]]*24-Contrat_hebdo__h,"")</f>
        <v/>
      </c>
      <c r="T358" s="35" t="str" cm="1">
        <f t="array" ref="T358">IF(Tabel1[[#This Row],[auxi]:[auxi]],SUMIF(Tabel1[semaine],Tabel1[[#This Row],[semaine]],Tabel1[Repas matin]),"-")</f>
        <v>-</v>
      </c>
      <c r="U358" s="35" t="str" cm="1">
        <f t="array" ref="U358">IF(Tabel1[[#This Row],[auxi]:[auxi]],SUMIF(Tabel1[semaine],Tabel1[[#This Row],[semaine]],Tabel1[Repas soir]),"-")</f>
        <v>-</v>
      </c>
      <c r="V358"/>
    </row>
    <row r="359" spans="1:22" ht="15.75" thickBot="1" x14ac:dyDescent="0.3">
      <c r="A359" s="35" t="str">
        <f>MOD(YEAR(Tabel1[[#This Row],[Date]]-WEEKDAY(Tabel1[[#This Row],[Date]],2)+4),100)&amp;TEXT(_xlfn.ISOWEEKNUM(Tabel1[[#This Row],[Date]]),"-00")</f>
        <v>26-51</v>
      </c>
      <c r="B359" s="55" t="str">
        <f>MOD(YEAR(Tabel1[[#This Row],[Date]]),100) &amp; TEXT(MONTH(Tabel1[[#This Row],[Date]]),"-00")</f>
        <v>26-12</v>
      </c>
      <c r="C359" s="36">
        <v>46375</v>
      </c>
      <c r="D359" s="37"/>
      <c r="E359" s="37"/>
      <c r="F359" s="37"/>
      <c r="G359" s="37"/>
      <c r="H359" s="37"/>
      <c r="I359" s="37"/>
      <c r="J359" s="37"/>
      <c r="K359" s="37"/>
      <c r="L359" s="38">
        <f>IF(OR(C359="",ISBLANK(C359)),"",IF(G359="",0,G359-D359-(F359-E359))+IF(K359="",0,IF(K359&lt;H359,K359+1,K359)-H359-(J359-I359)))</f>
        <v>0</v>
      </c>
      <c r="M359" s="39"/>
      <c r="N359" s="38">
        <f>IF(C359="","",IF(M359&lt;&gt;"",IF(ISNUMBER(SEARCH("ecole",M359)),8/24,IF(OR(M359="Congés payés",M359="RTT",M359="Arrêt de travail",M359="Congés sans solde",M359="Jour de repos",M359="Formation"),7/24,IF(M359="Férié",7.8/24,L359))),L359))</f>
        <v>0</v>
      </c>
      <c r="O359" s="39"/>
      <c r="P359" s="40"/>
      <c r="Q359" s="52" cm="1">
        <f t="array" ref="Q359">--(_xlfn.AGGREGATE(14,6,Tabel1[Date]/(Tabel1[semaine]=Tabel1[[#This Row],[semaine]]),1)=Tabel1[[#This Row],[Date]])</f>
        <v>0</v>
      </c>
      <c r="R359" s="41" t="str" cm="1">
        <f t="array" ref="R359">IF(Tabel1[[#This Row],[auxi]:[auxi]],SUMIF(Tabel1[semaine],Tabel1[[#This Row],[semaine]],Tabel1[Heures payées]),"-")</f>
        <v>-</v>
      </c>
      <c r="S359" s="42" t="str" cm="1">
        <f t="array" ref="S359">IF(Tabel1[[#This Row],[auxi]:[auxi]],Tabel1[[#This Row],[total semaine]]*24-Contrat_hebdo__h,"")</f>
        <v/>
      </c>
      <c r="T359" s="35" t="str" cm="1">
        <f t="array" ref="T359">IF(Tabel1[[#This Row],[auxi]:[auxi]],SUMIF(Tabel1[semaine],Tabel1[[#This Row],[semaine]],Tabel1[Repas matin]),"-")</f>
        <v>-</v>
      </c>
      <c r="U359" s="35" t="str" cm="1">
        <f t="array" ref="U359">IF(Tabel1[[#This Row],[auxi]:[auxi]],SUMIF(Tabel1[semaine],Tabel1[[#This Row],[semaine]],Tabel1[Repas soir]),"-")</f>
        <v>-</v>
      </c>
      <c r="V359"/>
    </row>
    <row r="360" spans="1:22" ht="15.75" thickBot="1" x14ac:dyDescent="0.3">
      <c r="A360" s="35" t="str">
        <f>MOD(YEAR(Tabel1[[#This Row],[Date]]-WEEKDAY(Tabel1[[#This Row],[Date]],2)+4),100)&amp;TEXT(_xlfn.ISOWEEKNUM(Tabel1[[#This Row],[Date]]),"-00")</f>
        <v>26-51</v>
      </c>
      <c r="B360" s="55" t="str">
        <f>MOD(YEAR(Tabel1[[#This Row],[Date]]),100) &amp; TEXT(MONTH(Tabel1[[#This Row],[Date]]),"-00")</f>
        <v>26-12</v>
      </c>
      <c r="C360" s="36">
        <v>46376</v>
      </c>
      <c r="D360" s="37"/>
      <c r="E360" s="37"/>
      <c r="F360" s="37"/>
      <c r="G360" s="37"/>
      <c r="H360" s="37"/>
      <c r="I360" s="37"/>
      <c r="J360" s="37"/>
      <c r="K360" s="37"/>
      <c r="L360" s="38">
        <f>IF(OR(C360="",ISBLANK(C360)),"",IF(G360="",0,G360-D360-(F360-E360))+IF(K360="",0,IF(K360&lt;H360,K360+1,K360)-H360-(J360-I360)))</f>
        <v>0</v>
      </c>
      <c r="M360" s="39"/>
      <c r="N360" s="38">
        <f>IF(C360="","",IF(M360&lt;&gt;"",IF(ISNUMBER(SEARCH("ecole",M360)),8/24,IF(OR(M360="Congés payés",M360="RTT",M360="Arrêt de travail",M360="Congés sans solde",M360="Jour de repos",M360="Formation"),7/24,IF(M360="Férié",7.8/24,L360))),L360))</f>
        <v>0</v>
      </c>
      <c r="O360" s="39"/>
      <c r="P360" s="40"/>
      <c r="Q360" s="52" cm="1">
        <f t="array" ref="Q360">--(_xlfn.AGGREGATE(14,6,Tabel1[Date]/(Tabel1[semaine]=Tabel1[[#This Row],[semaine]]),1)=Tabel1[[#This Row],[Date]])</f>
        <v>1</v>
      </c>
      <c r="R360" s="41" cm="1">
        <f t="array" ref="R360">IF(Tabel1[[#This Row],[auxi]:[auxi]],SUMIF(Tabel1[semaine],Tabel1[[#This Row],[semaine]],Tabel1[Heures payées]),"-")</f>
        <v>0</v>
      </c>
      <c r="S360" s="42" cm="1">
        <f t="array" ref="S360">IF(Tabel1[[#This Row],[auxi]:[auxi]],Tabel1[[#This Row],[total semaine]]*24-Contrat_hebdo__h,"")</f>
        <v>-39</v>
      </c>
      <c r="T360" s="35" cm="1">
        <f t="array" ref="T360">IF(Tabel1[[#This Row],[auxi]:[auxi]],SUMIF(Tabel1[semaine],Tabel1[[#This Row],[semaine]],Tabel1[Repas matin]),"-")</f>
        <v>0</v>
      </c>
      <c r="U360" s="35" cm="1">
        <f t="array" ref="U360">IF(Tabel1[[#This Row],[auxi]:[auxi]],SUMIF(Tabel1[semaine],Tabel1[[#This Row],[semaine]],Tabel1[Repas soir]),"-")</f>
        <v>0</v>
      </c>
      <c r="V360"/>
    </row>
    <row r="361" spans="1:22" ht="15.75" thickBot="1" x14ac:dyDescent="0.3">
      <c r="A361" s="35" t="str">
        <f>MOD(YEAR(Tabel1[[#This Row],[Date]]-WEEKDAY(Tabel1[[#This Row],[Date]],2)+4),100)&amp;TEXT(_xlfn.ISOWEEKNUM(Tabel1[[#This Row],[Date]]),"-00")</f>
        <v>26-52</v>
      </c>
      <c r="B361" s="55" t="str">
        <f>MOD(YEAR(Tabel1[[#This Row],[Date]]),100) &amp; TEXT(MONTH(Tabel1[[#This Row],[Date]]),"-00")</f>
        <v>26-12</v>
      </c>
      <c r="C361" s="36">
        <v>46377</v>
      </c>
      <c r="D361" s="37"/>
      <c r="E361" s="37"/>
      <c r="F361" s="37"/>
      <c r="G361" s="37"/>
      <c r="H361" s="37"/>
      <c r="I361" s="37"/>
      <c r="J361" s="37"/>
      <c r="K361" s="37"/>
      <c r="L361" s="38">
        <f>IF(OR(C361="",ISBLANK(C361)),"",IF(G361="",0,G361-D361-(F361-E361))+IF(K361="",0,IF(K361&lt;H361,K361+1,K361)-H361-(J361-I361)))</f>
        <v>0</v>
      </c>
      <c r="M361" s="39"/>
      <c r="N361" s="38">
        <f>IF(C361="","",IF(M361&lt;&gt;"",IF(ISNUMBER(SEARCH("ecole",M361)),8/24,IF(OR(M361="Congés payés",M361="RTT",M361="Arrêt de travail",M361="Congés sans solde",M361="Jour de repos",M361="Formation"),7/24,IF(M361="Férié",7.8/24,L361))),L361))</f>
        <v>0</v>
      </c>
      <c r="O361" s="39"/>
      <c r="P361" s="40"/>
      <c r="Q361" s="52" cm="1">
        <f t="array" ref="Q361">--(_xlfn.AGGREGATE(14,6,Tabel1[Date]/(Tabel1[semaine]=Tabel1[[#This Row],[semaine]]),1)=Tabel1[[#This Row],[Date]])</f>
        <v>0</v>
      </c>
      <c r="R361" s="41" t="str" cm="1">
        <f t="array" ref="R361">IF(Tabel1[[#This Row],[auxi]:[auxi]],SUMIF(Tabel1[semaine],Tabel1[[#This Row],[semaine]],Tabel1[Heures payées]),"-")</f>
        <v>-</v>
      </c>
      <c r="S361" s="42" t="str" cm="1">
        <f t="array" ref="S361">IF(Tabel1[[#This Row],[auxi]:[auxi]],Tabel1[[#This Row],[total semaine]]*24-Contrat_hebdo__h,"")</f>
        <v/>
      </c>
      <c r="T361" s="35" t="str" cm="1">
        <f t="array" ref="T361">IF(Tabel1[[#This Row],[auxi]:[auxi]],SUMIF(Tabel1[semaine],Tabel1[[#This Row],[semaine]],Tabel1[Repas matin]),"-")</f>
        <v>-</v>
      </c>
      <c r="U361" s="35" t="str" cm="1">
        <f t="array" ref="U361">IF(Tabel1[[#This Row],[auxi]:[auxi]],SUMIF(Tabel1[semaine],Tabel1[[#This Row],[semaine]],Tabel1[Repas soir]),"-")</f>
        <v>-</v>
      </c>
      <c r="V361"/>
    </row>
    <row r="362" spans="1:22" ht="15.75" thickBot="1" x14ac:dyDescent="0.3">
      <c r="A362" s="35" t="str">
        <f>MOD(YEAR(Tabel1[[#This Row],[Date]]-WEEKDAY(Tabel1[[#This Row],[Date]],2)+4),100)&amp;TEXT(_xlfn.ISOWEEKNUM(Tabel1[[#This Row],[Date]]),"-00")</f>
        <v>26-52</v>
      </c>
      <c r="B362" s="55" t="str">
        <f>MOD(YEAR(Tabel1[[#This Row],[Date]]),100) &amp; TEXT(MONTH(Tabel1[[#This Row],[Date]]),"-00")</f>
        <v>26-12</v>
      </c>
      <c r="C362" s="36">
        <v>46378</v>
      </c>
      <c r="D362" s="37"/>
      <c r="E362" s="37"/>
      <c r="F362" s="37"/>
      <c r="G362" s="37"/>
      <c r="H362" s="37"/>
      <c r="I362" s="37"/>
      <c r="J362" s="37"/>
      <c r="K362" s="37"/>
      <c r="L362" s="38">
        <f>IF(OR(C362="",ISBLANK(C362)),"",IF(G362="",0,G362-D362-(F362-E362))+IF(K362="",0,IF(K362&lt;H362,K362+1,K362)-H362-(J362-I362)))</f>
        <v>0</v>
      </c>
      <c r="M362" s="39"/>
      <c r="N362" s="38">
        <f>IF(C362="","",IF(M362&lt;&gt;"",IF(ISNUMBER(SEARCH("ecole",M362)),8/24,IF(OR(M362="Congés payés",M362="RTT",M362="Arrêt de travail",M362="Congés sans solde",M362="Jour de repos",M362="Formation"),7/24,IF(M362="Férié",7.8/24,L362))),L362))</f>
        <v>0</v>
      </c>
      <c r="O362" s="39"/>
      <c r="P362" s="40"/>
      <c r="Q362" s="52" cm="1">
        <f t="array" ref="Q362">--(_xlfn.AGGREGATE(14,6,Tabel1[Date]/(Tabel1[semaine]=Tabel1[[#This Row],[semaine]]),1)=Tabel1[[#This Row],[Date]])</f>
        <v>0</v>
      </c>
      <c r="R362" s="41" t="str" cm="1">
        <f t="array" ref="R362">IF(Tabel1[[#This Row],[auxi]:[auxi]],SUMIF(Tabel1[semaine],Tabel1[[#This Row],[semaine]],Tabel1[Heures payées]),"-")</f>
        <v>-</v>
      </c>
      <c r="S362" s="42" t="str" cm="1">
        <f t="array" ref="S362">IF(Tabel1[[#This Row],[auxi]:[auxi]],Tabel1[[#This Row],[total semaine]]*24-Contrat_hebdo__h,"")</f>
        <v/>
      </c>
      <c r="T362" s="35" t="str" cm="1">
        <f t="array" ref="T362">IF(Tabel1[[#This Row],[auxi]:[auxi]],SUMIF(Tabel1[semaine],Tabel1[[#This Row],[semaine]],Tabel1[Repas matin]),"-")</f>
        <v>-</v>
      </c>
      <c r="U362" s="35" t="str" cm="1">
        <f t="array" ref="U362">IF(Tabel1[[#This Row],[auxi]:[auxi]],SUMIF(Tabel1[semaine],Tabel1[[#This Row],[semaine]],Tabel1[Repas soir]),"-")</f>
        <v>-</v>
      </c>
      <c r="V362"/>
    </row>
    <row r="363" spans="1:22" ht="15.75" thickBot="1" x14ac:dyDescent="0.3">
      <c r="A363" s="35" t="str">
        <f>MOD(YEAR(Tabel1[[#This Row],[Date]]-WEEKDAY(Tabel1[[#This Row],[Date]],2)+4),100)&amp;TEXT(_xlfn.ISOWEEKNUM(Tabel1[[#This Row],[Date]]),"-00")</f>
        <v>26-52</v>
      </c>
      <c r="B363" s="55" t="str">
        <f>MOD(YEAR(Tabel1[[#This Row],[Date]]),100) &amp; TEXT(MONTH(Tabel1[[#This Row],[Date]]),"-00")</f>
        <v>26-12</v>
      </c>
      <c r="C363" s="36">
        <v>46379</v>
      </c>
      <c r="D363" s="37"/>
      <c r="E363" s="37"/>
      <c r="F363" s="37"/>
      <c r="G363" s="37"/>
      <c r="H363" s="37"/>
      <c r="I363" s="37"/>
      <c r="J363" s="37"/>
      <c r="K363" s="37"/>
      <c r="L363" s="38">
        <f>IF(OR(C363="",ISBLANK(C363)),"",IF(G363="",0,G363-D363-(F363-E363))+IF(K363="",0,IF(K363&lt;H363,K363+1,K363)-H363-(J363-I363)))</f>
        <v>0</v>
      </c>
      <c r="M363" s="39"/>
      <c r="N363" s="38">
        <f>IF(C363="","",IF(M363&lt;&gt;"",IF(ISNUMBER(SEARCH("ecole",M363)),8/24,IF(OR(M363="Congés payés",M363="RTT",M363="Arrêt de travail",M363="Congés sans solde",M363="Jour de repos",M363="Formation"),7/24,IF(M363="Férié",7.8/24,L363))),L363))</f>
        <v>0</v>
      </c>
      <c r="O363" s="39"/>
      <c r="P363" s="40"/>
      <c r="Q363" s="52" cm="1">
        <f t="array" ref="Q363">--(_xlfn.AGGREGATE(14,6,Tabel1[Date]/(Tabel1[semaine]=Tabel1[[#This Row],[semaine]]),1)=Tabel1[[#This Row],[Date]])</f>
        <v>0</v>
      </c>
      <c r="R363" s="41" t="str" cm="1">
        <f t="array" ref="R363">IF(Tabel1[[#This Row],[auxi]:[auxi]],SUMIF(Tabel1[semaine],Tabel1[[#This Row],[semaine]],Tabel1[Heures payées]),"-")</f>
        <v>-</v>
      </c>
      <c r="S363" s="42" t="str" cm="1">
        <f t="array" ref="S363">IF(Tabel1[[#This Row],[auxi]:[auxi]],Tabel1[[#This Row],[total semaine]]*24-Contrat_hebdo__h,"")</f>
        <v/>
      </c>
      <c r="T363" s="35" t="str" cm="1">
        <f t="array" ref="T363">IF(Tabel1[[#This Row],[auxi]:[auxi]],SUMIF(Tabel1[semaine],Tabel1[[#This Row],[semaine]],Tabel1[Repas matin]),"-")</f>
        <v>-</v>
      </c>
      <c r="U363" s="35" t="str" cm="1">
        <f t="array" ref="U363">IF(Tabel1[[#This Row],[auxi]:[auxi]],SUMIF(Tabel1[semaine],Tabel1[[#This Row],[semaine]],Tabel1[Repas soir]),"-")</f>
        <v>-</v>
      </c>
      <c r="V363"/>
    </row>
    <row r="364" spans="1:22" ht="15.75" thickBot="1" x14ac:dyDescent="0.3">
      <c r="A364" s="35" t="str">
        <f>MOD(YEAR(Tabel1[[#This Row],[Date]]-WEEKDAY(Tabel1[[#This Row],[Date]],2)+4),100)&amp;TEXT(_xlfn.ISOWEEKNUM(Tabel1[[#This Row],[Date]]),"-00")</f>
        <v>26-52</v>
      </c>
      <c r="B364" s="55" t="str">
        <f>MOD(YEAR(Tabel1[[#This Row],[Date]]),100) &amp; TEXT(MONTH(Tabel1[[#This Row],[Date]]),"-00")</f>
        <v>26-12</v>
      </c>
      <c r="C364" s="36">
        <v>46380</v>
      </c>
      <c r="D364" s="37"/>
      <c r="E364" s="37"/>
      <c r="F364" s="37"/>
      <c r="G364" s="37"/>
      <c r="H364" s="37"/>
      <c r="I364" s="37"/>
      <c r="J364" s="37"/>
      <c r="K364" s="37"/>
      <c r="L364" s="38">
        <f>IF(OR(C364="",ISBLANK(C364)),"",IF(G364="",0,G364-D364-(F364-E364))+IF(K364="",0,IF(K364&lt;H364,K364+1,K364)-H364-(J364-I364)))</f>
        <v>0</v>
      </c>
      <c r="M364" s="39"/>
      <c r="N364" s="38">
        <f>IF(C364="","",IF(M364&lt;&gt;"",IF(ISNUMBER(SEARCH("ecole",M364)),8/24,IF(OR(M364="Congés payés",M364="RTT",M364="Arrêt de travail",M364="Congés sans solde",M364="Jour de repos",M364="Formation"),7/24,IF(M364="Férié",7.8/24,L364))),L364))</f>
        <v>0</v>
      </c>
      <c r="O364" s="39"/>
      <c r="P364" s="40"/>
      <c r="Q364" s="52" cm="1">
        <f t="array" ref="Q364">--(_xlfn.AGGREGATE(14,6,Tabel1[Date]/(Tabel1[semaine]=Tabel1[[#This Row],[semaine]]),1)=Tabel1[[#This Row],[Date]])</f>
        <v>0</v>
      </c>
      <c r="R364" s="41" t="str" cm="1">
        <f t="array" ref="R364">IF(Tabel1[[#This Row],[auxi]:[auxi]],SUMIF(Tabel1[semaine],Tabel1[[#This Row],[semaine]],Tabel1[Heures payées]),"-")</f>
        <v>-</v>
      </c>
      <c r="S364" s="42" t="str" cm="1">
        <f t="array" ref="S364">IF(Tabel1[[#This Row],[auxi]:[auxi]],Tabel1[[#This Row],[total semaine]]*24-Contrat_hebdo__h,"")</f>
        <v/>
      </c>
      <c r="T364" s="35" t="str" cm="1">
        <f t="array" ref="T364">IF(Tabel1[[#This Row],[auxi]:[auxi]],SUMIF(Tabel1[semaine],Tabel1[[#This Row],[semaine]],Tabel1[Repas matin]),"-")</f>
        <v>-</v>
      </c>
      <c r="U364" s="35" t="str" cm="1">
        <f t="array" ref="U364">IF(Tabel1[[#This Row],[auxi]:[auxi]],SUMIF(Tabel1[semaine],Tabel1[[#This Row],[semaine]],Tabel1[Repas soir]),"-")</f>
        <v>-</v>
      </c>
      <c r="V364"/>
    </row>
    <row r="365" spans="1:22" ht="15.75" thickBot="1" x14ac:dyDescent="0.3">
      <c r="A365" s="35" t="str">
        <f>MOD(YEAR(Tabel1[[#This Row],[Date]]-WEEKDAY(Tabel1[[#This Row],[Date]],2)+4),100)&amp;TEXT(_xlfn.ISOWEEKNUM(Tabel1[[#This Row],[Date]]),"-00")</f>
        <v>26-52</v>
      </c>
      <c r="B365" s="55" t="str">
        <f>MOD(YEAR(Tabel1[[#This Row],[Date]]),100) &amp; TEXT(MONTH(Tabel1[[#This Row],[Date]]),"-00")</f>
        <v>26-12</v>
      </c>
      <c r="C365" s="36">
        <v>46381</v>
      </c>
      <c r="D365" s="37"/>
      <c r="E365" s="37"/>
      <c r="F365" s="37"/>
      <c r="G365" s="37"/>
      <c r="H365" s="37"/>
      <c r="I365" s="37"/>
      <c r="J365" s="37"/>
      <c r="K365" s="37"/>
      <c r="L365" s="38">
        <f>IF(OR(C365="",ISBLANK(C365)),"",IF(G365="",0,G365-D365-(F365-E365))+IF(K365="",0,IF(K365&lt;H365,K365+1,K365)-H365-(J365-I365)))</f>
        <v>0</v>
      </c>
      <c r="M365" s="39"/>
      <c r="N365" s="38">
        <f>IF(C365="","",IF(M365&lt;&gt;"",IF(ISNUMBER(SEARCH("ecole",M365)),8/24,IF(OR(M365="Congés payés",M365="RTT",M365="Arrêt de travail",M365="Congés sans solde",M365="Jour de repos",M365="Formation"),7/24,IF(M365="Férié",7.8/24,L365))),L365))</f>
        <v>0</v>
      </c>
      <c r="O365" s="39"/>
      <c r="P365" s="40"/>
      <c r="Q365" s="52" cm="1">
        <f t="array" ref="Q365">--(_xlfn.AGGREGATE(14,6,Tabel1[Date]/(Tabel1[semaine]=Tabel1[[#This Row],[semaine]]),1)=Tabel1[[#This Row],[Date]])</f>
        <v>0</v>
      </c>
      <c r="R365" s="41" t="str" cm="1">
        <f t="array" ref="R365">IF(Tabel1[[#This Row],[auxi]:[auxi]],SUMIF(Tabel1[semaine],Tabel1[[#This Row],[semaine]],Tabel1[Heures payées]),"-")</f>
        <v>-</v>
      </c>
      <c r="S365" s="42" t="str" cm="1">
        <f t="array" ref="S365">IF(Tabel1[[#This Row],[auxi]:[auxi]],Tabel1[[#This Row],[total semaine]]*24-Contrat_hebdo__h,"")</f>
        <v/>
      </c>
      <c r="T365" s="35" t="str" cm="1">
        <f t="array" ref="T365">IF(Tabel1[[#This Row],[auxi]:[auxi]],SUMIF(Tabel1[semaine],Tabel1[[#This Row],[semaine]],Tabel1[Repas matin]),"-")</f>
        <v>-</v>
      </c>
      <c r="U365" s="35" t="str" cm="1">
        <f t="array" ref="U365">IF(Tabel1[[#This Row],[auxi]:[auxi]],SUMIF(Tabel1[semaine],Tabel1[[#This Row],[semaine]],Tabel1[Repas soir]),"-")</f>
        <v>-</v>
      </c>
      <c r="V365"/>
    </row>
    <row r="366" spans="1:22" ht="15.75" thickBot="1" x14ac:dyDescent="0.3">
      <c r="A366" s="35" t="str">
        <f>MOD(YEAR(Tabel1[[#This Row],[Date]]-WEEKDAY(Tabel1[[#This Row],[Date]],2)+4),100)&amp;TEXT(_xlfn.ISOWEEKNUM(Tabel1[[#This Row],[Date]]),"-00")</f>
        <v>26-52</v>
      </c>
      <c r="B366" s="55" t="str">
        <f>MOD(YEAR(Tabel1[[#This Row],[Date]]),100) &amp; TEXT(MONTH(Tabel1[[#This Row],[Date]]),"-00")</f>
        <v>26-12</v>
      </c>
      <c r="C366" s="36">
        <v>46382</v>
      </c>
      <c r="D366" s="37"/>
      <c r="E366" s="37"/>
      <c r="F366" s="37"/>
      <c r="G366" s="37"/>
      <c r="H366" s="37"/>
      <c r="I366" s="37"/>
      <c r="J366" s="37"/>
      <c r="K366" s="37"/>
      <c r="L366" s="38">
        <f>IF(OR(C366="",ISBLANK(C366)),"",IF(G366="",0,G366-D366-(F366-E366))+IF(K366="",0,IF(K366&lt;H366,K366+1,K366)-H366-(J366-I366)))</f>
        <v>0</v>
      </c>
      <c r="M366" s="39"/>
      <c r="N366" s="38">
        <f>IF(C366="","",IF(M366&lt;&gt;"",IF(ISNUMBER(SEARCH("ecole",M366)),8/24,IF(OR(M366="Congés payés",M366="RTT",M366="Arrêt de travail",M366="Congés sans solde",M366="Jour de repos",M366="Formation"),7/24,IF(M366="Férié",7.8/24,L366))),L366))</f>
        <v>0</v>
      </c>
      <c r="O366" s="39"/>
      <c r="P366" s="40"/>
      <c r="Q366" s="52" cm="1">
        <f t="array" ref="Q366">--(_xlfn.AGGREGATE(14,6,Tabel1[Date]/(Tabel1[semaine]=Tabel1[[#This Row],[semaine]]),1)=Tabel1[[#This Row],[Date]])</f>
        <v>0</v>
      </c>
      <c r="R366" s="41" t="str" cm="1">
        <f t="array" ref="R366">IF(Tabel1[[#This Row],[auxi]:[auxi]],SUMIF(Tabel1[semaine],Tabel1[[#This Row],[semaine]],Tabel1[Heures payées]),"-")</f>
        <v>-</v>
      </c>
      <c r="S366" s="42" t="str" cm="1">
        <f t="array" ref="S366">IF(Tabel1[[#This Row],[auxi]:[auxi]],Tabel1[[#This Row],[total semaine]]*24-Contrat_hebdo__h,"")</f>
        <v/>
      </c>
      <c r="T366" s="35" t="str" cm="1">
        <f t="array" ref="T366">IF(Tabel1[[#This Row],[auxi]:[auxi]],SUMIF(Tabel1[semaine],Tabel1[[#This Row],[semaine]],Tabel1[Repas matin]),"-")</f>
        <v>-</v>
      </c>
      <c r="U366" s="35" t="str" cm="1">
        <f t="array" ref="U366">IF(Tabel1[[#This Row],[auxi]:[auxi]],SUMIF(Tabel1[semaine],Tabel1[[#This Row],[semaine]],Tabel1[Repas soir]),"-")</f>
        <v>-</v>
      </c>
      <c r="V366"/>
    </row>
    <row r="367" spans="1:22" x14ac:dyDescent="0.25">
      <c r="A367" s="43" t="str">
        <f>MOD(YEAR(Tabel1[[#This Row],[Date]]-WEEKDAY(Tabel1[[#This Row],[Date]],2)+4),100)&amp;TEXT(_xlfn.ISOWEEKNUM(Tabel1[[#This Row],[Date]]),"-00")</f>
        <v>26-52</v>
      </c>
      <c r="B367" s="56" t="str">
        <f>MOD(YEAR(Tabel1[[#This Row],[Date]]),100) &amp; TEXT(MONTH(Tabel1[[#This Row],[Date]]),"-00")</f>
        <v>26-12</v>
      </c>
      <c r="C367" s="44">
        <v>46383</v>
      </c>
      <c r="D367" s="45"/>
      <c r="E367" s="45"/>
      <c r="F367" s="45"/>
      <c r="G367" s="45"/>
      <c r="H367" s="45"/>
      <c r="I367" s="45"/>
      <c r="J367" s="45"/>
      <c r="K367" s="45"/>
      <c r="L367" s="46">
        <f>IF(OR(C367="",ISBLANK(C367)),"",IF(G367="",0,G367-D367-(F367-E367))+IF(K367="",0,IF(K367&lt;H367,K367+1,K367)-H367-(J367-I367)))</f>
        <v>0</v>
      </c>
      <c r="M367" s="47"/>
      <c r="N367" s="46">
        <f>IF(C367="","",IF(M367&lt;&gt;"",IF(ISNUMBER(SEARCH("ecole",M367)),8/24,IF(OR(M367="Congés payés",M367="RTT",M367="Arrêt de travail",M367="Congés sans solde",M367="Jour de repos",M367="Formation"),7/24,IF(M367="Férié",7.8/24,L367))),L367))</f>
        <v>0</v>
      </c>
      <c r="O367" s="47"/>
      <c r="P367" s="48"/>
      <c r="Q367" s="53" cm="1">
        <f t="array" ref="Q367">--(_xlfn.AGGREGATE(14,6,Tabel1[Date]/(Tabel1[semaine]=Tabel1[[#This Row],[semaine]]),1)=Tabel1[[#This Row],[Date]])</f>
        <v>1</v>
      </c>
      <c r="R367" s="49" cm="1">
        <f t="array" ref="R367">IF(Tabel1[[#This Row],[auxi]:[auxi]],SUMIF(Tabel1[semaine],Tabel1[[#This Row],[semaine]],Tabel1[Heures payées]),"-")</f>
        <v>0</v>
      </c>
      <c r="S367" s="50" cm="1">
        <f t="array" ref="S367">IF(Tabel1[[#This Row],[auxi]:[auxi]],Tabel1[[#This Row],[total semaine]]*24-Contrat_hebdo__h,"")</f>
        <v>-39</v>
      </c>
      <c r="T367" s="43" cm="1">
        <f t="array" ref="T367">IF(Tabel1[[#This Row],[auxi]:[auxi]],SUMIF(Tabel1[semaine],Tabel1[[#This Row],[semaine]],Tabel1[Repas matin]),"-")</f>
        <v>0</v>
      </c>
      <c r="U367" s="43" cm="1">
        <f t="array" ref="U367">IF(Tabel1[[#This Row],[auxi]:[auxi]],SUMIF(Tabel1[semaine],Tabel1[[#This Row],[semaine]],Tabel1[Repas soir]),"-")</f>
        <v>0</v>
      </c>
      <c r="V367"/>
    </row>
  </sheetData>
  <phoneticPr fontId="4" type="noConversion"/>
  <conditionalFormatting sqref="A4:U367">
    <cfRule type="expression" dxfId="10" priority="3">
      <formula>$A4=OFFSET($A4,1,)</formula>
    </cfRule>
  </conditionalFormatting>
  <conditionalFormatting sqref="A4:P367">
    <cfRule type="expression" dxfId="9" priority="2">
      <formula>WEEKDAY($C4,2)&gt;5</formula>
    </cfRule>
  </conditionalFormatting>
  <conditionalFormatting sqref="Q4:U367">
    <cfRule type="expression" dxfId="8" priority="1">
      <formula>$Q4=0</formula>
    </cfRule>
  </conditionalFormatting>
  <dataValidations count="1">
    <dataValidation type="list" allowBlank="1" showInputMessage="1" showErrorMessage="1" sqref="O6:P367" xr:uid="{F89B4998-FA40-427F-9EFA-1B83F12ED454}">
      <mc:AlternateContent xmlns:x12ac="http://schemas.microsoft.com/office/spreadsheetml/2011/1/ac" xmlns:mc="http://schemas.openxmlformats.org/markup-compatibility/2006">
        <mc:Choice Requires="x12ac">
          <x12ac:list>"0,1"</x12ac:list>
        </mc:Choice>
        <mc:Fallback>
          <formula1>"0,1"</formula1>
        </mc:Fallback>
      </mc:AlternateContent>
    </dataValidation>
  </dataValidations>
  <pageMargins left="0.7" right="0.7" top="0.75" bottom="0.75" header="0.3" footer="0.3"/>
  <pageSetup paperSize="9" scale="66" fitToHeight="0" orientation="landscape" horizontalDpi="4294967293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CBACA4C-449B-479C-93A3-FD1BBD913F86}">
          <x14:formula1>
            <xm:f>Parametres!$A$11:$A$19</xm:f>
          </x14:formula1>
          <xm:sqref>M6:M367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8DDAB-7621-4FA9-98CC-D5110C8F6119}">
  <sheetPr codeName="Feuil2">
    <pageSetUpPr fitToPage="1"/>
  </sheetPr>
  <dimension ref="A1:J15"/>
  <sheetViews>
    <sheetView showZeros="0" workbookViewId="0">
      <selection activeCell="I4" sqref="I4"/>
    </sheetView>
  </sheetViews>
  <sheetFormatPr defaultColWidth="11.42578125" defaultRowHeight="15" x14ac:dyDescent="0.25"/>
  <cols>
    <col min="1" max="1" width="22.28515625" bestFit="1" customWidth="1"/>
    <col min="2" max="2" width="10" bestFit="1" customWidth="1"/>
    <col min="3" max="3" width="16.85546875" bestFit="1" customWidth="1"/>
    <col min="4" max="4" width="20.7109375" bestFit="1" customWidth="1"/>
    <col min="5" max="5" width="14.42578125" bestFit="1" customWidth="1"/>
    <col min="6" max="6" width="12.7109375" bestFit="1" customWidth="1"/>
    <col min="7" max="7" width="13.140625" bestFit="1" customWidth="1"/>
    <col min="8" max="8" width="18.5703125" bestFit="1" customWidth="1"/>
    <col min="9" max="9" width="13.5703125" bestFit="1" customWidth="1"/>
    <col min="10" max="10" width="11.85546875" bestFit="1" customWidth="1"/>
  </cols>
  <sheetData>
    <row r="1" spans="1:10" ht="18.75" x14ac:dyDescent="0.3">
      <c r="A1" s="1" t="s">
        <v>46</v>
      </c>
      <c r="B1" s="1"/>
    </row>
    <row r="3" spans="1:10" x14ac:dyDescent="0.25">
      <c r="A3" s="21" t="s">
        <v>15</v>
      </c>
      <c r="B3" s="21" t="s">
        <v>61</v>
      </c>
      <c r="C3" s="22" t="s">
        <v>16</v>
      </c>
      <c r="D3" s="22" t="s">
        <v>47</v>
      </c>
      <c r="E3" s="22" t="s">
        <v>13</v>
      </c>
      <c r="F3" s="22" t="s">
        <v>14</v>
      </c>
      <c r="G3" s="22" t="s">
        <v>17</v>
      </c>
      <c r="H3" s="22" t="s">
        <v>48</v>
      </c>
      <c r="I3" s="22" t="s">
        <v>49</v>
      </c>
      <c r="J3" s="23" t="s">
        <v>50</v>
      </c>
    </row>
    <row r="4" spans="1:10" x14ac:dyDescent="0.25">
      <c r="A4" s="59">
        <f>IF(ROW()-1=ROW(Tabel2[[#Headers],[Mois]]),DATE(2026,1,1),EDATE(A3,1))</f>
        <v>46023</v>
      </c>
      <c r="B4" s="59" t="str">
        <f>MOD(YEAR(Tabel2[[#This Row],[Mois]]),100) &amp; TEXT(MONTH(Tabel2[[#This Row],[Mois]]),"-00")</f>
        <v>26-01</v>
      </c>
      <c r="C4" s="2" cm="1">
        <f t="array" ref="C4">COUNTIFS(MesMois,Tabel2[[#This Row],[Abbrev]:[Abbrev]],MesHeuresPayees,"&gt;0")</f>
        <v>1</v>
      </c>
      <c r="D4" s="2" cm="1">
        <f t="array" ref="D4">COUNTIFS(MesMois,Tabel2[[#This Row],[Abbrev]:[Abbrev]],MesCommentaires,"&lt;&gt;")</f>
        <v>2</v>
      </c>
      <c r="E4" s="2">
        <v>0</v>
      </c>
      <c r="F4" s="2">
        <v>0</v>
      </c>
      <c r="G4" s="2">
        <v>0</v>
      </c>
      <c r="H4" s="2"/>
      <c r="I4" s="15">
        <v>-172.71428571428572</v>
      </c>
      <c r="J4" s="20"/>
    </row>
    <row r="5" spans="1:10" x14ac:dyDescent="0.25">
      <c r="A5" s="59">
        <f>IF(ROW()-1=ROW(Tabel2[[#Headers],[Mois]]),DATE(2026,1,1),EDATE(A4,1))</f>
        <v>46054</v>
      </c>
      <c r="B5" s="59" t="str">
        <f>MOD(YEAR(Tabel2[[#This Row],[Mois]]),100) &amp; TEXT(MONTH(Tabel2[[#This Row],[Mois]]),"-00")</f>
        <v>26-02</v>
      </c>
      <c r="C5" s="2" cm="1">
        <f t="array" ref="C5">COUNTIFS(MesMois,Tabel2[[#This Row],[Abbrev]:[Abbrev]],MesHeuresPayees,"&gt;0")</f>
        <v>0</v>
      </c>
      <c r="D5" s="2" cm="1">
        <f t="array" ref="D5">COUNTIFS(MesMois,Tabel2[[#This Row],[Abbrev]:[Abbrev]],MesCommentaires,"&lt;&gt;")</f>
        <v>0</v>
      </c>
      <c r="E5" s="2">
        <v>0</v>
      </c>
      <c r="F5" s="2">
        <v>0</v>
      </c>
      <c r="G5" s="2">
        <v>0</v>
      </c>
      <c r="H5" s="2"/>
      <c r="I5" s="15">
        <v>-156</v>
      </c>
      <c r="J5" s="20"/>
    </row>
    <row r="6" spans="1:10" x14ac:dyDescent="0.25">
      <c r="A6" s="59">
        <f>IF(ROW()-1=ROW(Tabel2[[#Headers],[Mois]]),DATE(2026,1,1),EDATE(A5,1))</f>
        <v>46082</v>
      </c>
      <c r="B6" s="59" t="str">
        <f>MOD(YEAR(Tabel2[[#This Row],[Mois]]),100) &amp; TEXT(MONTH(Tabel2[[#This Row],[Mois]]),"-00")</f>
        <v>26-03</v>
      </c>
      <c r="C6" s="2" cm="1">
        <f t="array" ref="C6">COUNTIFS(MesMois,Tabel2[[#This Row],[Abbrev]:[Abbrev]],MesHeuresPayees,"&gt;0")</f>
        <v>0</v>
      </c>
      <c r="D6" s="2" cm="1">
        <f t="array" ref="D6">COUNTIFS(MesMois,Tabel2[[#This Row],[Abbrev]:[Abbrev]],MesCommentaires,"&lt;&gt;")</f>
        <v>0</v>
      </c>
      <c r="E6" s="2">
        <v>0</v>
      </c>
      <c r="F6" s="2">
        <v>0</v>
      </c>
      <c r="G6" s="2">
        <v>0</v>
      </c>
      <c r="H6" s="2"/>
      <c r="I6" s="15">
        <v>-172.71428571428572</v>
      </c>
      <c r="J6" s="20"/>
    </row>
    <row r="7" spans="1:10" x14ac:dyDescent="0.25">
      <c r="A7" s="59">
        <f>IF(ROW()-1=ROW(Tabel2[[#Headers],[Mois]]),DATE(2026,1,1),EDATE(A6,1))</f>
        <v>46113</v>
      </c>
      <c r="B7" s="59" t="str">
        <f>MOD(YEAR(Tabel2[[#This Row],[Mois]]),100) &amp; TEXT(MONTH(Tabel2[[#This Row],[Mois]]),"-00")</f>
        <v>26-04</v>
      </c>
      <c r="C7" s="2" cm="1">
        <f t="array" ref="C7">COUNTIFS(MesMois,Tabel2[[#This Row],[Abbrev]:[Abbrev]],MesHeuresPayees,"&gt;0")</f>
        <v>0</v>
      </c>
      <c r="D7" s="2" cm="1">
        <f t="array" ref="D7">COUNTIFS(MesMois,Tabel2[[#This Row],[Abbrev]:[Abbrev]],MesCommentaires,"&lt;&gt;")</f>
        <v>0</v>
      </c>
      <c r="E7" s="2">
        <v>0</v>
      </c>
      <c r="F7" s="2">
        <v>0</v>
      </c>
      <c r="G7" s="2">
        <v>0</v>
      </c>
      <c r="H7" s="2"/>
      <c r="I7" s="15">
        <v>-167.14285714285714</v>
      </c>
      <c r="J7" s="20"/>
    </row>
    <row r="8" spans="1:10" x14ac:dyDescent="0.25">
      <c r="A8" s="59">
        <f>IF(ROW()-1=ROW(Tabel2[[#Headers],[Mois]]),DATE(2026,1,1),EDATE(A7,1))</f>
        <v>46143</v>
      </c>
      <c r="B8" s="59" t="str">
        <f>MOD(YEAR(Tabel2[[#This Row],[Mois]]),100) &amp; TEXT(MONTH(Tabel2[[#This Row],[Mois]]),"-00")</f>
        <v>26-05</v>
      </c>
      <c r="C8" s="2" cm="1">
        <f t="array" ref="C8">COUNTIFS(MesMois,Tabel2[[#This Row],[Abbrev]:[Abbrev]],MesHeuresPayees,"&gt;0")</f>
        <v>0</v>
      </c>
      <c r="D8" s="2" cm="1">
        <f t="array" ref="D8">COUNTIFS(MesMois,Tabel2[[#This Row],[Abbrev]:[Abbrev]],MesCommentaires,"&lt;&gt;")</f>
        <v>0</v>
      </c>
      <c r="E8" s="2">
        <v>0</v>
      </c>
      <c r="F8" s="2">
        <v>0</v>
      </c>
      <c r="G8" s="2">
        <v>0</v>
      </c>
      <c r="H8" s="2"/>
      <c r="I8" s="15">
        <v>-172.71428571428572</v>
      </c>
      <c r="J8" s="20"/>
    </row>
    <row r="9" spans="1:10" x14ac:dyDescent="0.25">
      <c r="A9" s="59">
        <f>IF(ROW()-1=ROW(Tabel2[[#Headers],[Mois]]),DATE(2026,1,1),EDATE(A8,1))</f>
        <v>46174</v>
      </c>
      <c r="B9" s="59" t="str">
        <f>MOD(YEAR(Tabel2[[#This Row],[Mois]]),100) &amp; TEXT(MONTH(Tabel2[[#This Row],[Mois]]),"-00")</f>
        <v>26-06</v>
      </c>
      <c r="C9" s="2" cm="1">
        <f t="array" ref="C9">COUNTIFS(MesMois,Tabel2[[#This Row],[Abbrev]:[Abbrev]],MesHeuresPayees,"&gt;0")</f>
        <v>0</v>
      </c>
      <c r="D9" s="2" cm="1">
        <f t="array" ref="D9">COUNTIFS(MesMois,Tabel2[[#This Row],[Abbrev]:[Abbrev]],MesCommentaires,"&lt;&gt;")</f>
        <v>0</v>
      </c>
      <c r="E9" s="2">
        <v>0</v>
      </c>
      <c r="F9" s="2">
        <v>0</v>
      </c>
      <c r="G9" s="2">
        <v>0</v>
      </c>
      <c r="H9" s="2"/>
      <c r="I9" s="15">
        <v>-167.14285714285714</v>
      </c>
      <c r="J9" s="20"/>
    </row>
    <row r="10" spans="1:10" x14ac:dyDescent="0.25">
      <c r="A10" s="59">
        <f>IF(ROW()-1=ROW(Tabel2[[#Headers],[Mois]]),DATE(2026,1,1),EDATE(A9,1))</f>
        <v>46204</v>
      </c>
      <c r="B10" s="59" t="str">
        <f>MOD(YEAR(Tabel2[[#This Row],[Mois]]),100) &amp; TEXT(MONTH(Tabel2[[#This Row],[Mois]]),"-00")</f>
        <v>26-07</v>
      </c>
      <c r="C10" s="2" cm="1">
        <f t="array" ref="C10">COUNTIFS(MesMois,Tabel2[[#This Row],[Abbrev]:[Abbrev]],MesHeuresPayees,"&gt;0")</f>
        <v>0</v>
      </c>
      <c r="D10" s="2" cm="1">
        <f t="array" ref="D10">COUNTIFS(MesMois,Tabel2[[#This Row],[Abbrev]:[Abbrev]],MesCommentaires,"&lt;&gt;")</f>
        <v>0</v>
      </c>
      <c r="E10" s="2">
        <v>0</v>
      </c>
      <c r="F10" s="2">
        <v>0</v>
      </c>
      <c r="G10" s="2">
        <v>0</v>
      </c>
      <c r="H10" s="2"/>
      <c r="I10" s="15">
        <v>-172.71428571428572</v>
      </c>
      <c r="J10" s="20"/>
    </row>
    <row r="11" spans="1:10" x14ac:dyDescent="0.25">
      <c r="A11" s="59">
        <f>IF(ROW()-1=ROW(Tabel2[[#Headers],[Mois]]),DATE(2026,1,1),EDATE(A10,1))</f>
        <v>46235</v>
      </c>
      <c r="B11" s="59" t="str">
        <f>MOD(YEAR(Tabel2[[#This Row],[Mois]]),100) &amp; TEXT(MONTH(Tabel2[[#This Row],[Mois]]),"-00")</f>
        <v>26-08</v>
      </c>
      <c r="C11" s="2" cm="1">
        <f t="array" ref="C11">COUNTIFS(MesMois,Tabel2[[#This Row],[Abbrev]:[Abbrev]],MesHeuresPayees,"&gt;0")</f>
        <v>0</v>
      </c>
      <c r="D11" s="2" cm="1">
        <f t="array" ref="D11">COUNTIFS(MesMois,Tabel2[[#This Row],[Abbrev]:[Abbrev]],MesCommentaires,"&lt;&gt;")</f>
        <v>0</v>
      </c>
      <c r="E11" s="2">
        <v>0</v>
      </c>
      <c r="F11" s="2">
        <v>0</v>
      </c>
      <c r="G11" s="2">
        <v>0</v>
      </c>
      <c r="H11" s="2"/>
      <c r="I11" s="15">
        <v>-172.71428571428572</v>
      </c>
      <c r="J11" s="20"/>
    </row>
    <row r="12" spans="1:10" x14ac:dyDescent="0.25">
      <c r="A12" s="59">
        <f>IF(ROW()-1=ROW(Tabel2[[#Headers],[Mois]]),DATE(2026,1,1),EDATE(A11,1))</f>
        <v>46266</v>
      </c>
      <c r="B12" s="57" t="str">
        <f>MOD(YEAR(Tabel2[[#This Row],[Mois]]),100) &amp; TEXT(MONTH(Tabel2[[#This Row],[Mois]]),"-00")</f>
        <v>26-09</v>
      </c>
      <c r="C12" s="2" cm="1">
        <f t="array" ref="C12">COUNTIFS(MesMois,Tabel2[[#This Row],[Abbrev]:[Abbrev]],MesHeuresPayees,"&gt;0")</f>
        <v>0</v>
      </c>
      <c r="D12" s="2" cm="1">
        <f t="array" ref="D12">COUNTIFS(MesMois,Tabel2[[#This Row],[Abbrev]:[Abbrev]],MesCommentaires,"&lt;&gt;")</f>
        <v>0</v>
      </c>
      <c r="E12" s="2">
        <v>0</v>
      </c>
      <c r="F12" s="2">
        <v>0</v>
      </c>
      <c r="G12" s="2">
        <v>0</v>
      </c>
      <c r="H12" s="2"/>
      <c r="I12" s="15">
        <v>-167.14285714285714</v>
      </c>
      <c r="J12" s="20"/>
    </row>
    <row r="13" spans="1:10" x14ac:dyDescent="0.25">
      <c r="A13" s="59">
        <f>IF(ROW()-1=ROW(Tabel2[[#Headers],[Mois]]),DATE(2026,1,1),EDATE(A12,1))</f>
        <v>46296</v>
      </c>
      <c r="B13" s="57" t="str">
        <f>MOD(YEAR(Tabel2[[#This Row],[Mois]]),100) &amp; TEXT(MONTH(Tabel2[[#This Row],[Mois]]),"-00")</f>
        <v>26-10</v>
      </c>
      <c r="C13" s="2" cm="1">
        <f t="array" ref="C13">COUNTIFS(MesMois,Tabel2[[#This Row],[Abbrev]:[Abbrev]],MesHeuresPayees,"&gt;0")</f>
        <v>0</v>
      </c>
      <c r="D13" s="2" cm="1">
        <f t="array" ref="D13">COUNTIFS(MesMois,Tabel2[[#This Row],[Abbrev]:[Abbrev]],MesCommentaires,"&lt;&gt;")</f>
        <v>0</v>
      </c>
      <c r="E13" s="2">
        <v>0</v>
      </c>
      <c r="F13" s="2">
        <v>0</v>
      </c>
      <c r="G13" s="2">
        <v>0</v>
      </c>
      <c r="H13" s="2"/>
      <c r="I13" s="15">
        <v>-172.71428571428572</v>
      </c>
      <c r="J13" s="20"/>
    </row>
    <row r="14" spans="1:10" x14ac:dyDescent="0.25">
      <c r="A14" s="59">
        <f>IF(ROW()-1=ROW(Tabel2[[#Headers],[Mois]]),DATE(2026,1,1),EDATE(A13,1))</f>
        <v>46327</v>
      </c>
      <c r="B14" s="57" t="str">
        <f>MOD(YEAR(Tabel2[[#This Row],[Mois]]),100) &amp; TEXT(MONTH(Tabel2[[#This Row],[Mois]]),"-00")</f>
        <v>26-11</v>
      </c>
      <c r="C14" s="2" cm="1">
        <f t="array" ref="C14">COUNTIFS(MesMois,Tabel2[[#This Row],[Abbrev]:[Abbrev]],MesHeuresPayees,"&gt;0")</f>
        <v>0</v>
      </c>
      <c r="D14" s="2" cm="1">
        <f t="array" ref="D14">COUNTIFS(MesMois,Tabel2[[#This Row],[Abbrev]:[Abbrev]],MesCommentaires,"&lt;&gt;")</f>
        <v>0</v>
      </c>
      <c r="E14" s="2">
        <v>0</v>
      </c>
      <c r="F14" s="2">
        <v>0</v>
      </c>
      <c r="G14" s="2">
        <v>0</v>
      </c>
      <c r="H14" s="2"/>
      <c r="I14" s="15">
        <v>-167.14285714285714</v>
      </c>
      <c r="J14" s="20"/>
    </row>
    <row r="15" spans="1:10" x14ac:dyDescent="0.25">
      <c r="A15" s="60">
        <f>IF(ROW()-1=ROW(Tabel2[[#Headers],[Mois]]),DATE(2026,1,1),EDATE(A14,1))</f>
        <v>46357</v>
      </c>
      <c r="B15" s="60" t="str">
        <f>MOD(YEAR(Tabel2[[#This Row],[Mois]]),100) &amp; TEXT(MONTH(Tabel2[[#This Row],[Mois]]),"-00")</f>
        <v>26-12</v>
      </c>
      <c r="C15" s="26" cm="1">
        <f t="array" ref="C15">COUNTIFS(MesMois,Tabel2[[#This Row],[Abbrev]:[Abbrev]],MesHeuresPayees,"&gt;0")</f>
        <v>0</v>
      </c>
      <c r="D15" s="26" cm="1">
        <f t="array" ref="D15">COUNTIFS(MesMois,Tabel2[[#This Row],[Abbrev]:[Abbrev]],MesCommentaires,"&lt;&gt;")</f>
        <v>0</v>
      </c>
      <c r="E15" s="26">
        <v>0</v>
      </c>
      <c r="F15" s="26">
        <v>0</v>
      </c>
      <c r="G15" s="26">
        <v>0</v>
      </c>
      <c r="H15" s="26"/>
      <c r="I15" s="58">
        <v>-172.71428571428572</v>
      </c>
      <c r="J15" s="24"/>
    </row>
  </sheetData>
  <pageMargins left="0.7" right="0.7" top="0.75" bottom="0.75" header="0.3" footer="0.3"/>
  <pageSetup paperSize="9" scale="73" fitToHeight="0" orientation="landscape" cellComments="atEnd" horizont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DB01B-D8C3-4C1F-8522-BB7D9C89EEAC}">
  <sheetPr codeName="Feuil3">
    <pageSetUpPr fitToPage="1"/>
  </sheetPr>
  <dimension ref="A1:B19"/>
  <sheetViews>
    <sheetView workbookViewId="0">
      <selection activeCell="B2" sqref="B2"/>
    </sheetView>
  </sheetViews>
  <sheetFormatPr defaultColWidth="11.42578125" defaultRowHeight="15" x14ac:dyDescent="0.25"/>
  <cols>
    <col min="1" max="1" width="24.140625" customWidth="1"/>
    <col min="2" max="2" width="22.28515625" customWidth="1"/>
  </cols>
  <sheetData>
    <row r="1" spans="1:2" ht="15.75" thickBot="1" x14ac:dyDescent="0.3">
      <c r="A1" s="10" t="s">
        <v>19</v>
      </c>
      <c r="B1" s="11" t="s">
        <v>23</v>
      </c>
    </row>
    <row r="2" spans="1:2" x14ac:dyDescent="0.25">
      <c r="A2" s="16" t="s">
        <v>20</v>
      </c>
      <c r="B2" s="8">
        <f>Planning!E1</f>
        <v>39</v>
      </c>
    </row>
    <row r="3" spans="1:2" x14ac:dyDescent="0.25">
      <c r="A3" s="16" t="s">
        <v>52</v>
      </c>
      <c r="B3" s="8">
        <f>Planning!E2</f>
        <v>4</v>
      </c>
    </row>
    <row r="4" spans="1:2" ht="30" x14ac:dyDescent="0.25">
      <c r="A4" s="17" t="s">
        <v>51</v>
      </c>
      <c r="B4" s="8">
        <f>B2/B3</f>
        <v>9.75</v>
      </c>
    </row>
    <row r="5" spans="1:2" x14ac:dyDescent="0.25">
      <c r="A5" s="18" t="s">
        <v>21</v>
      </c>
      <c r="B5" s="5">
        <v>8</v>
      </c>
    </row>
    <row r="6" spans="1:2" x14ac:dyDescent="0.25">
      <c r="A6" s="18" t="s">
        <v>22</v>
      </c>
      <c r="B6" s="5">
        <v>7</v>
      </c>
    </row>
    <row r="7" spans="1:2" x14ac:dyDescent="0.25">
      <c r="A7" s="18" t="s">
        <v>25</v>
      </c>
      <c r="B7" s="5">
        <f>B2/6</f>
        <v>6.5</v>
      </c>
    </row>
    <row r="8" spans="1:2" ht="15.75" thickBot="1" x14ac:dyDescent="0.3">
      <c r="A8" s="19" t="s">
        <v>24</v>
      </c>
      <c r="B8" s="7">
        <f>B2/5</f>
        <v>7.8</v>
      </c>
    </row>
    <row r="9" spans="1:2" ht="15.75" thickBot="1" x14ac:dyDescent="0.3"/>
    <row r="10" spans="1:2" ht="15.75" thickBot="1" x14ac:dyDescent="0.3">
      <c r="A10" s="9" t="s">
        <v>26</v>
      </c>
      <c r="B10" s="9" t="s">
        <v>44</v>
      </c>
    </row>
    <row r="11" spans="1:2" x14ac:dyDescent="0.25">
      <c r="A11" s="3" t="s">
        <v>18</v>
      </c>
      <c r="B11" s="12" t="s">
        <v>35</v>
      </c>
    </row>
    <row r="12" spans="1:2" x14ac:dyDescent="0.25">
      <c r="A12" s="4" t="s">
        <v>27</v>
      </c>
      <c r="B12" s="13" t="s">
        <v>36</v>
      </c>
    </row>
    <row r="13" spans="1:2" x14ac:dyDescent="0.25">
      <c r="A13" s="4" t="s">
        <v>28</v>
      </c>
      <c r="B13" s="13" t="s">
        <v>37</v>
      </c>
    </row>
    <row r="14" spans="1:2" x14ac:dyDescent="0.25">
      <c r="A14" s="4" t="s">
        <v>29</v>
      </c>
      <c r="B14" s="13" t="s">
        <v>38</v>
      </c>
    </row>
    <row r="15" spans="1:2" x14ac:dyDescent="0.25">
      <c r="A15" s="4" t="s">
        <v>30</v>
      </c>
      <c r="B15" s="13" t="s">
        <v>39</v>
      </c>
    </row>
    <row r="16" spans="1:2" x14ac:dyDescent="0.25">
      <c r="A16" s="4" t="s">
        <v>31</v>
      </c>
      <c r="B16" s="13" t="s">
        <v>40</v>
      </c>
    </row>
    <row r="17" spans="1:2" x14ac:dyDescent="0.25">
      <c r="A17" s="4" t="s">
        <v>32</v>
      </c>
      <c r="B17" s="13" t="s">
        <v>41</v>
      </c>
    </row>
    <row r="18" spans="1:2" x14ac:dyDescent="0.25">
      <c r="A18" s="4" t="s">
        <v>33</v>
      </c>
      <c r="B18" s="13" t="s">
        <v>42</v>
      </c>
    </row>
    <row r="19" spans="1:2" ht="15.75" thickBot="1" x14ac:dyDescent="0.3">
      <c r="A19" s="6" t="s">
        <v>34</v>
      </c>
      <c r="B19" s="14" t="s">
        <v>43</v>
      </c>
    </row>
  </sheetData>
  <pageMargins left="0.7" right="0.7" top="0.75" bottom="0.75" header="0.3" footer="0.3"/>
  <pageSetup paperSize="9" scale="70" fitToHeight="0" orientation="landscape" cellComments="atEnd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tnToggleProtection">
              <controlPr defaultSize="0" print="0" autoFill="0" autoPict="0" macro="[0]!ToggleProtection">
                <anchor moveWithCells="1" sizeWithCells="1">
                  <from>
                    <xdr:col>3</xdr:col>
                    <xdr:colOff>76200</xdr:colOff>
                    <xdr:row>0</xdr:row>
                    <xdr:rowOff>104775</xdr:rowOff>
                  </from>
                  <to>
                    <xdr:col>5</xdr:col>
                    <xdr:colOff>400050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13</vt:i4>
      </vt:variant>
    </vt:vector>
  </HeadingPairs>
  <TitlesOfParts>
    <vt:vector size="16" baseType="lpstr">
      <vt:lpstr>Planning</vt:lpstr>
      <vt:lpstr>Recap</vt:lpstr>
      <vt:lpstr>Parametres</vt:lpstr>
      <vt:lpstr>Contrat_hebdo__h</vt:lpstr>
      <vt:lpstr>Durée_congés</vt:lpstr>
      <vt:lpstr>Durée_école__h</vt:lpstr>
      <vt:lpstr>Durée_férié</vt:lpstr>
      <vt:lpstr>Duréé_journaliere_contrat__h_décimales</vt:lpstr>
      <vt:lpstr>Durée_repos_h</vt:lpstr>
      <vt:lpstr>Heures_cotrat_hebdo</vt:lpstr>
      <vt:lpstr>Jour_par_semaine</vt:lpstr>
      <vt:lpstr>Jour_travaillé_par_semaine</vt:lpstr>
      <vt:lpstr>Parametres!ListeCommentaires</vt:lpstr>
      <vt:lpstr>MesCommentaires</vt:lpstr>
      <vt:lpstr>MesHeuresPayees</vt:lpstr>
      <vt:lpstr>MesMois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BLANCHOUIN</dc:creator>
  <cp:lastModifiedBy>BSA</cp:lastModifiedBy>
  <cp:lastPrinted>2026-01-12T10:34:00Z</cp:lastPrinted>
  <dcterms:created xsi:type="dcterms:W3CDTF">2026-01-10T09:02:35Z</dcterms:created>
  <dcterms:modified xsi:type="dcterms:W3CDTF">2026-01-21T13:10:40Z</dcterms:modified>
</cp:coreProperties>
</file>