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3278A1C-5242-438C-97B5-DD524DE4EA1B}" xr6:coauthVersionLast="47" xr6:coauthVersionMax="47" xr10:uidLastSave="{00000000-0000-0000-0000-000000000000}"/>
  <bookViews>
    <workbookView xWindow="-120" yWindow="-120" windowWidth="29040" windowHeight="15990" activeTab="1" xr2:uid="{03B6748C-25DC-4C9C-87E7-1722A28724E0}"/>
  </bookViews>
  <sheets>
    <sheet name="Résultats" sheetId="3" r:id="rId1"/>
    <sheet name="Données" sheetId="1" r:id="rId2"/>
  </sheets>
  <functionGroups builtInGroupCount="19"/>
  <definedNames>
    <definedName name="_xleta.IF" hidden="1" xlm="1">#NAME?</definedName>
    <definedName name="_xleta.T" hidden="1" xlm="1">#NAME?</definedName>
    <definedName name="Adres">Données!$AL$9:$AL$39</definedName>
    <definedName name="Adresses">Données!$AL$8</definedName>
    <definedName name="Couples">Données!$AI$9:$AI$63</definedName>
    <definedName name="Fautes">Données!$P$7</definedName>
    <definedName name="nombre_d_essais">Données!$I$1</definedName>
    <definedName name="Penalites">Données!$I$6</definedName>
    <definedName name="t_Couples">Données!$AH$8</definedName>
    <definedName name="Tabel3">Données!$V$8</definedName>
    <definedName name="Tellers">Données!$W$9:$Y$27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2" i="1" l="1" a="1"/>
  <c r="T12" i="1" s="1"/>
  <c r="T15" i="1" a="1"/>
  <c r="T15" i="1" s="1"/>
  <c r="T18" i="1" a="1"/>
  <c r="T18" i="1" s="1"/>
  <c r="T21" i="1" a="1"/>
  <c r="T21" i="1" s="1"/>
  <c r="T24" i="1" a="1"/>
  <c r="T24" i="1" s="1"/>
  <c r="AI6" i="1"/>
  <c r="G10" i="1" a="1"/>
  <c r="G10" i="1" s="1"/>
  <c r="G12" i="1" a="1"/>
  <c r="G12" i="1" s="1"/>
  <c r="G14" i="1" a="1"/>
  <c r="G14" i="1" s="1"/>
  <c r="G16" i="1" a="1"/>
  <c r="G16" i="1" s="1"/>
  <c r="G18" i="1" a="1"/>
  <c r="G18" i="1" s="1"/>
  <c r="T9" i="1" a="1"/>
  <c r="T9" i="1" s="1"/>
  <c r="A10" i="1"/>
  <c r="A11" i="1"/>
  <c r="A12" i="1"/>
  <c r="A13" i="1"/>
  <c r="A14" i="1"/>
  <c r="A15" i="1"/>
  <c r="A16" i="1"/>
  <c r="A17" i="1"/>
  <c r="A18" i="1"/>
  <c r="A19" i="1"/>
  <c r="A20" i="1"/>
  <c r="C20" i="1" s="1"/>
  <c r="A21" i="1"/>
  <c r="C21" i="1" s="1"/>
  <c r="A22" i="1"/>
  <c r="C22" i="1" s="1"/>
  <c r="A23" i="1"/>
  <c r="C23" i="1" s="1"/>
  <c r="A24" i="1"/>
  <c r="C24" i="1" s="1"/>
  <c r="A25" i="1"/>
  <c r="C25" i="1" s="1"/>
  <c r="A26" i="1"/>
  <c r="C26" i="1" s="1"/>
  <c r="A27" i="1"/>
  <c r="C27" i="1" s="1"/>
  <c r="X6" i="1"/>
  <c r="Y5" i="1"/>
  <c r="Y6" i="1"/>
  <c r="X3" i="1"/>
  <c r="X4" i="1"/>
  <c r="X5" i="1"/>
  <c r="X2" i="1"/>
  <c r="AI7" i="1"/>
  <c r="AI2" i="1"/>
  <c r="A9" i="1"/>
  <c r="Q10" i="1" s="1" a="1"/>
  <c r="Q10" i="1" s="1"/>
  <c r="T26" i="1" l="1" a="1"/>
  <c r="T26" i="1" s="1"/>
  <c r="T22" i="1" a="1"/>
  <c r="T22" i="1" s="1"/>
  <c r="T14" i="1" a="1"/>
  <c r="T14" i="1" s="1"/>
  <c r="T10" i="1" a="1"/>
  <c r="T10" i="1" s="1"/>
  <c r="S23" i="1" a="1"/>
  <c r="S23" i="1" s="1"/>
  <c r="S19" i="1" a="1"/>
  <c r="S19" i="1" s="1"/>
  <c r="S15" i="1" a="1"/>
  <c r="S15" i="1" s="1"/>
  <c r="S11" i="1" a="1"/>
  <c r="S11" i="1" s="1"/>
  <c r="R24" i="1" a="1"/>
  <c r="R24" i="1" s="1"/>
  <c r="R20" i="1" a="1"/>
  <c r="R20" i="1" s="1"/>
  <c r="R16" i="1" a="1"/>
  <c r="R16" i="1" s="1"/>
  <c r="R12" i="1" a="1"/>
  <c r="R12" i="1" s="1"/>
  <c r="Q25" i="1" a="1"/>
  <c r="Q25" i="1" s="1"/>
  <c r="Q21" i="1" a="1"/>
  <c r="Q21" i="1" s="1"/>
  <c r="Q17" i="1" a="1"/>
  <c r="Q17" i="1" s="1"/>
  <c r="Q13" i="1" a="1"/>
  <c r="Q13" i="1" s="1"/>
  <c r="T25" i="1" a="1"/>
  <c r="T25" i="1" s="1"/>
  <c r="T17" i="1" a="1"/>
  <c r="T17" i="1" s="1"/>
  <c r="T13" i="1" a="1"/>
  <c r="T13" i="1" s="1"/>
  <c r="S26" i="1" a="1"/>
  <c r="S26" i="1" s="1"/>
  <c r="S22" i="1" a="1"/>
  <c r="S22" i="1" s="1"/>
  <c r="S18" i="1" a="1"/>
  <c r="S18" i="1" s="1"/>
  <c r="S14" i="1" a="1"/>
  <c r="S14" i="1" s="1"/>
  <c r="S10" i="1" a="1"/>
  <c r="S10" i="1" s="1"/>
  <c r="R23" i="1" a="1"/>
  <c r="R23" i="1" s="1"/>
  <c r="R19" i="1" a="1"/>
  <c r="R19" i="1" s="1"/>
  <c r="R15" i="1" a="1"/>
  <c r="R15" i="1" s="1"/>
  <c r="R11" i="1" a="1"/>
  <c r="R11" i="1" s="1"/>
  <c r="Q24" i="1" a="1"/>
  <c r="Q24" i="1" s="1"/>
  <c r="Q20" i="1" a="1"/>
  <c r="Q20" i="1" s="1"/>
  <c r="Q16" i="1" a="1"/>
  <c r="Q16" i="1" s="1"/>
  <c r="Q12" i="1" a="1"/>
  <c r="Q12" i="1" s="1"/>
  <c r="T20" i="1" a="1"/>
  <c r="T20" i="1" s="1"/>
  <c r="T16" i="1" a="1"/>
  <c r="T16" i="1" s="1"/>
  <c r="S25" i="1" a="1"/>
  <c r="S25" i="1" s="1"/>
  <c r="S21" i="1" a="1"/>
  <c r="S21" i="1" s="1"/>
  <c r="S17" i="1" a="1"/>
  <c r="S17" i="1" s="1"/>
  <c r="S13" i="1" a="1"/>
  <c r="S13" i="1" s="1"/>
  <c r="R26" i="1" a="1"/>
  <c r="R26" i="1" s="1"/>
  <c r="R22" i="1" a="1"/>
  <c r="R22" i="1" s="1"/>
  <c r="R18" i="1" a="1"/>
  <c r="R18" i="1" s="1"/>
  <c r="R14" i="1" a="1"/>
  <c r="R14" i="1" s="1"/>
  <c r="R10" i="1" a="1"/>
  <c r="R10" i="1" s="1"/>
  <c r="Q23" i="1" a="1"/>
  <c r="Q23" i="1" s="1"/>
  <c r="Q19" i="1" a="1"/>
  <c r="Q19" i="1" s="1"/>
  <c r="Q15" i="1" a="1"/>
  <c r="Q15" i="1" s="1"/>
  <c r="Q11" i="1" a="1"/>
  <c r="Q11" i="1" s="1"/>
  <c r="T23" i="1" a="1"/>
  <c r="T23" i="1" s="1"/>
  <c r="T19" i="1" a="1"/>
  <c r="T19" i="1" s="1"/>
  <c r="T11" i="1" a="1"/>
  <c r="T11" i="1" s="1"/>
  <c r="S24" i="1" a="1"/>
  <c r="S24" i="1" s="1"/>
  <c r="S20" i="1" a="1"/>
  <c r="S20" i="1" s="1"/>
  <c r="S16" i="1" a="1"/>
  <c r="S16" i="1" s="1"/>
  <c r="S12" i="1" a="1"/>
  <c r="S12" i="1" s="1"/>
  <c r="R25" i="1" a="1"/>
  <c r="R25" i="1" s="1"/>
  <c r="R21" i="1" a="1"/>
  <c r="R21" i="1" s="1"/>
  <c r="R17" i="1" a="1"/>
  <c r="R17" i="1" s="1"/>
  <c r="R13" i="1" a="1"/>
  <c r="R13" i="1" s="1"/>
  <c r="Q26" i="1" a="1"/>
  <c r="Q26" i="1" s="1"/>
  <c r="Q22" i="1" a="1"/>
  <c r="Q22" i="1" s="1"/>
  <c r="Q18" i="1" a="1"/>
  <c r="Q18" i="1" s="1"/>
  <c r="Q14" i="1" a="1"/>
  <c r="Q14" i="1" s="1"/>
  <c r="G21" i="1" a="1"/>
  <c r="G21" i="1" s="1"/>
  <c r="G13" i="1" a="1"/>
  <c r="G13" i="1" s="1"/>
  <c r="G17" i="1" a="1"/>
  <c r="G17" i="1" s="1"/>
  <c r="G25" i="1" a="1"/>
  <c r="G25" i="1" s="1"/>
  <c r="G24" i="1" a="1"/>
  <c r="G24" i="1" s="1"/>
  <c r="G20" i="1" a="1"/>
  <c r="G20" i="1" s="1"/>
  <c r="G27" i="1" a="1"/>
  <c r="G27" i="1" s="1"/>
  <c r="G23" i="1" a="1"/>
  <c r="G23" i="1" s="1"/>
  <c r="G19" i="1" a="1"/>
  <c r="G19" i="1" s="1"/>
  <c r="G15" i="1" a="1"/>
  <c r="G15" i="1" s="1"/>
  <c r="G11" i="1" a="1"/>
  <c r="G11" i="1" s="1"/>
  <c r="G9" i="1" a="1"/>
  <c r="G9" i="1" s="1"/>
  <c r="G26" i="1" a="1"/>
  <c r="G26" i="1" s="1"/>
  <c r="G22" i="1" a="1"/>
  <c r="G22" i="1" s="1"/>
  <c r="B27" i="1"/>
  <c r="B23" i="1"/>
  <c r="B26" i="1"/>
  <c r="B22" i="1"/>
  <c r="B25" i="1"/>
  <c r="B21" i="1"/>
  <c r="B20" i="1"/>
  <c r="B24" i="1"/>
  <c r="Y1" i="1"/>
  <c r="AI5" i="1"/>
  <c r="AI4" i="1"/>
  <c r="AI3" i="1"/>
  <c r="P25" i="1" a="1"/>
  <c r="P23" i="1" a="1"/>
  <c r="P21" i="1" a="1"/>
  <c r="P19" i="1" a="1"/>
  <c r="P17" i="1" a="1"/>
  <c r="P15" i="1" a="1"/>
  <c r="P13" i="1" a="1"/>
  <c r="P11" i="1" a="1"/>
  <c r="P26" i="1" a="1"/>
  <c r="P24" i="1" a="1"/>
  <c r="P22" i="1" a="1"/>
  <c r="P20" i="1" a="1"/>
  <c r="P18" i="1" a="1"/>
  <c r="P16" i="1" a="1"/>
  <c r="P14" i="1" a="1"/>
  <c r="P12" i="1" a="1"/>
  <c r="P10" i="1" a="1"/>
  <c r="P9" i="1" a="1"/>
  <c r="P10" i="1" l="1"/>
  <c r="P12" i="1"/>
  <c r="P14" i="1"/>
  <c r="P16" i="1"/>
  <c r="P18" i="1"/>
  <c r="P20" i="1"/>
  <c r="P22" i="1"/>
  <c r="P24" i="1"/>
  <c r="P26" i="1"/>
  <c r="P11" i="1"/>
  <c r="P13" i="1"/>
  <c r="P15" i="1"/>
  <c r="P17" i="1"/>
  <c r="P19" i="1"/>
  <c r="P21" i="1"/>
  <c r="P23" i="1"/>
  <c r="P25" i="1"/>
  <c r="AI1" i="1"/>
  <c r="G7" i="1"/>
  <c r="AJ1" i="1"/>
  <c r="S9" i="1" a="1"/>
  <c r="S9" i="1" s="1"/>
  <c r="R9" i="1" a="1"/>
  <c r="R9" i="1" s="1"/>
  <c r="P9" i="1"/>
  <c r="B7" i="1"/>
  <c r="Q9" i="1" a="1"/>
  <c r="Q9" i="1" s="1"/>
  <c r="P7" i="1" l="1"/>
  <c r="I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<sst xmlns="http://schemas.openxmlformats.org/spreadsheetml/2006/main" count="628" uniqueCount="284">
  <si>
    <t>Nom</t>
  </si>
  <si>
    <t>Golfette</t>
  </si>
  <si>
    <t>Participation</t>
  </si>
  <si>
    <t>Sexe</t>
  </si>
  <si>
    <t>Oui</t>
  </si>
  <si>
    <t>H</t>
  </si>
  <si>
    <t>F</t>
  </si>
  <si>
    <t>Joueur 1</t>
  </si>
  <si>
    <t>Joueur 2</t>
  </si>
  <si>
    <t>Joueur 3</t>
  </si>
  <si>
    <t>Joueur 4</t>
  </si>
  <si>
    <t>Index</t>
  </si>
  <si>
    <t>Départ</t>
  </si>
  <si>
    <t>Départ 1</t>
  </si>
  <si>
    <t>Départ 2</t>
  </si>
  <si>
    <t>Départ 3</t>
  </si>
  <si>
    <t>Résumé des paires (nombre de fois ensemble)</t>
  </si>
  <si>
    <t>Nombre de fois</t>
  </si>
  <si>
    <t>Jeudi</t>
  </si>
  <si>
    <t>Vendredi</t>
  </si>
  <si>
    <t>Samedi</t>
  </si>
  <si>
    <t>Dimanche</t>
  </si>
  <si>
    <t>Lundi</t>
  </si>
  <si>
    <t>Mardi</t>
  </si>
  <si>
    <t>Marie-Christine</t>
  </si>
  <si>
    <t xml:space="preserve"> Denis</t>
  </si>
  <si>
    <t xml:space="preserve">Jacqueline </t>
  </si>
  <si>
    <t>Jean-Raymond</t>
  </si>
  <si>
    <t xml:space="preserve">Françoise </t>
  </si>
  <si>
    <t>Philippe</t>
  </si>
  <si>
    <t xml:space="preserve">Hélène </t>
  </si>
  <si>
    <t xml:space="preserve">Gilbert </t>
  </si>
  <si>
    <t xml:space="preserve">Annick </t>
  </si>
  <si>
    <t xml:space="preserve">Germain </t>
  </si>
  <si>
    <t>Eliane</t>
  </si>
  <si>
    <t>Jean-Raymond (Oui)</t>
  </si>
  <si>
    <t>Marie-Christine (Oui)</t>
  </si>
  <si>
    <t>Germain  (Oui)</t>
  </si>
  <si>
    <t>Eliane (Oui)</t>
  </si>
  <si>
    <t xml:space="preserve"> Denis (Oui)</t>
  </si>
  <si>
    <t>Annick  (Oui)</t>
  </si>
  <si>
    <t>Philippe (Oui)</t>
  </si>
  <si>
    <t>Jacqueline  (Oui)</t>
  </si>
  <si>
    <t>Gilbert  (Oui)</t>
  </si>
  <si>
    <t>Françoise  (Oui)</t>
  </si>
  <si>
    <t>Hélène  (Oui)</t>
  </si>
  <si>
    <t>jour</t>
  </si>
  <si>
    <t>depart</t>
  </si>
  <si>
    <t>J1</t>
  </si>
  <si>
    <t>J2</t>
  </si>
  <si>
    <t>J3</t>
  </si>
  <si>
    <t>J4</t>
  </si>
  <si>
    <t>ligne</t>
  </si>
  <si>
    <t>1</t>
  </si>
  <si>
    <t>2</t>
  </si>
  <si>
    <t>3</t>
  </si>
  <si>
    <t>08</t>
  </si>
  <si>
    <t>05</t>
  </si>
  <si>
    <t>02</t>
  </si>
  <si>
    <t>11</t>
  </si>
  <si>
    <t>06</t>
  </si>
  <si>
    <t>01</t>
  </si>
  <si>
    <t>04</t>
  </si>
  <si>
    <t>07</t>
  </si>
  <si>
    <t>10</t>
  </si>
  <si>
    <t>03</t>
  </si>
  <si>
    <t>09</t>
  </si>
  <si>
    <t>couple</t>
  </si>
  <si>
    <t>nombre</t>
  </si>
  <si>
    <t>01|02</t>
  </si>
  <si>
    <t>01|03</t>
  </si>
  <si>
    <t>01|04</t>
  </si>
  <si>
    <t>01|06</t>
  </si>
  <si>
    <t>01|08</t>
  </si>
  <si>
    <t>01|09</t>
  </si>
  <si>
    <t>01|10</t>
  </si>
  <si>
    <t>01|11</t>
  </si>
  <si>
    <t>02|03</t>
  </si>
  <si>
    <t>02|04</t>
  </si>
  <si>
    <t>02|05</t>
  </si>
  <si>
    <t>02|07</t>
  </si>
  <si>
    <t>02|08</t>
  </si>
  <si>
    <t>02|09</t>
  </si>
  <si>
    <t>02|11</t>
  </si>
  <si>
    <t>03|04</t>
  </si>
  <si>
    <t>03|05</t>
  </si>
  <si>
    <t>03|06</t>
  </si>
  <si>
    <t>03|07</t>
  </si>
  <si>
    <t>03|08</t>
  </si>
  <si>
    <t>03|10</t>
  </si>
  <si>
    <t>04|05</t>
  </si>
  <si>
    <t>04|07</t>
  </si>
  <si>
    <t>04|09</t>
  </si>
  <si>
    <t>04|10</t>
  </si>
  <si>
    <t>04|11</t>
  </si>
  <si>
    <t>05|06</t>
  </si>
  <si>
    <t>05|07</t>
  </si>
  <si>
    <t>05|08</t>
  </si>
  <si>
    <t>05|10</t>
  </si>
  <si>
    <t>05|11</t>
  </si>
  <si>
    <t>06|07</t>
  </si>
  <si>
    <t>06|08</t>
  </si>
  <si>
    <t>06|09</t>
  </si>
  <si>
    <t>06|11</t>
  </si>
  <si>
    <t>07|08</t>
  </si>
  <si>
    <t>07|09</t>
  </si>
  <si>
    <t>07|10</t>
  </si>
  <si>
    <t>07|11</t>
  </si>
  <si>
    <t>08|09</t>
  </si>
  <si>
    <t>08|11</t>
  </si>
  <si>
    <t>09|10</t>
  </si>
  <si>
    <t>09|11</t>
  </si>
  <si>
    <t>10|11</t>
  </si>
  <si>
    <t>adresses</t>
  </si>
  <si>
    <t>11|1</t>
  </si>
  <si>
    <t>08|1</t>
  </si>
  <si>
    <t>09|1</t>
  </si>
  <si>
    <t>06|2</t>
  </si>
  <si>
    <t>01|2</t>
  </si>
  <si>
    <t>04|3</t>
  </si>
  <si>
    <t>03|3</t>
  </si>
  <si>
    <t>07|1</t>
  </si>
  <si>
    <t>04|2</t>
  </si>
  <si>
    <t>10|2</t>
  </si>
  <si>
    <t>09|2</t>
  </si>
  <si>
    <t>11|3</t>
  </si>
  <si>
    <t>08|2</t>
  </si>
  <si>
    <t>05|2</t>
  </si>
  <si>
    <t>11|2</t>
  </si>
  <si>
    <t>03|1</t>
  </si>
  <si>
    <t>09|3</t>
  </si>
  <si>
    <t>|1-3</t>
  </si>
  <si>
    <t>06|10</t>
  </si>
  <si>
    <t>01|07</t>
  </si>
  <si>
    <t>05|09</t>
  </si>
  <si>
    <t>03|11</t>
  </si>
  <si>
    <t>|2-3</t>
  </si>
  <si>
    <t>10|3</t>
  </si>
  <si>
    <t>02|10</t>
  </si>
  <si>
    <t>04|08</t>
  </si>
  <si>
    <t>03|09</t>
  </si>
  <si>
    <t>|2-2|5-2</t>
  </si>
  <si>
    <t>Nombre</t>
  </si>
  <si>
    <t>T</t>
  </si>
  <si>
    <t>Q</t>
  </si>
  <si>
    <t>4</t>
  </si>
  <si>
    <t>5</t>
  </si>
  <si>
    <t>6</t>
  </si>
  <si>
    <t>7</t>
  </si>
  <si>
    <t>8</t>
  </si>
  <si>
    <t>9</t>
  </si>
  <si>
    <t>|1-1</t>
  </si>
  <si>
    <t>|1-2</t>
  </si>
  <si>
    <t>10|4</t>
  </si>
  <si>
    <t>|1-5</t>
  </si>
  <si>
    <t>|2-1</t>
  </si>
  <si>
    <t>|2-4</t>
  </si>
  <si>
    <t>17|5</t>
  </si>
  <si>
    <t>|3-2</t>
  </si>
  <si>
    <t>11|5</t>
  </si>
  <si>
    <t>|5-4</t>
  </si>
  <si>
    <t>17|2</t>
  </si>
  <si>
    <t>08|3</t>
  </si>
  <si>
    <t>12|2</t>
  </si>
  <si>
    <t>17|4</t>
  </si>
  <si>
    <t>|6-5</t>
  </si>
  <si>
    <t>01|05</t>
  </si>
  <si>
    <t>02|06</t>
  </si>
  <si>
    <t>04|06</t>
  </si>
  <si>
    <t>08|10</t>
  </si>
  <si>
    <t>08|14</t>
  </si>
  <si>
    <t>08|15</t>
  </si>
  <si>
    <t>08|16</t>
  </si>
  <si>
    <t>08|17</t>
  </si>
  <si>
    <t>08|18</t>
  </si>
  <si>
    <t>08|19</t>
  </si>
  <si>
    <t>09|12</t>
  </si>
  <si>
    <t>09|13</t>
  </si>
  <si>
    <t>09|14</t>
  </si>
  <si>
    <t>09|15</t>
  </si>
  <si>
    <t>09|16</t>
  </si>
  <si>
    <t>09|17</t>
  </si>
  <si>
    <t>09|18</t>
  </si>
  <si>
    <t>09|19</t>
  </si>
  <si>
    <t>10|12</t>
  </si>
  <si>
    <t>10|13</t>
  </si>
  <si>
    <t>10|14</t>
  </si>
  <si>
    <t>10|15</t>
  </si>
  <si>
    <t>10|16</t>
  </si>
  <si>
    <t>10|17</t>
  </si>
  <si>
    <t>10|18</t>
  </si>
  <si>
    <t>10|19</t>
  </si>
  <si>
    <t>11|12</t>
  </si>
  <si>
    <t>11|13</t>
  </si>
  <si>
    <t>11|14</t>
  </si>
  <si>
    <t>11|15</t>
  </si>
  <si>
    <t>11|16</t>
  </si>
  <si>
    <t>11|17</t>
  </si>
  <si>
    <t>11|18</t>
  </si>
  <si>
    <t>11|19</t>
  </si>
  <si>
    <t>12|13</t>
  </si>
  <si>
    <t>12|14</t>
  </si>
  <si>
    <t>12|15</t>
  </si>
  <si>
    <t>12|16</t>
  </si>
  <si>
    <t>12|17</t>
  </si>
  <si>
    <t>12|18</t>
  </si>
  <si>
    <t>12|19</t>
  </si>
  <si>
    <t>13|14</t>
  </si>
  <si>
    <t>13|15</t>
  </si>
  <si>
    <t>13|16</t>
  </si>
  <si>
    <t>13|17</t>
  </si>
  <si>
    <t>13|18</t>
  </si>
  <si>
    <t>13|19</t>
  </si>
  <si>
    <t>14|15</t>
  </si>
  <si>
    <t>14|16</t>
  </si>
  <si>
    <t>14|17</t>
  </si>
  <si>
    <t>14|18</t>
  </si>
  <si>
    <t>14|19</t>
  </si>
  <si>
    <t>15|16</t>
  </si>
  <si>
    <t>15|17</t>
  </si>
  <si>
    <t>15|18</t>
  </si>
  <si>
    <t>15|19</t>
  </si>
  <si>
    <t>16|17</t>
  </si>
  <si>
    <t>16|18</t>
  </si>
  <si>
    <t>16|19</t>
  </si>
  <si>
    <t>17|18</t>
  </si>
  <si>
    <t>17|19</t>
  </si>
  <si>
    <t>18|19</t>
  </si>
  <si>
    <t>12|1</t>
  </si>
  <si>
    <t>|6-1</t>
  </si>
  <si>
    <t>|3-1</t>
  </si>
  <si>
    <t>Fautes</t>
  </si>
  <si>
    <t>10|1</t>
  </si>
  <si>
    <t>05|3</t>
  </si>
  <si>
    <t>07|2</t>
  </si>
  <si>
    <t>|3-5</t>
  </si>
  <si>
    <t>|4-1</t>
  </si>
  <si>
    <t>02|1</t>
  </si>
  <si>
    <t>|4-3|5-3</t>
  </si>
  <si>
    <t>|1-2|2-2</t>
  </si>
  <si>
    <t>01|1</t>
  </si>
  <si>
    <t>|1-3|2-3</t>
  </si>
  <si>
    <t>Nom1</t>
  </si>
  <si>
    <t>Nom2</t>
  </si>
  <si>
    <t>Nom3</t>
  </si>
  <si>
    <t>Nom4</t>
  </si>
  <si>
    <t>02|3</t>
  </si>
  <si>
    <t>09|5</t>
  </si>
  <si>
    <t>06|1</t>
  </si>
  <si>
    <t>|3-2|4-2</t>
  </si>
  <si>
    <t>|3-3|6-3</t>
  </si>
  <si>
    <t>|3-3|4-3</t>
  </si>
  <si>
    <t>|5-2|6-2</t>
  </si>
  <si>
    <t>05|1</t>
  </si>
  <si>
    <t>|4-2|6-2</t>
  </si>
  <si>
    <t>depart1</t>
  </si>
  <si>
    <t>non</t>
  </si>
  <si>
    <t>|1-2|5-2</t>
  </si>
  <si>
    <t>02|2</t>
  </si>
  <si>
    <t>|1-3|5-3</t>
  </si>
  <si>
    <t>|2-1|4-1</t>
  </si>
  <si>
    <t>04|1</t>
  </si>
  <si>
    <t>|2-2|3-2</t>
  </si>
  <si>
    <t>06|3</t>
  </si>
  <si>
    <t>01|3</t>
  </si>
  <si>
    <t>03|2</t>
  </si>
  <si>
    <t>07|3</t>
  </si>
  <si>
    <t>|2-1|5-1</t>
  </si>
  <si>
    <t>|3-2|6-2</t>
  </si>
  <si>
    <t>|2-3|4-3|5-3</t>
  </si>
  <si>
    <t>|4-1|5-1</t>
  </si>
  <si>
    <t>|1-2|4-2</t>
  </si>
  <si>
    <t>|1-3|3-3</t>
  </si>
  <si>
    <t>|1-3|6-3</t>
  </si>
  <si>
    <t>|2-3|4-3|6-3</t>
  </si>
  <si>
    <t>|1-2|2-2|6-2</t>
  </si>
  <si>
    <t>|2-1|6-1</t>
  </si>
  <si>
    <t>|3-2|4-2|5-2</t>
  </si>
  <si>
    <t>|2-3|6-3</t>
  </si>
  <si>
    <t>|3-3|5-3</t>
  </si>
  <si>
    <t>|3-1|6-1</t>
  </si>
  <si>
    <t>|1-1|6-1</t>
  </si>
  <si>
    <t>|3-1|5-1</t>
  </si>
  <si>
    <t>nombre d'essais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</si>
</sst>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ADD8E6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FF6347"/>
        <bgColor indexed="64"/>
      </patternFill>
    </fill>
    <fill>
      <patternFill patternType="solid">
        <fgColor rgb="FF90EE9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3" fillId="3" borderId="0" xfId="0" applyFont="1" applyFill="1"/>
    <xf numFmtId="0" fontId="4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3" borderId="0" xfId="0" applyFont="1" applyFill="1"/>
    <xf numFmtId="0" fontId="5" fillId="7" borderId="0" xfId="0" applyFont="1" applyFill="1"/>
    <xf numFmtId="0" fontId="5" fillId="8" borderId="0" xfId="0" applyFont="1" applyFill="1"/>
    <xf numFmtId="0" fontId="5" fillId="0" borderId="0" xfId="0" applyFont="1"/>
    <xf numFmtId="0" fontId="5" fillId="9" borderId="0" xfId="0" applyFont="1" applyFill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6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shrinkToFit="1"/>
    </xf>
    <xf numFmtId="0" fontId="6" fillId="0" borderId="0" xfId="0" applyFont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shrinkToFit="1"/>
    </xf>
    <xf numFmtId="0" fontId="2" fillId="2" borderId="0" xfId="0" applyFont="1" applyFill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0" xfId="0" applyAlignment="1">
      <alignment horizontal="centerContinuous"/>
    </xf>
    <xf numFmtId="0" fontId="8" fillId="0" borderId="0" xfId="0" applyFont="1" applyAlignment="1">
      <alignment horizontal="centerContinuous"/>
    </xf>
    <xf numFmtId="2" fontId="0" fillId="0" borderId="0" xfId="0" applyNumberFormat="1" applyAlignment="1">
      <alignment horizontal="centerContinuous"/>
    </xf>
    <xf numFmtId="49" fontId="8" fillId="0" borderId="0" xfId="0" applyNumberFormat="1" applyFont="1" applyAlignment="1">
      <alignment horizontal="centerContinuous"/>
    </xf>
    <xf numFmtId="49" fontId="0" fillId="0" borderId="0" xfId="0" applyNumberFormat="1" applyAlignment="1">
      <alignment horizontal="centerContinuous"/>
    </xf>
    <xf numFmtId="0" fontId="3" fillId="10" borderId="0" xfId="0" applyFont="1" applyFill="1" applyAlignment="1">
      <alignment horizontal="center"/>
    </xf>
    <xf numFmtId="0" fontId="3" fillId="0" borderId="0" xfId="0" applyFont="1" applyAlignment="1">
      <alignment horizontal="center" shrinkToFit="1"/>
    </xf>
    <xf numFmtId="0" fontId="9" fillId="0" borderId="0" xfId="0" applyFont="1" applyAlignment="1">
      <alignment horizontal="center" shrinkToFit="1"/>
    </xf>
    <xf numFmtId="0" fontId="9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Standaard" xfId="0" builtinId="0"/>
  </cellStyles>
  <dxfs count="30">
    <dxf>
      <font>
        <b/>
        <i/>
        <u val="double"/>
        <color rgb="FFFF0000"/>
      </font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ont>
        <b/>
        <i/>
        <u val="double"/>
        <color rgb="FFFF0000"/>
      </font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/>
        <right style="medium">
          <color auto="1"/>
        </right>
        <top/>
        <bottom/>
      </border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209550</xdr:rowOff>
    </xdr:from>
    <xdr:to>
      <xdr:col>7</xdr:col>
      <xdr:colOff>342900</xdr:colOff>
      <xdr:row>3</xdr:row>
      <xdr:rowOff>142875</xdr:rowOff>
    </xdr:to>
    <xdr:sp macro="[0]!Tirage6JoursGolfMixte" textlink="">
      <xdr:nvSpPr>
        <xdr:cNvPr id="2" name="Ellipse 1">
          <a:extLst>
            <a:ext uri="{FF2B5EF4-FFF2-40B4-BE49-F238E27FC236}">
              <a16:creationId xmlns:a16="http://schemas.microsoft.com/office/drawing/2014/main" id="{8CB0A8B0-19F7-3DAC-C391-F73768AFFD35}"/>
            </a:ext>
          </a:extLst>
        </xdr:cNvPr>
        <xdr:cNvSpPr/>
      </xdr:nvSpPr>
      <xdr:spPr>
        <a:xfrm>
          <a:off x="9525000" y="209550"/>
          <a:ext cx="847725" cy="6477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Tirage</a:t>
          </a:r>
        </a:p>
      </xdr:txBody>
    </xdr:sp>
    <xdr:clientData/>
  </xdr:twoCellAnchor>
  <xdr:twoCellAnchor>
    <xdr:from>
      <xdr:col>7</xdr:col>
      <xdr:colOff>504824</xdr:colOff>
      <xdr:row>1</xdr:row>
      <xdr:rowOff>142875</xdr:rowOff>
    </xdr:from>
    <xdr:to>
      <xdr:col>9</xdr:col>
      <xdr:colOff>247649</xdr:colOff>
      <xdr:row>2</xdr:row>
      <xdr:rowOff>171450</xdr:rowOff>
    </xdr:to>
    <xdr:sp macro="[0]!Macro2" textlink="">
      <xdr:nvSpPr>
        <xdr:cNvPr id="3" name="Rectangle 2">
          <a:extLst>
            <a:ext uri="{FF2B5EF4-FFF2-40B4-BE49-F238E27FC236}">
              <a16:creationId xmlns:a16="http://schemas.microsoft.com/office/drawing/2014/main" id="{BAE044DC-FD29-78EA-F861-8E2EC65CCDB6}"/>
            </a:ext>
          </a:extLst>
        </xdr:cNvPr>
        <xdr:cNvSpPr/>
      </xdr:nvSpPr>
      <xdr:spPr>
        <a:xfrm>
          <a:off x="10534649" y="381000"/>
          <a:ext cx="1266825" cy="2667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Mise en forme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57150</xdr:colOff>
      <xdr:row>10</xdr:row>
      <xdr:rowOff>47625</xdr:rowOff>
    </xdr:from>
    <xdr:to>
      <xdr:col>7</xdr:col>
      <xdr:colOff>1200150</xdr:colOff>
      <xdr:row>14</xdr:row>
      <xdr:rowOff>47625</xdr:rowOff>
    </xdr:to>
    <xdr:sp macro="[0]!M_Big" textlink="">
      <xdr:nvSpPr>
        <xdr:cNvPr id="2" name="Pijl: rechts 1">
          <a:extLst>
            <a:ext uri="{FF2B5EF4-FFF2-40B4-BE49-F238E27FC236}">
              <a16:creationId xmlns:a16="http://schemas.microsoft.com/office/drawing/2014/main" id="{5E18E29D-2594-E42D-3BC0-BC32AE716E64}"/>
            </a:ext>
          </a:extLst>
        </xdr:cNvPr>
        <xdr:cNvSpPr/>
      </xdr:nvSpPr>
      <xdr:spPr>
        <a:xfrm>
          <a:off x="4086225" y="1971675"/>
          <a:ext cx="1143000" cy="762000"/>
        </a:xfrm>
        <a:prstGeom prst="rightArrow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MACRO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C488FA-536F-42FF-810C-D0A9B109D38D}" name="Tabel1" displayName="Tabel1" ref="A8:G27" totalsRowShown="0" headerRowDxfId="29" dataDxfId="28">
  <tableColumns count="7">
    <tableColumn id="7" xr3:uid="{A9A5654F-6688-4296-96E4-CE732630D25C}" name="ligne" dataDxfId="27">
      <calculatedColumnFormula>TEXT(ROW()-ROW(Tabel1[[#Headers],[ligne]]),"00")</calculatedColumnFormula>
    </tableColumn>
    <tableColumn id="1" xr3:uid="{D34233BC-360C-4533-9C43-9DA4E4AA334B}" name="Nom" dataDxfId="26"/>
    <tableColumn id="2" xr3:uid="{3CE12DCC-3D64-4C17-B799-141D09DB7297}" name="Golfette" dataDxfId="25">
      <calculatedColumnFormula>IF(MOD(Tabel1[[#This Row],[ligne]],3)=0,"Oui","Non")</calculatedColumnFormula>
    </tableColumn>
    <tableColumn id="3" xr3:uid="{EE360A2F-826B-4747-B0B4-5D138496ABDC}" name="Participation" dataDxfId="24"/>
    <tableColumn id="4" xr3:uid="{D7667E3C-1929-406E-BC50-C787585A7036}" name="Sexe" dataDxfId="23"/>
    <tableColumn id="5" xr3:uid="{CA3588D0-E2F5-455F-A0F2-544F15617116}" name="Index" dataDxfId="22"/>
    <tableColumn id="6" xr3:uid="{364C1A67-F62C-452D-8481-C481BB3E35A4}" name="depart1" dataDxfId="21">
      <calculatedColumnFormula array="1">IF(Tabel1[[#This Row],[Sexe]]&lt;&gt;"F","",SUMPRODUCT((Tabel2[[J1]:[J4]]=Tabel1[[#This Row],[ligne]])*(Tabel2[depart]=1)))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2DF88D-DB16-4617-8029-D41A364B5F93}" name="Tabel2" displayName="Tabel2" ref="I8:T26" totalsRowShown="0" headerRowDxfId="20" dataDxfId="19">
  <tableColumns count="12">
    <tableColumn id="1" xr3:uid="{3D4E727A-5167-4CEE-8738-CF1237E7C5BB}" name="jour" dataDxfId="18"/>
    <tableColumn id="2" xr3:uid="{0DAECBAC-5084-4DA1-B9CD-EB53C2212E3F}" name="depart" dataDxfId="17"/>
    <tableColumn id="7" xr3:uid="{AA0E632A-28B6-47E6-BC16-7DBDDFA9F9DA}" name="Nombre" dataDxfId="16"/>
    <tableColumn id="3" xr3:uid="{FF5150F3-B817-4116-8E05-86F3C522633A}" name="J1" dataDxfId="10"/>
    <tableColumn id="4" xr3:uid="{8091F554-FFC3-4D57-A529-D79974937C97}" name="J2" dataDxfId="9"/>
    <tableColumn id="5" xr3:uid="{B97D7721-AECE-4631-8332-BE7C2D1C9EA3}" name="J3" dataDxfId="8"/>
    <tableColumn id="6" xr3:uid="{8E2F7A7D-C528-4E92-B783-A24B38853695}" name="J4" dataDxfId="7"/>
    <tableColumn id="8" xr3:uid="{50D017CA-22E6-413A-B736-B6AC32230A5F}" name="Fautes" dataDxfId="15">
      <calculatedColumnFormula array="1">F_Fautes(Tabel2[[#This Row],[J1]:[J4]])</calculatedColumnFormula>
    </tableColumn>
    <tableColumn id="9" xr3:uid="{B9719CC9-EFF7-4289-8365-18EBB5EEBA22}" name="Nom1" dataDxfId="14">
      <calculatedColumnFormula array="1">IF(Tabel2[[#This Row],[J1]]="","",_xlfn.XLOOKUP(Tabel2[[#This Row],[J1]],Tabel1[[ligne]:[ligne]],Tabel1[[Nom]:[Nom]],"?",0))</calculatedColumnFormula>
    </tableColumn>
    <tableColumn id="10" xr3:uid="{BE88F90C-8265-4523-A6A4-C625F00223DF}" name="Nom2" dataDxfId="13">
      <calculatedColumnFormula array="1">IF(Tabel2[[#This Row],[J2]]="","",_xlfn.XLOOKUP(Tabel2[[#This Row],[J2]],Tabel1[[ligne]:[ligne]],Tabel1[[Nom]:[Nom]],"?",0))</calculatedColumnFormula>
    </tableColumn>
    <tableColumn id="11" xr3:uid="{ACA87719-A1B0-44CB-84B7-BFE3EE04715B}" name="Nom3" dataDxfId="12">
      <calculatedColumnFormula array="1">IF(Tabel2[[#This Row],[J3]]="","",_xlfn.XLOOKUP(Tabel2[[#This Row],[J3]],Tabel1[[ligne]:[ligne]],Tabel1[[Nom]:[Nom]],"?",0))</calculatedColumnFormula>
    </tableColumn>
    <tableColumn id="12" xr3:uid="{ED671C0C-3B3A-4287-9874-DFD01339BC34}" name="Nom4" dataDxfId="11">
      <calculatedColumnFormula array="1">IF(Tabel2[[#This Row],[J4]]="","",_xlfn.XLOOKUP(Tabel2[[#This Row],[J4]],Tabel1[[ligne]:[ligne]],Tabel1[[Nom]:[Nom]],"?",0))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33E11-9213-411A-99EF-F2A9F82D144E}">
  <sheetPr codeName="Feuil3"/>
  <dimension ref="A1:F97"/>
  <sheetViews>
    <sheetView showGridLines="0" workbookViewId="0">
      <selection activeCell="F51" sqref="F51"/>
    </sheetView>
  </sheetViews>
  <sheetFormatPr defaultColWidth="11.42578125" defaultRowHeight="15" x14ac:dyDescent="0.25"/>
  <cols>
    <col min="1" max="5" width="26.7109375" customWidth="1"/>
    <col min="6" max="6" width="25.5703125" bestFit="1" customWidth="1"/>
  </cols>
  <sheetData>
    <row r="1" spans="1:6" ht="18.75" x14ac:dyDescent="0.3">
      <c r="A1" s="24" t="s">
        <v>18</v>
      </c>
      <c r="B1" s="24"/>
      <c r="C1" s="24"/>
      <c r="D1" s="24"/>
      <c r="E1" s="24"/>
      <c r="F1" s="8" t="s">
        <v>39</v>
      </c>
    </row>
    <row r="2" spans="1:6" s="2" customFormat="1" ht="18.75" x14ac:dyDescent="0.3">
      <c r="A2" s="7" t="s">
        <v>12</v>
      </c>
      <c r="B2" s="7" t="s">
        <v>7</v>
      </c>
      <c r="C2" s="7" t="s">
        <v>8</v>
      </c>
      <c r="D2" s="7" t="s">
        <v>9</v>
      </c>
      <c r="E2" s="7" t="s">
        <v>10</v>
      </c>
    </row>
    <row r="3" spans="1:6" ht="18.75" x14ac:dyDescent="0.3">
      <c r="A3" s="10" t="s">
        <v>13</v>
      </c>
      <c r="B3" s="8" t="s">
        <v>37</v>
      </c>
      <c r="C3" s="9" t="s">
        <v>45</v>
      </c>
      <c r="D3" s="11"/>
      <c r="E3" s="9" t="s">
        <v>44</v>
      </c>
    </row>
    <row r="4" spans="1:6" ht="18.75" x14ac:dyDescent="0.3">
      <c r="A4" s="10" t="s">
        <v>14</v>
      </c>
      <c r="B4" s="8" t="s">
        <v>35</v>
      </c>
      <c r="C4" s="9" t="s">
        <v>36</v>
      </c>
      <c r="D4" s="8" t="s">
        <v>43</v>
      </c>
      <c r="E4" s="9" t="s">
        <v>42</v>
      </c>
    </row>
    <row r="5" spans="1:6" ht="18.75" x14ac:dyDescent="0.3">
      <c r="A5" s="10" t="s">
        <v>15</v>
      </c>
      <c r="B5" s="8" t="s">
        <v>39</v>
      </c>
      <c r="C5" s="9" t="s">
        <v>40</v>
      </c>
      <c r="D5" s="8" t="s">
        <v>41</v>
      </c>
      <c r="E5" s="9" t="s">
        <v>38</v>
      </c>
    </row>
    <row r="8" spans="1:6" ht="18.75" x14ac:dyDescent="0.3">
      <c r="A8" s="24" t="s">
        <v>19</v>
      </c>
      <c r="B8" s="24"/>
      <c r="C8" s="24"/>
      <c r="D8" s="24"/>
      <c r="E8" s="24"/>
    </row>
    <row r="9" spans="1:6" s="2" customFormat="1" ht="18.75" x14ac:dyDescent="0.3">
      <c r="A9" s="7" t="s">
        <v>12</v>
      </c>
      <c r="B9" s="7" t="s">
        <v>7</v>
      </c>
      <c r="C9" s="7" t="s">
        <v>8</v>
      </c>
      <c r="D9" s="7" t="s">
        <v>9</v>
      </c>
      <c r="E9" s="7" t="s">
        <v>10</v>
      </c>
    </row>
    <row r="10" spans="1:6" ht="18.75" x14ac:dyDescent="0.3">
      <c r="A10" s="10" t="s">
        <v>13</v>
      </c>
      <c r="B10" s="8" t="s">
        <v>41</v>
      </c>
      <c r="C10" s="9" t="s">
        <v>36</v>
      </c>
      <c r="D10" s="11"/>
      <c r="E10" s="9" t="s">
        <v>40</v>
      </c>
    </row>
    <row r="11" spans="1:6" ht="18.75" x14ac:dyDescent="0.3">
      <c r="A11" s="10" t="s">
        <v>14</v>
      </c>
      <c r="B11" s="8" t="s">
        <v>37</v>
      </c>
      <c r="C11" s="9" t="s">
        <v>42</v>
      </c>
      <c r="D11" s="8" t="s">
        <v>39</v>
      </c>
      <c r="E11" s="9" t="s">
        <v>45</v>
      </c>
    </row>
    <row r="12" spans="1:6" ht="18.75" x14ac:dyDescent="0.3">
      <c r="A12" s="10" t="s">
        <v>15</v>
      </c>
      <c r="B12" s="8" t="s">
        <v>35</v>
      </c>
      <c r="C12" s="9" t="s">
        <v>38</v>
      </c>
      <c r="D12" s="8" t="s">
        <v>43</v>
      </c>
      <c r="E12" s="9" t="s">
        <v>44</v>
      </c>
    </row>
    <row r="15" spans="1:6" ht="18.75" x14ac:dyDescent="0.3">
      <c r="A15" s="24" t="s">
        <v>20</v>
      </c>
      <c r="B15" s="24"/>
      <c r="C15" s="24"/>
      <c r="D15" s="24"/>
      <c r="E15" s="24"/>
    </row>
    <row r="16" spans="1:6" s="2" customFormat="1" ht="18.75" x14ac:dyDescent="0.3">
      <c r="A16" s="7" t="s">
        <v>12</v>
      </c>
      <c r="B16" s="7" t="s">
        <v>7</v>
      </c>
      <c r="C16" s="7" t="s">
        <v>8</v>
      </c>
      <c r="D16" s="7" t="s">
        <v>9</v>
      </c>
      <c r="E16" s="7" t="s">
        <v>10</v>
      </c>
    </row>
    <row r="17" spans="1:5" ht="18.75" x14ac:dyDescent="0.3">
      <c r="A17" s="10" t="s">
        <v>13</v>
      </c>
      <c r="B17" s="8" t="s">
        <v>39</v>
      </c>
      <c r="C17" s="9" t="s">
        <v>42</v>
      </c>
      <c r="D17" s="11"/>
      <c r="E17" s="9" t="s">
        <v>38</v>
      </c>
    </row>
    <row r="18" spans="1:5" ht="18.75" x14ac:dyDescent="0.3">
      <c r="A18" s="10" t="s">
        <v>14</v>
      </c>
      <c r="B18" s="8" t="s">
        <v>35</v>
      </c>
      <c r="C18" s="9" t="s">
        <v>40</v>
      </c>
      <c r="D18" s="8" t="s">
        <v>37</v>
      </c>
      <c r="E18" s="9" t="s">
        <v>44</v>
      </c>
    </row>
    <row r="19" spans="1:5" ht="18.75" x14ac:dyDescent="0.3">
      <c r="A19" s="10" t="s">
        <v>15</v>
      </c>
      <c r="B19" s="8" t="s">
        <v>41</v>
      </c>
      <c r="C19" s="9" t="s">
        <v>45</v>
      </c>
      <c r="D19" s="8" t="s">
        <v>43</v>
      </c>
      <c r="E19" s="9" t="s">
        <v>36</v>
      </c>
    </row>
    <row r="22" spans="1:5" ht="18.75" x14ac:dyDescent="0.3">
      <c r="A22" s="24" t="s">
        <v>21</v>
      </c>
      <c r="B22" s="24"/>
      <c r="C22" s="24"/>
      <c r="D22" s="24"/>
      <c r="E22" s="24"/>
    </row>
    <row r="23" spans="1:5" s="2" customFormat="1" ht="18.75" x14ac:dyDescent="0.3">
      <c r="A23" s="7" t="s">
        <v>12</v>
      </c>
      <c r="B23" s="7" t="s">
        <v>7</v>
      </c>
      <c r="C23" s="7" t="s">
        <v>8</v>
      </c>
      <c r="D23" s="7" t="s">
        <v>9</v>
      </c>
      <c r="E23" s="7" t="s">
        <v>10</v>
      </c>
    </row>
    <row r="24" spans="1:5" ht="18.75" x14ac:dyDescent="0.3">
      <c r="A24" s="10" t="s">
        <v>13</v>
      </c>
      <c r="B24" s="8" t="s">
        <v>39</v>
      </c>
      <c r="C24" s="9" t="s">
        <v>44</v>
      </c>
      <c r="D24" s="11"/>
      <c r="E24" s="9" t="s">
        <v>36</v>
      </c>
    </row>
    <row r="25" spans="1:5" ht="18.75" x14ac:dyDescent="0.3">
      <c r="A25" s="10" t="s">
        <v>14</v>
      </c>
      <c r="B25" s="8" t="s">
        <v>35</v>
      </c>
      <c r="C25" s="9" t="s">
        <v>45</v>
      </c>
      <c r="D25" s="8" t="s">
        <v>41</v>
      </c>
      <c r="E25" s="9" t="s">
        <v>42</v>
      </c>
    </row>
    <row r="26" spans="1:5" ht="18.75" x14ac:dyDescent="0.3">
      <c r="A26" s="10" t="s">
        <v>15</v>
      </c>
      <c r="B26" s="8" t="s">
        <v>37</v>
      </c>
      <c r="C26" s="9" t="s">
        <v>38</v>
      </c>
      <c r="D26" s="8" t="s">
        <v>43</v>
      </c>
      <c r="E26" s="9" t="s">
        <v>40</v>
      </c>
    </row>
    <row r="29" spans="1:5" ht="18.75" x14ac:dyDescent="0.3">
      <c r="A29" s="24" t="s">
        <v>22</v>
      </c>
      <c r="B29" s="24"/>
      <c r="C29" s="24"/>
      <c r="D29" s="24"/>
      <c r="E29" s="24"/>
    </row>
    <row r="30" spans="1:5" s="2" customFormat="1" ht="18.75" x14ac:dyDescent="0.3">
      <c r="A30" s="7" t="s">
        <v>12</v>
      </c>
      <c r="B30" s="7" t="s">
        <v>7</v>
      </c>
      <c r="C30" s="7" t="s">
        <v>8</v>
      </c>
      <c r="D30" s="7" t="s">
        <v>9</v>
      </c>
      <c r="E30" s="7" t="s">
        <v>10</v>
      </c>
    </row>
    <row r="31" spans="1:5" ht="18.75" x14ac:dyDescent="0.3">
      <c r="A31" s="10" t="s">
        <v>13</v>
      </c>
      <c r="B31" s="8" t="s">
        <v>37</v>
      </c>
      <c r="C31" s="9" t="s">
        <v>36</v>
      </c>
      <c r="D31" s="11"/>
      <c r="E31" s="9" t="s">
        <v>38</v>
      </c>
    </row>
    <row r="32" spans="1:5" ht="18.75" x14ac:dyDescent="0.3">
      <c r="A32" s="10" t="s">
        <v>14</v>
      </c>
      <c r="B32" s="8" t="s">
        <v>35</v>
      </c>
      <c r="C32" s="9" t="s">
        <v>40</v>
      </c>
      <c r="D32" s="8" t="s">
        <v>39</v>
      </c>
      <c r="E32" s="9" t="s">
        <v>45</v>
      </c>
    </row>
    <row r="33" spans="1:5" ht="18.75" x14ac:dyDescent="0.3">
      <c r="A33" s="10" t="s">
        <v>15</v>
      </c>
      <c r="B33" s="8" t="s">
        <v>43</v>
      </c>
      <c r="C33" s="9" t="s">
        <v>42</v>
      </c>
      <c r="D33" s="8" t="s">
        <v>41</v>
      </c>
      <c r="E33" s="9" t="s">
        <v>44</v>
      </c>
    </row>
    <row r="36" spans="1:5" ht="18.75" x14ac:dyDescent="0.3">
      <c r="A36" s="24" t="s">
        <v>23</v>
      </c>
      <c r="B36" s="24"/>
      <c r="C36" s="24"/>
      <c r="D36" s="24"/>
      <c r="E36" s="24"/>
    </row>
    <row r="37" spans="1:5" s="2" customFormat="1" ht="18.75" x14ac:dyDescent="0.3">
      <c r="A37" s="7" t="s">
        <v>12</v>
      </c>
      <c r="B37" s="7" t="s">
        <v>7</v>
      </c>
      <c r="C37" s="7" t="s">
        <v>8</v>
      </c>
      <c r="D37" s="7" t="s">
        <v>9</v>
      </c>
      <c r="E37" s="7" t="s">
        <v>10</v>
      </c>
    </row>
    <row r="38" spans="1:5" ht="18.75" x14ac:dyDescent="0.3">
      <c r="A38" s="10" t="s">
        <v>13</v>
      </c>
      <c r="B38" s="8" t="s">
        <v>37</v>
      </c>
      <c r="C38" s="9" t="s">
        <v>42</v>
      </c>
      <c r="D38" s="11"/>
      <c r="E38" s="9" t="s">
        <v>40</v>
      </c>
    </row>
    <row r="39" spans="1:5" ht="18.75" x14ac:dyDescent="0.3">
      <c r="A39" s="10" t="s">
        <v>14</v>
      </c>
      <c r="B39" s="8" t="s">
        <v>43</v>
      </c>
      <c r="C39" s="9" t="s">
        <v>45</v>
      </c>
      <c r="D39" s="8" t="s">
        <v>39</v>
      </c>
      <c r="E39" s="9" t="s">
        <v>36</v>
      </c>
    </row>
    <row r="40" spans="1:5" ht="18.75" x14ac:dyDescent="0.3">
      <c r="A40" s="10" t="s">
        <v>15</v>
      </c>
      <c r="B40" s="8" t="s">
        <v>35</v>
      </c>
      <c r="C40" s="9" t="s">
        <v>38</v>
      </c>
      <c r="D40" s="8" t="s">
        <v>41</v>
      </c>
      <c r="E40" s="9" t="s">
        <v>44</v>
      </c>
    </row>
    <row r="43" spans="1:5" ht="15.75" x14ac:dyDescent="0.25">
      <c r="A43" s="3" t="s">
        <v>16</v>
      </c>
    </row>
    <row r="44" spans="1:5" s="1" customFormat="1" x14ac:dyDescent="0.25">
      <c r="A44" s="1" t="s">
        <v>7</v>
      </c>
      <c r="B44" s="1" t="s">
        <v>8</v>
      </c>
      <c r="C44" s="1" t="s">
        <v>17</v>
      </c>
    </row>
    <row r="45" spans="1:5" x14ac:dyDescent="0.25">
      <c r="A45" s="6" t="s">
        <v>27</v>
      </c>
      <c r="B45" s="6" t="s">
        <v>24</v>
      </c>
      <c r="C45" s="6">
        <v>1</v>
      </c>
    </row>
    <row r="46" spans="1:5" x14ac:dyDescent="0.25">
      <c r="A46" s="4" t="s">
        <v>31</v>
      </c>
      <c r="B46" s="4" t="s">
        <v>27</v>
      </c>
      <c r="C46" s="4">
        <v>2</v>
      </c>
    </row>
    <row r="47" spans="1:5" x14ac:dyDescent="0.25">
      <c r="A47" s="4" t="s">
        <v>26</v>
      </c>
      <c r="B47" s="4" t="s">
        <v>27</v>
      </c>
      <c r="C47" s="4">
        <v>2</v>
      </c>
    </row>
    <row r="48" spans="1:5" x14ac:dyDescent="0.25">
      <c r="A48" s="5" t="s">
        <v>31</v>
      </c>
      <c r="B48" s="5" t="s">
        <v>24</v>
      </c>
      <c r="C48" s="5">
        <v>3</v>
      </c>
    </row>
    <row r="49" spans="1:3" x14ac:dyDescent="0.25">
      <c r="A49" s="6" t="s">
        <v>26</v>
      </c>
      <c r="B49" s="6" t="s">
        <v>24</v>
      </c>
      <c r="C49" s="6">
        <v>1</v>
      </c>
    </row>
    <row r="50" spans="1:3" x14ac:dyDescent="0.25">
      <c r="A50" s="4" t="s">
        <v>31</v>
      </c>
      <c r="B50" s="4" t="s">
        <v>26</v>
      </c>
      <c r="C50" s="4">
        <v>2</v>
      </c>
    </row>
    <row r="51" spans="1:3" x14ac:dyDescent="0.25">
      <c r="A51" s="4" t="s">
        <v>25</v>
      </c>
      <c r="B51" s="4" t="s">
        <v>32</v>
      </c>
      <c r="C51" s="4">
        <v>2</v>
      </c>
    </row>
    <row r="52" spans="1:3" x14ac:dyDescent="0.25">
      <c r="A52" s="6" t="s">
        <v>25</v>
      </c>
      <c r="B52" s="6" t="s">
        <v>29</v>
      </c>
      <c r="C52" s="6">
        <v>1</v>
      </c>
    </row>
    <row r="53" spans="1:3" x14ac:dyDescent="0.25">
      <c r="A53" s="4" t="s">
        <v>25</v>
      </c>
      <c r="B53" s="4" t="s">
        <v>34</v>
      </c>
      <c r="C53" s="4">
        <v>2</v>
      </c>
    </row>
    <row r="54" spans="1:3" x14ac:dyDescent="0.25">
      <c r="A54" s="4" t="s">
        <v>32</v>
      </c>
      <c r="B54" s="4" t="s">
        <v>29</v>
      </c>
      <c r="C54" s="4">
        <v>2</v>
      </c>
    </row>
    <row r="55" spans="1:3" x14ac:dyDescent="0.25">
      <c r="A55" s="4" t="s">
        <v>32</v>
      </c>
      <c r="B55" s="4" t="s">
        <v>34</v>
      </c>
      <c r="C55" s="4">
        <v>2</v>
      </c>
    </row>
    <row r="56" spans="1:3" x14ac:dyDescent="0.25">
      <c r="A56" s="4" t="s">
        <v>34</v>
      </c>
      <c r="B56" s="4" t="s">
        <v>29</v>
      </c>
      <c r="C56" s="4">
        <v>2</v>
      </c>
    </row>
    <row r="57" spans="1:3" x14ac:dyDescent="0.25">
      <c r="A57" s="4" t="s">
        <v>33</v>
      </c>
      <c r="B57" s="4" t="s">
        <v>30</v>
      </c>
      <c r="C57" s="4">
        <v>2</v>
      </c>
    </row>
    <row r="58" spans="1:3" x14ac:dyDescent="0.25">
      <c r="A58" s="4" t="s">
        <v>28</v>
      </c>
      <c r="B58" s="4" t="s">
        <v>33</v>
      </c>
      <c r="C58" s="4">
        <v>2</v>
      </c>
    </row>
    <row r="59" spans="1:3" x14ac:dyDescent="0.25">
      <c r="A59" s="6" t="s">
        <v>28</v>
      </c>
      <c r="B59" s="6" t="s">
        <v>30</v>
      </c>
      <c r="C59" s="6">
        <v>1</v>
      </c>
    </row>
    <row r="60" spans="1:3" x14ac:dyDescent="0.25">
      <c r="A60" s="4" t="s">
        <v>33</v>
      </c>
      <c r="B60" s="4" t="s">
        <v>26</v>
      </c>
      <c r="C60" s="4">
        <v>2</v>
      </c>
    </row>
    <row r="61" spans="1:3" x14ac:dyDescent="0.25">
      <c r="A61" s="6" t="s">
        <v>25</v>
      </c>
      <c r="B61" s="6" t="s">
        <v>33</v>
      </c>
      <c r="C61" s="6">
        <v>1</v>
      </c>
    </row>
    <row r="62" spans="1:3" x14ac:dyDescent="0.25">
      <c r="A62" s="4" t="s">
        <v>25</v>
      </c>
      <c r="B62" s="4" t="s">
        <v>26</v>
      </c>
      <c r="C62" s="4">
        <v>2</v>
      </c>
    </row>
    <row r="63" spans="1:3" x14ac:dyDescent="0.25">
      <c r="A63" s="4" t="s">
        <v>30</v>
      </c>
      <c r="B63" s="4" t="s">
        <v>26</v>
      </c>
      <c r="C63" s="4">
        <v>2</v>
      </c>
    </row>
    <row r="64" spans="1:3" x14ac:dyDescent="0.25">
      <c r="A64" s="5" t="s">
        <v>25</v>
      </c>
      <c r="B64" s="5" t="s">
        <v>30</v>
      </c>
      <c r="C64" s="5">
        <v>3</v>
      </c>
    </row>
    <row r="65" spans="1:3" x14ac:dyDescent="0.25">
      <c r="A65" s="4" t="s">
        <v>34</v>
      </c>
      <c r="B65" s="4" t="s">
        <v>27</v>
      </c>
      <c r="C65" s="4">
        <v>2</v>
      </c>
    </row>
    <row r="66" spans="1:3" x14ac:dyDescent="0.25">
      <c r="A66" s="5" t="s">
        <v>28</v>
      </c>
      <c r="B66" s="5" t="s">
        <v>27</v>
      </c>
      <c r="C66" s="5">
        <v>3</v>
      </c>
    </row>
    <row r="67" spans="1:3" x14ac:dyDescent="0.25">
      <c r="A67" s="4" t="s">
        <v>34</v>
      </c>
      <c r="B67" s="4" t="s">
        <v>31</v>
      </c>
      <c r="C67" s="4">
        <v>2</v>
      </c>
    </row>
    <row r="68" spans="1:3" x14ac:dyDescent="0.25">
      <c r="A68" s="4" t="s">
        <v>34</v>
      </c>
      <c r="B68" s="4" t="s">
        <v>28</v>
      </c>
      <c r="C68" s="4">
        <v>2</v>
      </c>
    </row>
    <row r="69" spans="1:3" x14ac:dyDescent="0.25">
      <c r="A69" s="4" t="s">
        <v>28</v>
      </c>
      <c r="B69" s="4" t="s">
        <v>31</v>
      </c>
      <c r="C69" s="4">
        <v>2</v>
      </c>
    </row>
    <row r="70" spans="1:3" x14ac:dyDescent="0.25">
      <c r="A70" s="4" t="s">
        <v>24</v>
      </c>
      <c r="B70" s="4" t="s">
        <v>29</v>
      </c>
      <c r="C70" s="4">
        <v>2</v>
      </c>
    </row>
    <row r="71" spans="1:3" x14ac:dyDescent="0.25">
      <c r="A71" s="6" t="s">
        <v>32</v>
      </c>
      <c r="B71" s="6" t="s">
        <v>24</v>
      </c>
      <c r="C71" s="6">
        <v>1</v>
      </c>
    </row>
    <row r="72" spans="1:3" x14ac:dyDescent="0.25">
      <c r="A72" s="4" t="s">
        <v>32</v>
      </c>
      <c r="B72" s="4" t="s">
        <v>27</v>
      </c>
      <c r="C72" s="4">
        <v>2</v>
      </c>
    </row>
    <row r="73" spans="1:3" x14ac:dyDescent="0.25">
      <c r="A73" s="6" t="s">
        <v>33</v>
      </c>
      <c r="B73" s="6" t="s">
        <v>27</v>
      </c>
      <c r="C73" s="6">
        <v>1</v>
      </c>
    </row>
    <row r="74" spans="1:3" x14ac:dyDescent="0.25">
      <c r="A74" s="5" t="s">
        <v>32</v>
      </c>
      <c r="B74" s="5" t="s">
        <v>33</v>
      </c>
      <c r="C74" s="5">
        <v>3</v>
      </c>
    </row>
    <row r="75" spans="1:3" x14ac:dyDescent="0.25">
      <c r="A75" s="6" t="s">
        <v>32</v>
      </c>
      <c r="B75" s="6" t="s">
        <v>28</v>
      </c>
      <c r="C75" s="6">
        <v>1</v>
      </c>
    </row>
    <row r="76" spans="1:3" x14ac:dyDescent="0.25">
      <c r="A76" s="4" t="s">
        <v>30</v>
      </c>
      <c r="B76" s="4" t="s">
        <v>29</v>
      </c>
      <c r="C76" s="4">
        <v>2</v>
      </c>
    </row>
    <row r="77" spans="1:3" x14ac:dyDescent="0.25">
      <c r="A77" s="4" t="s">
        <v>31</v>
      </c>
      <c r="B77" s="4" t="s">
        <v>29</v>
      </c>
      <c r="C77" s="4">
        <v>2</v>
      </c>
    </row>
    <row r="78" spans="1:3" x14ac:dyDescent="0.25">
      <c r="A78" s="4" t="s">
        <v>31</v>
      </c>
      <c r="B78" s="4" t="s">
        <v>30</v>
      </c>
      <c r="C78" s="4">
        <v>2</v>
      </c>
    </row>
    <row r="79" spans="1:3" x14ac:dyDescent="0.25">
      <c r="A79" s="4" t="s">
        <v>30</v>
      </c>
      <c r="B79" s="4" t="s">
        <v>24</v>
      </c>
      <c r="C79" s="4">
        <v>2</v>
      </c>
    </row>
    <row r="80" spans="1:3" x14ac:dyDescent="0.25">
      <c r="A80" s="6" t="s">
        <v>34</v>
      </c>
      <c r="B80" s="6" t="s">
        <v>26</v>
      </c>
      <c r="C80" s="6">
        <v>1</v>
      </c>
    </row>
    <row r="81" spans="1:3" x14ac:dyDescent="0.25">
      <c r="A81" s="4" t="s">
        <v>30</v>
      </c>
      <c r="B81" s="4" t="s">
        <v>27</v>
      </c>
      <c r="C81" s="4">
        <v>2</v>
      </c>
    </row>
    <row r="82" spans="1:3" x14ac:dyDescent="0.25">
      <c r="A82" s="4" t="s">
        <v>27</v>
      </c>
      <c r="B82" s="4" t="s">
        <v>29</v>
      </c>
      <c r="C82" s="4">
        <v>2</v>
      </c>
    </row>
    <row r="83" spans="1:3" x14ac:dyDescent="0.25">
      <c r="A83" s="4" t="s">
        <v>26</v>
      </c>
      <c r="B83" s="4" t="s">
        <v>29</v>
      </c>
      <c r="C83" s="4">
        <v>2</v>
      </c>
    </row>
    <row r="84" spans="1:3" x14ac:dyDescent="0.25">
      <c r="A84" s="4" t="s">
        <v>34</v>
      </c>
      <c r="B84" s="4" t="s">
        <v>33</v>
      </c>
      <c r="C84" s="4">
        <v>2</v>
      </c>
    </row>
    <row r="85" spans="1:3" x14ac:dyDescent="0.25">
      <c r="A85" s="6" t="s">
        <v>33</v>
      </c>
      <c r="B85" s="6" t="s">
        <v>31</v>
      </c>
      <c r="C85" s="6">
        <v>1</v>
      </c>
    </row>
    <row r="86" spans="1:3" x14ac:dyDescent="0.25">
      <c r="A86" s="6" t="s">
        <v>32</v>
      </c>
      <c r="B86" s="6" t="s">
        <v>31</v>
      </c>
      <c r="C86" s="6">
        <v>1</v>
      </c>
    </row>
    <row r="87" spans="1:3" x14ac:dyDescent="0.25">
      <c r="A87" s="6" t="s">
        <v>25</v>
      </c>
      <c r="B87" s="6" t="s">
        <v>28</v>
      </c>
      <c r="C87" s="6">
        <v>1</v>
      </c>
    </row>
    <row r="88" spans="1:3" x14ac:dyDescent="0.25">
      <c r="A88" s="4" t="s">
        <v>25</v>
      </c>
      <c r="B88" s="4" t="s">
        <v>24</v>
      </c>
      <c r="C88" s="4">
        <v>2</v>
      </c>
    </row>
    <row r="89" spans="1:3" x14ac:dyDescent="0.25">
      <c r="A89" s="6" t="s">
        <v>28</v>
      </c>
      <c r="B89" s="6" t="s">
        <v>24</v>
      </c>
      <c r="C89" s="6">
        <v>1</v>
      </c>
    </row>
    <row r="90" spans="1:3" x14ac:dyDescent="0.25">
      <c r="A90" s="6" t="s">
        <v>25</v>
      </c>
      <c r="B90" s="6" t="s">
        <v>27</v>
      </c>
      <c r="C90" s="6">
        <v>1</v>
      </c>
    </row>
    <row r="91" spans="1:3" x14ac:dyDescent="0.25">
      <c r="A91" s="6" t="s">
        <v>32</v>
      </c>
      <c r="B91" s="6" t="s">
        <v>30</v>
      </c>
      <c r="C91" s="6">
        <v>1</v>
      </c>
    </row>
    <row r="92" spans="1:3" x14ac:dyDescent="0.25">
      <c r="A92" s="6" t="s">
        <v>28</v>
      </c>
      <c r="B92" s="6" t="s">
        <v>26</v>
      </c>
      <c r="C92" s="6">
        <v>1</v>
      </c>
    </row>
    <row r="93" spans="1:3" x14ac:dyDescent="0.25">
      <c r="A93" s="4" t="s">
        <v>28</v>
      </c>
      <c r="B93" s="4" t="s">
        <v>29</v>
      </c>
      <c r="C93" s="4">
        <v>2</v>
      </c>
    </row>
    <row r="94" spans="1:3" x14ac:dyDescent="0.25">
      <c r="A94" s="6" t="s">
        <v>33</v>
      </c>
      <c r="B94" s="6" t="s">
        <v>24</v>
      </c>
      <c r="C94" s="6">
        <v>1</v>
      </c>
    </row>
    <row r="95" spans="1:3" x14ac:dyDescent="0.25">
      <c r="A95" s="6" t="s">
        <v>34</v>
      </c>
      <c r="B95" s="6" t="s">
        <v>24</v>
      </c>
      <c r="C95" s="6">
        <v>1</v>
      </c>
    </row>
    <row r="96" spans="1:3" x14ac:dyDescent="0.25">
      <c r="A96" s="6" t="s">
        <v>25</v>
      </c>
      <c r="B96" s="6" t="s">
        <v>31</v>
      </c>
      <c r="C96" s="6">
        <v>1</v>
      </c>
    </row>
    <row r="97" spans="1:3" x14ac:dyDescent="0.25">
      <c r="A97" s="6" t="s">
        <v>32</v>
      </c>
      <c r="B97" s="6" t="s">
        <v>26</v>
      </c>
      <c r="C97" s="6">
        <v>1</v>
      </c>
    </row>
  </sheetData>
  <mergeCells count="6">
    <mergeCell ref="A36:E36"/>
    <mergeCell ref="A1:E1"/>
    <mergeCell ref="A8:E8"/>
    <mergeCell ref="A15:E15"/>
    <mergeCell ref="A22:E22"/>
    <mergeCell ref="A29:E29"/>
  </mergeCells>
  <conditionalFormatting sqref="A2:E40">
    <cfRule type="expression" dxfId="6" priority="2">
      <formula>A2=$F$1</formula>
    </cfRule>
  </conditionalFormatting>
  <conditionalFormatting sqref="F1">
    <cfRule type="expression" dxfId="5" priority="1">
      <formula>F1=$F$1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A2419-8380-4C91-9A16-EC5F1FEDBB8C}">
  <sheetPr codeName="Feuil1"/>
  <dimension ref="A1:AN179"/>
  <sheetViews>
    <sheetView tabSelected="1" workbookViewId="0">
      <selection activeCell="M3" sqref="M3"/>
    </sheetView>
  </sheetViews>
  <sheetFormatPr defaultColWidth="19.5703125" defaultRowHeight="15" x14ac:dyDescent="0.25"/>
  <cols>
    <col min="1" max="1" width="5.42578125" style="12" bestFit="1" customWidth="1"/>
    <col min="2" max="2" width="15" style="12" bestFit="1" customWidth="1"/>
    <col min="3" max="3" width="8.5703125" style="12" bestFit="1" customWidth="1"/>
    <col min="4" max="4" width="12.28515625" style="12" bestFit="1" customWidth="1"/>
    <col min="5" max="5" width="5.28515625" style="12" bestFit="1" customWidth="1"/>
    <col min="6" max="6" width="6" style="12" bestFit="1" customWidth="1"/>
    <col min="7" max="7" width="7.85546875" style="12" bestFit="1" customWidth="1"/>
    <col min="8" max="8" width="19" style="12" customWidth="1"/>
    <col min="9" max="9" width="4.5703125" style="12" bestFit="1" customWidth="1"/>
    <col min="10" max="10" width="6.85546875" style="12" bestFit="1" customWidth="1"/>
    <col min="11" max="11" width="8.28515625" style="12" bestFit="1" customWidth="1"/>
    <col min="12" max="15" width="3.5703125" style="13" bestFit="1" customWidth="1"/>
    <col min="16" max="16" width="6.85546875" style="14" bestFit="1" customWidth="1"/>
    <col min="17" max="19" width="15.140625" style="12" bestFit="1" customWidth="1"/>
    <col min="20" max="20" width="10.85546875" style="12" bestFit="1" customWidth="1"/>
    <col min="21" max="21" width="5.5703125" style="12" customWidth="1"/>
    <col min="22" max="22" width="5.42578125" style="12" bestFit="1" customWidth="1"/>
    <col min="23" max="23" width="2" style="23" bestFit="1" customWidth="1"/>
    <col min="24" max="24" width="3" style="23" bestFit="1" customWidth="1"/>
    <col min="25" max="25" width="4" style="23" bestFit="1" customWidth="1"/>
    <col min="26" max="31" width="2" style="23" bestFit="1" customWidth="1"/>
    <col min="32" max="32" width="3" style="23" customWidth="1"/>
    <col min="33" max="33" width="4" style="12" customWidth="1"/>
    <col min="34" max="34" width="7" style="12" bestFit="1" customWidth="1"/>
    <col min="35" max="35" width="8" style="12" bestFit="1" customWidth="1"/>
    <col min="36" max="36" width="5" style="12" bestFit="1" customWidth="1"/>
    <col min="37" max="37" width="5.5703125" style="12" customWidth="1"/>
    <col min="38" max="38" width="8.7109375" style="12" bestFit="1" customWidth="1"/>
    <col min="39" max="39" width="12.140625" style="12" bestFit="1" customWidth="1"/>
    <col min="40" max="40" width="12" style="12" bestFit="1" customWidth="1"/>
    <col min="41" max="16384" width="19.5703125" style="12"/>
  </cols>
  <sheetData>
    <row r="1" spans="1:40" ht="15.75" x14ac:dyDescent="0.25">
      <c r="H1" s="31" t="s">
        <v>283</v>
      </c>
      <c r="I1" s="31">
        <v>2</v>
      </c>
      <c r="Y1" s="35">
        <f>SUMPRODUCT(X2:X6,Y2:Y6)</f>
        <v>40</v>
      </c>
      <c r="AI1" s="34">
        <f>SUMPRODUCT(AH2:AH6,AI2:AI6)</f>
        <v>90</v>
      </c>
      <c r="AJ1" s="36">
        <f>SUMPRODUCT(AI2:AI6,AJ2:AJ6)</f>
        <v>89</v>
      </c>
    </row>
    <row r="2" spans="1:40" x14ac:dyDescent="0.25">
      <c r="W2" s="32">
        <v>0</v>
      </c>
      <c r="X2" s="32">
        <f>COUNTIF(Tellers,W2)</f>
        <v>24</v>
      </c>
      <c r="Y2" s="33">
        <v>0</v>
      </c>
      <c r="AH2" s="22">
        <v>1</v>
      </c>
      <c r="AI2" s="22">
        <f t="shared" ref="AI2:AI5" si="0">COUNTIF(Couples,AH2)</f>
        <v>14</v>
      </c>
      <c r="AJ2" s="34">
        <v>0</v>
      </c>
    </row>
    <row r="3" spans="1:40" x14ac:dyDescent="0.25">
      <c r="W3" s="32">
        <v>1</v>
      </c>
      <c r="X3" s="32">
        <f>COUNTIF(Tellers,W3)</f>
        <v>4</v>
      </c>
      <c r="Y3" s="33">
        <v>0</v>
      </c>
      <c r="AH3" s="22">
        <v>2</v>
      </c>
      <c r="AI3" s="22">
        <f t="shared" si="0"/>
        <v>29</v>
      </c>
      <c r="AJ3" s="34">
        <v>1</v>
      </c>
    </row>
    <row r="4" spans="1:40" x14ac:dyDescent="0.25">
      <c r="W4" s="32">
        <v>2</v>
      </c>
      <c r="X4" s="32">
        <f>COUNTIF(Tellers,W4)</f>
        <v>25</v>
      </c>
      <c r="Y4" s="33">
        <v>0</v>
      </c>
      <c r="AH4" s="22">
        <v>3</v>
      </c>
      <c r="AI4" s="22">
        <f t="shared" si="0"/>
        <v>6</v>
      </c>
      <c r="AJ4" s="34">
        <v>10</v>
      </c>
    </row>
    <row r="5" spans="1:40" x14ac:dyDescent="0.25">
      <c r="W5" s="32">
        <v>3</v>
      </c>
      <c r="X5" s="32">
        <f>COUNTIF(Tellers,W5)</f>
        <v>4</v>
      </c>
      <c r="Y5" s="33">
        <f t="shared" ref="Y5:Y6" si="1">POWER(10,ABS(W5-2))</f>
        <v>10</v>
      </c>
      <c r="AH5" s="22">
        <v>4</v>
      </c>
      <c r="AI5" s="22">
        <f t="shared" si="0"/>
        <v>0</v>
      </c>
      <c r="AJ5" s="34">
        <v>100</v>
      </c>
    </row>
    <row r="6" spans="1:40" ht="15.75" x14ac:dyDescent="0.25">
      <c r="I6" s="27" t="str">
        <f>"Départ1,Femme: "&amp;TEXT(G7,"00")&amp;" | Fautes: " &amp; TEXT(Fautes,"0000")&amp;" | Nombre: "&amp;TEXT(Y1,"00000")&amp;" | Couples: " &amp;TEXT(AJ1,"000000")</f>
        <v>Départ1,Femme: 00 | Fautes: 0000 | Nombre: 00040 | Couples: 000089</v>
      </c>
      <c r="J6" s="27"/>
      <c r="K6" s="27"/>
      <c r="L6" s="27"/>
      <c r="M6" s="29"/>
      <c r="N6" s="30"/>
      <c r="O6" s="30"/>
      <c r="P6" s="30"/>
      <c r="Q6" s="28"/>
      <c r="R6" s="26"/>
      <c r="S6" s="26"/>
      <c r="W6" s="32">
        <v>4</v>
      </c>
      <c r="X6" s="32">
        <f>COUNTIF(Tellers,"&gt;="&amp;W6)</f>
        <v>0</v>
      </c>
      <c r="Y6" s="33">
        <f t="shared" si="1"/>
        <v>100</v>
      </c>
      <c r="AH6" s="22">
        <v>5</v>
      </c>
      <c r="AI6" s="22">
        <f>COUNTIF(Couples,"&gt;="&amp;AH6)</f>
        <v>0</v>
      </c>
      <c r="AJ6" s="34">
        <v>1000</v>
      </c>
    </row>
    <row r="7" spans="1:40" x14ac:dyDescent="0.25">
      <c r="B7" s="12">
        <f>SUBTOTAL(103,Tabel1[Nom])</f>
        <v>19</v>
      </c>
      <c r="G7" s="12">
        <f>COUNTIFS(Tabel1[depart1],0,Tabel1[Participation],"oui")</f>
        <v>0</v>
      </c>
      <c r="I7" s="17"/>
      <c r="P7" s="16">
        <f>SUM(Tabel2[Fautes])</f>
        <v>0</v>
      </c>
      <c r="AI7" s="12">
        <f>SUM(Couples)</f>
        <v>90</v>
      </c>
    </row>
    <row r="8" spans="1:40" x14ac:dyDescent="0.25">
      <c r="A8" s="12" t="s">
        <v>52</v>
      </c>
      <c r="B8" s="12" t="s">
        <v>0</v>
      </c>
      <c r="C8" s="12" t="s">
        <v>1</v>
      </c>
      <c r="D8" s="12" t="s">
        <v>2</v>
      </c>
      <c r="E8" s="12" t="s">
        <v>3</v>
      </c>
      <c r="F8" s="12" t="s">
        <v>11</v>
      </c>
      <c r="G8" s="12" t="s">
        <v>255</v>
      </c>
      <c r="I8" s="12" t="s">
        <v>46</v>
      </c>
      <c r="J8" s="12" t="s">
        <v>47</v>
      </c>
      <c r="K8" s="12" t="s">
        <v>142</v>
      </c>
      <c r="L8" s="13" t="s">
        <v>48</v>
      </c>
      <c r="M8" s="13" t="s">
        <v>49</v>
      </c>
      <c r="N8" s="13" t="s">
        <v>50</v>
      </c>
      <c r="O8" s="13" t="s">
        <v>51</v>
      </c>
      <c r="P8" s="15" t="s">
        <v>231</v>
      </c>
      <c r="Q8" s="18" t="s">
        <v>242</v>
      </c>
      <c r="R8" s="18" t="s">
        <v>243</v>
      </c>
      <c r="S8" s="18" t="s">
        <v>244</v>
      </c>
      <c r="T8" s="18" t="s">
        <v>245</v>
      </c>
      <c r="V8" s="12" t="s">
        <v>52</v>
      </c>
      <c r="W8" s="23" t="s">
        <v>53</v>
      </c>
      <c r="X8" s="23" t="s">
        <v>54</v>
      </c>
      <c r="Y8" s="23" t="s">
        <v>55</v>
      </c>
      <c r="Z8" s="23" t="s">
        <v>145</v>
      </c>
      <c r="AA8" s="23" t="s">
        <v>146</v>
      </c>
      <c r="AB8" s="23" t="s">
        <v>147</v>
      </c>
      <c r="AC8" s="23" t="s">
        <v>148</v>
      </c>
      <c r="AD8" s="23" t="s">
        <v>149</v>
      </c>
      <c r="AE8" s="23" t="s">
        <v>150</v>
      </c>
      <c r="AF8" s="23" t="s">
        <v>64</v>
      </c>
      <c r="AH8" s="12" t="s">
        <v>67</v>
      </c>
      <c r="AI8" s="12" t="s">
        <v>68</v>
      </c>
      <c r="AL8" s="12" t="s">
        <v>113</v>
      </c>
    </row>
    <row r="9" spans="1:40" x14ac:dyDescent="0.25">
      <c r="A9" s="12" t="str">
        <f>TEXT(ROW()-ROW(Tabel1[[#Headers],[ligne]]),"00")</f>
        <v>01</v>
      </c>
      <c r="B9" s="12" t="s">
        <v>24</v>
      </c>
      <c r="C9" s="12" t="s">
        <v>4</v>
      </c>
      <c r="D9" s="12" t="s">
        <v>4</v>
      </c>
      <c r="E9" s="12" t="s">
        <v>6</v>
      </c>
      <c r="F9" s="12">
        <v>31</v>
      </c>
      <c r="G9" s="12" cm="1">
        <f t="array" ref="G9">IF(Tabel1[[#This Row],[Sexe]]&lt;&gt;"F","",SUMPRODUCT((Tabel2[[J1]:[J4]]=Tabel1[[#This Row],[ligne]])*(Tabel2[depart]=1)))</f>
        <v>2</v>
      </c>
      <c r="I9" s="12">
        <v>1</v>
      </c>
      <c r="J9" s="12">
        <v>1</v>
      </c>
      <c r="K9" s="12" t="s">
        <v>143</v>
      </c>
      <c r="L9" s="19" t="s">
        <v>61</v>
      </c>
      <c r="M9" s="13" t="s">
        <v>58</v>
      </c>
      <c r="N9" s="13" t="s">
        <v>63</v>
      </c>
      <c r="O9" s="20"/>
      <c r="P9" s="21" cm="1">
        <f t="array" ref="P9">F_Fautes(Tabel2[[#This Row],[J1]:[J4]])</f>
        <v>0</v>
      </c>
      <c r="Q9" s="22" t="str" cm="1">
        <f t="array" ref="Q9">IF(Tabel2[[#This Row],[J1]]="","",_xlfn.XLOOKUP(Tabel2[[#This Row],[J1]],Tabel1[[ligne]:[ligne]],Tabel1[[Nom]:[Nom]],"?",0))</f>
        <v>Marie-Christine</v>
      </c>
      <c r="R9" s="22" t="str" cm="1">
        <f t="array" ref="R9">IF(Tabel2[[#This Row],[J2]]="","",_xlfn.XLOOKUP(Tabel2[[#This Row],[J2]],Tabel1[[ligne]:[ligne]],Tabel1[[Nom]:[Nom]],"?",0))</f>
        <v xml:space="preserve"> Denis</v>
      </c>
      <c r="S9" s="22" t="str" cm="1">
        <f t="array" ref="S9">IF(Tabel2[[#This Row],[J3]]="","",_xlfn.XLOOKUP(Tabel2[[#This Row],[J3]],Tabel1[[ligne]:[ligne]],Tabel1[[Nom]:[Nom]],"?",0))</f>
        <v xml:space="preserve">Hélène </v>
      </c>
      <c r="T9" s="22" t="str" cm="1">
        <f t="array" ref="T9">IF(Tabel2[[#This Row],[J4]]="","",_xlfn.XLOOKUP(Tabel2[[#This Row],[J4]],Tabel1[[ligne]:[ligne]],Tabel1[[Nom]:[Nom]],"?",0))</f>
        <v/>
      </c>
      <c r="V9" s="13" t="s">
        <v>61</v>
      </c>
      <c r="W9" s="23">
        <v>2</v>
      </c>
      <c r="X9" s="23">
        <v>2</v>
      </c>
      <c r="Y9" s="23">
        <v>2</v>
      </c>
      <c r="AH9" s="12" t="s">
        <v>69</v>
      </c>
      <c r="AI9" s="12">
        <v>2</v>
      </c>
      <c r="AL9" s="12" t="s">
        <v>266</v>
      </c>
      <c r="AM9" s="12" t="s">
        <v>269</v>
      </c>
      <c r="AN9" s="12">
        <v>3.8742270469665527</v>
      </c>
    </row>
    <row r="10" spans="1:40" x14ac:dyDescent="0.25">
      <c r="A10" s="12" t="str">
        <f>TEXT(ROW()-ROW(Tabel1[[#Headers],[ligne]]),"00")</f>
        <v>02</v>
      </c>
      <c r="B10" s="12" t="s">
        <v>25</v>
      </c>
      <c r="C10" s="12" t="s">
        <v>4</v>
      </c>
      <c r="D10" s="12" t="s">
        <v>4</v>
      </c>
      <c r="E10" s="12" t="s">
        <v>5</v>
      </c>
      <c r="F10" s="12">
        <v>32.9</v>
      </c>
      <c r="G10" s="12" t="str" cm="1">
        <f t="array" ref="G10">IF(Tabel1[[#This Row],[Sexe]]&lt;&gt;"F","",SUMPRODUCT((Tabel2[[J1]:[J4]]=Tabel1[[#This Row],[ligne]])*(Tabel2[depart]=1)))</f>
        <v/>
      </c>
      <c r="I10" s="12">
        <v>1</v>
      </c>
      <c r="J10" s="12">
        <v>2</v>
      </c>
      <c r="K10" s="12" t="s">
        <v>144</v>
      </c>
      <c r="L10" s="19" t="s">
        <v>56</v>
      </c>
      <c r="M10" s="13" t="s">
        <v>64</v>
      </c>
      <c r="N10" s="13" t="s">
        <v>65</v>
      </c>
      <c r="O10" s="20" t="s">
        <v>57</v>
      </c>
      <c r="P10" s="21" cm="1">
        <f t="array" ref="P10">F_Fautes(Tabel2[[#This Row],[J1]:[J4]])</f>
        <v>0</v>
      </c>
      <c r="Q10" s="25" t="str" cm="1">
        <f t="array" ref="Q10">IF(Tabel2[[#This Row],[J1]]="","",_xlfn.XLOOKUP(Tabel2[[#This Row],[J1]],Tabel1[[ligne]:[ligne]],Tabel1[[Nom]:[Nom]],"?",0))</f>
        <v xml:space="preserve">Gilbert </v>
      </c>
      <c r="R10" s="25" t="str" cm="1">
        <f t="array" ref="R10">IF(Tabel2[[#This Row],[J2]]="","",_xlfn.XLOOKUP(Tabel2[[#This Row],[J2]],Tabel1[[ligne]:[ligne]],Tabel1[[Nom]:[Nom]],"?",0))</f>
        <v xml:space="preserve">Germain </v>
      </c>
      <c r="S10" s="25" t="str" cm="1">
        <f t="array" ref="S10">IF(Tabel2[[#This Row],[J3]]="","",_xlfn.XLOOKUP(Tabel2[[#This Row],[J3]],Tabel1[[ligne]:[ligne]],Tabel1[[Nom]:[Nom]],"?",0))</f>
        <v xml:space="preserve">Jacqueline </v>
      </c>
      <c r="T10" s="25" t="str" cm="1">
        <f t="array" ref="T10">IF(Tabel2[[#This Row],[J4]]="","",_xlfn.XLOOKUP(Tabel2[[#This Row],[J4]],Tabel1[[ligne]:[ligne]],Tabel1[[Nom]:[Nom]],"?",0))</f>
        <v xml:space="preserve">Françoise </v>
      </c>
      <c r="V10" s="13" t="s">
        <v>58</v>
      </c>
      <c r="W10" s="23">
        <v>1</v>
      </c>
      <c r="X10" s="23">
        <v>3</v>
      </c>
      <c r="Y10" s="23">
        <v>2</v>
      </c>
      <c r="AH10" s="12" t="s">
        <v>70</v>
      </c>
      <c r="AI10" s="12">
        <v>3</v>
      </c>
      <c r="AL10" s="12" t="s">
        <v>137</v>
      </c>
      <c r="AM10" s="12" t="s">
        <v>274</v>
      </c>
      <c r="AN10" s="12">
        <v>3.6546437740325928</v>
      </c>
    </row>
    <row r="11" spans="1:40" x14ac:dyDescent="0.25">
      <c r="A11" s="12" t="str">
        <f>TEXT(ROW()-ROW(Tabel1[[#Headers],[ligne]]),"00")</f>
        <v>03</v>
      </c>
      <c r="B11" s="12" t="s">
        <v>26</v>
      </c>
      <c r="C11" s="12" t="s">
        <v>4</v>
      </c>
      <c r="D11" s="12" t="s">
        <v>4</v>
      </c>
      <c r="E11" s="12" t="s">
        <v>6</v>
      </c>
      <c r="F11" s="12">
        <v>33.5</v>
      </c>
      <c r="G11" s="12" cm="1">
        <f t="array" ref="G11">IF(Tabel1[[#This Row],[Sexe]]&lt;&gt;"F","",SUMPRODUCT((Tabel2[[J1]:[J4]]=Tabel1[[#This Row],[ligne]])*(Tabel2[depart]=1)))</f>
        <v>2</v>
      </c>
      <c r="I11" s="12">
        <v>1</v>
      </c>
      <c r="J11" s="12">
        <v>3</v>
      </c>
      <c r="K11" s="12" t="s">
        <v>144</v>
      </c>
      <c r="L11" s="19" t="s">
        <v>59</v>
      </c>
      <c r="M11" s="13" t="s">
        <v>60</v>
      </c>
      <c r="N11" s="13" t="s">
        <v>62</v>
      </c>
      <c r="O11" s="20" t="s">
        <v>66</v>
      </c>
      <c r="P11" s="21" cm="1">
        <f t="array" ref="P11">F_Fautes(Tabel2[[#This Row],[J1]:[J4]])</f>
        <v>0</v>
      </c>
      <c r="Q11" s="25" t="str" cm="1">
        <f t="array" ref="Q11">IF(Tabel2[[#This Row],[J1]]="","",_xlfn.XLOOKUP(Tabel2[[#This Row],[J1]],Tabel1[[ligne]:[ligne]],Tabel1[[Nom]:[Nom]],"?",0))</f>
        <v>Eliane</v>
      </c>
      <c r="R11" s="25" t="str" cm="1">
        <f t="array" ref="R11">IF(Tabel2[[#This Row],[J2]]="","",_xlfn.XLOOKUP(Tabel2[[#This Row],[J2]],Tabel1[[ligne]:[ligne]],Tabel1[[Nom]:[Nom]],"?",0))</f>
        <v>Philippe</v>
      </c>
      <c r="S11" s="25" t="str" cm="1">
        <f t="array" ref="S11">IF(Tabel2[[#This Row],[J3]]="","",_xlfn.XLOOKUP(Tabel2[[#This Row],[J3]],Tabel1[[ligne]:[ligne]],Tabel1[[Nom]:[Nom]],"?",0))</f>
        <v>Jean-Raymond</v>
      </c>
      <c r="T11" s="25" t="str" cm="1">
        <f t="array" ref="T11">IF(Tabel2[[#This Row],[J4]]="","",_xlfn.XLOOKUP(Tabel2[[#This Row],[J4]],Tabel1[[ligne]:[ligne]],Tabel1[[Nom]:[Nom]],"?",0))</f>
        <v xml:space="preserve">Annick </v>
      </c>
      <c r="V11" s="13" t="s">
        <v>65</v>
      </c>
      <c r="W11" s="23">
        <v>2</v>
      </c>
      <c r="X11" s="23">
        <v>2</v>
      </c>
      <c r="Y11" s="23">
        <v>2</v>
      </c>
      <c r="AH11" s="12" t="s">
        <v>71</v>
      </c>
      <c r="AI11" s="12">
        <v>1</v>
      </c>
      <c r="AL11" s="12" t="s">
        <v>126</v>
      </c>
      <c r="AM11" s="12" t="s">
        <v>275</v>
      </c>
      <c r="AN11" s="12">
        <v>3.2793920040130615</v>
      </c>
    </row>
    <row r="12" spans="1:40" x14ac:dyDescent="0.25">
      <c r="A12" s="12" t="str">
        <f>TEXT(ROW()-ROW(Tabel1[[#Headers],[ligne]]),"00")</f>
        <v>04</v>
      </c>
      <c r="B12" s="12" t="s">
        <v>27</v>
      </c>
      <c r="C12" s="12" t="s">
        <v>4</v>
      </c>
      <c r="D12" s="12" t="s">
        <v>4</v>
      </c>
      <c r="E12" s="12" t="s">
        <v>5</v>
      </c>
      <c r="F12" s="12">
        <v>38.1</v>
      </c>
      <c r="G12" s="12" t="str" cm="1">
        <f t="array" ref="G12">IF(Tabel1[[#This Row],[Sexe]]&lt;&gt;"F","",SUMPRODUCT((Tabel2[[J1]:[J4]]=Tabel1[[#This Row],[ligne]])*(Tabel2[depart]=1)))</f>
        <v/>
      </c>
      <c r="I12" s="12">
        <v>2</v>
      </c>
      <c r="J12" s="12">
        <v>1</v>
      </c>
      <c r="K12" s="12" t="s">
        <v>143</v>
      </c>
      <c r="L12" s="19" t="s">
        <v>66</v>
      </c>
      <c r="M12" s="13" t="s">
        <v>62</v>
      </c>
      <c r="N12" s="13" t="s">
        <v>57</v>
      </c>
      <c r="O12" s="20"/>
      <c r="P12" s="21" cm="1">
        <f t="array" ref="P12">F_Fautes(Tabel2[[#This Row],[J1]:[J4]])</f>
        <v>0</v>
      </c>
      <c r="Q12" s="25" t="str" cm="1">
        <f t="array" ref="Q12">IF(Tabel2[[#This Row],[J1]]="","",_xlfn.XLOOKUP(Tabel2[[#This Row],[J1]],Tabel1[[ligne]:[ligne]],Tabel1[[Nom]:[Nom]],"?",0))</f>
        <v xml:space="preserve">Annick </v>
      </c>
      <c r="R12" s="25" t="str" cm="1">
        <f t="array" ref="R12">IF(Tabel2[[#This Row],[J2]]="","",_xlfn.XLOOKUP(Tabel2[[#This Row],[J2]],Tabel1[[ligne]:[ligne]],Tabel1[[Nom]:[Nom]],"?",0))</f>
        <v>Jean-Raymond</v>
      </c>
      <c r="S12" s="25" t="str" cm="1">
        <f t="array" ref="S12">IF(Tabel2[[#This Row],[J3]]="","",_xlfn.XLOOKUP(Tabel2[[#This Row],[J3]],Tabel1[[ligne]:[ligne]],Tabel1[[Nom]:[Nom]],"?",0))</f>
        <v xml:space="preserve">Françoise </v>
      </c>
      <c r="T12" s="25" t="str" cm="1">
        <f t="array" ref="T12">IF(Tabel2[[#This Row],[J4]]="","",_xlfn.XLOOKUP(Tabel2[[#This Row],[J4]],Tabel1[[ligne]:[ligne]],Tabel1[[Nom]:[Nom]],"?",0))</f>
        <v/>
      </c>
      <c r="V12" s="13" t="s">
        <v>62</v>
      </c>
      <c r="W12" s="23">
        <v>2</v>
      </c>
      <c r="X12" s="23">
        <v>2</v>
      </c>
      <c r="Y12" s="23">
        <v>2</v>
      </c>
      <c r="AH12" s="12" t="s">
        <v>166</v>
      </c>
      <c r="AI12" s="12">
        <v>1</v>
      </c>
      <c r="AL12" s="12" t="s">
        <v>258</v>
      </c>
      <c r="AM12" s="12" t="s">
        <v>277</v>
      </c>
      <c r="AN12" s="12">
        <v>3.0701885223388672</v>
      </c>
    </row>
    <row r="13" spans="1:40" x14ac:dyDescent="0.25">
      <c r="A13" s="12" t="str">
        <f>TEXT(ROW()-ROW(Tabel1[[#Headers],[ligne]]),"00")</f>
        <v>05</v>
      </c>
      <c r="B13" s="12" t="s">
        <v>28</v>
      </c>
      <c r="C13" s="12" t="s">
        <v>4</v>
      </c>
      <c r="D13" s="12" t="s">
        <v>4</v>
      </c>
      <c r="E13" s="12" t="s">
        <v>6</v>
      </c>
      <c r="F13" s="12">
        <v>28.8</v>
      </c>
      <c r="G13" s="12" cm="1">
        <f t="array" ref="G13">IF(Tabel1[[#This Row],[Sexe]]&lt;&gt;"F","",SUMPRODUCT((Tabel2[[J1]:[J4]]=Tabel1[[#This Row],[ligne]])*(Tabel2[depart]=1)))</f>
        <v>2</v>
      </c>
      <c r="I13" s="12">
        <v>2</v>
      </c>
      <c r="J13" s="12">
        <v>2</v>
      </c>
      <c r="K13" s="12" t="s">
        <v>144</v>
      </c>
      <c r="L13" s="19" t="s">
        <v>56</v>
      </c>
      <c r="M13" s="13" t="s">
        <v>61</v>
      </c>
      <c r="N13" s="13" t="s">
        <v>65</v>
      </c>
      <c r="O13" s="20" t="s">
        <v>60</v>
      </c>
      <c r="P13" s="21" cm="1">
        <f t="array" ref="P13">F_Fautes(Tabel2[[#This Row],[J1]:[J4]])</f>
        <v>0</v>
      </c>
      <c r="Q13" s="25" t="str" cm="1">
        <f t="array" ref="Q13">IF(Tabel2[[#This Row],[J1]]="","",_xlfn.XLOOKUP(Tabel2[[#This Row],[J1]],Tabel1[[ligne]:[ligne]],Tabel1[[Nom]:[Nom]],"?",0))</f>
        <v xml:space="preserve">Gilbert </v>
      </c>
      <c r="R13" s="25" t="str" cm="1">
        <f t="array" ref="R13">IF(Tabel2[[#This Row],[J2]]="","",_xlfn.XLOOKUP(Tabel2[[#This Row],[J2]],Tabel1[[ligne]:[ligne]],Tabel1[[Nom]:[Nom]],"?",0))</f>
        <v>Marie-Christine</v>
      </c>
      <c r="S13" s="25" t="str" cm="1">
        <f t="array" ref="S13">IF(Tabel2[[#This Row],[J3]]="","",_xlfn.XLOOKUP(Tabel2[[#This Row],[J3]],Tabel1[[ligne]:[ligne]],Tabel1[[Nom]:[Nom]],"?",0))</f>
        <v xml:space="preserve">Jacqueline </v>
      </c>
      <c r="T13" s="25" t="str" cm="1">
        <f t="array" ref="T13">IF(Tabel2[[#This Row],[J4]]="","",_xlfn.XLOOKUP(Tabel2[[#This Row],[J4]],Tabel1[[ligne]:[ligne]],Tabel1[[Nom]:[Nom]],"?",0))</f>
        <v>Philippe</v>
      </c>
      <c r="V13" s="13" t="s">
        <v>57</v>
      </c>
      <c r="W13" s="23">
        <v>2</v>
      </c>
      <c r="X13" s="23">
        <v>2</v>
      </c>
      <c r="Y13" s="23">
        <v>2</v>
      </c>
      <c r="AH13" s="12" t="s">
        <v>72</v>
      </c>
      <c r="AI13" s="12">
        <v>1</v>
      </c>
      <c r="AL13" s="12" t="s">
        <v>124</v>
      </c>
      <c r="AM13" s="12" t="s">
        <v>252</v>
      </c>
      <c r="AN13" s="12">
        <v>2.9035325050354004</v>
      </c>
    </row>
    <row r="14" spans="1:40" x14ac:dyDescent="0.25">
      <c r="A14" s="12" t="str">
        <f>TEXT(ROW()-ROW(Tabel1[[#Headers],[ligne]]),"00")</f>
        <v>06</v>
      </c>
      <c r="B14" s="12" t="s">
        <v>29</v>
      </c>
      <c r="C14" s="12" t="s">
        <v>4</v>
      </c>
      <c r="D14" s="12" t="s">
        <v>4</v>
      </c>
      <c r="E14" s="12" t="s">
        <v>5</v>
      </c>
      <c r="F14" s="12">
        <v>32.4</v>
      </c>
      <c r="G14" s="12" t="str" cm="1">
        <f t="array" ref="G14">IF(Tabel1[[#This Row],[Sexe]]&lt;&gt;"F","",SUMPRODUCT((Tabel2[[J1]:[J4]]=Tabel1[[#This Row],[ligne]])*(Tabel2[depart]=1)))</f>
        <v/>
      </c>
      <c r="I14" s="12">
        <v>2</v>
      </c>
      <c r="J14" s="12">
        <v>3</v>
      </c>
      <c r="K14" s="12" t="s">
        <v>144</v>
      </c>
      <c r="L14" s="19" t="s">
        <v>63</v>
      </c>
      <c r="M14" s="13" t="s">
        <v>64</v>
      </c>
      <c r="N14" s="13" t="s">
        <v>59</v>
      </c>
      <c r="O14" s="20" t="s">
        <v>58</v>
      </c>
      <c r="P14" s="21" cm="1">
        <f t="array" ref="P14">F_Fautes(Tabel2[[#This Row],[J1]:[J4]])</f>
        <v>0</v>
      </c>
      <c r="Q14" s="25" t="str" cm="1">
        <f t="array" ref="Q14">IF(Tabel2[[#This Row],[J1]]="","",_xlfn.XLOOKUP(Tabel2[[#This Row],[J1]],Tabel1[[ligne]:[ligne]],Tabel1[[Nom]:[Nom]],"?",0))</f>
        <v xml:space="preserve">Hélène </v>
      </c>
      <c r="R14" s="25" t="str" cm="1">
        <f t="array" ref="R14">IF(Tabel2[[#This Row],[J2]]="","",_xlfn.XLOOKUP(Tabel2[[#This Row],[J2]],Tabel1[[ligne]:[ligne]],Tabel1[[Nom]:[Nom]],"?",0))</f>
        <v xml:space="preserve">Germain </v>
      </c>
      <c r="S14" s="25" t="str" cm="1">
        <f t="array" ref="S14">IF(Tabel2[[#This Row],[J3]]="","",_xlfn.XLOOKUP(Tabel2[[#This Row],[J3]],Tabel1[[ligne]:[ligne]],Tabel1[[Nom]:[Nom]],"?",0))</f>
        <v>Eliane</v>
      </c>
      <c r="T14" s="25" t="str" cm="1">
        <f t="array" ref="T14">IF(Tabel2[[#This Row],[J4]]="","",_xlfn.XLOOKUP(Tabel2[[#This Row],[J4]],Tabel1[[ligne]:[ligne]],Tabel1[[Nom]:[Nom]],"?",0))</f>
        <v xml:space="preserve"> Denis</v>
      </c>
      <c r="V14" s="13" t="s">
        <v>60</v>
      </c>
      <c r="W14" s="23">
        <v>2</v>
      </c>
      <c r="X14" s="23">
        <v>2</v>
      </c>
      <c r="Y14" s="23">
        <v>2</v>
      </c>
      <c r="AH14" s="12" t="s">
        <v>133</v>
      </c>
      <c r="AI14" s="12">
        <v>2</v>
      </c>
      <c r="AL14" s="12" t="s">
        <v>118</v>
      </c>
      <c r="AM14" s="12" t="s">
        <v>141</v>
      </c>
      <c r="AN14" s="12">
        <v>2.8748083114624023</v>
      </c>
    </row>
    <row r="15" spans="1:40" x14ac:dyDescent="0.25">
      <c r="A15" s="12" t="str">
        <f>TEXT(ROW()-ROW(Tabel1[[#Headers],[ligne]]),"00")</f>
        <v>07</v>
      </c>
      <c r="B15" s="12" t="s">
        <v>30</v>
      </c>
      <c r="C15" s="12" t="s">
        <v>4</v>
      </c>
      <c r="D15" s="12" t="s">
        <v>4</v>
      </c>
      <c r="E15" s="12" t="s">
        <v>6</v>
      </c>
      <c r="F15" s="12">
        <v>16.100000000000001</v>
      </c>
      <c r="G15" s="12" cm="1">
        <f t="array" ref="G15">IF(Tabel1[[#This Row],[Sexe]]&lt;&gt;"F","",SUMPRODUCT((Tabel2[[J1]:[J4]]=Tabel1[[#This Row],[ligne]])*(Tabel2[depart]=1)))</f>
        <v>1</v>
      </c>
      <c r="I15" s="12">
        <v>3</v>
      </c>
      <c r="J15" s="12">
        <v>1</v>
      </c>
      <c r="K15" s="12" t="s">
        <v>143</v>
      </c>
      <c r="L15" s="19" t="s">
        <v>59</v>
      </c>
      <c r="M15" s="13" t="s">
        <v>64</v>
      </c>
      <c r="N15" s="13" t="s">
        <v>65</v>
      </c>
      <c r="O15" s="20"/>
      <c r="P15" s="21" cm="1">
        <f t="array" ref="P15">F_Fautes(Tabel2[[#This Row],[J1]:[J4]])</f>
        <v>0</v>
      </c>
      <c r="Q15" s="25" t="str" cm="1">
        <f t="array" ref="Q15">IF(Tabel2[[#This Row],[J1]]="","",_xlfn.XLOOKUP(Tabel2[[#This Row],[J1]],Tabel1[[ligne]:[ligne]],Tabel1[[Nom]:[Nom]],"?",0))</f>
        <v>Eliane</v>
      </c>
      <c r="R15" s="25" t="str" cm="1">
        <f t="array" ref="R15">IF(Tabel2[[#This Row],[J2]]="","",_xlfn.XLOOKUP(Tabel2[[#This Row],[J2]],Tabel1[[ligne]:[ligne]],Tabel1[[Nom]:[Nom]],"?",0))</f>
        <v xml:space="preserve">Germain </v>
      </c>
      <c r="S15" s="25" t="str" cm="1">
        <f t="array" ref="S15">IF(Tabel2[[#This Row],[J3]]="","",_xlfn.XLOOKUP(Tabel2[[#This Row],[J3]],Tabel1[[ligne]:[ligne]],Tabel1[[Nom]:[Nom]],"?",0))</f>
        <v xml:space="preserve">Jacqueline </v>
      </c>
      <c r="T15" s="25" t="str" cm="1">
        <f t="array" ref="T15">IF(Tabel2[[#This Row],[J4]]="","",_xlfn.XLOOKUP(Tabel2[[#This Row],[J4]],Tabel1[[ligne]:[ligne]],Tabel1[[Nom]:[Nom]],"?",0))</f>
        <v/>
      </c>
      <c r="V15" s="13" t="s">
        <v>63</v>
      </c>
      <c r="W15" s="23">
        <v>1</v>
      </c>
      <c r="X15" s="23">
        <v>2</v>
      </c>
      <c r="Y15" s="23">
        <v>3</v>
      </c>
      <c r="AH15" s="12" t="s">
        <v>73</v>
      </c>
      <c r="AI15" s="12">
        <v>2</v>
      </c>
      <c r="AL15" s="12" t="s">
        <v>123</v>
      </c>
      <c r="AM15" s="12" t="s">
        <v>257</v>
      </c>
      <c r="AN15" s="12">
        <v>2.8681647777557373</v>
      </c>
    </row>
    <row r="16" spans="1:40" x14ac:dyDescent="0.25">
      <c r="A16" s="12" t="str">
        <f>TEXT(ROW()-ROW(Tabel1[[#Headers],[ligne]]),"00")</f>
        <v>08</v>
      </c>
      <c r="B16" s="12" t="s">
        <v>31</v>
      </c>
      <c r="C16" s="12" t="s">
        <v>4</v>
      </c>
      <c r="D16" s="12" t="s">
        <v>4</v>
      </c>
      <c r="E16" s="12" t="s">
        <v>5</v>
      </c>
      <c r="F16" s="12">
        <v>29.9</v>
      </c>
      <c r="G16" s="12" t="str" cm="1">
        <f t="array" ref="G16">IF(Tabel1[[#This Row],[Sexe]]&lt;&gt;"F","",SUMPRODUCT((Tabel2[[J1]:[J4]]=Tabel1[[#This Row],[ligne]])*(Tabel2[depart]=1)))</f>
        <v/>
      </c>
      <c r="I16" s="12">
        <v>3</v>
      </c>
      <c r="J16" s="12">
        <v>2</v>
      </c>
      <c r="K16" s="12" t="s">
        <v>144</v>
      </c>
      <c r="L16" s="19" t="s">
        <v>62</v>
      </c>
      <c r="M16" s="13" t="s">
        <v>58</v>
      </c>
      <c r="N16" s="13" t="s">
        <v>63</v>
      </c>
      <c r="O16" s="20" t="s">
        <v>60</v>
      </c>
      <c r="P16" s="21" cm="1">
        <f t="array" ref="P16">F_Fautes(Tabel2[[#This Row],[J1]:[J4]])</f>
        <v>0</v>
      </c>
      <c r="Q16" s="25" t="str" cm="1">
        <f t="array" ref="Q16">IF(Tabel2[[#This Row],[J1]]="","",_xlfn.XLOOKUP(Tabel2[[#This Row],[J1]],Tabel1[[ligne]:[ligne]],Tabel1[[Nom]:[Nom]],"?",0))</f>
        <v>Jean-Raymond</v>
      </c>
      <c r="R16" s="25" t="str" cm="1">
        <f t="array" ref="R16">IF(Tabel2[[#This Row],[J2]]="","",_xlfn.XLOOKUP(Tabel2[[#This Row],[J2]],Tabel1[[ligne]:[ligne]],Tabel1[[Nom]:[Nom]],"?",0))</f>
        <v xml:space="preserve"> Denis</v>
      </c>
      <c r="S16" s="25" t="str" cm="1">
        <f t="array" ref="S16">IF(Tabel2[[#This Row],[J3]]="","",_xlfn.XLOOKUP(Tabel2[[#This Row],[J3]],Tabel1[[ligne]:[ligne]],Tabel1[[Nom]:[Nom]],"?",0))</f>
        <v xml:space="preserve">Hélène </v>
      </c>
      <c r="T16" s="25" t="str" cm="1">
        <f t="array" ref="T16">IF(Tabel2[[#This Row],[J4]]="","",_xlfn.XLOOKUP(Tabel2[[#This Row],[J4]],Tabel1[[ligne]:[ligne]],Tabel1[[Nom]:[Nom]],"?",0))</f>
        <v>Philippe</v>
      </c>
      <c r="V16" s="13" t="s">
        <v>56</v>
      </c>
      <c r="W16" s="23">
        <v>1</v>
      </c>
      <c r="X16" s="23">
        <v>3</v>
      </c>
      <c r="Y16" s="23">
        <v>2</v>
      </c>
      <c r="AH16" s="12" t="s">
        <v>74</v>
      </c>
      <c r="AI16" s="12">
        <v>2</v>
      </c>
      <c r="AL16" s="12" t="s">
        <v>114</v>
      </c>
      <c r="AM16" s="12" t="s">
        <v>282</v>
      </c>
      <c r="AN16" s="12">
        <v>2.8586890697479248</v>
      </c>
    </row>
    <row r="17" spans="1:40" x14ac:dyDescent="0.25">
      <c r="A17" s="12" t="str">
        <f>TEXT(ROW()-ROW(Tabel1[[#Headers],[ligne]]),"00")</f>
        <v>09</v>
      </c>
      <c r="B17" s="12" t="s">
        <v>32</v>
      </c>
      <c r="C17" s="12" t="s">
        <v>4</v>
      </c>
      <c r="D17" s="12" t="s">
        <v>4</v>
      </c>
      <c r="E17" s="12" t="s">
        <v>6</v>
      </c>
      <c r="F17" s="12">
        <v>21.9</v>
      </c>
      <c r="G17" s="12" cm="1">
        <f t="array" ref="G17">IF(Tabel1[[#This Row],[Sexe]]&lt;&gt;"F","",SUMPRODUCT((Tabel2[[J1]:[J4]]=Tabel1[[#This Row],[ligne]])*(Tabel2[depart]=1)))</f>
        <v>2</v>
      </c>
      <c r="I17" s="12">
        <v>3</v>
      </c>
      <c r="J17" s="12">
        <v>3</v>
      </c>
      <c r="K17" s="12" t="s">
        <v>144</v>
      </c>
      <c r="L17" s="19" t="s">
        <v>57</v>
      </c>
      <c r="M17" s="13" t="s">
        <v>56</v>
      </c>
      <c r="N17" s="13" t="s">
        <v>61</v>
      </c>
      <c r="O17" s="20" t="s">
        <v>66</v>
      </c>
      <c r="P17" s="21" cm="1">
        <f t="array" ref="P17">F_Fautes(Tabel2[[#This Row],[J1]:[J4]])</f>
        <v>0</v>
      </c>
      <c r="Q17" s="25" t="str" cm="1">
        <f t="array" ref="Q17">IF(Tabel2[[#This Row],[J1]]="","",_xlfn.XLOOKUP(Tabel2[[#This Row],[J1]],Tabel1[[ligne]:[ligne]],Tabel1[[Nom]:[Nom]],"?",0))</f>
        <v xml:space="preserve">Françoise </v>
      </c>
      <c r="R17" s="25" t="str" cm="1">
        <f t="array" ref="R17">IF(Tabel2[[#This Row],[J2]]="","",_xlfn.XLOOKUP(Tabel2[[#This Row],[J2]],Tabel1[[ligne]:[ligne]],Tabel1[[Nom]:[Nom]],"?",0))</f>
        <v xml:space="preserve">Gilbert </v>
      </c>
      <c r="S17" s="25" t="str" cm="1">
        <f t="array" ref="S17">IF(Tabel2[[#This Row],[J3]]="","",_xlfn.XLOOKUP(Tabel2[[#This Row],[J3]],Tabel1[[ligne]:[ligne]],Tabel1[[Nom]:[Nom]],"?",0))</f>
        <v>Marie-Christine</v>
      </c>
      <c r="T17" s="25" t="str" cm="1">
        <f t="array" ref="T17">IF(Tabel2[[#This Row],[J4]]="","",_xlfn.XLOOKUP(Tabel2[[#This Row],[J4]],Tabel1[[ligne]:[ligne]],Tabel1[[Nom]:[Nom]],"?",0))</f>
        <v xml:space="preserve">Annick </v>
      </c>
      <c r="V17" s="13" t="s">
        <v>66</v>
      </c>
      <c r="W17" s="23">
        <v>2</v>
      </c>
      <c r="X17" s="23">
        <v>2</v>
      </c>
      <c r="Y17" s="23">
        <v>2</v>
      </c>
      <c r="AH17" s="12" t="s">
        <v>75</v>
      </c>
      <c r="AI17" s="12">
        <v>2</v>
      </c>
      <c r="AL17" s="12" t="s">
        <v>233</v>
      </c>
      <c r="AM17" s="12" t="s">
        <v>250</v>
      </c>
      <c r="AN17" s="12">
        <v>2.81514573097229</v>
      </c>
    </row>
    <row r="18" spans="1:40" x14ac:dyDescent="0.25">
      <c r="A18" s="12" t="str">
        <f>TEXT(ROW()-ROW(Tabel1[[#Headers],[ligne]]),"00")</f>
        <v>10</v>
      </c>
      <c r="B18" s="12" t="s">
        <v>33</v>
      </c>
      <c r="C18" s="12" t="s">
        <v>4</v>
      </c>
      <c r="D18" s="12" t="s">
        <v>4</v>
      </c>
      <c r="E18" s="12" t="s">
        <v>5</v>
      </c>
      <c r="F18" s="12">
        <v>27.6</v>
      </c>
      <c r="G18" s="12" t="str" cm="1">
        <f t="array" ref="G18">IF(Tabel1[[#This Row],[Sexe]]&lt;&gt;"F","",SUMPRODUCT((Tabel2[[J1]:[J4]]=Tabel1[[#This Row],[ligne]])*(Tabel2[depart]=1)))</f>
        <v/>
      </c>
      <c r="I18" s="12">
        <v>4</v>
      </c>
      <c r="J18" s="12">
        <v>1</v>
      </c>
      <c r="K18" s="12" t="s">
        <v>143</v>
      </c>
      <c r="L18" s="19" t="s">
        <v>66</v>
      </c>
      <c r="M18" s="13" t="s">
        <v>60</v>
      </c>
      <c r="N18" s="13" t="s">
        <v>56</v>
      </c>
      <c r="O18" s="20"/>
      <c r="P18" s="21" cm="1">
        <f t="array" ref="P18">F_Fautes(Tabel2[[#This Row],[J1]:[J4]])</f>
        <v>0</v>
      </c>
      <c r="Q18" s="25" t="str" cm="1">
        <f t="array" ref="Q18">IF(Tabel2[[#This Row],[J1]]="","",_xlfn.XLOOKUP(Tabel2[[#This Row],[J1]],Tabel1[[ligne]:[ligne]],Tabel1[[Nom]:[Nom]],"?",0))</f>
        <v xml:space="preserve">Annick </v>
      </c>
      <c r="R18" s="25" t="str" cm="1">
        <f t="array" ref="R18">IF(Tabel2[[#This Row],[J2]]="","",_xlfn.XLOOKUP(Tabel2[[#This Row],[J2]],Tabel1[[ligne]:[ligne]],Tabel1[[Nom]:[Nom]],"?",0))</f>
        <v>Philippe</v>
      </c>
      <c r="S18" s="25" t="str" cm="1">
        <f t="array" ref="S18">IF(Tabel2[[#This Row],[J3]]="","",_xlfn.XLOOKUP(Tabel2[[#This Row],[J3]],Tabel1[[ligne]:[ligne]],Tabel1[[Nom]:[Nom]],"?",0))</f>
        <v xml:space="preserve">Gilbert </v>
      </c>
      <c r="T18" s="25" t="str" cm="1">
        <f t="array" ref="T18">IF(Tabel2[[#This Row],[J4]]="","",_xlfn.XLOOKUP(Tabel2[[#This Row],[J4]],Tabel1[[ligne]:[ligne]],Tabel1[[Nom]:[Nom]],"?",0))</f>
        <v/>
      </c>
      <c r="V18" s="13" t="s">
        <v>64</v>
      </c>
      <c r="W18" s="23">
        <v>1</v>
      </c>
      <c r="X18" s="23">
        <v>2</v>
      </c>
      <c r="Y18" s="23">
        <v>3</v>
      </c>
      <c r="AH18" s="12" t="s">
        <v>76</v>
      </c>
      <c r="AI18" s="12">
        <v>0</v>
      </c>
      <c r="AL18" s="12" t="s">
        <v>234</v>
      </c>
      <c r="AM18" s="12" t="s">
        <v>268</v>
      </c>
      <c r="AN18" s="12">
        <v>2.7596912384033203</v>
      </c>
    </row>
    <row r="19" spans="1:40" x14ac:dyDescent="0.25">
      <c r="A19" s="12" t="str">
        <f>TEXT(ROW()-ROW(Tabel1[[#Headers],[ligne]]),"00")</f>
        <v>11</v>
      </c>
      <c r="B19" s="12" t="s">
        <v>34</v>
      </c>
      <c r="C19" s="12" t="s">
        <v>4</v>
      </c>
      <c r="D19" s="12" t="s">
        <v>4</v>
      </c>
      <c r="E19" s="12" t="s">
        <v>6</v>
      </c>
      <c r="F19" s="12">
        <v>25.7</v>
      </c>
      <c r="G19" s="12" cm="1">
        <f t="array" ref="G19">IF(Tabel1[[#This Row],[Sexe]]&lt;&gt;"F","",SUMPRODUCT((Tabel2[[J1]:[J4]]=Tabel1[[#This Row],[ligne]])*(Tabel2[depart]=1)))</f>
        <v>2</v>
      </c>
      <c r="I19" s="12">
        <v>4</v>
      </c>
      <c r="J19" s="12">
        <v>2</v>
      </c>
      <c r="K19" s="12" t="s">
        <v>144</v>
      </c>
      <c r="L19" s="19" t="s">
        <v>62</v>
      </c>
      <c r="M19" s="13" t="s">
        <v>57</v>
      </c>
      <c r="N19" s="13" t="s">
        <v>58</v>
      </c>
      <c r="O19" s="20" t="s">
        <v>59</v>
      </c>
      <c r="P19" s="21" cm="1">
        <f t="array" ref="P19">F_Fautes(Tabel2[[#This Row],[J1]:[J4]])</f>
        <v>0</v>
      </c>
      <c r="Q19" s="25" t="str" cm="1">
        <f t="array" ref="Q19">IF(Tabel2[[#This Row],[J1]]="","",_xlfn.XLOOKUP(Tabel2[[#This Row],[J1]],Tabel1[[ligne]:[ligne]],Tabel1[[Nom]:[Nom]],"?",0))</f>
        <v>Jean-Raymond</v>
      </c>
      <c r="R19" s="25" t="str" cm="1">
        <f t="array" ref="R19">IF(Tabel2[[#This Row],[J2]]="","",_xlfn.XLOOKUP(Tabel2[[#This Row],[J2]],Tabel1[[ligne]:[ligne]],Tabel1[[Nom]:[Nom]],"?",0))</f>
        <v xml:space="preserve">Françoise </v>
      </c>
      <c r="S19" s="25" t="str" cm="1">
        <f t="array" ref="S19">IF(Tabel2[[#This Row],[J3]]="","",_xlfn.XLOOKUP(Tabel2[[#This Row],[J3]],Tabel1[[ligne]:[ligne]],Tabel1[[Nom]:[Nom]],"?",0))</f>
        <v xml:space="preserve"> Denis</v>
      </c>
      <c r="T19" s="25" t="str" cm="1">
        <f t="array" ref="T19">IF(Tabel2[[#This Row],[J4]]="","",_xlfn.XLOOKUP(Tabel2[[#This Row],[J4]],Tabel1[[ligne]:[ligne]],Tabel1[[Nom]:[Nom]],"?",0))</f>
        <v>Eliane</v>
      </c>
      <c r="V19" s="13" t="s">
        <v>59</v>
      </c>
      <c r="W19" s="23">
        <v>2</v>
      </c>
      <c r="X19" s="23">
        <v>2</v>
      </c>
      <c r="Y19" s="23">
        <v>2</v>
      </c>
      <c r="AH19" s="12" t="s">
        <v>77</v>
      </c>
      <c r="AI19" s="12">
        <v>0</v>
      </c>
      <c r="AL19" s="12" t="s">
        <v>116</v>
      </c>
      <c r="AM19" s="12" t="s">
        <v>260</v>
      </c>
      <c r="AN19" s="12">
        <v>2.7314474582672119</v>
      </c>
    </row>
    <row r="20" spans="1:40" x14ac:dyDescent="0.25">
      <c r="A20" s="12" t="str">
        <f>TEXT(ROW()-ROW(Tabel1[[#Headers],[ligne]]),"00")</f>
        <v>12</v>
      </c>
      <c r="B20" s="12" t="str">
        <f>IF(E19="F","Femme","Homme")&amp;Tabel1[[#This Row],[ligne]]</f>
        <v>Femme12</v>
      </c>
      <c r="C20" s="12" t="str">
        <f>IF(MOD(Tabel1[[#This Row],[ligne]],3)=0,"Oui","Non")</f>
        <v>Oui</v>
      </c>
      <c r="D20" s="12" t="s">
        <v>256</v>
      </c>
      <c r="E20" s="12" t="s">
        <v>6</v>
      </c>
      <c r="G20" s="12" cm="1">
        <f t="array" ref="G20">IF(Tabel1[[#This Row],[Sexe]]&lt;&gt;"F","",SUMPRODUCT((Tabel2[[J1]:[J4]]=Tabel1[[#This Row],[ligne]])*(Tabel2[depart]=1)))</f>
        <v>0</v>
      </c>
      <c r="I20" s="12">
        <v>4</v>
      </c>
      <c r="J20" s="12">
        <v>3</v>
      </c>
      <c r="K20" s="12" t="s">
        <v>144</v>
      </c>
      <c r="L20" s="19" t="s">
        <v>64</v>
      </c>
      <c r="M20" s="13" t="s">
        <v>63</v>
      </c>
      <c r="N20" s="13" t="s">
        <v>61</v>
      </c>
      <c r="O20" s="20" t="s">
        <v>65</v>
      </c>
      <c r="P20" s="21" cm="1">
        <f t="array" ref="P20">F_Fautes(Tabel2[[#This Row],[J1]:[J4]])</f>
        <v>0</v>
      </c>
      <c r="Q20" s="25" t="str" cm="1">
        <f t="array" ref="Q20">IF(Tabel2[[#This Row],[J1]]="","",_xlfn.XLOOKUP(Tabel2[[#This Row],[J1]],Tabel1[[ligne]:[ligne]],Tabel1[[Nom]:[Nom]],"?",0))</f>
        <v xml:space="preserve">Germain </v>
      </c>
      <c r="R20" s="25" t="str" cm="1">
        <f t="array" ref="R20">IF(Tabel2[[#This Row],[J2]]="","",_xlfn.XLOOKUP(Tabel2[[#This Row],[J2]],Tabel1[[ligne]:[ligne]],Tabel1[[Nom]:[Nom]],"?",0))</f>
        <v xml:space="preserve">Hélène </v>
      </c>
      <c r="S20" s="25" t="str" cm="1">
        <f t="array" ref="S20">IF(Tabel2[[#This Row],[J3]]="","",_xlfn.XLOOKUP(Tabel2[[#This Row],[J3]],Tabel1[[ligne]:[ligne]],Tabel1[[Nom]:[Nom]],"?",0))</f>
        <v>Marie-Christine</v>
      </c>
      <c r="T20" s="25" t="str" cm="1">
        <f t="array" ref="T20">IF(Tabel2[[#This Row],[J4]]="","",_xlfn.XLOOKUP(Tabel2[[#This Row],[J4]],Tabel1[[ligne]:[ligne]],Tabel1[[Nom]:[Nom]],"?",0))</f>
        <v xml:space="preserve">Jacqueline </v>
      </c>
      <c r="V20" s="12">
        <v>12</v>
      </c>
      <c r="W20" s="23">
        <v>0</v>
      </c>
      <c r="X20" s="23">
        <v>0</v>
      </c>
      <c r="Y20" s="23">
        <v>0</v>
      </c>
      <c r="AH20" s="12" t="s">
        <v>78</v>
      </c>
      <c r="AI20" s="12">
        <v>2</v>
      </c>
      <c r="AL20" s="12" t="s">
        <v>127</v>
      </c>
      <c r="AM20" s="12" t="s">
        <v>271</v>
      </c>
      <c r="AN20" s="12">
        <v>2.6901688575744629</v>
      </c>
    </row>
    <row r="21" spans="1:40" x14ac:dyDescent="0.25">
      <c r="A21" s="12" t="str">
        <f>TEXT(ROW()-ROW(Tabel1[[#Headers],[ligne]]),"00")</f>
        <v>13</v>
      </c>
      <c r="B21" s="12" t="str">
        <f>IF(E20="F","Femme","Homme")&amp;Tabel1[[#This Row],[ligne]]</f>
        <v>Femme13</v>
      </c>
      <c r="C21" s="12" t="str">
        <f>IF(MOD(Tabel1[[#This Row],[ligne]],3)=0,"Oui","Non")</f>
        <v>Non</v>
      </c>
      <c r="D21" s="12" t="s">
        <v>256</v>
      </c>
      <c r="E21" s="12" t="s">
        <v>6</v>
      </c>
      <c r="G21" s="12" cm="1">
        <f t="array" ref="G21">IF(Tabel1[[#This Row],[Sexe]]&lt;&gt;"F","",SUMPRODUCT((Tabel2[[J1]:[J4]]=Tabel1[[#This Row],[ligne]])*(Tabel2[depart]=1)))</f>
        <v>0</v>
      </c>
      <c r="I21" s="12">
        <v>5</v>
      </c>
      <c r="J21" s="12">
        <v>1</v>
      </c>
      <c r="K21" s="12" t="s">
        <v>143</v>
      </c>
      <c r="L21" s="19" t="s">
        <v>57</v>
      </c>
      <c r="M21" s="13" t="s">
        <v>60</v>
      </c>
      <c r="N21" s="13" t="s">
        <v>59</v>
      </c>
      <c r="O21" s="20"/>
      <c r="P21" s="21" cm="1">
        <f t="array" ref="P21">F_Fautes(Tabel2[[#This Row],[J1]:[J4]])</f>
        <v>0</v>
      </c>
      <c r="Q21" s="25" t="str" cm="1">
        <f t="array" ref="Q21">IF(Tabel2[[#This Row],[J1]]="","",_xlfn.XLOOKUP(Tabel2[[#This Row],[J1]],Tabel1[[ligne]:[ligne]],Tabel1[[Nom]:[Nom]],"?",0))</f>
        <v xml:space="preserve">Françoise </v>
      </c>
      <c r="R21" s="25" t="str" cm="1">
        <f t="array" ref="R21">IF(Tabel2[[#This Row],[J2]]="","",_xlfn.XLOOKUP(Tabel2[[#This Row],[J2]],Tabel1[[ligne]:[ligne]],Tabel1[[Nom]:[Nom]],"?",0))</f>
        <v>Philippe</v>
      </c>
      <c r="S21" s="25" t="str" cm="1">
        <f t="array" ref="S21">IF(Tabel2[[#This Row],[J3]]="","",_xlfn.XLOOKUP(Tabel2[[#This Row],[J3]],Tabel1[[ligne]:[ligne]],Tabel1[[Nom]:[Nom]],"?",0))</f>
        <v>Eliane</v>
      </c>
      <c r="T21" s="25" t="str" cm="1">
        <f t="array" ref="T21">IF(Tabel2[[#This Row],[J4]]="","",_xlfn.XLOOKUP(Tabel2[[#This Row],[J4]],Tabel1[[ligne]:[ligne]],Tabel1[[Nom]:[Nom]],"?",0))</f>
        <v/>
      </c>
      <c r="V21" s="12">
        <v>13</v>
      </c>
      <c r="W21" s="23">
        <v>0</v>
      </c>
      <c r="X21" s="23">
        <v>0</v>
      </c>
      <c r="Y21" s="23">
        <v>0</v>
      </c>
      <c r="AH21" s="12" t="s">
        <v>79</v>
      </c>
      <c r="AI21" s="12">
        <v>2</v>
      </c>
      <c r="AL21" s="12" t="s">
        <v>119</v>
      </c>
      <c r="AM21" s="12" t="s">
        <v>259</v>
      </c>
      <c r="AN21" s="12">
        <v>2.673600435256958</v>
      </c>
    </row>
    <row r="22" spans="1:40" x14ac:dyDescent="0.25">
      <c r="A22" s="12" t="str">
        <f>TEXT(ROW()-ROW(Tabel1[[#Headers],[ligne]]),"00")</f>
        <v>14</v>
      </c>
      <c r="B22" s="12" t="str">
        <f>IF(E21="F","Femme","Homme")&amp;Tabel1[[#This Row],[ligne]]</f>
        <v>Femme14</v>
      </c>
      <c r="C22" s="12" t="str">
        <f>IF(MOD(Tabel1[[#This Row],[ligne]],3)=0,"Oui","Non")</f>
        <v>Non</v>
      </c>
      <c r="D22" s="12" t="s">
        <v>256</v>
      </c>
      <c r="E22" s="12" t="s">
        <v>6</v>
      </c>
      <c r="G22" s="12" cm="1">
        <f t="array" ref="G22">IF(Tabel1[[#This Row],[Sexe]]&lt;&gt;"F","",SUMPRODUCT((Tabel2[[J1]:[J4]]=Tabel1[[#This Row],[ligne]])*(Tabel2[depart]=1)))</f>
        <v>0</v>
      </c>
      <c r="I22" s="12">
        <v>5</v>
      </c>
      <c r="J22" s="12">
        <v>2</v>
      </c>
      <c r="K22" s="12" t="s">
        <v>144</v>
      </c>
      <c r="L22" s="19" t="s">
        <v>58</v>
      </c>
      <c r="M22" s="13" t="s">
        <v>66</v>
      </c>
      <c r="N22" s="13" t="s">
        <v>61</v>
      </c>
      <c r="O22" s="20" t="s">
        <v>64</v>
      </c>
      <c r="P22" s="21" cm="1">
        <f t="array" ref="P22">F_Fautes(Tabel2[[#This Row],[J1]:[J4]])</f>
        <v>0</v>
      </c>
      <c r="Q22" s="25" t="str" cm="1">
        <f t="array" ref="Q22">IF(Tabel2[[#This Row],[J1]]="","",_xlfn.XLOOKUP(Tabel2[[#This Row],[J1]],Tabel1[[ligne]:[ligne]],Tabel1[[Nom]:[Nom]],"?",0))</f>
        <v xml:space="preserve"> Denis</v>
      </c>
      <c r="R22" s="25" t="str" cm="1">
        <f t="array" ref="R22">IF(Tabel2[[#This Row],[J2]]="","",_xlfn.XLOOKUP(Tabel2[[#This Row],[J2]],Tabel1[[ligne]:[ligne]],Tabel1[[Nom]:[Nom]],"?",0))</f>
        <v xml:space="preserve">Annick </v>
      </c>
      <c r="S22" s="25" t="str" cm="1">
        <f t="array" ref="S22">IF(Tabel2[[#This Row],[J3]]="","",_xlfn.XLOOKUP(Tabel2[[#This Row],[J3]],Tabel1[[ligne]:[ligne]],Tabel1[[Nom]:[Nom]],"?",0))</f>
        <v>Marie-Christine</v>
      </c>
      <c r="T22" s="25" t="str" cm="1">
        <f t="array" ref="T22">IF(Tabel2[[#This Row],[J4]]="","",_xlfn.XLOOKUP(Tabel2[[#This Row],[J4]],Tabel1[[ligne]:[ligne]],Tabel1[[Nom]:[Nom]],"?",0))</f>
        <v xml:space="preserve">Germain </v>
      </c>
      <c r="V22" s="12">
        <v>14</v>
      </c>
      <c r="W22" s="23">
        <v>0</v>
      </c>
      <c r="X22" s="23">
        <v>0</v>
      </c>
      <c r="Y22" s="23">
        <v>0</v>
      </c>
      <c r="AH22" s="12" t="s">
        <v>167</v>
      </c>
      <c r="AI22" s="12">
        <v>2</v>
      </c>
      <c r="AL22" s="12" t="s">
        <v>120</v>
      </c>
      <c r="AM22" s="12" t="s">
        <v>238</v>
      </c>
      <c r="AN22" s="12">
        <v>2.6727948188781738</v>
      </c>
    </row>
    <row r="23" spans="1:40" x14ac:dyDescent="0.25">
      <c r="A23" s="12" t="str">
        <f>TEXT(ROW()-ROW(Tabel1[[#Headers],[ligne]]),"00")</f>
        <v>15</v>
      </c>
      <c r="B23" s="12" t="str">
        <f>IF(E22="F","Femme","Homme")&amp;Tabel1[[#This Row],[ligne]]</f>
        <v>Femme15</v>
      </c>
      <c r="C23" s="12" t="str">
        <f>IF(MOD(Tabel1[[#This Row],[ligne]],3)=0,"Oui","Non")</f>
        <v>Oui</v>
      </c>
      <c r="D23" s="12" t="s">
        <v>256</v>
      </c>
      <c r="E23" s="12" t="s">
        <v>6</v>
      </c>
      <c r="G23" s="12" cm="1">
        <f t="array" ref="G23">IF(Tabel1[[#This Row],[Sexe]]&lt;&gt;"F","",SUMPRODUCT((Tabel2[[J1]:[J4]]=Tabel1[[#This Row],[ligne]])*(Tabel2[depart]=1)))</f>
        <v>0</v>
      </c>
      <c r="I23" s="12">
        <v>5</v>
      </c>
      <c r="J23" s="12">
        <v>3</v>
      </c>
      <c r="K23" s="12" t="s">
        <v>144</v>
      </c>
      <c r="L23" s="19" t="s">
        <v>56</v>
      </c>
      <c r="M23" s="13" t="s">
        <v>63</v>
      </c>
      <c r="N23" s="13" t="s">
        <v>62</v>
      </c>
      <c r="O23" s="20" t="s">
        <v>65</v>
      </c>
      <c r="P23" s="21" cm="1">
        <f t="array" ref="P23">F_Fautes(Tabel2[[#This Row],[J1]:[J4]])</f>
        <v>0</v>
      </c>
      <c r="Q23" s="25" t="str" cm="1">
        <f t="array" ref="Q23">IF(Tabel2[[#This Row],[J1]]="","",_xlfn.XLOOKUP(Tabel2[[#This Row],[J1]],Tabel1[[ligne]:[ligne]],Tabel1[[Nom]:[Nom]],"?",0))</f>
        <v xml:space="preserve">Gilbert </v>
      </c>
      <c r="R23" s="25" t="str" cm="1">
        <f t="array" ref="R23">IF(Tabel2[[#This Row],[J2]]="","",_xlfn.XLOOKUP(Tabel2[[#This Row],[J2]],Tabel1[[ligne]:[ligne]],Tabel1[[Nom]:[Nom]],"?",0))</f>
        <v xml:space="preserve">Hélène </v>
      </c>
      <c r="S23" s="25" t="str" cm="1">
        <f t="array" ref="S23">IF(Tabel2[[#This Row],[J3]]="","",_xlfn.XLOOKUP(Tabel2[[#This Row],[J3]],Tabel1[[ligne]:[ligne]],Tabel1[[Nom]:[Nom]],"?",0))</f>
        <v>Jean-Raymond</v>
      </c>
      <c r="T23" s="25" t="str" cm="1">
        <f t="array" ref="T23">IF(Tabel2[[#This Row],[J4]]="","",_xlfn.XLOOKUP(Tabel2[[#This Row],[J4]],Tabel1[[ligne]:[ligne]],Tabel1[[Nom]:[Nom]],"?",0))</f>
        <v xml:space="preserve">Jacqueline </v>
      </c>
      <c r="V23" s="12">
        <v>15</v>
      </c>
      <c r="W23" s="23">
        <v>0</v>
      </c>
      <c r="X23" s="23">
        <v>0</v>
      </c>
      <c r="Y23" s="23">
        <v>0</v>
      </c>
      <c r="AH23" s="12" t="s">
        <v>80</v>
      </c>
      <c r="AI23" s="12">
        <v>3</v>
      </c>
      <c r="AL23" s="12" t="s">
        <v>246</v>
      </c>
      <c r="AM23" s="12" t="s">
        <v>278</v>
      </c>
      <c r="AN23" s="12">
        <v>2.6465845108032227</v>
      </c>
    </row>
    <row r="24" spans="1:40" x14ac:dyDescent="0.25">
      <c r="A24" s="12" t="str">
        <f>TEXT(ROW()-ROW(Tabel1[[#Headers],[ligne]]),"00")</f>
        <v>16</v>
      </c>
      <c r="B24" s="12" t="str">
        <f>IF(E23="F","Femme","Homme")&amp;Tabel1[[#This Row],[ligne]]</f>
        <v>Femme16</v>
      </c>
      <c r="C24" s="12" t="str">
        <f>IF(MOD(Tabel1[[#This Row],[ligne]],3)=0,"Oui","Non")</f>
        <v>Non</v>
      </c>
      <c r="D24" s="12" t="s">
        <v>256</v>
      </c>
      <c r="E24" s="12" t="s">
        <v>6</v>
      </c>
      <c r="G24" s="12" cm="1">
        <f t="array" ref="G24">IF(Tabel1[[#This Row],[Sexe]]&lt;&gt;"F","",SUMPRODUCT((Tabel2[[J1]:[J4]]=Tabel1[[#This Row],[ligne]])*(Tabel2[depart]=1)))</f>
        <v>0</v>
      </c>
      <c r="I24" s="12">
        <v>6</v>
      </c>
      <c r="J24" s="12">
        <v>1</v>
      </c>
      <c r="K24" s="12" t="s">
        <v>143</v>
      </c>
      <c r="L24" s="19" t="s">
        <v>65</v>
      </c>
      <c r="M24" s="13" t="s">
        <v>62</v>
      </c>
      <c r="N24" s="13" t="s">
        <v>61</v>
      </c>
      <c r="O24" s="20"/>
      <c r="P24" s="21" cm="1">
        <f t="array" ref="P24">F_Fautes(Tabel2[[#This Row],[J1]:[J4]])</f>
        <v>0</v>
      </c>
      <c r="Q24" s="25" t="str" cm="1">
        <f t="array" ref="Q24">IF(Tabel2[[#This Row],[J1]]="","",_xlfn.XLOOKUP(Tabel2[[#This Row],[J1]],Tabel1[[ligne]:[ligne]],Tabel1[[Nom]:[Nom]],"?",0))</f>
        <v xml:space="preserve">Jacqueline </v>
      </c>
      <c r="R24" s="25" t="str" cm="1">
        <f t="array" ref="R24">IF(Tabel2[[#This Row],[J2]]="","",_xlfn.XLOOKUP(Tabel2[[#This Row],[J2]],Tabel1[[ligne]:[ligne]],Tabel1[[Nom]:[Nom]],"?",0))</f>
        <v>Jean-Raymond</v>
      </c>
      <c r="S24" s="25" t="str" cm="1">
        <f t="array" ref="S24">IF(Tabel2[[#This Row],[J3]]="","",_xlfn.XLOOKUP(Tabel2[[#This Row],[J3]],Tabel1[[ligne]:[ligne]],Tabel1[[Nom]:[Nom]],"?",0))</f>
        <v>Marie-Christine</v>
      </c>
      <c r="T24" s="25" t="str" cm="1">
        <f t="array" ref="T24">IF(Tabel2[[#This Row],[J4]]="","",_xlfn.XLOOKUP(Tabel2[[#This Row],[J4]],Tabel1[[ligne]:[ligne]],Tabel1[[Nom]:[Nom]],"?",0))</f>
        <v/>
      </c>
      <c r="V24" s="12">
        <v>16</v>
      </c>
      <c r="W24" s="23">
        <v>0</v>
      </c>
      <c r="X24" s="23">
        <v>0</v>
      </c>
      <c r="Y24" s="23">
        <v>0</v>
      </c>
      <c r="AH24" s="12" t="s">
        <v>81</v>
      </c>
      <c r="AI24" s="12">
        <v>0</v>
      </c>
      <c r="AL24" s="12" t="s">
        <v>253</v>
      </c>
      <c r="AM24" s="12" t="s">
        <v>267</v>
      </c>
      <c r="AN24" s="12">
        <v>2.6243863105773926</v>
      </c>
    </row>
    <row r="25" spans="1:40" x14ac:dyDescent="0.25">
      <c r="A25" s="12" t="str">
        <f>TEXT(ROW()-ROW(Tabel1[[#Headers],[ligne]]),"00")</f>
        <v>17</v>
      </c>
      <c r="B25" s="12" t="str">
        <f>IF(E24="F","Femme","Homme")&amp;Tabel1[[#This Row],[ligne]]</f>
        <v>Femme17</v>
      </c>
      <c r="C25" s="12" t="str">
        <f>IF(MOD(Tabel1[[#This Row],[ligne]],3)=0,"Oui","Non")</f>
        <v>Non</v>
      </c>
      <c r="D25" s="12" t="s">
        <v>256</v>
      </c>
      <c r="E25" s="12" t="s">
        <v>6</v>
      </c>
      <c r="G25" s="12" cm="1">
        <f t="array" ref="G25">IF(Tabel1[[#This Row],[Sexe]]&lt;&gt;"F","",SUMPRODUCT((Tabel2[[J1]:[J4]]=Tabel1[[#This Row],[ligne]])*(Tabel2[depart]=1)))</f>
        <v>0</v>
      </c>
      <c r="I25" s="12">
        <v>6</v>
      </c>
      <c r="J25" s="12">
        <v>2</v>
      </c>
      <c r="K25" s="12" t="s">
        <v>144</v>
      </c>
      <c r="L25" s="19" t="s">
        <v>56</v>
      </c>
      <c r="M25" s="13" t="s">
        <v>59</v>
      </c>
      <c r="N25" s="13" t="s">
        <v>66</v>
      </c>
      <c r="O25" s="20" t="s">
        <v>63</v>
      </c>
      <c r="P25" s="21" cm="1">
        <f t="array" ref="P25">F_Fautes(Tabel2[[#This Row],[J1]:[J4]])</f>
        <v>0</v>
      </c>
      <c r="Q25" s="25" t="str" cm="1">
        <f t="array" ref="Q25">IF(Tabel2[[#This Row],[J1]]="","",_xlfn.XLOOKUP(Tabel2[[#This Row],[J1]],Tabel1[[ligne]:[ligne]],Tabel1[[Nom]:[Nom]],"?",0))</f>
        <v xml:space="preserve">Gilbert </v>
      </c>
      <c r="R25" s="25" t="str" cm="1">
        <f t="array" ref="R25">IF(Tabel2[[#This Row],[J2]]="","",_xlfn.XLOOKUP(Tabel2[[#This Row],[J2]],Tabel1[[ligne]:[ligne]],Tabel1[[Nom]:[Nom]],"?",0))</f>
        <v>Eliane</v>
      </c>
      <c r="S25" s="25" t="str" cm="1">
        <f t="array" ref="S25">IF(Tabel2[[#This Row],[J3]]="","",_xlfn.XLOOKUP(Tabel2[[#This Row],[J3]],Tabel1[[ligne]:[ligne]],Tabel1[[Nom]:[Nom]],"?",0))</f>
        <v xml:space="preserve">Annick </v>
      </c>
      <c r="T25" s="25" t="str" cm="1">
        <f t="array" ref="T25">IF(Tabel2[[#This Row],[J4]]="","",_xlfn.XLOOKUP(Tabel2[[#This Row],[J4]],Tabel1[[ligne]:[ligne]],Tabel1[[Nom]:[Nom]],"?",0))</f>
        <v xml:space="preserve">Hélène </v>
      </c>
      <c r="V25" s="12">
        <v>17</v>
      </c>
      <c r="W25" s="23">
        <v>0</v>
      </c>
      <c r="X25" s="23">
        <v>0</v>
      </c>
      <c r="Y25" s="23">
        <v>0</v>
      </c>
      <c r="AH25" s="12" t="s">
        <v>82</v>
      </c>
      <c r="AI25" s="12">
        <v>1</v>
      </c>
      <c r="AL25" s="12" t="s">
        <v>248</v>
      </c>
      <c r="AM25" s="12" t="s">
        <v>270</v>
      </c>
      <c r="AN25" s="12">
        <v>2.5940840244293213</v>
      </c>
    </row>
    <row r="26" spans="1:40" x14ac:dyDescent="0.25">
      <c r="A26" s="12" t="str">
        <f>TEXT(ROW()-ROW(Tabel1[[#Headers],[ligne]]),"00")</f>
        <v>18</v>
      </c>
      <c r="B26" s="12" t="str">
        <f>IF(E25="F","Femme","Homme")&amp;Tabel1[[#This Row],[ligne]]</f>
        <v>Femme18</v>
      </c>
      <c r="C26" s="12" t="str">
        <f>IF(MOD(Tabel1[[#This Row],[ligne]],3)=0,"Oui","Non")</f>
        <v>Oui</v>
      </c>
      <c r="D26" s="12" t="s">
        <v>256</v>
      </c>
      <c r="E26" s="12" t="s">
        <v>6</v>
      </c>
      <c r="G26" s="12" cm="1">
        <f t="array" ref="G26">IF(Tabel1[[#This Row],[Sexe]]&lt;&gt;"F","",SUMPRODUCT((Tabel2[[J1]:[J4]]=Tabel1[[#This Row],[ligne]])*(Tabel2[depart]=1)))</f>
        <v>0</v>
      </c>
      <c r="I26" s="12">
        <v>6</v>
      </c>
      <c r="J26" s="12">
        <v>3</v>
      </c>
      <c r="K26" s="12" t="s">
        <v>144</v>
      </c>
      <c r="L26" s="19" t="s">
        <v>60</v>
      </c>
      <c r="M26" s="13" t="s">
        <v>58</v>
      </c>
      <c r="N26" s="13" t="s">
        <v>64</v>
      </c>
      <c r="O26" s="20" t="s">
        <v>57</v>
      </c>
      <c r="P26" s="21" cm="1">
        <f t="array" ref="P26">F_Fautes(Tabel2[[#This Row],[J1]:[J4]])</f>
        <v>0</v>
      </c>
      <c r="Q26" s="25" t="str" cm="1">
        <f t="array" ref="Q26">IF(Tabel2[[#This Row],[J1]]="","",_xlfn.XLOOKUP(Tabel2[[#This Row],[J1]],Tabel1[[ligne]:[ligne]],Tabel1[[Nom]:[Nom]],"?",0))</f>
        <v>Philippe</v>
      </c>
      <c r="R26" s="25" t="str" cm="1">
        <f t="array" ref="R26">IF(Tabel2[[#This Row],[J2]]="","",_xlfn.XLOOKUP(Tabel2[[#This Row],[J2]],Tabel1[[ligne]:[ligne]],Tabel1[[Nom]:[Nom]],"?",0))</f>
        <v xml:space="preserve"> Denis</v>
      </c>
      <c r="S26" s="25" t="str" cm="1">
        <f t="array" ref="S26">IF(Tabel2[[#This Row],[J3]]="","",_xlfn.XLOOKUP(Tabel2[[#This Row],[J3]],Tabel1[[ligne]:[ligne]],Tabel1[[Nom]:[Nom]],"?",0))</f>
        <v xml:space="preserve">Germain </v>
      </c>
      <c r="T26" s="25" t="str" cm="1">
        <f t="array" ref="T26">IF(Tabel2[[#This Row],[J4]]="","",_xlfn.XLOOKUP(Tabel2[[#This Row],[J4]],Tabel1[[ligne]:[ligne]],Tabel1[[Nom]:[Nom]],"?",0))</f>
        <v xml:space="preserve">Françoise </v>
      </c>
      <c r="V26" s="12">
        <v>18</v>
      </c>
      <c r="W26" s="23">
        <v>0</v>
      </c>
      <c r="X26" s="23">
        <v>0</v>
      </c>
      <c r="Y26" s="23">
        <v>0</v>
      </c>
      <c r="AH26" s="12" t="s">
        <v>138</v>
      </c>
      <c r="AI26" s="12">
        <v>3</v>
      </c>
      <c r="AL26" s="12" t="s">
        <v>130</v>
      </c>
      <c r="AM26" s="12" t="s">
        <v>272</v>
      </c>
      <c r="AN26" s="12">
        <v>2.556023120880127</v>
      </c>
    </row>
    <row r="27" spans="1:40" x14ac:dyDescent="0.25">
      <c r="A27" s="12" t="str">
        <f>TEXT(ROW()-ROW(Tabel1[[#Headers],[ligne]]),"00")</f>
        <v>19</v>
      </c>
      <c r="B27" s="12" t="str">
        <f>IF(E26="F","Femme","Homme")&amp;Tabel1[[#This Row],[ligne]]</f>
        <v>Femme19</v>
      </c>
      <c r="C27" s="12" t="str">
        <f>IF(MOD(Tabel1[[#This Row],[ligne]],3)=0,"Oui","Non")</f>
        <v>Non</v>
      </c>
      <c r="D27" s="12" t="s">
        <v>256</v>
      </c>
      <c r="E27" s="12" t="s">
        <v>6</v>
      </c>
      <c r="G27" s="12" cm="1">
        <f t="array" ref="G27">IF(Tabel1[[#This Row],[Sexe]]&lt;&gt;"F","",SUMPRODUCT((Tabel2[[J1]:[J4]]=Tabel1[[#This Row],[ligne]])*(Tabel2[depart]=1)))</f>
        <v>0</v>
      </c>
      <c r="V27" s="12">
        <v>19</v>
      </c>
      <c r="W27" s="23">
        <v>0</v>
      </c>
      <c r="X27" s="23">
        <v>0</v>
      </c>
      <c r="Y27" s="23">
        <v>0</v>
      </c>
      <c r="AH27" s="12" t="s">
        <v>83</v>
      </c>
      <c r="AI27" s="12">
        <v>2</v>
      </c>
      <c r="AL27" s="12" t="s">
        <v>117</v>
      </c>
      <c r="AM27" s="12" t="s">
        <v>262</v>
      </c>
      <c r="AN27" s="12">
        <v>2.511664867401123</v>
      </c>
    </row>
    <row r="28" spans="1:40" x14ac:dyDescent="0.25">
      <c r="AH28" s="12" t="s">
        <v>84</v>
      </c>
      <c r="AI28" s="12">
        <v>2</v>
      </c>
      <c r="AL28" s="12" t="s">
        <v>264</v>
      </c>
      <c r="AM28" s="12" t="s">
        <v>251</v>
      </c>
      <c r="AN28" s="12">
        <v>2.5073082447052002</v>
      </c>
    </row>
    <row r="29" spans="1:40" x14ac:dyDescent="0.25">
      <c r="AH29" s="12" t="s">
        <v>85</v>
      </c>
      <c r="AI29" s="12">
        <v>1</v>
      </c>
      <c r="AL29" s="12" t="s">
        <v>125</v>
      </c>
      <c r="AM29" s="12" t="s">
        <v>241</v>
      </c>
      <c r="AN29" s="12">
        <v>2.4557199478149414</v>
      </c>
    </row>
    <row r="30" spans="1:40" x14ac:dyDescent="0.25">
      <c r="AH30" s="12" t="s">
        <v>86</v>
      </c>
      <c r="AI30" s="12">
        <v>1</v>
      </c>
      <c r="AL30" s="12" t="s">
        <v>129</v>
      </c>
      <c r="AM30" s="12" t="s">
        <v>280</v>
      </c>
      <c r="AN30" s="12">
        <v>2.4502248764038086</v>
      </c>
    </row>
    <row r="31" spans="1:40" x14ac:dyDescent="0.25">
      <c r="AH31" s="12" t="s">
        <v>87</v>
      </c>
      <c r="AI31" s="12">
        <v>2</v>
      </c>
      <c r="AL31" s="12" t="s">
        <v>263</v>
      </c>
      <c r="AM31" s="12" t="s">
        <v>273</v>
      </c>
      <c r="AN31" s="12">
        <v>2.3716516494750977</v>
      </c>
    </row>
    <row r="32" spans="1:40" x14ac:dyDescent="0.25">
      <c r="AH32" s="12" t="s">
        <v>88</v>
      </c>
      <c r="AI32" s="12">
        <v>3</v>
      </c>
      <c r="AL32" s="12" t="s">
        <v>162</v>
      </c>
      <c r="AM32" s="12" t="s">
        <v>279</v>
      </c>
      <c r="AN32" s="12">
        <v>2.2143950462341309</v>
      </c>
    </row>
    <row r="33" spans="34:40" x14ac:dyDescent="0.25">
      <c r="AH33" s="12" t="s">
        <v>140</v>
      </c>
      <c r="AI33" s="12">
        <v>0</v>
      </c>
      <c r="AL33" s="12" t="s">
        <v>261</v>
      </c>
      <c r="AM33" s="12" t="s">
        <v>276</v>
      </c>
      <c r="AN33" s="12">
        <v>2.1745960712432861</v>
      </c>
    </row>
    <row r="34" spans="34:40" x14ac:dyDescent="0.25">
      <c r="AH34" s="12" t="s">
        <v>89</v>
      </c>
      <c r="AI34" s="12">
        <v>3</v>
      </c>
      <c r="AL34" s="12" t="s">
        <v>122</v>
      </c>
      <c r="AM34" s="12" t="s">
        <v>249</v>
      </c>
      <c r="AN34" s="12">
        <v>2.1262965202331543</v>
      </c>
    </row>
    <row r="35" spans="34:40" x14ac:dyDescent="0.25">
      <c r="AH35" s="12" t="s">
        <v>135</v>
      </c>
      <c r="AI35" s="12">
        <v>1</v>
      </c>
      <c r="AL35" s="12" t="s">
        <v>128</v>
      </c>
      <c r="AM35" s="12" t="s">
        <v>254</v>
      </c>
      <c r="AN35" s="12">
        <v>2.0974655151367188</v>
      </c>
    </row>
    <row r="36" spans="34:40" x14ac:dyDescent="0.25">
      <c r="AH36" s="12" t="s">
        <v>90</v>
      </c>
      <c r="AI36" s="12">
        <v>2</v>
      </c>
      <c r="AL36" s="12" t="s">
        <v>240</v>
      </c>
      <c r="AM36" s="12" t="s">
        <v>281</v>
      </c>
      <c r="AN36" s="12">
        <v>2.0796017646789551</v>
      </c>
    </row>
    <row r="37" spans="34:40" x14ac:dyDescent="0.25">
      <c r="AH37" s="12" t="s">
        <v>168</v>
      </c>
      <c r="AI37" s="12">
        <v>2</v>
      </c>
      <c r="AL37" s="12" t="s">
        <v>265</v>
      </c>
      <c r="AM37" s="12" t="s">
        <v>239</v>
      </c>
      <c r="AN37" s="12">
        <v>2.0314731597900391</v>
      </c>
    </row>
    <row r="38" spans="34:40" x14ac:dyDescent="0.25">
      <c r="AH38" s="12" t="s">
        <v>91</v>
      </c>
      <c r="AI38" s="12">
        <v>2</v>
      </c>
      <c r="AL38" s="12" t="s">
        <v>237</v>
      </c>
      <c r="AM38" s="12" t="s">
        <v>151</v>
      </c>
      <c r="AN38" s="12">
        <v>1.8891055583953857</v>
      </c>
    </row>
    <row r="39" spans="34:40" x14ac:dyDescent="0.25">
      <c r="AH39" s="12" t="s">
        <v>139</v>
      </c>
      <c r="AI39" s="12">
        <v>1</v>
      </c>
      <c r="AL39" s="12" t="s">
        <v>121</v>
      </c>
      <c r="AM39" s="12" t="s">
        <v>151</v>
      </c>
      <c r="AN39" s="12">
        <v>1.3914414644241333</v>
      </c>
    </row>
    <row r="40" spans="34:40" x14ac:dyDescent="0.25">
      <c r="AH40" s="12" t="s">
        <v>92</v>
      </c>
      <c r="AI40" s="12">
        <v>2</v>
      </c>
      <c r="AL40" s="12" t="s">
        <v>115</v>
      </c>
      <c r="AM40" s="12" t="s">
        <v>236</v>
      </c>
      <c r="AN40" s="12">
        <v>1.1247115135192871</v>
      </c>
    </row>
    <row r="41" spans="34:40" x14ac:dyDescent="0.25">
      <c r="AH41" s="12" t="s">
        <v>93</v>
      </c>
      <c r="AI41" s="12">
        <v>0</v>
      </c>
      <c r="AL41" s="12" t="s">
        <v>232</v>
      </c>
      <c r="AM41" s="12" t="s">
        <v>230</v>
      </c>
      <c r="AN41" s="12">
        <v>1.0960938930511475</v>
      </c>
    </row>
    <row r="42" spans="34:40" x14ac:dyDescent="0.25">
      <c r="AH42" s="12" t="s">
        <v>94</v>
      </c>
      <c r="AI42" s="12">
        <v>2</v>
      </c>
      <c r="AN42" s="12">
        <v>2.0618326663970947</v>
      </c>
    </row>
    <row r="43" spans="34:40" x14ac:dyDescent="0.25">
      <c r="AH43" s="12" t="s">
        <v>95</v>
      </c>
      <c r="AI43" s="12">
        <v>2</v>
      </c>
      <c r="AN43" s="12">
        <v>1.9996922016143799</v>
      </c>
    </row>
    <row r="44" spans="34:40" x14ac:dyDescent="0.25">
      <c r="AH44" s="12" t="s">
        <v>96</v>
      </c>
      <c r="AI44" s="12">
        <v>0</v>
      </c>
      <c r="AN44" s="12">
        <v>1.9706106185913086</v>
      </c>
    </row>
    <row r="45" spans="34:40" x14ac:dyDescent="0.25">
      <c r="AH45" s="12" t="s">
        <v>97</v>
      </c>
      <c r="AI45" s="12">
        <v>2</v>
      </c>
      <c r="AN45" s="12">
        <v>1.9643516540527344</v>
      </c>
    </row>
    <row r="46" spans="34:40" x14ac:dyDescent="0.25">
      <c r="AH46" s="12" t="s">
        <v>134</v>
      </c>
      <c r="AI46" s="12">
        <v>2</v>
      </c>
      <c r="AN46" s="12">
        <v>1.9506745338439941</v>
      </c>
    </row>
    <row r="47" spans="34:40" x14ac:dyDescent="0.25">
      <c r="AH47" s="12" t="s">
        <v>98</v>
      </c>
      <c r="AI47" s="12">
        <v>2</v>
      </c>
      <c r="AN47" s="12">
        <v>1.8651773929595947</v>
      </c>
    </row>
    <row r="48" spans="34:40" x14ac:dyDescent="0.25">
      <c r="AH48" s="12" t="s">
        <v>99</v>
      </c>
      <c r="AI48" s="12">
        <v>2</v>
      </c>
      <c r="AN48" s="12">
        <v>1.8384997844696045</v>
      </c>
    </row>
    <row r="49" spans="34:40" x14ac:dyDescent="0.25">
      <c r="AH49" s="12" t="s">
        <v>100</v>
      </c>
      <c r="AI49" s="12">
        <v>1</v>
      </c>
      <c r="AN49" s="12">
        <v>1.7940282821655273</v>
      </c>
    </row>
    <row r="50" spans="34:40" x14ac:dyDescent="0.25">
      <c r="AH50" s="12" t="s">
        <v>101</v>
      </c>
      <c r="AI50" s="12">
        <v>2</v>
      </c>
      <c r="AN50" s="12">
        <v>1.7062512636184692</v>
      </c>
    </row>
    <row r="51" spans="34:40" x14ac:dyDescent="0.25">
      <c r="AH51" s="12" t="s">
        <v>102</v>
      </c>
      <c r="AI51" s="12">
        <v>2</v>
      </c>
      <c r="AN51" s="12">
        <v>1.6936050653457642</v>
      </c>
    </row>
    <row r="52" spans="34:40" x14ac:dyDescent="0.25">
      <c r="AH52" s="12" t="s">
        <v>132</v>
      </c>
      <c r="AI52" s="12">
        <v>1</v>
      </c>
      <c r="AN52" s="12">
        <v>1.6556160449981689</v>
      </c>
    </row>
    <row r="53" spans="34:40" x14ac:dyDescent="0.25">
      <c r="AH53" s="12" t="s">
        <v>103</v>
      </c>
      <c r="AI53" s="12">
        <v>2</v>
      </c>
      <c r="AN53" s="12">
        <v>1.6358093023300171</v>
      </c>
    </row>
    <row r="54" spans="34:40" x14ac:dyDescent="0.25">
      <c r="AH54" s="12" t="s">
        <v>104</v>
      </c>
      <c r="AI54" s="12">
        <v>2</v>
      </c>
      <c r="AN54" s="12">
        <v>1.6324907541275024</v>
      </c>
    </row>
    <row r="55" spans="34:40" x14ac:dyDescent="0.25">
      <c r="AH55" s="12" t="s">
        <v>105</v>
      </c>
      <c r="AI55" s="12">
        <v>1</v>
      </c>
      <c r="AN55" s="12">
        <v>1.6322172880172729</v>
      </c>
    </row>
    <row r="56" spans="34:40" x14ac:dyDescent="0.25">
      <c r="AH56" s="12" t="s">
        <v>106</v>
      </c>
      <c r="AI56" s="12">
        <v>2</v>
      </c>
      <c r="AN56" s="12">
        <v>1.5862941741943359</v>
      </c>
    </row>
    <row r="57" spans="34:40" x14ac:dyDescent="0.25">
      <c r="AH57" s="12" t="s">
        <v>107</v>
      </c>
      <c r="AI57" s="12">
        <v>2</v>
      </c>
      <c r="AN57" s="12">
        <v>1.5294766426086426</v>
      </c>
    </row>
    <row r="58" spans="34:40" x14ac:dyDescent="0.25">
      <c r="AH58" s="12" t="s">
        <v>108</v>
      </c>
      <c r="AI58" s="12">
        <v>3</v>
      </c>
      <c r="AN58" s="12">
        <v>1.4958150386810303</v>
      </c>
    </row>
    <row r="59" spans="34:40" x14ac:dyDescent="0.25">
      <c r="AH59" s="12" t="s">
        <v>169</v>
      </c>
      <c r="AI59" s="12">
        <v>1</v>
      </c>
      <c r="AN59" s="12">
        <v>1.4885367155075073</v>
      </c>
    </row>
    <row r="60" spans="34:40" x14ac:dyDescent="0.25">
      <c r="AH60" s="12" t="s">
        <v>109</v>
      </c>
      <c r="AI60" s="12">
        <v>1</v>
      </c>
      <c r="AN60" s="12">
        <v>1.469788670539856</v>
      </c>
    </row>
    <row r="61" spans="34:40" x14ac:dyDescent="0.25">
      <c r="AH61" s="12" t="s">
        <v>110</v>
      </c>
      <c r="AI61" s="12">
        <v>1</v>
      </c>
      <c r="AN61" s="12">
        <v>1.4593192338943481</v>
      </c>
    </row>
    <row r="62" spans="34:40" x14ac:dyDescent="0.25">
      <c r="AH62" s="12" t="s">
        <v>111</v>
      </c>
      <c r="AI62" s="12">
        <v>2</v>
      </c>
      <c r="AN62" s="12">
        <v>1.4544198513031006</v>
      </c>
    </row>
    <row r="63" spans="34:40" x14ac:dyDescent="0.25">
      <c r="AH63" s="12" t="s">
        <v>112</v>
      </c>
      <c r="AI63" s="12">
        <v>2</v>
      </c>
      <c r="AN63" s="12">
        <v>1.4215425252914429</v>
      </c>
    </row>
    <row r="64" spans="34:40" x14ac:dyDescent="0.25">
      <c r="AN64" s="12">
        <v>1.4187765121459961</v>
      </c>
    </row>
    <row r="65" spans="38:40" x14ac:dyDescent="0.25">
      <c r="AN65" s="12">
        <v>1.4072158336639404</v>
      </c>
    </row>
    <row r="66" spans="38:40" x14ac:dyDescent="0.25">
      <c r="AN66" s="12">
        <v>1.3989686965942383</v>
      </c>
    </row>
    <row r="67" spans="38:40" x14ac:dyDescent="0.25">
      <c r="AN67" s="12">
        <v>1.3984715938568115</v>
      </c>
    </row>
    <row r="68" spans="38:40" x14ac:dyDescent="0.25">
      <c r="AN68" s="12">
        <v>1.391348123550415</v>
      </c>
    </row>
    <row r="69" spans="38:40" x14ac:dyDescent="0.25">
      <c r="AN69" s="12">
        <v>1.3874868154525757</v>
      </c>
    </row>
    <row r="70" spans="38:40" x14ac:dyDescent="0.25">
      <c r="AN70" s="12">
        <v>1.3635282516479492</v>
      </c>
    </row>
    <row r="71" spans="38:40" x14ac:dyDescent="0.25">
      <c r="AN71" s="12">
        <v>1.2569715976715088</v>
      </c>
    </row>
    <row r="72" spans="38:40" x14ac:dyDescent="0.25">
      <c r="AN72" s="12">
        <v>1.2250144481658936</v>
      </c>
    </row>
    <row r="73" spans="38:40" x14ac:dyDescent="0.25">
      <c r="AN73" s="12">
        <v>1.2144064903259277</v>
      </c>
    </row>
    <row r="74" spans="38:40" x14ac:dyDescent="0.25">
      <c r="AN74" s="12">
        <v>1.2110831737518311</v>
      </c>
    </row>
    <row r="75" spans="38:40" x14ac:dyDescent="0.25">
      <c r="AL75" s="12" t="s">
        <v>159</v>
      </c>
      <c r="AM75" s="12" t="s">
        <v>154</v>
      </c>
      <c r="AN75" s="12">
        <v>1.1975467205047607</v>
      </c>
    </row>
    <row r="76" spans="38:40" x14ac:dyDescent="0.25">
      <c r="AL76" s="12" t="s">
        <v>123</v>
      </c>
      <c r="AM76" s="12" t="s">
        <v>158</v>
      </c>
      <c r="AN76" s="12">
        <v>1.1755062341690063</v>
      </c>
    </row>
    <row r="77" spans="38:40" x14ac:dyDescent="0.25">
      <c r="AL77" s="12" t="s">
        <v>162</v>
      </c>
      <c r="AM77" s="12" t="s">
        <v>136</v>
      </c>
      <c r="AN77" s="12">
        <v>1.1398415565490723</v>
      </c>
    </row>
    <row r="78" spans="38:40" x14ac:dyDescent="0.25">
      <c r="AL78" s="12" t="s">
        <v>228</v>
      </c>
      <c r="AM78" s="12" t="s">
        <v>155</v>
      </c>
      <c r="AN78" s="12">
        <v>1.1194499731063843</v>
      </c>
    </row>
    <row r="79" spans="38:40" x14ac:dyDescent="0.25">
      <c r="AL79" s="12" t="s">
        <v>247</v>
      </c>
      <c r="AM79" s="12" t="s">
        <v>235</v>
      </c>
      <c r="AN79" s="12">
        <v>1.0979462862014771</v>
      </c>
    </row>
    <row r="80" spans="38:40" x14ac:dyDescent="0.25">
      <c r="AL80" s="12" t="s">
        <v>164</v>
      </c>
      <c r="AM80" s="12" t="s">
        <v>160</v>
      </c>
      <c r="AN80" s="12">
        <v>1.0785617828369141</v>
      </c>
    </row>
    <row r="81" spans="38:40" x14ac:dyDescent="0.25">
      <c r="AL81" s="12" t="s">
        <v>153</v>
      </c>
      <c r="AM81" s="12" t="s">
        <v>156</v>
      </c>
      <c r="AN81" s="12">
        <v>1.0549561977386475</v>
      </c>
    </row>
    <row r="82" spans="38:40" x14ac:dyDescent="0.25">
      <c r="AL82" s="12" t="s">
        <v>161</v>
      </c>
      <c r="AM82" s="12" t="s">
        <v>152</v>
      </c>
      <c r="AN82" s="12">
        <v>1.0497188568115234</v>
      </c>
    </row>
    <row r="83" spans="38:40" x14ac:dyDescent="0.25">
      <c r="AL83" s="12" t="s">
        <v>137</v>
      </c>
      <c r="AM83" s="12" t="s">
        <v>131</v>
      </c>
      <c r="AN83" s="12">
        <v>1.0476562976837158</v>
      </c>
    </row>
    <row r="84" spans="38:40" x14ac:dyDescent="0.25">
      <c r="AL84" s="12" t="s">
        <v>163</v>
      </c>
      <c r="AM84" s="12" t="s">
        <v>158</v>
      </c>
      <c r="AN84" s="12">
        <v>1.0439987182617188</v>
      </c>
    </row>
    <row r="85" spans="38:40" x14ac:dyDescent="0.25">
      <c r="AL85" s="12" t="s">
        <v>157</v>
      </c>
      <c r="AM85" s="12" t="s">
        <v>165</v>
      </c>
      <c r="AN85" s="12">
        <v>1.0356528759002686</v>
      </c>
    </row>
    <row r="86" spans="38:40" x14ac:dyDescent="0.25">
      <c r="AL86" s="12" t="s">
        <v>115</v>
      </c>
      <c r="AM86" s="12" t="s">
        <v>236</v>
      </c>
      <c r="AN86" s="12">
        <v>1.0261554718017578</v>
      </c>
    </row>
    <row r="87" spans="38:40" x14ac:dyDescent="0.25">
      <c r="AL87" s="12" t="s">
        <v>253</v>
      </c>
      <c r="AM87" s="12" t="s">
        <v>229</v>
      </c>
      <c r="AN87" s="12">
        <v>1.0063567161560059</v>
      </c>
    </row>
    <row r="88" spans="38:40" x14ac:dyDescent="0.25">
      <c r="AN88" s="12">
        <v>1.0396857261657715</v>
      </c>
    </row>
    <row r="89" spans="38:40" x14ac:dyDescent="0.25">
      <c r="AN89" s="12">
        <v>1.027132511138916</v>
      </c>
    </row>
    <row r="90" spans="38:40" x14ac:dyDescent="0.25">
      <c r="AN90" s="12">
        <v>1.0591778755187988</v>
      </c>
    </row>
    <row r="91" spans="38:40" x14ac:dyDescent="0.25">
      <c r="AN91" s="12">
        <v>1.0561301708221436</v>
      </c>
    </row>
    <row r="92" spans="38:40" x14ac:dyDescent="0.25">
      <c r="AN92" s="12">
        <v>1.0396871566772461</v>
      </c>
    </row>
    <row r="93" spans="38:40" x14ac:dyDescent="0.25">
      <c r="AN93" s="12">
        <v>1.0311319828033447</v>
      </c>
    </row>
    <row r="94" spans="38:40" x14ac:dyDescent="0.25">
      <c r="AN94" s="12">
        <v>1.0045979022979736</v>
      </c>
    </row>
    <row r="95" spans="38:40" x14ac:dyDescent="0.25">
      <c r="AN95" s="12">
        <v>1.0018577575683594</v>
      </c>
    </row>
    <row r="96" spans="38:40" x14ac:dyDescent="0.25">
      <c r="AN96" s="12">
        <v>1.0046358108520508</v>
      </c>
    </row>
    <row r="97" spans="40:40" x14ac:dyDescent="0.25">
      <c r="AN97" s="12">
        <v>1.0190626382827759</v>
      </c>
    </row>
    <row r="98" spans="40:40" x14ac:dyDescent="0.25">
      <c r="AN98" s="12">
        <v>1.0183212757110596</v>
      </c>
    </row>
    <row r="99" spans="40:40" x14ac:dyDescent="0.25">
      <c r="AN99" s="12">
        <v>1.0144158601760864</v>
      </c>
    </row>
    <row r="100" spans="40:40" x14ac:dyDescent="0.25">
      <c r="AN100" s="12">
        <v>1.0122885704040527</v>
      </c>
    </row>
    <row r="101" spans="40:40" x14ac:dyDescent="0.25">
      <c r="AN101" s="12">
        <v>1.0022300481796265</v>
      </c>
    </row>
    <row r="119" spans="34:35" x14ac:dyDescent="0.25">
      <c r="AH119" s="12" t="s">
        <v>170</v>
      </c>
      <c r="AI119" s="12">
        <v>0</v>
      </c>
    </row>
    <row r="120" spans="34:35" x14ac:dyDescent="0.25">
      <c r="AH120" s="12" t="s">
        <v>171</v>
      </c>
      <c r="AI120" s="12">
        <v>1</v>
      </c>
    </row>
    <row r="121" spans="34:35" x14ac:dyDescent="0.25">
      <c r="AH121" s="12" t="s">
        <v>172</v>
      </c>
      <c r="AI121" s="12">
        <v>1</v>
      </c>
    </row>
    <row r="122" spans="34:35" x14ac:dyDescent="0.25">
      <c r="AH122" s="12" t="s">
        <v>173</v>
      </c>
      <c r="AI122" s="12">
        <v>0</v>
      </c>
    </row>
    <row r="123" spans="34:35" x14ac:dyDescent="0.25">
      <c r="AH123" s="12" t="s">
        <v>174</v>
      </c>
      <c r="AI123" s="12">
        <v>2</v>
      </c>
    </row>
    <row r="124" spans="34:35" x14ac:dyDescent="0.25">
      <c r="AH124" s="12" t="s">
        <v>175</v>
      </c>
      <c r="AI124" s="12">
        <v>2</v>
      </c>
    </row>
    <row r="125" spans="34:35" x14ac:dyDescent="0.25">
      <c r="AH125" s="12" t="s">
        <v>110</v>
      </c>
      <c r="AI125" s="12">
        <v>1</v>
      </c>
    </row>
    <row r="126" spans="34:35" x14ac:dyDescent="0.25">
      <c r="AH126" s="12" t="s">
        <v>111</v>
      </c>
      <c r="AI126" s="12">
        <v>1</v>
      </c>
    </row>
    <row r="127" spans="34:35" x14ac:dyDescent="0.25">
      <c r="AH127" s="12" t="s">
        <v>176</v>
      </c>
      <c r="AI127" s="12">
        <v>0</v>
      </c>
    </row>
    <row r="128" spans="34:35" x14ac:dyDescent="0.25">
      <c r="AH128" s="12" t="s">
        <v>177</v>
      </c>
      <c r="AI128" s="12">
        <v>2</v>
      </c>
    </row>
    <row r="129" spans="34:35" x14ac:dyDescent="0.25">
      <c r="AH129" s="12" t="s">
        <v>178</v>
      </c>
      <c r="AI129" s="12">
        <v>0</v>
      </c>
    </row>
    <row r="130" spans="34:35" x14ac:dyDescent="0.25">
      <c r="AH130" s="12" t="s">
        <v>179</v>
      </c>
      <c r="AI130" s="12">
        <v>0</v>
      </c>
    </row>
    <row r="131" spans="34:35" x14ac:dyDescent="0.25">
      <c r="AH131" s="12" t="s">
        <v>180</v>
      </c>
      <c r="AI131" s="12">
        <v>0</v>
      </c>
    </row>
    <row r="132" spans="34:35" x14ac:dyDescent="0.25">
      <c r="AH132" s="12" t="s">
        <v>181</v>
      </c>
      <c r="AI132" s="12">
        <v>1</v>
      </c>
    </row>
    <row r="133" spans="34:35" x14ac:dyDescent="0.25">
      <c r="AH133" s="12" t="s">
        <v>182</v>
      </c>
      <c r="AI133" s="12">
        <v>1</v>
      </c>
    </row>
    <row r="134" spans="34:35" x14ac:dyDescent="0.25">
      <c r="AH134" s="12" t="s">
        <v>183</v>
      </c>
      <c r="AI134" s="12">
        <v>2</v>
      </c>
    </row>
    <row r="135" spans="34:35" x14ac:dyDescent="0.25">
      <c r="AH135" s="12" t="s">
        <v>112</v>
      </c>
      <c r="AI135" s="12">
        <v>0</v>
      </c>
    </row>
    <row r="136" spans="34:35" x14ac:dyDescent="0.25">
      <c r="AH136" s="12" t="s">
        <v>184</v>
      </c>
      <c r="AI136" s="12">
        <v>2</v>
      </c>
    </row>
    <row r="137" spans="34:35" x14ac:dyDescent="0.25">
      <c r="AH137" s="12" t="s">
        <v>185</v>
      </c>
      <c r="AI137" s="12">
        <v>1</v>
      </c>
    </row>
    <row r="138" spans="34:35" x14ac:dyDescent="0.25">
      <c r="AH138" s="12" t="s">
        <v>186</v>
      </c>
      <c r="AI138" s="12">
        <v>2</v>
      </c>
    </row>
    <row r="139" spans="34:35" x14ac:dyDescent="0.25">
      <c r="AH139" s="12" t="s">
        <v>187</v>
      </c>
      <c r="AI139" s="12">
        <v>1</v>
      </c>
    </row>
    <row r="140" spans="34:35" x14ac:dyDescent="0.25">
      <c r="AH140" s="12" t="s">
        <v>188</v>
      </c>
      <c r="AI140" s="12">
        <v>1</v>
      </c>
    </row>
    <row r="141" spans="34:35" x14ac:dyDescent="0.25">
      <c r="AH141" s="12" t="s">
        <v>189</v>
      </c>
      <c r="AI141" s="12">
        <v>1</v>
      </c>
    </row>
    <row r="142" spans="34:35" x14ac:dyDescent="0.25">
      <c r="AH142" s="12" t="s">
        <v>190</v>
      </c>
      <c r="AI142" s="12">
        <v>2</v>
      </c>
    </row>
    <row r="143" spans="34:35" x14ac:dyDescent="0.25">
      <c r="AH143" s="12" t="s">
        <v>191</v>
      </c>
      <c r="AI143" s="12">
        <v>0</v>
      </c>
    </row>
    <row r="144" spans="34:35" x14ac:dyDescent="0.25">
      <c r="AH144" s="12" t="s">
        <v>192</v>
      </c>
      <c r="AI144" s="12">
        <v>1</v>
      </c>
    </row>
    <row r="145" spans="34:35" x14ac:dyDescent="0.25">
      <c r="AH145" s="12" t="s">
        <v>193</v>
      </c>
      <c r="AI145" s="12">
        <v>1</v>
      </c>
    </row>
    <row r="146" spans="34:35" x14ac:dyDescent="0.25">
      <c r="AH146" s="12" t="s">
        <v>194</v>
      </c>
      <c r="AI146" s="12">
        <v>1</v>
      </c>
    </row>
    <row r="147" spans="34:35" x14ac:dyDescent="0.25">
      <c r="AH147" s="12" t="s">
        <v>195</v>
      </c>
      <c r="AI147" s="12">
        <v>1</v>
      </c>
    </row>
    <row r="148" spans="34:35" x14ac:dyDescent="0.25">
      <c r="AH148" s="12" t="s">
        <v>196</v>
      </c>
      <c r="AI148" s="12">
        <v>2</v>
      </c>
    </row>
    <row r="149" spans="34:35" x14ac:dyDescent="0.25">
      <c r="AH149" s="12" t="s">
        <v>197</v>
      </c>
      <c r="AI149" s="12">
        <v>1</v>
      </c>
    </row>
    <row r="150" spans="34:35" x14ac:dyDescent="0.25">
      <c r="AH150" s="12" t="s">
        <v>198</v>
      </c>
      <c r="AI150" s="12">
        <v>1</v>
      </c>
    </row>
    <row r="151" spans="34:35" x14ac:dyDescent="0.25">
      <c r="AH151" s="12" t="s">
        <v>199</v>
      </c>
      <c r="AI151" s="12">
        <v>0</v>
      </c>
    </row>
    <row r="152" spans="34:35" x14ac:dyDescent="0.25">
      <c r="AH152" s="12" t="s">
        <v>200</v>
      </c>
      <c r="AI152" s="12">
        <v>2</v>
      </c>
    </row>
    <row r="153" spans="34:35" x14ac:dyDescent="0.25">
      <c r="AH153" s="12" t="s">
        <v>201</v>
      </c>
      <c r="AI153" s="12">
        <v>1</v>
      </c>
    </row>
    <row r="154" spans="34:35" x14ac:dyDescent="0.25">
      <c r="AH154" s="12" t="s">
        <v>202</v>
      </c>
      <c r="AI154" s="12">
        <v>0</v>
      </c>
    </row>
    <row r="155" spans="34:35" x14ac:dyDescent="0.25">
      <c r="AH155" s="12" t="s">
        <v>203</v>
      </c>
      <c r="AI155" s="12">
        <v>2</v>
      </c>
    </row>
    <row r="156" spans="34:35" x14ac:dyDescent="0.25">
      <c r="AH156" s="12" t="s">
        <v>204</v>
      </c>
      <c r="AI156" s="12">
        <v>1</v>
      </c>
    </row>
    <row r="157" spans="34:35" x14ac:dyDescent="0.25">
      <c r="AH157" s="12" t="s">
        <v>205</v>
      </c>
      <c r="AI157" s="12">
        <v>0</v>
      </c>
    </row>
    <row r="158" spans="34:35" x14ac:dyDescent="0.25">
      <c r="AH158" s="12" t="s">
        <v>206</v>
      </c>
      <c r="AI158" s="12">
        <v>1</v>
      </c>
    </row>
    <row r="159" spans="34:35" x14ac:dyDescent="0.25">
      <c r="AH159" s="12" t="s">
        <v>207</v>
      </c>
      <c r="AI159" s="12">
        <v>1</v>
      </c>
    </row>
    <row r="160" spans="34:35" x14ac:dyDescent="0.25">
      <c r="AH160" s="12" t="s">
        <v>208</v>
      </c>
      <c r="AI160" s="12">
        <v>1</v>
      </c>
    </row>
    <row r="161" spans="34:35" x14ac:dyDescent="0.25">
      <c r="AH161" s="12" t="s">
        <v>209</v>
      </c>
      <c r="AI161" s="12">
        <v>0</v>
      </c>
    </row>
    <row r="162" spans="34:35" x14ac:dyDescent="0.25">
      <c r="AH162" s="12" t="s">
        <v>210</v>
      </c>
      <c r="AI162" s="12">
        <v>2</v>
      </c>
    </row>
    <row r="163" spans="34:35" x14ac:dyDescent="0.25">
      <c r="AH163" s="12" t="s">
        <v>211</v>
      </c>
      <c r="AI163" s="12">
        <v>1</v>
      </c>
    </row>
    <row r="164" spans="34:35" x14ac:dyDescent="0.25">
      <c r="AH164" s="12" t="s">
        <v>212</v>
      </c>
      <c r="AI164" s="12">
        <v>1</v>
      </c>
    </row>
    <row r="165" spans="34:35" x14ac:dyDescent="0.25">
      <c r="AH165" s="12" t="s">
        <v>213</v>
      </c>
      <c r="AI165" s="12">
        <v>1</v>
      </c>
    </row>
    <row r="166" spans="34:35" x14ac:dyDescent="0.25">
      <c r="AH166" s="12" t="s">
        <v>214</v>
      </c>
      <c r="AI166" s="12">
        <v>1</v>
      </c>
    </row>
    <row r="167" spans="34:35" x14ac:dyDescent="0.25">
      <c r="AH167" s="12" t="s">
        <v>215</v>
      </c>
      <c r="AI167" s="12">
        <v>2</v>
      </c>
    </row>
    <row r="168" spans="34:35" x14ac:dyDescent="0.25">
      <c r="AH168" s="12" t="s">
        <v>216</v>
      </c>
      <c r="AI168" s="12">
        <v>1</v>
      </c>
    </row>
    <row r="169" spans="34:35" x14ac:dyDescent="0.25">
      <c r="AH169" s="12" t="s">
        <v>217</v>
      </c>
      <c r="AI169" s="12">
        <v>1</v>
      </c>
    </row>
    <row r="170" spans="34:35" x14ac:dyDescent="0.25">
      <c r="AH170" s="12" t="s">
        <v>218</v>
      </c>
      <c r="AI170" s="12">
        <v>1</v>
      </c>
    </row>
    <row r="171" spans="34:35" x14ac:dyDescent="0.25">
      <c r="AH171" s="12" t="s">
        <v>219</v>
      </c>
      <c r="AI171" s="12">
        <v>2</v>
      </c>
    </row>
    <row r="172" spans="34:35" x14ac:dyDescent="0.25">
      <c r="AH172" s="12" t="s">
        <v>220</v>
      </c>
      <c r="AI172" s="12">
        <v>1</v>
      </c>
    </row>
    <row r="173" spans="34:35" x14ac:dyDescent="0.25">
      <c r="AH173" s="12" t="s">
        <v>221</v>
      </c>
      <c r="AI173" s="12">
        <v>1</v>
      </c>
    </row>
    <row r="174" spans="34:35" x14ac:dyDescent="0.25">
      <c r="AH174" s="12" t="s">
        <v>222</v>
      </c>
      <c r="AI174" s="12">
        <v>1</v>
      </c>
    </row>
    <row r="175" spans="34:35" x14ac:dyDescent="0.25">
      <c r="AH175" s="12" t="s">
        <v>223</v>
      </c>
      <c r="AI175" s="12">
        <v>0</v>
      </c>
    </row>
    <row r="176" spans="34:35" x14ac:dyDescent="0.25">
      <c r="AH176" s="12" t="s">
        <v>224</v>
      </c>
      <c r="AI176" s="12">
        <v>1</v>
      </c>
    </row>
    <row r="177" spans="34:35" x14ac:dyDescent="0.25">
      <c r="AH177" s="12" t="s">
        <v>225</v>
      </c>
      <c r="AI177" s="12">
        <v>0</v>
      </c>
    </row>
    <row r="178" spans="34:35" x14ac:dyDescent="0.25">
      <c r="AH178" s="12" t="s">
        <v>226</v>
      </c>
      <c r="AI178" s="12">
        <v>0</v>
      </c>
    </row>
    <row r="179" spans="34:35" x14ac:dyDescent="0.25">
      <c r="AH179" s="12" t="s">
        <v>227</v>
      </c>
      <c r="AI179" s="12">
        <v>0</v>
      </c>
    </row>
  </sheetData>
  <sortState xmlns:xlrd2="http://schemas.microsoft.com/office/spreadsheetml/2017/richdata2" ref="AL9:AN41">
    <sortCondition descending="1" ref="AN9"/>
  </sortState>
  <phoneticPr fontId="1" type="noConversion"/>
  <conditionalFormatting sqref="I9:T26">
    <cfRule type="expression" dxfId="4" priority="6">
      <formula>$I9&lt;&gt;OFFSET($I9,1,)</formula>
    </cfRule>
  </conditionalFormatting>
  <conditionalFormatting sqref="W9:AE19">
    <cfRule type="expression" dxfId="3" priority="4">
      <formula>W9&gt;2</formula>
    </cfRule>
  </conditionalFormatting>
  <conditionalFormatting sqref="L9:O26">
    <cfRule type="expression" dxfId="2" priority="1">
      <formula>_xlfn.XLOOKUP(L9,$A$9:$A$27,$E$9:$E$27,"?",0)="F"</formula>
    </cfRule>
    <cfRule type="expression" dxfId="1" priority="3">
      <formula>_xlfn.XLOOKUP(L9,$A$9:$A$27,$C$9:$C$27,"?",0)="oui"</formula>
    </cfRule>
  </conditionalFormatting>
  <conditionalFormatting sqref="V9:V34">
    <cfRule type="expression" dxfId="0" priority="2">
      <formula>_xlfn.XLOOKUP(V9,$A$9:$A$27,$E$9:$E$27,"?",0)="F"</formula>
    </cfRule>
  </conditionalFormatting>
  <dataValidations disablePrompts="1" count="1">
    <dataValidation type="whole" allowBlank="1" showInputMessage="1" showErrorMessage="1" sqref="I1" xr:uid="{46C47494-F00C-49F2-BB6F-B7AF32CBA9AD}">
      <formula1>1</formula1>
      <formula2>10</formula2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9</vt:i4>
      </vt:variant>
    </vt:vector>
  </HeadingPairs>
  <TitlesOfParts>
    <vt:vector size="11" baseType="lpstr">
      <vt:lpstr>Résultats</vt:lpstr>
      <vt:lpstr>Données</vt:lpstr>
      <vt:lpstr>Adres</vt:lpstr>
      <vt:lpstr>Adresses</vt:lpstr>
      <vt:lpstr>Couples</vt:lpstr>
      <vt:lpstr>Fautes</vt:lpstr>
      <vt:lpstr>nombre_d_essais</vt:lpstr>
      <vt:lpstr>Penalites</vt:lpstr>
      <vt:lpstr>t_Couples</vt:lpstr>
      <vt:lpstr>Tabel3</vt:lpstr>
      <vt:lpstr>Tellers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Lick</dc:creator>
  <cp:lastModifiedBy>BSA</cp:lastModifiedBy>
  <dcterms:created xsi:type="dcterms:W3CDTF">2025-11-15T10:22:49Z</dcterms:created>
  <dcterms:modified xsi:type="dcterms:W3CDTF">2025-11-22T09:48:16Z</dcterms:modified>
</cp:coreProperties>
</file>