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5BF774-EFD9-4D1E-9454-05C66C6FD9E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CONFIG" sheetId="1" r:id="rId1"/>
    <sheet name="Mois" sheetId="4" r:id="rId2"/>
    <sheet name="Annee" sheetId="3" r:id="rId3"/>
  </sheets>
  <functionGroups builtInGroupCount="19"/>
  <definedNames>
    <definedName name="_xlnm._FilterDatabase" localSheetId="1" hidden="1">Mois!$B$4:$B$47</definedName>
    <definedName name="Absent_au">TBL_Absences[au]</definedName>
    <definedName name="Absent_Du">TBL_Absences[du]</definedName>
    <definedName name="Absent_nom">TBL_Absences[nom]</definedName>
    <definedName name="DATE_D_ENTREE">CONFIG!$B$1</definedName>
    <definedName name="Maand">Mois!$G$5:$AK$29</definedName>
    <definedName name="MesDates">TBL_Assignements[Date]</definedName>
    <definedName name="MesMois">Tabel8[Mois]</definedName>
    <definedName name="MesServices">TBL_Assignements[[Nom1]:[Nom3]]</definedName>
    <definedName name="MesSpares">TBL_Assignements[Nom4]</definedName>
    <definedName name="MonMois">Mois!$B$1</definedName>
  </definedNames>
  <calcPr calcId="191028"/>
  <pivotCaches>
    <pivotCache cacheId="12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0" i="3" l="1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K77" i="1"/>
  <c r="K34" i="1"/>
  <c r="CB29" i="3"/>
  <c r="CB30" i="3"/>
  <c r="CB31" i="3"/>
  <c r="K17" i="1"/>
  <c r="K4" i="1"/>
  <c r="K3" i="1"/>
  <c r="K78" i="1" l="1"/>
  <c r="E26" i="1"/>
  <c r="E8" i="1"/>
  <c r="K33" i="1" s="1"/>
  <c r="E9" i="1"/>
  <c r="K7" i="3" a="1"/>
  <c r="K7" i="3" s="1"/>
  <c r="CA5" i="3"/>
  <c r="CA4" i="3"/>
  <c r="CB7" i="3"/>
  <c r="CB8" i="3"/>
  <c r="CB9" i="3"/>
  <c r="CB10" i="3"/>
  <c r="CB11" i="3"/>
  <c r="CB12" i="3"/>
  <c r="CB13" i="3"/>
  <c r="CB14" i="3"/>
  <c r="CB15" i="3"/>
  <c r="CB16" i="3"/>
  <c r="CB17" i="3"/>
  <c r="CB18" i="3"/>
  <c r="CB19" i="3"/>
  <c r="CB20" i="3"/>
  <c r="CB21" i="3"/>
  <c r="CB22" i="3"/>
  <c r="CB23" i="3"/>
  <c r="CB24" i="3"/>
  <c r="CB25" i="3"/>
  <c r="CB26" i="3"/>
  <c r="CB27" i="3"/>
  <c r="CB28" i="3"/>
  <c r="BX2" i="3"/>
  <c r="BX4" i="3"/>
  <c r="BX5" i="3"/>
  <c r="G30" i="4" a="1"/>
  <c r="G30" i="4" s="1"/>
  <c r="H30" i="4" a="1"/>
  <c r="H30" i="4" s="1"/>
  <c r="I30" i="4" a="1"/>
  <c r="I30" i="4" s="1"/>
  <c r="J30" i="4" a="1"/>
  <c r="J30" i="4" s="1"/>
  <c r="K30" i="4" a="1"/>
  <c r="K30" i="4" s="1"/>
  <c r="L30" i="4" a="1"/>
  <c r="L30" i="4" s="1"/>
  <c r="M30" i="4" a="1"/>
  <c r="M30" i="4" s="1"/>
  <c r="N30" i="4" a="1"/>
  <c r="N30" i="4" s="1"/>
  <c r="O30" i="4" a="1"/>
  <c r="O30" i="4" s="1"/>
  <c r="P30" i="4" a="1"/>
  <c r="P30" i="4" s="1"/>
  <c r="Q30" i="4" a="1"/>
  <c r="Q30" i="4" s="1"/>
  <c r="R30" i="4" a="1"/>
  <c r="R30" i="4" s="1"/>
  <c r="S30" i="4" a="1"/>
  <c r="S30" i="4" s="1"/>
  <c r="T30" i="4" a="1"/>
  <c r="T30" i="4" s="1"/>
  <c r="U30" i="4" a="1"/>
  <c r="U30" i="4" s="1"/>
  <c r="V30" i="4" a="1"/>
  <c r="V30" i="4" s="1"/>
  <c r="W30" i="4" a="1"/>
  <c r="W30" i="4" s="1"/>
  <c r="X30" i="4" a="1"/>
  <c r="X30" i="4" s="1"/>
  <c r="Y30" i="4" a="1"/>
  <c r="Y30" i="4" s="1"/>
  <c r="Z30" i="4" a="1"/>
  <c r="Z30" i="4" s="1"/>
  <c r="AA30" i="4" a="1"/>
  <c r="AA30" i="4" s="1"/>
  <c r="AB30" i="4" a="1"/>
  <c r="AB30" i="4" s="1"/>
  <c r="AC30" i="4" a="1"/>
  <c r="AC30" i="4" s="1"/>
  <c r="AD30" i="4" a="1"/>
  <c r="AD30" i="4" s="1"/>
  <c r="AE30" i="4" a="1"/>
  <c r="AE30" i="4" s="1"/>
  <c r="AF30" i="4" a="1"/>
  <c r="AF30" i="4" s="1"/>
  <c r="AG30" i="4" a="1"/>
  <c r="AG30" i="4" s="1"/>
  <c r="AH30" i="4" a="1"/>
  <c r="AH30" i="4" s="1"/>
  <c r="AI30" i="4" a="1"/>
  <c r="AI30" i="4" s="1"/>
  <c r="AJ30" i="4" a="1"/>
  <c r="AJ30" i="4" s="1"/>
  <c r="AK30" i="4" a="1"/>
  <c r="AK30" i="4" s="1"/>
  <c r="G31" i="4" a="1"/>
  <c r="G31" i="4" s="1"/>
  <c r="H31" i="4" a="1"/>
  <c r="H31" i="4" s="1"/>
  <c r="I31" i="4" a="1"/>
  <c r="I31" i="4" s="1"/>
  <c r="J31" i="4" a="1"/>
  <c r="J31" i="4" s="1"/>
  <c r="K31" i="4" a="1"/>
  <c r="K31" i="4" s="1"/>
  <c r="L31" i="4" a="1"/>
  <c r="L31" i="4" s="1"/>
  <c r="M31" i="4" a="1"/>
  <c r="M31" i="4" s="1"/>
  <c r="N31" i="4" a="1"/>
  <c r="N31" i="4" s="1"/>
  <c r="O31" i="4" a="1"/>
  <c r="O31" i="4" s="1"/>
  <c r="P31" i="4" a="1"/>
  <c r="P31" i="4" s="1"/>
  <c r="Q31" i="4" a="1"/>
  <c r="Q31" i="4" s="1"/>
  <c r="R31" i="4" a="1"/>
  <c r="R31" i="4" s="1"/>
  <c r="S31" i="4" a="1"/>
  <c r="S31" i="4" s="1"/>
  <c r="T31" i="4" a="1"/>
  <c r="T31" i="4" s="1"/>
  <c r="U31" i="4" a="1"/>
  <c r="U31" i="4" s="1"/>
  <c r="V31" i="4" a="1"/>
  <c r="V31" i="4" s="1"/>
  <c r="W31" i="4" a="1"/>
  <c r="W31" i="4" s="1"/>
  <c r="X31" i="4" a="1"/>
  <c r="X31" i="4" s="1"/>
  <c r="Y31" i="4" a="1"/>
  <c r="Y31" i="4" s="1"/>
  <c r="Z31" i="4" a="1"/>
  <c r="Z31" i="4" s="1"/>
  <c r="AA31" i="4" a="1"/>
  <c r="AA31" i="4" s="1"/>
  <c r="AB31" i="4" a="1"/>
  <c r="AB31" i="4" s="1"/>
  <c r="AC31" i="4" a="1"/>
  <c r="AC31" i="4" s="1"/>
  <c r="AD31" i="4" a="1"/>
  <c r="AD31" i="4" s="1"/>
  <c r="AE31" i="4" a="1"/>
  <c r="AE31" i="4" s="1"/>
  <c r="AF31" i="4" a="1"/>
  <c r="AF31" i="4" s="1"/>
  <c r="AG31" i="4" a="1"/>
  <c r="AG31" i="4" s="1"/>
  <c r="AH31" i="4" a="1"/>
  <c r="AH31" i="4" s="1"/>
  <c r="AI31" i="4" a="1"/>
  <c r="AI31" i="4" s="1"/>
  <c r="AJ31" i="4" a="1"/>
  <c r="AJ31" i="4" s="1"/>
  <c r="AK31" i="4" a="1"/>
  <c r="AK31" i="4" s="1"/>
  <c r="G32" i="4" a="1"/>
  <c r="G32" i="4" s="1"/>
  <c r="H32" i="4" a="1"/>
  <c r="H32" i="4" s="1"/>
  <c r="I32" i="4" a="1"/>
  <c r="I32" i="4" s="1"/>
  <c r="J32" i="4" a="1"/>
  <c r="J32" i="4" s="1"/>
  <c r="K32" i="4" a="1"/>
  <c r="K32" i="4" s="1"/>
  <c r="L32" i="4" a="1"/>
  <c r="L32" i="4" s="1"/>
  <c r="M32" i="4" a="1"/>
  <c r="M32" i="4" s="1"/>
  <c r="N32" i="4" a="1"/>
  <c r="N32" i="4" s="1"/>
  <c r="O32" i="4" a="1"/>
  <c r="O32" i="4" s="1"/>
  <c r="P32" i="4" a="1"/>
  <c r="P32" i="4" s="1"/>
  <c r="Q32" i="4" a="1"/>
  <c r="Q32" i="4" s="1"/>
  <c r="R32" i="4" a="1"/>
  <c r="R32" i="4" s="1"/>
  <c r="S32" i="4" a="1"/>
  <c r="S32" i="4" s="1"/>
  <c r="T32" i="4" a="1"/>
  <c r="T32" i="4" s="1"/>
  <c r="U32" i="4" a="1"/>
  <c r="U32" i="4" s="1"/>
  <c r="V32" i="4" a="1"/>
  <c r="V32" i="4" s="1"/>
  <c r="W32" i="4" a="1"/>
  <c r="W32" i="4" s="1"/>
  <c r="X32" i="4" a="1"/>
  <c r="X32" i="4" s="1"/>
  <c r="Y32" i="4" a="1"/>
  <c r="Y32" i="4" s="1"/>
  <c r="Z32" i="4" a="1"/>
  <c r="Z32" i="4" s="1"/>
  <c r="AA32" i="4" a="1"/>
  <c r="AA32" i="4" s="1"/>
  <c r="AB32" i="4" a="1"/>
  <c r="AB32" i="4" s="1"/>
  <c r="AC32" i="4" a="1"/>
  <c r="AC32" i="4" s="1"/>
  <c r="AD32" i="4" a="1"/>
  <c r="AD32" i="4" s="1"/>
  <c r="AE32" i="4" a="1"/>
  <c r="AE32" i="4" s="1"/>
  <c r="AF32" i="4" a="1"/>
  <c r="AF32" i="4" s="1"/>
  <c r="AG32" i="4" a="1"/>
  <c r="AG32" i="4" s="1"/>
  <c r="AH32" i="4" a="1"/>
  <c r="AH32" i="4" s="1"/>
  <c r="AI32" i="4" a="1"/>
  <c r="AI32" i="4" s="1"/>
  <c r="AJ32" i="4" a="1"/>
  <c r="AJ32" i="4" s="1"/>
  <c r="AK32" i="4" a="1"/>
  <c r="AK32" i="4" s="1"/>
  <c r="G33" i="4" a="1"/>
  <c r="G33" i="4" s="1"/>
  <c r="H33" i="4" a="1"/>
  <c r="H33" i="4" s="1"/>
  <c r="I33" i="4" a="1"/>
  <c r="I33" i="4" s="1"/>
  <c r="J33" i="4" a="1"/>
  <c r="J33" i="4" s="1"/>
  <c r="K33" i="4" a="1"/>
  <c r="K33" i="4" s="1"/>
  <c r="L33" i="4" a="1"/>
  <c r="L33" i="4" s="1"/>
  <c r="M33" i="4" a="1"/>
  <c r="M33" i="4" s="1"/>
  <c r="N33" i="4" a="1"/>
  <c r="N33" i="4" s="1"/>
  <c r="O33" i="4" a="1"/>
  <c r="O33" i="4" s="1"/>
  <c r="P33" i="4" a="1"/>
  <c r="P33" i="4" s="1"/>
  <c r="Q33" i="4" a="1"/>
  <c r="Q33" i="4" s="1"/>
  <c r="R33" i="4" a="1"/>
  <c r="R33" i="4" s="1"/>
  <c r="S33" i="4" a="1"/>
  <c r="S33" i="4" s="1"/>
  <c r="T33" i="4" a="1"/>
  <c r="T33" i="4" s="1"/>
  <c r="U33" i="4" a="1"/>
  <c r="U33" i="4" s="1"/>
  <c r="V33" i="4" a="1"/>
  <c r="V33" i="4" s="1"/>
  <c r="W33" i="4" a="1"/>
  <c r="W33" i="4" s="1"/>
  <c r="X33" i="4" a="1"/>
  <c r="X33" i="4" s="1"/>
  <c r="Y33" i="4" a="1"/>
  <c r="Y33" i="4" s="1"/>
  <c r="Z33" i="4" a="1"/>
  <c r="Z33" i="4" s="1"/>
  <c r="AA33" i="4" a="1"/>
  <c r="AA33" i="4" s="1"/>
  <c r="AB33" i="4" a="1"/>
  <c r="AB33" i="4" s="1"/>
  <c r="AC33" i="4" a="1"/>
  <c r="AC33" i="4" s="1"/>
  <c r="AD33" i="4" a="1"/>
  <c r="AD33" i="4" s="1"/>
  <c r="AE33" i="4" a="1"/>
  <c r="AE33" i="4" s="1"/>
  <c r="AF33" i="4" a="1"/>
  <c r="AF33" i="4" s="1"/>
  <c r="AG33" i="4" a="1"/>
  <c r="AG33" i="4" s="1"/>
  <c r="AH33" i="4" a="1"/>
  <c r="AH33" i="4" s="1"/>
  <c r="AI33" i="4" a="1"/>
  <c r="AI33" i="4" s="1"/>
  <c r="AJ33" i="4" a="1"/>
  <c r="AJ33" i="4" s="1"/>
  <c r="AK33" i="4" a="1"/>
  <c r="AK33" i="4" s="1"/>
  <c r="G34" i="4" a="1"/>
  <c r="G34" i="4" s="1"/>
  <c r="H34" i="4" a="1"/>
  <c r="H34" i="4" s="1"/>
  <c r="I34" i="4" a="1"/>
  <c r="I34" i="4" s="1"/>
  <c r="J34" i="4" a="1"/>
  <c r="J34" i="4" s="1"/>
  <c r="K34" i="4" a="1"/>
  <c r="K34" i="4" s="1"/>
  <c r="L34" i="4" a="1"/>
  <c r="L34" i="4" s="1"/>
  <c r="M34" i="4" a="1"/>
  <c r="M34" i="4" s="1"/>
  <c r="N34" i="4" a="1"/>
  <c r="N34" i="4" s="1"/>
  <c r="O34" i="4" a="1"/>
  <c r="O34" i="4" s="1"/>
  <c r="P34" i="4" a="1"/>
  <c r="P34" i="4" s="1"/>
  <c r="Q34" i="4" a="1"/>
  <c r="Q34" i="4" s="1"/>
  <c r="R34" i="4" a="1"/>
  <c r="R34" i="4" s="1"/>
  <c r="S34" i="4" a="1"/>
  <c r="S34" i="4" s="1"/>
  <c r="T34" i="4" a="1"/>
  <c r="T34" i="4" s="1"/>
  <c r="U34" i="4" a="1"/>
  <c r="U34" i="4" s="1"/>
  <c r="V34" i="4" a="1"/>
  <c r="V34" i="4" s="1"/>
  <c r="W34" i="4" a="1"/>
  <c r="W34" i="4" s="1"/>
  <c r="X34" i="4" a="1"/>
  <c r="X34" i="4" s="1"/>
  <c r="Y34" i="4" a="1"/>
  <c r="Y34" i="4" s="1"/>
  <c r="Z34" i="4" a="1"/>
  <c r="Z34" i="4" s="1"/>
  <c r="AA34" i="4" a="1"/>
  <c r="AA34" i="4" s="1"/>
  <c r="AB34" i="4" a="1"/>
  <c r="AB34" i="4" s="1"/>
  <c r="AC34" i="4" a="1"/>
  <c r="AC34" i="4" s="1"/>
  <c r="AD34" i="4" a="1"/>
  <c r="AD34" i="4" s="1"/>
  <c r="AE34" i="4" a="1"/>
  <c r="AE34" i="4" s="1"/>
  <c r="AF34" i="4" a="1"/>
  <c r="AF34" i="4" s="1"/>
  <c r="AG34" i="4" a="1"/>
  <c r="AG34" i="4" s="1"/>
  <c r="AH34" i="4" a="1"/>
  <c r="AH34" i="4" s="1"/>
  <c r="AI34" i="4" a="1"/>
  <c r="AI34" i="4" s="1"/>
  <c r="AJ34" i="4" a="1"/>
  <c r="AJ34" i="4" s="1"/>
  <c r="AK34" i="4" a="1"/>
  <c r="AK34" i="4" s="1"/>
  <c r="G35" i="4" a="1"/>
  <c r="G35" i="4" s="1"/>
  <c r="H35" i="4" a="1"/>
  <c r="H35" i="4" s="1"/>
  <c r="I35" i="4" a="1"/>
  <c r="I35" i="4" s="1"/>
  <c r="J35" i="4" a="1"/>
  <c r="J35" i="4" s="1"/>
  <c r="K35" i="4" a="1"/>
  <c r="K35" i="4" s="1"/>
  <c r="L35" i="4" a="1"/>
  <c r="L35" i="4" s="1"/>
  <c r="M35" i="4" a="1"/>
  <c r="M35" i="4" s="1"/>
  <c r="N35" i="4" a="1"/>
  <c r="N35" i="4" s="1"/>
  <c r="O35" i="4" a="1"/>
  <c r="O35" i="4" s="1"/>
  <c r="P35" i="4" a="1"/>
  <c r="P35" i="4" s="1"/>
  <c r="Q35" i="4" a="1"/>
  <c r="Q35" i="4" s="1"/>
  <c r="R35" i="4" a="1"/>
  <c r="R35" i="4" s="1"/>
  <c r="S35" i="4" a="1"/>
  <c r="S35" i="4" s="1"/>
  <c r="T35" i="4" a="1"/>
  <c r="T35" i="4" s="1"/>
  <c r="U35" i="4" a="1"/>
  <c r="U35" i="4" s="1"/>
  <c r="V35" i="4" a="1"/>
  <c r="V35" i="4" s="1"/>
  <c r="W35" i="4" a="1"/>
  <c r="W35" i="4" s="1"/>
  <c r="X35" i="4" a="1"/>
  <c r="X35" i="4" s="1"/>
  <c r="Y35" i="4" a="1"/>
  <c r="Y35" i="4" s="1"/>
  <c r="Z35" i="4" a="1"/>
  <c r="Z35" i="4" s="1"/>
  <c r="AA35" i="4" a="1"/>
  <c r="AA35" i="4" s="1"/>
  <c r="AB35" i="4" a="1"/>
  <c r="AB35" i="4" s="1"/>
  <c r="AC35" i="4" a="1"/>
  <c r="AC35" i="4" s="1"/>
  <c r="AD35" i="4" a="1"/>
  <c r="AD35" i="4" s="1"/>
  <c r="AE35" i="4" a="1"/>
  <c r="AE35" i="4" s="1"/>
  <c r="AF35" i="4" a="1"/>
  <c r="AF35" i="4" s="1"/>
  <c r="AG35" i="4" a="1"/>
  <c r="AG35" i="4" s="1"/>
  <c r="AH35" i="4" a="1"/>
  <c r="AH35" i="4" s="1"/>
  <c r="AI35" i="4" a="1"/>
  <c r="AI35" i="4" s="1"/>
  <c r="AJ35" i="4" a="1"/>
  <c r="AJ35" i="4" s="1"/>
  <c r="AK35" i="4" a="1"/>
  <c r="AK35" i="4" s="1"/>
  <c r="G36" i="4" a="1"/>
  <c r="G36" i="4" s="1"/>
  <c r="H36" i="4" a="1"/>
  <c r="H36" i="4" s="1"/>
  <c r="I36" i="4" a="1"/>
  <c r="I36" i="4" s="1"/>
  <c r="J36" i="4" a="1"/>
  <c r="J36" i="4" s="1"/>
  <c r="K36" i="4" a="1"/>
  <c r="K36" i="4" s="1"/>
  <c r="L36" i="4" a="1"/>
  <c r="L36" i="4" s="1"/>
  <c r="M36" i="4" a="1"/>
  <c r="M36" i="4" s="1"/>
  <c r="N36" i="4" a="1"/>
  <c r="N36" i="4" s="1"/>
  <c r="O36" i="4" a="1"/>
  <c r="O36" i="4" s="1"/>
  <c r="P36" i="4" a="1"/>
  <c r="P36" i="4" s="1"/>
  <c r="Q36" i="4" a="1"/>
  <c r="Q36" i="4" s="1"/>
  <c r="R36" i="4" a="1"/>
  <c r="R36" i="4" s="1"/>
  <c r="S36" i="4" a="1"/>
  <c r="S36" i="4" s="1"/>
  <c r="T36" i="4" a="1"/>
  <c r="T36" i="4" s="1"/>
  <c r="U36" i="4" a="1"/>
  <c r="U36" i="4" s="1"/>
  <c r="V36" i="4" a="1"/>
  <c r="V36" i="4" s="1"/>
  <c r="W36" i="4" a="1"/>
  <c r="W36" i="4" s="1"/>
  <c r="X36" i="4" a="1"/>
  <c r="X36" i="4" s="1"/>
  <c r="Y36" i="4" a="1"/>
  <c r="Y36" i="4" s="1"/>
  <c r="Z36" i="4" a="1"/>
  <c r="Z36" i="4" s="1"/>
  <c r="AA36" i="4" a="1"/>
  <c r="AA36" i="4" s="1"/>
  <c r="AB36" i="4" a="1"/>
  <c r="AB36" i="4" s="1"/>
  <c r="AC36" i="4" a="1"/>
  <c r="AC36" i="4" s="1"/>
  <c r="AD36" i="4" a="1"/>
  <c r="AD36" i="4" s="1"/>
  <c r="AE36" i="4" a="1"/>
  <c r="AE36" i="4" s="1"/>
  <c r="AF36" i="4" a="1"/>
  <c r="AF36" i="4" s="1"/>
  <c r="AG36" i="4" a="1"/>
  <c r="AG36" i="4" s="1"/>
  <c r="AH36" i="4" a="1"/>
  <c r="AH36" i="4" s="1"/>
  <c r="AI36" i="4" a="1"/>
  <c r="AI36" i="4" s="1"/>
  <c r="AJ36" i="4" a="1"/>
  <c r="AJ36" i="4" s="1"/>
  <c r="AK36" i="4" a="1"/>
  <c r="AK36" i="4" s="1"/>
  <c r="G37" i="4" a="1"/>
  <c r="G37" i="4" s="1"/>
  <c r="H37" i="4" a="1"/>
  <c r="H37" i="4" s="1"/>
  <c r="I37" i="4" a="1"/>
  <c r="I37" i="4" s="1"/>
  <c r="J37" i="4" a="1"/>
  <c r="J37" i="4" s="1"/>
  <c r="K37" i="4" a="1"/>
  <c r="K37" i="4" s="1"/>
  <c r="L37" i="4" a="1"/>
  <c r="L37" i="4" s="1"/>
  <c r="M37" i="4" a="1"/>
  <c r="M37" i="4" s="1"/>
  <c r="N37" i="4" a="1"/>
  <c r="N37" i="4" s="1"/>
  <c r="O37" i="4" a="1"/>
  <c r="O37" i="4" s="1"/>
  <c r="P37" i="4" a="1"/>
  <c r="P37" i="4" s="1"/>
  <c r="Q37" i="4" a="1"/>
  <c r="Q37" i="4" s="1"/>
  <c r="R37" i="4" a="1"/>
  <c r="R37" i="4" s="1"/>
  <c r="S37" i="4" a="1"/>
  <c r="S37" i="4" s="1"/>
  <c r="T37" i="4" a="1"/>
  <c r="T37" i="4" s="1"/>
  <c r="U37" i="4" a="1"/>
  <c r="U37" i="4" s="1"/>
  <c r="V37" i="4" a="1"/>
  <c r="V37" i="4" s="1"/>
  <c r="W37" i="4" a="1"/>
  <c r="W37" i="4" s="1"/>
  <c r="X37" i="4" a="1"/>
  <c r="X37" i="4" s="1"/>
  <c r="Y37" i="4" a="1"/>
  <c r="Y37" i="4" s="1"/>
  <c r="Z37" i="4" a="1"/>
  <c r="Z37" i="4" s="1"/>
  <c r="AA37" i="4" a="1"/>
  <c r="AA37" i="4" s="1"/>
  <c r="AB37" i="4" a="1"/>
  <c r="AB37" i="4" s="1"/>
  <c r="AC37" i="4" a="1"/>
  <c r="AC37" i="4" s="1"/>
  <c r="AD37" i="4" a="1"/>
  <c r="AD37" i="4" s="1"/>
  <c r="AE37" i="4" a="1"/>
  <c r="AE37" i="4" s="1"/>
  <c r="AF37" i="4" a="1"/>
  <c r="AF37" i="4" s="1"/>
  <c r="AG37" i="4" a="1"/>
  <c r="AG37" i="4" s="1"/>
  <c r="AH37" i="4" a="1"/>
  <c r="AH37" i="4" s="1"/>
  <c r="AI37" i="4" a="1"/>
  <c r="AI37" i="4" s="1"/>
  <c r="AJ37" i="4" a="1"/>
  <c r="AJ37" i="4" s="1"/>
  <c r="AK37" i="4" a="1"/>
  <c r="AK37" i="4" s="1"/>
  <c r="G38" i="4" a="1"/>
  <c r="G38" i="4" s="1"/>
  <c r="H38" i="4" a="1"/>
  <c r="H38" i="4" s="1"/>
  <c r="I38" i="4" a="1"/>
  <c r="I38" i="4" s="1"/>
  <c r="J38" i="4" a="1"/>
  <c r="J38" i="4" s="1"/>
  <c r="K38" i="4" a="1"/>
  <c r="K38" i="4" s="1"/>
  <c r="L38" i="4" a="1"/>
  <c r="L38" i="4" s="1"/>
  <c r="M38" i="4" a="1"/>
  <c r="M38" i="4" s="1"/>
  <c r="N38" i="4" a="1"/>
  <c r="N38" i="4" s="1"/>
  <c r="O38" i="4" a="1"/>
  <c r="O38" i="4" s="1"/>
  <c r="P38" i="4" a="1"/>
  <c r="P38" i="4" s="1"/>
  <c r="Q38" i="4" a="1"/>
  <c r="Q38" i="4" s="1"/>
  <c r="R38" i="4" a="1"/>
  <c r="R38" i="4" s="1"/>
  <c r="S38" i="4" a="1"/>
  <c r="S38" i="4" s="1"/>
  <c r="T38" i="4" a="1"/>
  <c r="T38" i="4" s="1"/>
  <c r="U38" i="4" a="1"/>
  <c r="U38" i="4" s="1"/>
  <c r="V38" i="4" a="1"/>
  <c r="V38" i="4" s="1"/>
  <c r="W38" i="4" a="1"/>
  <c r="W38" i="4" s="1"/>
  <c r="X38" i="4" a="1"/>
  <c r="X38" i="4" s="1"/>
  <c r="Y38" i="4" a="1"/>
  <c r="Y38" i="4" s="1"/>
  <c r="Z38" i="4" a="1"/>
  <c r="Z38" i="4" s="1"/>
  <c r="AA38" i="4" a="1"/>
  <c r="AA38" i="4" s="1"/>
  <c r="AB38" i="4" a="1"/>
  <c r="AB38" i="4" s="1"/>
  <c r="AC38" i="4" a="1"/>
  <c r="AC38" i="4" s="1"/>
  <c r="AD38" i="4" a="1"/>
  <c r="AD38" i="4" s="1"/>
  <c r="AE38" i="4" a="1"/>
  <c r="AE38" i="4" s="1"/>
  <c r="AF38" i="4" a="1"/>
  <c r="AF38" i="4" s="1"/>
  <c r="AG38" i="4" a="1"/>
  <c r="AG38" i="4" s="1"/>
  <c r="AH38" i="4" a="1"/>
  <c r="AH38" i="4" s="1"/>
  <c r="AI38" i="4" a="1"/>
  <c r="AI38" i="4" s="1"/>
  <c r="AJ38" i="4" a="1"/>
  <c r="AJ38" i="4" s="1"/>
  <c r="AK38" i="4" a="1"/>
  <c r="AK38" i="4" s="1"/>
  <c r="G39" i="4" a="1"/>
  <c r="G39" i="4" s="1"/>
  <c r="H39" i="4" a="1"/>
  <c r="H39" i="4" s="1"/>
  <c r="I39" i="4" a="1"/>
  <c r="I39" i="4" s="1"/>
  <c r="J39" i="4" a="1"/>
  <c r="J39" i="4" s="1"/>
  <c r="K39" i="4" a="1"/>
  <c r="K39" i="4" s="1"/>
  <c r="L39" i="4" a="1"/>
  <c r="L39" i="4" s="1"/>
  <c r="M39" i="4" a="1"/>
  <c r="M39" i="4" s="1"/>
  <c r="N39" i="4" a="1"/>
  <c r="N39" i="4" s="1"/>
  <c r="O39" i="4" a="1"/>
  <c r="O39" i="4" s="1"/>
  <c r="P39" i="4" a="1"/>
  <c r="P39" i="4" s="1"/>
  <c r="Q39" i="4" a="1"/>
  <c r="Q39" i="4" s="1"/>
  <c r="R39" i="4" a="1"/>
  <c r="R39" i="4" s="1"/>
  <c r="S39" i="4" a="1"/>
  <c r="S39" i="4" s="1"/>
  <c r="T39" i="4" a="1"/>
  <c r="T39" i="4" s="1"/>
  <c r="U39" i="4" a="1"/>
  <c r="U39" i="4" s="1"/>
  <c r="V39" i="4" a="1"/>
  <c r="V39" i="4" s="1"/>
  <c r="W39" i="4" a="1"/>
  <c r="W39" i="4" s="1"/>
  <c r="X39" i="4" a="1"/>
  <c r="X39" i="4" s="1"/>
  <c r="Y39" i="4" a="1"/>
  <c r="Y39" i="4" s="1"/>
  <c r="Z39" i="4" a="1"/>
  <c r="Z39" i="4" s="1"/>
  <c r="AA39" i="4" a="1"/>
  <c r="AA39" i="4" s="1"/>
  <c r="AB39" i="4" a="1"/>
  <c r="AB39" i="4" s="1"/>
  <c r="AC39" i="4" a="1"/>
  <c r="AC39" i="4" s="1"/>
  <c r="AD39" i="4" a="1"/>
  <c r="AD39" i="4" s="1"/>
  <c r="AE39" i="4" a="1"/>
  <c r="AE39" i="4" s="1"/>
  <c r="AF39" i="4" a="1"/>
  <c r="AF39" i="4" s="1"/>
  <c r="AG39" i="4" a="1"/>
  <c r="AG39" i="4" s="1"/>
  <c r="AH39" i="4" a="1"/>
  <c r="AH39" i="4" s="1"/>
  <c r="AI39" i="4" a="1"/>
  <c r="AI39" i="4" s="1"/>
  <c r="AJ39" i="4" a="1"/>
  <c r="AJ39" i="4" s="1"/>
  <c r="AK39" i="4" a="1"/>
  <c r="AK39" i="4" s="1"/>
  <c r="G40" i="4" a="1"/>
  <c r="G40" i="4" s="1"/>
  <c r="H40" i="4" a="1"/>
  <c r="H40" i="4" s="1"/>
  <c r="I40" i="4" a="1"/>
  <c r="I40" i="4" s="1"/>
  <c r="J40" i="4" a="1"/>
  <c r="J40" i="4" s="1"/>
  <c r="K40" i="4" a="1"/>
  <c r="K40" i="4" s="1"/>
  <c r="L40" i="4" a="1"/>
  <c r="L40" i="4" s="1"/>
  <c r="M40" i="4" a="1"/>
  <c r="M40" i="4" s="1"/>
  <c r="N40" i="4" a="1"/>
  <c r="N40" i="4" s="1"/>
  <c r="O40" i="4" a="1"/>
  <c r="O40" i="4" s="1"/>
  <c r="P40" i="4" a="1"/>
  <c r="P40" i="4" s="1"/>
  <c r="Q40" i="4" a="1"/>
  <c r="Q40" i="4" s="1"/>
  <c r="R40" i="4" a="1"/>
  <c r="R40" i="4" s="1"/>
  <c r="S40" i="4" a="1"/>
  <c r="S40" i="4" s="1"/>
  <c r="T40" i="4" a="1"/>
  <c r="T40" i="4" s="1"/>
  <c r="U40" i="4" a="1"/>
  <c r="U40" i="4" s="1"/>
  <c r="V40" i="4" a="1"/>
  <c r="V40" i="4" s="1"/>
  <c r="W40" i="4" a="1"/>
  <c r="W40" i="4" s="1"/>
  <c r="X40" i="4" a="1"/>
  <c r="X40" i="4" s="1"/>
  <c r="Y40" i="4" a="1"/>
  <c r="Y40" i="4" s="1"/>
  <c r="Z40" i="4" a="1"/>
  <c r="Z40" i="4" s="1"/>
  <c r="AA40" i="4" a="1"/>
  <c r="AA40" i="4" s="1"/>
  <c r="AB40" i="4" a="1"/>
  <c r="AB40" i="4" s="1"/>
  <c r="AC40" i="4" a="1"/>
  <c r="AC40" i="4" s="1"/>
  <c r="AD40" i="4" a="1"/>
  <c r="AD40" i="4" s="1"/>
  <c r="AE40" i="4" a="1"/>
  <c r="AE40" i="4" s="1"/>
  <c r="AF40" i="4" a="1"/>
  <c r="AF40" i="4" s="1"/>
  <c r="AG40" i="4" a="1"/>
  <c r="AG40" i="4" s="1"/>
  <c r="AH40" i="4" a="1"/>
  <c r="AH40" i="4" s="1"/>
  <c r="AI40" i="4" a="1"/>
  <c r="AI40" i="4" s="1"/>
  <c r="AJ40" i="4" a="1"/>
  <c r="AJ40" i="4" s="1"/>
  <c r="AK40" i="4" a="1"/>
  <c r="AK40" i="4" s="1"/>
  <c r="G41" i="4" a="1"/>
  <c r="G41" i="4" s="1"/>
  <c r="H41" i="4" a="1"/>
  <c r="H41" i="4" s="1"/>
  <c r="I41" i="4" a="1"/>
  <c r="I41" i="4" s="1"/>
  <c r="J41" i="4" a="1"/>
  <c r="J41" i="4" s="1"/>
  <c r="K41" i="4" a="1"/>
  <c r="K41" i="4" s="1"/>
  <c r="L41" i="4" a="1"/>
  <c r="L41" i="4" s="1"/>
  <c r="M41" i="4" a="1"/>
  <c r="M41" i="4" s="1"/>
  <c r="N41" i="4" a="1"/>
  <c r="N41" i="4" s="1"/>
  <c r="O41" i="4" a="1"/>
  <c r="O41" i="4" s="1"/>
  <c r="P41" i="4" a="1"/>
  <c r="P41" i="4" s="1"/>
  <c r="Q41" i="4" a="1"/>
  <c r="Q41" i="4" s="1"/>
  <c r="R41" i="4" a="1"/>
  <c r="R41" i="4" s="1"/>
  <c r="S41" i="4" a="1"/>
  <c r="S41" i="4" s="1"/>
  <c r="T41" i="4" a="1"/>
  <c r="T41" i="4" s="1"/>
  <c r="U41" i="4" a="1"/>
  <c r="U41" i="4" s="1"/>
  <c r="V41" i="4" a="1"/>
  <c r="V41" i="4" s="1"/>
  <c r="W41" i="4" a="1"/>
  <c r="W41" i="4" s="1"/>
  <c r="X41" i="4" a="1"/>
  <c r="X41" i="4" s="1"/>
  <c r="Y41" i="4" a="1"/>
  <c r="Y41" i="4" s="1"/>
  <c r="Z41" i="4" a="1"/>
  <c r="Z41" i="4" s="1"/>
  <c r="AA41" i="4" a="1"/>
  <c r="AA41" i="4" s="1"/>
  <c r="AB41" i="4" a="1"/>
  <c r="AB41" i="4" s="1"/>
  <c r="AC41" i="4" a="1"/>
  <c r="AC41" i="4" s="1"/>
  <c r="AD41" i="4" a="1"/>
  <c r="AD41" i="4" s="1"/>
  <c r="AE41" i="4" a="1"/>
  <c r="AE41" i="4" s="1"/>
  <c r="AF41" i="4" a="1"/>
  <c r="AF41" i="4" s="1"/>
  <c r="AG41" i="4" a="1"/>
  <c r="AG41" i="4" s="1"/>
  <c r="AH41" i="4" a="1"/>
  <c r="AH41" i="4" s="1"/>
  <c r="AI41" i="4" a="1"/>
  <c r="AI41" i="4" s="1"/>
  <c r="AJ41" i="4" a="1"/>
  <c r="AJ41" i="4" s="1"/>
  <c r="AK41" i="4" a="1"/>
  <c r="AK41" i="4" s="1"/>
  <c r="G42" i="4" a="1"/>
  <c r="G42" i="4" s="1"/>
  <c r="H42" i="4" a="1"/>
  <c r="H42" i="4" s="1"/>
  <c r="I42" i="4" a="1"/>
  <c r="I42" i="4" s="1"/>
  <c r="J42" i="4" a="1"/>
  <c r="J42" i="4" s="1"/>
  <c r="K42" i="4" a="1"/>
  <c r="K42" i="4" s="1"/>
  <c r="L42" i="4" a="1"/>
  <c r="L42" i="4" s="1"/>
  <c r="M42" i="4" a="1"/>
  <c r="M42" i="4" s="1"/>
  <c r="N42" i="4" a="1"/>
  <c r="N42" i="4" s="1"/>
  <c r="O42" i="4" a="1"/>
  <c r="O42" i="4" s="1"/>
  <c r="P42" i="4" a="1"/>
  <c r="P42" i="4" s="1"/>
  <c r="Q42" i="4" a="1"/>
  <c r="Q42" i="4" s="1"/>
  <c r="R42" i="4" a="1"/>
  <c r="R42" i="4" s="1"/>
  <c r="S42" i="4" a="1"/>
  <c r="S42" i="4" s="1"/>
  <c r="T42" i="4" a="1"/>
  <c r="T42" i="4" s="1"/>
  <c r="U42" i="4" a="1"/>
  <c r="U42" i="4" s="1"/>
  <c r="V42" i="4" a="1"/>
  <c r="V42" i="4" s="1"/>
  <c r="W42" i="4" a="1"/>
  <c r="W42" i="4" s="1"/>
  <c r="X42" i="4" a="1"/>
  <c r="X42" i="4" s="1"/>
  <c r="Y42" i="4" a="1"/>
  <c r="Y42" i="4" s="1"/>
  <c r="Z42" i="4" a="1"/>
  <c r="Z42" i="4" s="1"/>
  <c r="AA42" i="4" a="1"/>
  <c r="AA42" i="4" s="1"/>
  <c r="AB42" i="4" a="1"/>
  <c r="AB42" i="4" s="1"/>
  <c r="AC42" i="4" a="1"/>
  <c r="AC42" i="4" s="1"/>
  <c r="AD42" i="4" a="1"/>
  <c r="AD42" i="4" s="1"/>
  <c r="AE42" i="4" a="1"/>
  <c r="AE42" i="4" s="1"/>
  <c r="AF42" i="4" a="1"/>
  <c r="AF42" i="4" s="1"/>
  <c r="AG42" i="4" a="1"/>
  <c r="AG42" i="4" s="1"/>
  <c r="AH42" i="4" a="1"/>
  <c r="AH42" i="4" s="1"/>
  <c r="AI42" i="4" a="1"/>
  <c r="AI42" i="4" s="1"/>
  <c r="AJ42" i="4" a="1"/>
  <c r="AJ42" i="4" s="1"/>
  <c r="AK42" i="4" a="1"/>
  <c r="AK42" i="4" s="1"/>
  <c r="G43" i="4" a="1"/>
  <c r="G43" i="4" s="1"/>
  <c r="H43" i="4" a="1"/>
  <c r="H43" i="4" s="1"/>
  <c r="I43" i="4" a="1"/>
  <c r="I43" i="4" s="1"/>
  <c r="J43" i="4" a="1"/>
  <c r="J43" i="4" s="1"/>
  <c r="K43" i="4" a="1"/>
  <c r="K43" i="4" s="1"/>
  <c r="L43" i="4" a="1"/>
  <c r="L43" i="4" s="1"/>
  <c r="M43" i="4" a="1"/>
  <c r="M43" i="4" s="1"/>
  <c r="N43" i="4" a="1"/>
  <c r="N43" i="4" s="1"/>
  <c r="O43" i="4" a="1"/>
  <c r="O43" i="4" s="1"/>
  <c r="P43" i="4" a="1"/>
  <c r="P43" i="4" s="1"/>
  <c r="Q43" i="4" a="1"/>
  <c r="Q43" i="4" s="1"/>
  <c r="R43" i="4" a="1"/>
  <c r="R43" i="4" s="1"/>
  <c r="S43" i="4" a="1"/>
  <c r="S43" i="4" s="1"/>
  <c r="T43" i="4" a="1"/>
  <c r="T43" i="4" s="1"/>
  <c r="U43" i="4" a="1"/>
  <c r="U43" i="4" s="1"/>
  <c r="V43" i="4" a="1"/>
  <c r="V43" i="4" s="1"/>
  <c r="W43" i="4" a="1"/>
  <c r="W43" i="4" s="1"/>
  <c r="X43" i="4" a="1"/>
  <c r="X43" i="4" s="1"/>
  <c r="Y43" i="4" a="1"/>
  <c r="Y43" i="4" s="1"/>
  <c r="Z43" i="4" a="1"/>
  <c r="Z43" i="4" s="1"/>
  <c r="AA43" i="4" a="1"/>
  <c r="AA43" i="4" s="1"/>
  <c r="AB43" i="4" a="1"/>
  <c r="AB43" i="4" s="1"/>
  <c r="AC43" i="4" a="1"/>
  <c r="AC43" i="4" s="1"/>
  <c r="AD43" i="4" a="1"/>
  <c r="AD43" i="4" s="1"/>
  <c r="AE43" i="4" a="1"/>
  <c r="AE43" i="4" s="1"/>
  <c r="AF43" i="4" a="1"/>
  <c r="AF43" i="4" s="1"/>
  <c r="AG43" i="4" a="1"/>
  <c r="AG43" i="4" s="1"/>
  <c r="AH43" i="4" a="1"/>
  <c r="AH43" i="4" s="1"/>
  <c r="AI43" i="4" a="1"/>
  <c r="AI43" i="4" s="1"/>
  <c r="AJ43" i="4" a="1"/>
  <c r="AJ43" i="4" s="1"/>
  <c r="AK43" i="4" a="1"/>
  <c r="AK43" i="4" s="1"/>
  <c r="G44" i="4" a="1"/>
  <c r="G44" i="4" s="1"/>
  <c r="H44" i="4" a="1"/>
  <c r="H44" i="4" s="1"/>
  <c r="I44" i="4" a="1"/>
  <c r="I44" i="4" s="1"/>
  <c r="J44" i="4" a="1"/>
  <c r="J44" i="4" s="1"/>
  <c r="K44" i="4" a="1"/>
  <c r="K44" i="4" s="1"/>
  <c r="L44" i="4" a="1"/>
  <c r="L44" i="4" s="1"/>
  <c r="M44" i="4" a="1"/>
  <c r="M44" i="4" s="1"/>
  <c r="N44" i="4" a="1"/>
  <c r="N44" i="4" s="1"/>
  <c r="O44" i="4" a="1"/>
  <c r="O44" i="4" s="1"/>
  <c r="P44" i="4" a="1"/>
  <c r="P44" i="4" s="1"/>
  <c r="Q44" i="4" a="1"/>
  <c r="Q44" i="4" s="1"/>
  <c r="R44" i="4" a="1"/>
  <c r="R44" i="4" s="1"/>
  <c r="S44" i="4" a="1"/>
  <c r="S44" i="4" s="1"/>
  <c r="T44" i="4" a="1"/>
  <c r="T44" i="4" s="1"/>
  <c r="U44" i="4" a="1"/>
  <c r="U44" i="4" s="1"/>
  <c r="V44" i="4" a="1"/>
  <c r="V44" i="4" s="1"/>
  <c r="W44" i="4" a="1"/>
  <c r="W44" i="4" s="1"/>
  <c r="X44" i="4" a="1"/>
  <c r="X44" i="4" s="1"/>
  <c r="Y44" i="4" a="1"/>
  <c r="Y44" i="4" s="1"/>
  <c r="Z44" i="4" a="1"/>
  <c r="Z44" i="4" s="1"/>
  <c r="AA44" i="4" a="1"/>
  <c r="AA44" i="4" s="1"/>
  <c r="AB44" i="4" a="1"/>
  <c r="AB44" i="4" s="1"/>
  <c r="AC44" i="4" a="1"/>
  <c r="AC44" i="4" s="1"/>
  <c r="AD44" i="4" a="1"/>
  <c r="AD44" i="4" s="1"/>
  <c r="AE44" i="4" a="1"/>
  <c r="AE44" i="4" s="1"/>
  <c r="AF44" i="4" a="1"/>
  <c r="AF44" i="4" s="1"/>
  <c r="AG44" i="4" a="1"/>
  <c r="AG44" i="4" s="1"/>
  <c r="AH44" i="4" a="1"/>
  <c r="AH44" i="4" s="1"/>
  <c r="AI44" i="4" a="1"/>
  <c r="AI44" i="4" s="1"/>
  <c r="AJ44" i="4" a="1"/>
  <c r="AJ44" i="4" s="1"/>
  <c r="AK44" i="4" a="1"/>
  <c r="AK44" i="4" s="1"/>
  <c r="G45" i="4" a="1"/>
  <c r="G45" i="4" s="1"/>
  <c r="H45" i="4" a="1"/>
  <c r="H45" i="4" s="1"/>
  <c r="I45" i="4" a="1"/>
  <c r="I45" i="4" s="1"/>
  <c r="J45" i="4" a="1"/>
  <c r="J45" i="4" s="1"/>
  <c r="K45" i="4" a="1"/>
  <c r="K45" i="4" s="1"/>
  <c r="L45" i="4" a="1"/>
  <c r="L45" i="4" s="1"/>
  <c r="M45" i="4" a="1"/>
  <c r="M45" i="4" s="1"/>
  <c r="N45" i="4" a="1"/>
  <c r="N45" i="4" s="1"/>
  <c r="O45" i="4" a="1"/>
  <c r="O45" i="4" s="1"/>
  <c r="P45" i="4" a="1"/>
  <c r="P45" i="4" s="1"/>
  <c r="Q45" i="4" a="1"/>
  <c r="Q45" i="4" s="1"/>
  <c r="R45" i="4" a="1"/>
  <c r="R45" i="4" s="1"/>
  <c r="S45" i="4" a="1"/>
  <c r="S45" i="4" s="1"/>
  <c r="T45" i="4" a="1"/>
  <c r="T45" i="4" s="1"/>
  <c r="U45" i="4" a="1"/>
  <c r="U45" i="4" s="1"/>
  <c r="V45" i="4" a="1"/>
  <c r="V45" i="4" s="1"/>
  <c r="W45" i="4" a="1"/>
  <c r="W45" i="4" s="1"/>
  <c r="X45" i="4" a="1"/>
  <c r="X45" i="4" s="1"/>
  <c r="Y45" i="4" a="1"/>
  <c r="Y45" i="4" s="1"/>
  <c r="Z45" i="4" a="1"/>
  <c r="Z45" i="4" s="1"/>
  <c r="AA45" i="4" a="1"/>
  <c r="AA45" i="4" s="1"/>
  <c r="AB45" i="4" a="1"/>
  <c r="AB45" i="4" s="1"/>
  <c r="AC45" i="4" a="1"/>
  <c r="AC45" i="4" s="1"/>
  <c r="AD45" i="4" a="1"/>
  <c r="AD45" i="4" s="1"/>
  <c r="AE45" i="4" a="1"/>
  <c r="AE45" i="4" s="1"/>
  <c r="AF45" i="4" a="1"/>
  <c r="AF45" i="4" s="1"/>
  <c r="AG45" i="4" a="1"/>
  <c r="AG45" i="4" s="1"/>
  <c r="AH45" i="4" a="1"/>
  <c r="AH45" i="4" s="1"/>
  <c r="AI45" i="4" a="1"/>
  <c r="AI45" i="4" s="1"/>
  <c r="AJ45" i="4" a="1"/>
  <c r="AJ45" i="4" s="1"/>
  <c r="AK45" i="4" a="1"/>
  <c r="AK45" i="4" s="1"/>
  <c r="B4" i="1"/>
  <c r="A4" i="1" s="1"/>
  <c r="B5" i="1"/>
  <c r="A5" i="1" s="1"/>
  <c r="B6" i="1"/>
  <c r="A6" i="1" s="1"/>
  <c r="B7" i="1"/>
  <c r="A7" i="1" s="1"/>
  <c r="B8" i="1"/>
  <c r="A8" i="1" s="1"/>
  <c r="B9" i="1"/>
  <c r="A9" i="1" s="1"/>
  <c r="B10" i="1"/>
  <c r="A10" i="1" s="1"/>
  <c r="B11" i="1"/>
  <c r="A11" i="1" s="1"/>
  <c r="B12" i="1"/>
  <c r="A12" i="1" s="1"/>
  <c r="B13" i="1"/>
  <c r="A13" i="1" s="1"/>
  <c r="B14" i="1"/>
  <c r="A14" i="1" s="1"/>
  <c r="B3" i="1"/>
  <c r="A3" i="1" s="1"/>
  <c r="E3" i="1"/>
  <c r="E4" i="1"/>
  <c r="E5" i="1"/>
  <c r="E6" i="1"/>
  <c r="E7" i="1"/>
  <c r="E10" i="1"/>
  <c r="E11" i="1"/>
  <c r="E12" i="1"/>
  <c r="E13" i="1"/>
  <c r="E14" i="1"/>
  <c r="E15" i="1"/>
  <c r="E16" i="1"/>
  <c r="K65" i="1" s="1"/>
  <c r="E17" i="1"/>
  <c r="E18" i="1"/>
  <c r="E19" i="1"/>
  <c r="E20" i="1"/>
  <c r="E21" i="1"/>
  <c r="K70" i="1" s="1"/>
  <c r="E22" i="1"/>
  <c r="E23" i="1"/>
  <c r="E24" i="1"/>
  <c r="E25" i="1"/>
  <c r="E27" i="1"/>
  <c r="K52" i="1" s="1"/>
  <c r="BO7" i="3" a="1"/>
  <c r="BO7" i="3" s="1"/>
  <c r="BA7" i="3" a="1"/>
  <c r="BA7" i="3" s="1"/>
  <c r="AM7" i="3" a="1"/>
  <c r="AM7" i="3" s="1"/>
  <c r="Y7" i="3" a="1"/>
  <c r="Y7" i="3" s="1"/>
  <c r="BQ2" i="3"/>
  <c r="BR2" i="3"/>
  <c r="BP2" i="3"/>
  <c r="BQ4" i="3"/>
  <c r="BR4" i="3"/>
  <c r="BQ5" i="3"/>
  <c r="BR5" i="3"/>
  <c r="BP5" i="3"/>
  <c r="BP4" i="3"/>
  <c r="BC5" i="3"/>
  <c r="BD5" i="3"/>
  <c r="BE5" i="3"/>
  <c r="BF5" i="3"/>
  <c r="BG5" i="3"/>
  <c r="BH5" i="3"/>
  <c r="BI5" i="3"/>
  <c r="BJ5" i="3"/>
  <c r="BK5" i="3"/>
  <c r="BL5" i="3"/>
  <c r="BM5" i="3"/>
  <c r="BB5" i="3"/>
  <c r="AO5" i="3"/>
  <c r="AO4" i="3" s="1"/>
  <c r="AP5" i="3"/>
  <c r="AP4" i="3" s="1"/>
  <c r="AQ5" i="3"/>
  <c r="AQ4" i="3" s="1"/>
  <c r="AR5" i="3"/>
  <c r="AR4" i="3" s="1"/>
  <c r="AS5" i="3"/>
  <c r="AS4" i="3" s="1"/>
  <c r="AT5" i="3"/>
  <c r="AT4" i="3" s="1"/>
  <c r="AU5" i="3"/>
  <c r="AU4" i="3" s="1"/>
  <c r="AV5" i="3"/>
  <c r="AV4" i="3" s="1"/>
  <c r="AW5" i="3"/>
  <c r="AW4" i="3" s="1"/>
  <c r="AX5" i="3"/>
  <c r="AX4" i="3" s="1"/>
  <c r="AY5" i="3"/>
  <c r="AY4" i="3" s="1"/>
  <c r="AN5" i="3"/>
  <c r="AN4" i="3" s="1"/>
  <c r="AA5" i="3"/>
  <c r="AA4" i="3" s="1"/>
  <c r="AB5" i="3"/>
  <c r="AB4" i="3" s="1"/>
  <c r="AC5" i="3"/>
  <c r="AC4" i="3" s="1"/>
  <c r="AD5" i="3"/>
  <c r="AD4" i="3" s="1"/>
  <c r="AE5" i="3"/>
  <c r="AE4" i="3" s="1"/>
  <c r="AF5" i="3"/>
  <c r="AF4" i="3" s="1"/>
  <c r="AG5" i="3"/>
  <c r="AG4" i="3" s="1"/>
  <c r="AH5" i="3"/>
  <c r="AH4" i="3" s="1"/>
  <c r="AI5" i="3"/>
  <c r="AI4" i="3" s="1"/>
  <c r="AJ5" i="3"/>
  <c r="AJ4" i="3" s="1"/>
  <c r="AK5" i="3"/>
  <c r="AK4" i="3" s="1"/>
  <c r="Z5" i="3"/>
  <c r="Z4" i="3" s="1"/>
  <c r="BI1" i="3"/>
  <c r="BK1" i="3" s="1"/>
  <c r="BH1" i="3"/>
  <c r="BJ1" i="3" s="1"/>
  <c r="AT1" i="3"/>
  <c r="AV1" i="3" s="1"/>
  <c r="AS1" i="3"/>
  <c r="AU1" i="3" s="1"/>
  <c r="AE1" i="3"/>
  <c r="AG1" i="3" s="1"/>
  <c r="AD1" i="3"/>
  <c r="AF1" i="3" s="1"/>
  <c r="K28" i="1" l="1"/>
  <c r="K76" i="1"/>
  <c r="K51" i="1"/>
  <c r="K75" i="1"/>
  <c r="K50" i="1"/>
  <c r="K74" i="1"/>
  <c r="K49" i="1"/>
  <c r="K73" i="1"/>
  <c r="K48" i="1"/>
  <c r="K72" i="1"/>
  <c r="K47" i="1"/>
  <c r="K71" i="1"/>
  <c r="K45" i="1"/>
  <c r="K69" i="1"/>
  <c r="K44" i="1"/>
  <c r="K68" i="1"/>
  <c r="K43" i="1"/>
  <c r="K67" i="1"/>
  <c r="K42" i="1"/>
  <c r="K66" i="1"/>
  <c r="K40" i="1"/>
  <c r="K64" i="1"/>
  <c r="K39" i="1"/>
  <c r="K63" i="1"/>
  <c r="K38" i="1"/>
  <c r="K62" i="1"/>
  <c r="K37" i="1"/>
  <c r="K61" i="1"/>
  <c r="K36" i="1"/>
  <c r="K60" i="1"/>
  <c r="K35" i="1"/>
  <c r="K59" i="1"/>
  <c r="K53" i="1"/>
  <c r="K58" i="1"/>
  <c r="K32" i="1"/>
  <c r="K57" i="1"/>
  <c r="K31" i="1"/>
  <c r="K56" i="1"/>
  <c r="K30" i="1"/>
  <c r="K55" i="1"/>
  <c r="K29" i="1"/>
  <c r="K54" i="1"/>
  <c r="K16" i="1"/>
  <c r="K46" i="1"/>
  <c r="K11" i="1"/>
  <c r="K41" i="1"/>
  <c r="F11" i="3"/>
  <c r="F15" i="3"/>
  <c r="F19" i="3"/>
  <c r="F23" i="3"/>
  <c r="F27" i="3"/>
  <c r="F31" i="3"/>
  <c r="F35" i="3"/>
  <c r="F39" i="3"/>
  <c r="F43" i="3"/>
  <c r="F47" i="3"/>
  <c r="F51" i="3"/>
  <c r="F55" i="3"/>
  <c r="F59" i="3"/>
  <c r="F63" i="3"/>
  <c r="F67" i="3"/>
  <c r="F71" i="3"/>
  <c r="F75" i="3"/>
  <c r="F79" i="3"/>
  <c r="F83" i="3"/>
  <c r="F87" i="3"/>
  <c r="F91" i="3"/>
  <c r="F95" i="3"/>
  <c r="F99" i="3"/>
  <c r="F103" i="3"/>
  <c r="F107" i="3"/>
  <c r="F111" i="3"/>
  <c r="F115" i="3"/>
  <c r="F119" i="3"/>
  <c r="F123" i="3"/>
  <c r="F127" i="3"/>
  <c r="G9" i="3"/>
  <c r="G13" i="3"/>
  <c r="G17" i="3"/>
  <c r="G21" i="3"/>
  <c r="G25" i="3"/>
  <c r="G29" i="3"/>
  <c r="G33" i="3"/>
  <c r="G37" i="3"/>
  <c r="G41" i="3"/>
  <c r="G45" i="3"/>
  <c r="G49" i="3"/>
  <c r="G53" i="3"/>
  <c r="G57" i="3"/>
  <c r="G61" i="3"/>
  <c r="G65" i="3"/>
  <c r="G69" i="3"/>
  <c r="G73" i="3"/>
  <c r="G77" i="3"/>
  <c r="G81" i="3"/>
  <c r="G85" i="3"/>
  <c r="G89" i="3"/>
  <c r="G93" i="3"/>
  <c r="G97" i="3"/>
  <c r="G101" i="3"/>
  <c r="G105" i="3"/>
  <c r="G109" i="3"/>
  <c r="G113" i="3"/>
  <c r="G117" i="3"/>
  <c r="G121" i="3"/>
  <c r="G125" i="3"/>
  <c r="G129" i="3"/>
  <c r="H11" i="3"/>
  <c r="H15" i="3"/>
  <c r="H19" i="3"/>
  <c r="H23" i="3"/>
  <c r="H27" i="3"/>
  <c r="H31" i="3"/>
  <c r="H35" i="3"/>
  <c r="H39" i="3"/>
  <c r="H43" i="3"/>
  <c r="H47" i="3"/>
  <c r="H51" i="3"/>
  <c r="H55" i="3"/>
  <c r="H59" i="3"/>
  <c r="H63" i="3"/>
  <c r="H67" i="3"/>
  <c r="H71" i="3"/>
  <c r="H75" i="3"/>
  <c r="H79" i="3"/>
  <c r="H83" i="3"/>
  <c r="H87" i="3"/>
  <c r="F8" i="3"/>
  <c r="F12" i="3"/>
  <c r="F16" i="3"/>
  <c r="F20" i="3"/>
  <c r="F24" i="3"/>
  <c r="F28" i="3"/>
  <c r="F32" i="3"/>
  <c r="F36" i="3"/>
  <c r="F40" i="3"/>
  <c r="F44" i="3"/>
  <c r="F48" i="3"/>
  <c r="F52" i="3"/>
  <c r="F56" i="3"/>
  <c r="F60" i="3"/>
  <c r="F64" i="3"/>
  <c r="F68" i="3"/>
  <c r="F72" i="3"/>
  <c r="F76" i="3"/>
  <c r="F80" i="3"/>
  <c r="F84" i="3"/>
  <c r="F88" i="3"/>
  <c r="F92" i="3"/>
  <c r="F96" i="3"/>
  <c r="F100" i="3"/>
  <c r="F104" i="3"/>
  <c r="F108" i="3"/>
  <c r="F112" i="3"/>
  <c r="F116" i="3"/>
  <c r="F120" i="3"/>
  <c r="F124" i="3"/>
  <c r="F128" i="3"/>
  <c r="G10" i="3"/>
  <c r="G14" i="3"/>
  <c r="G18" i="3"/>
  <c r="G22" i="3"/>
  <c r="G26" i="3"/>
  <c r="G30" i="3"/>
  <c r="G34" i="3"/>
  <c r="G38" i="3"/>
  <c r="G42" i="3"/>
  <c r="G46" i="3"/>
  <c r="G50" i="3"/>
  <c r="G54" i="3"/>
  <c r="G58" i="3"/>
  <c r="G62" i="3"/>
  <c r="G66" i="3"/>
  <c r="G70" i="3"/>
  <c r="G74" i="3"/>
  <c r="G78" i="3"/>
  <c r="G82" i="3"/>
  <c r="G86" i="3"/>
  <c r="G90" i="3"/>
  <c r="G94" i="3"/>
  <c r="G98" i="3"/>
  <c r="G102" i="3"/>
  <c r="G106" i="3"/>
  <c r="G110" i="3"/>
  <c r="G114" i="3"/>
  <c r="G118" i="3"/>
  <c r="G122" i="3"/>
  <c r="G126" i="3"/>
  <c r="H8" i="3"/>
  <c r="H12" i="3"/>
  <c r="H16" i="3"/>
  <c r="H20" i="3"/>
  <c r="H24" i="3"/>
  <c r="H28" i="3"/>
  <c r="H32" i="3"/>
  <c r="H36" i="3"/>
  <c r="H40" i="3"/>
  <c r="H44" i="3"/>
  <c r="H48" i="3"/>
  <c r="H52" i="3"/>
  <c r="H56" i="3"/>
  <c r="H60" i="3"/>
  <c r="H64" i="3"/>
  <c r="H68" i="3"/>
  <c r="H72" i="3"/>
  <c r="H76" i="3"/>
  <c r="H80" i="3"/>
  <c r="H84" i="3"/>
  <c r="H88" i="3"/>
  <c r="H92" i="3"/>
  <c r="H96" i="3"/>
  <c r="H100" i="3"/>
  <c r="F9" i="3"/>
  <c r="F13" i="3"/>
  <c r="F17" i="3"/>
  <c r="F21" i="3"/>
  <c r="F25" i="3"/>
  <c r="F29" i="3"/>
  <c r="F33" i="3"/>
  <c r="F37" i="3"/>
  <c r="F41" i="3"/>
  <c r="F45" i="3"/>
  <c r="F49" i="3"/>
  <c r="F53" i="3"/>
  <c r="F57" i="3"/>
  <c r="F61" i="3"/>
  <c r="F65" i="3"/>
  <c r="F69" i="3"/>
  <c r="F73" i="3"/>
  <c r="F77" i="3"/>
  <c r="F81" i="3"/>
  <c r="F85" i="3"/>
  <c r="F89" i="3"/>
  <c r="F93" i="3"/>
  <c r="F97" i="3"/>
  <c r="F101" i="3"/>
  <c r="F105" i="3"/>
  <c r="F109" i="3"/>
  <c r="F113" i="3"/>
  <c r="F117" i="3"/>
  <c r="F121" i="3"/>
  <c r="F125" i="3"/>
  <c r="F129" i="3"/>
  <c r="G11" i="3"/>
  <c r="G15" i="3"/>
  <c r="G19" i="3"/>
  <c r="G23" i="3"/>
  <c r="G27" i="3"/>
  <c r="G31" i="3"/>
  <c r="G35" i="3"/>
  <c r="G39" i="3"/>
  <c r="G43" i="3"/>
  <c r="G47" i="3"/>
  <c r="G51" i="3"/>
  <c r="G55" i="3"/>
  <c r="G59" i="3"/>
  <c r="G63" i="3"/>
  <c r="G67" i="3"/>
  <c r="G71" i="3"/>
  <c r="G75" i="3"/>
  <c r="G79" i="3"/>
  <c r="G83" i="3"/>
  <c r="G87" i="3"/>
  <c r="G91" i="3"/>
  <c r="G95" i="3"/>
  <c r="G99" i="3"/>
  <c r="G103" i="3"/>
  <c r="G107" i="3"/>
  <c r="G111" i="3"/>
  <c r="G115" i="3"/>
  <c r="G119" i="3"/>
  <c r="G123" i="3"/>
  <c r="G127" i="3"/>
  <c r="H9" i="3"/>
  <c r="H13" i="3"/>
  <c r="H17" i="3"/>
  <c r="H21" i="3"/>
  <c r="H25" i="3"/>
  <c r="H29" i="3"/>
  <c r="H33" i="3"/>
  <c r="H37" i="3"/>
  <c r="H41" i="3"/>
  <c r="H45" i="3"/>
  <c r="H49" i="3"/>
  <c r="H53" i="3"/>
  <c r="H57" i="3"/>
  <c r="H61" i="3"/>
  <c r="H65" i="3"/>
  <c r="H69" i="3"/>
  <c r="H73" i="3"/>
  <c r="H77" i="3"/>
  <c r="H81" i="3"/>
  <c r="F10" i="3"/>
  <c r="F14" i="3"/>
  <c r="F18" i="3"/>
  <c r="F22" i="3"/>
  <c r="F26" i="3"/>
  <c r="F30" i="3"/>
  <c r="F34" i="3"/>
  <c r="F38" i="3"/>
  <c r="F42" i="3"/>
  <c r="F46" i="3"/>
  <c r="F50" i="3"/>
  <c r="F54" i="3"/>
  <c r="F58" i="3"/>
  <c r="F62" i="3"/>
  <c r="F66" i="3"/>
  <c r="F70" i="3"/>
  <c r="F74" i="3"/>
  <c r="F78" i="3"/>
  <c r="F82" i="3"/>
  <c r="F86" i="3"/>
  <c r="F90" i="3"/>
  <c r="F94" i="3"/>
  <c r="F98" i="3"/>
  <c r="F102" i="3"/>
  <c r="F106" i="3"/>
  <c r="F110" i="3"/>
  <c r="F114" i="3"/>
  <c r="F118" i="3"/>
  <c r="F122" i="3"/>
  <c r="F126" i="3"/>
  <c r="G8" i="3"/>
  <c r="G12" i="3"/>
  <c r="G16" i="3"/>
  <c r="G20" i="3"/>
  <c r="G24" i="3"/>
  <c r="G28" i="3"/>
  <c r="G32" i="3"/>
  <c r="G36" i="3"/>
  <c r="G40" i="3"/>
  <c r="G44" i="3"/>
  <c r="G48" i="3"/>
  <c r="G52" i="3"/>
  <c r="G56" i="3"/>
  <c r="G60" i="3"/>
  <c r="G64" i="3"/>
  <c r="G68" i="3"/>
  <c r="G72" i="3"/>
  <c r="G76" i="3"/>
  <c r="G80" i="3"/>
  <c r="G84" i="3"/>
  <c r="G88" i="3"/>
  <c r="G92" i="3"/>
  <c r="G96" i="3"/>
  <c r="G100" i="3"/>
  <c r="G104" i="3"/>
  <c r="G108" i="3"/>
  <c r="G112" i="3"/>
  <c r="G116" i="3"/>
  <c r="G120" i="3"/>
  <c r="G124" i="3"/>
  <c r="G128" i="3"/>
  <c r="H10" i="3"/>
  <c r="H14" i="3"/>
  <c r="H18" i="3"/>
  <c r="H22" i="3"/>
  <c r="H26" i="3"/>
  <c r="H30" i="3"/>
  <c r="H34" i="3"/>
  <c r="H38" i="3"/>
  <c r="H54" i="3"/>
  <c r="H70" i="3"/>
  <c r="H85" i="3"/>
  <c r="H91" i="3"/>
  <c r="H97" i="3"/>
  <c r="H102" i="3"/>
  <c r="H106" i="3"/>
  <c r="H110" i="3"/>
  <c r="H114" i="3"/>
  <c r="H118" i="3"/>
  <c r="H122" i="3"/>
  <c r="H126" i="3"/>
  <c r="I8" i="3"/>
  <c r="I12" i="3"/>
  <c r="I16" i="3"/>
  <c r="I20" i="3"/>
  <c r="I24" i="3"/>
  <c r="I28" i="3"/>
  <c r="I32" i="3"/>
  <c r="I36" i="3"/>
  <c r="I40" i="3"/>
  <c r="I44" i="3"/>
  <c r="I48" i="3"/>
  <c r="I52" i="3"/>
  <c r="I56" i="3"/>
  <c r="I60" i="3"/>
  <c r="I64" i="3"/>
  <c r="I68" i="3"/>
  <c r="I72" i="3"/>
  <c r="I76" i="3"/>
  <c r="I80" i="3"/>
  <c r="I84" i="3"/>
  <c r="I88" i="3"/>
  <c r="I92" i="3"/>
  <c r="I96" i="3"/>
  <c r="I100" i="3"/>
  <c r="I104" i="3"/>
  <c r="I108" i="3"/>
  <c r="I112" i="3"/>
  <c r="I116" i="3"/>
  <c r="I124" i="3"/>
  <c r="I128" i="3"/>
  <c r="H42" i="3"/>
  <c r="H58" i="3"/>
  <c r="H74" i="3"/>
  <c r="H86" i="3"/>
  <c r="H93" i="3"/>
  <c r="H98" i="3"/>
  <c r="H103" i="3"/>
  <c r="H107" i="3"/>
  <c r="H111" i="3"/>
  <c r="H115" i="3"/>
  <c r="H119" i="3"/>
  <c r="H123" i="3"/>
  <c r="H127" i="3"/>
  <c r="I9" i="3"/>
  <c r="I13" i="3"/>
  <c r="I17" i="3"/>
  <c r="I21" i="3"/>
  <c r="I25" i="3"/>
  <c r="I29" i="3"/>
  <c r="I33" i="3"/>
  <c r="I37" i="3"/>
  <c r="I41" i="3"/>
  <c r="I45" i="3"/>
  <c r="I49" i="3"/>
  <c r="I53" i="3"/>
  <c r="I57" i="3"/>
  <c r="I61" i="3"/>
  <c r="I65" i="3"/>
  <c r="I69" i="3"/>
  <c r="I73" i="3"/>
  <c r="I77" i="3"/>
  <c r="I81" i="3"/>
  <c r="I85" i="3"/>
  <c r="I89" i="3"/>
  <c r="I93" i="3"/>
  <c r="I97" i="3"/>
  <c r="I101" i="3"/>
  <c r="I105" i="3"/>
  <c r="I109" i="3"/>
  <c r="I113" i="3"/>
  <c r="I117" i="3"/>
  <c r="I121" i="3"/>
  <c r="I125" i="3"/>
  <c r="I129" i="3"/>
  <c r="I118" i="3"/>
  <c r="I126" i="3"/>
  <c r="H46" i="3"/>
  <c r="H62" i="3"/>
  <c r="H78" i="3"/>
  <c r="H89" i="3"/>
  <c r="H94" i="3"/>
  <c r="H99" i="3"/>
  <c r="H104" i="3"/>
  <c r="H108" i="3"/>
  <c r="H112" i="3"/>
  <c r="H116" i="3"/>
  <c r="H120" i="3"/>
  <c r="H124" i="3"/>
  <c r="H128" i="3"/>
  <c r="I10" i="3"/>
  <c r="I14" i="3"/>
  <c r="I18" i="3"/>
  <c r="I22" i="3"/>
  <c r="I26" i="3"/>
  <c r="I30" i="3"/>
  <c r="I34" i="3"/>
  <c r="I38" i="3"/>
  <c r="I42" i="3"/>
  <c r="I46" i="3"/>
  <c r="I50" i="3"/>
  <c r="I54" i="3"/>
  <c r="I58" i="3"/>
  <c r="I62" i="3"/>
  <c r="I66" i="3"/>
  <c r="I70" i="3"/>
  <c r="I74" i="3"/>
  <c r="I78" i="3"/>
  <c r="I82" i="3"/>
  <c r="I86" i="3"/>
  <c r="I90" i="3"/>
  <c r="I94" i="3"/>
  <c r="I98" i="3"/>
  <c r="I102" i="3"/>
  <c r="I106" i="3"/>
  <c r="I110" i="3"/>
  <c r="I114" i="3"/>
  <c r="I122" i="3"/>
  <c r="H50" i="3"/>
  <c r="H66" i="3"/>
  <c r="H82" i="3"/>
  <c r="H90" i="3"/>
  <c r="H95" i="3"/>
  <c r="H101" i="3"/>
  <c r="H105" i="3"/>
  <c r="H109" i="3"/>
  <c r="H113" i="3"/>
  <c r="H117" i="3"/>
  <c r="H121" i="3"/>
  <c r="H125" i="3"/>
  <c r="H129" i="3"/>
  <c r="I11" i="3"/>
  <c r="I15" i="3"/>
  <c r="I19" i="3"/>
  <c r="I23" i="3"/>
  <c r="I27" i="3"/>
  <c r="I31" i="3"/>
  <c r="I35" i="3"/>
  <c r="I39" i="3"/>
  <c r="I43" i="3"/>
  <c r="I47" i="3"/>
  <c r="I51" i="3"/>
  <c r="I55" i="3"/>
  <c r="I59" i="3"/>
  <c r="I63" i="3"/>
  <c r="I67" i="3"/>
  <c r="I71" i="3"/>
  <c r="I75" i="3"/>
  <c r="I79" i="3"/>
  <c r="I83" i="3"/>
  <c r="I87" i="3"/>
  <c r="I91" i="3"/>
  <c r="I95" i="3"/>
  <c r="I99" i="3"/>
  <c r="I103" i="3"/>
  <c r="I107" i="3"/>
  <c r="I111" i="3"/>
  <c r="I115" i="3"/>
  <c r="I119" i="3"/>
  <c r="I123" i="3"/>
  <c r="I127" i="3"/>
  <c r="I120" i="3"/>
  <c r="K15" i="1"/>
  <c r="K27" i="1"/>
  <c r="K14" i="1"/>
  <c r="K26" i="1"/>
  <c r="K13" i="1"/>
  <c r="K25" i="1"/>
  <c r="K12" i="1"/>
  <c r="K24" i="1"/>
  <c r="K10" i="1"/>
  <c r="K23" i="1"/>
  <c r="K9" i="1"/>
  <c r="K22" i="1"/>
  <c r="K8" i="1"/>
  <c r="K21" i="1"/>
  <c r="K7" i="1"/>
  <c r="K20" i="1"/>
  <c r="K6" i="1"/>
  <c r="K19" i="1"/>
  <c r="K5" i="1"/>
  <c r="K18" i="1"/>
  <c r="CB5" i="3"/>
  <c r="CB4" i="3"/>
  <c r="G7" i="3"/>
  <c r="F7" i="3"/>
  <c r="I7" i="3"/>
  <c r="H7" i="3"/>
  <c r="G1" i="4"/>
  <c r="BS2" i="3"/>
  <c r="BP3" i="3"/>
  <c r="BR3" i="3"/>
  <c r="BQ3" i="3"/>
  <c r="G2" i="4" l="1"/>
  <c r="G3" i="4"/>
  <c r="H1" i="4"/>
  <c r="G5" i="4" l="1"/>
  <c r="G9" i="4"/>
  <c r="G13" i="4"/>
  <c r="G8" i="4"/>
  <c r="G12" i="4"/>
  <c r="G7" i="4"/>
  <c r="G6" i="4"/>
  <c r="G10" i="4"/>
  <c r="G14" i="4"/>
  <c r="G11" i="4"/>
  <c r="G18" i="4"/>
  <c r="G22" i="4"/>
  <c r="G15" i="4"/>
  <c r="G17" i="4"/>
  <c r="G21" i="4"/>
  <c r="G25" i="4"/>
  <c r="G16" i="4"/>
  <c r="G20" i="4"/>
  <c r="G24" i="4"/>
  <c r="G27" i="4"/>
  <c r="G19" i="4"/>
  <c r="G26" i="4"/>
  <c r="G23" i="4"/>
  <c r="G29" i="4"/>
  <c r="G28" i="4"/>
  <c r="H3" i="4"/>
  <c r="H2" i="4"/>
  <c r="I1" i="4"/>
  <c r="H6" i="4" l="1"/>
  <c r="H10" i="4"/>
  <c r="H14" i="4"/>
  <c r="H5" i="4"/>
  <c r="H9" i="4"/>
  <c r="H13" i="4"/>
  <c r="H8" i="4"/>
  <c r="H7" i="4"/>
  <c r="H11" i="4"/>
  <c r="H15" i="4"/>
  <c r="H19" i="4"/>
  <c r="H23" i="4"/>
  <c r="H18" i="4"/>
  <c r="H22" i="4"/>
  <c r="H12" i="4"/>
  <c r="H17" i="4"/>
  <c r="H21" i="4"/>
  <c r="H25" i="4"/>
  <c r="H20" i="4"/>
  <c r="H16" i="4"/>
  <c r="H24" i="4"/>
  <c r="H28" i="4"/>
  <c r="H27" i="4"/>
  <c r="H26" i="4"/>
  <c r="H29" i="4"/>
  <c r="G48" i="4"/>
  <c r="G47" i="4"/>
  <c r="G46" i="4"/>
  <c r="J1" i="4"/>
  <c r="I3" i="4"/>
  <c r="I2" i="4"/>
  <c r="I7" i="4" l="1"/>
  <c r="I11" i="4"/>
  <c r="I15" i="4"/>
  <c r="I6" i="4"/>
  <c r="I10" i="4"/>
  <c r="I14" i="4"/>
  <c r="I5" i="4"/>
  <c r="I9" i="4"/>
  <c r="I8" i="4"/>
  <c r="I12" i="4"/>
  <c r="I16" i="4"/>
  <c r="I20" i="4"/>
  <c r="I24" i="4"/>
  <c r="I19" i="4"/>
  <c r="I23" i="4"/>
  <c r="I18" i="4"/>
  <c r="I22" i="4"/>
  <c r="I13" i="4"/>
  <c r="I17" i="4"/>
  <c r="I26" i="4"/>
  <c r="I21" i="4"/>
  <c r="I29" i="4"/>
  <c r="I25" i="4"/>
  <c r="I28" i="4"/>
  <c r="I27" i="4"/>
  <c r="H48" i="4"/>
  <c r="H46" i="4"/>
  <c r="H47" i="4"/>
  <c r="K1" i="4"/>
  <c r="J2" i="4"/>
  <c r="J3" i="4"/>
  <c r="J8" i="4" l="1"/>
  <c r="J12" i="4"/>
  <c r="J16" i="4"/>
  <c r="J7" i="4"/>
  <c r="J11" i="4"/>
  <c r="J15" i="4"/>
  <c r="J6" i="4"/>
  <c r="J5" i="4"/>
  <c r="J9" i="4"/>
  <c r="J13" i="4"/>
  <c r="J10" i="4"/>
  <c r="J17" i="4"/>
  <c r="J21" i="4"/>
  <c r="J14" i="4"/>
  <c r="J20" i="4"/>
  <c r="J24" i="4"/>
  <c r="J19" i="4"/>
  <c r="J23" i="4"/>
  <c r="J27" i="4"/>
  <c r="J26" i="4"/>
  <c r="J18" i="4"/>
  <c r="J29" i="4"/>
  <c r="J22" i="4"/>
  <c r="J25" i="4"/>
  <c r="J28" i="4"/>
  <c r="I46" i="4"/>
  <c r="I47" i="4"/>
  <c r="I48" i="4"/>
  <c r="K3" i="4"/>
  <c r="L1" i="4"/>
  <c r="K2" i="4"/>
  <c r="K5" i="4" l="1"/>
  <c r="K9" i="4"/>
  <c r="K13" i="4"/>
  <c r="K8" i="4"/>
  <c r="K12" i="4"/>
  <c r="K7" i="4"/>
  <c r="K6" i="4"/>
  <c r="K10" i="4"/>
  <c r="K14" i="4"/>
  <c r="K16" i="4"/>
  <c r="K18" i="4"/>
  <c r="K22" i="4"/>
  <c r="K11" i="4"/>
  <c r="K17" i="4"/>
  <c r="K21" i="4"/>
  <c r="K25" i="4"/>
  <c r="K15" i="4"/>
  <c r="K20" i="4"/>
  <c r="K24" i="4"/>
  <c r="K23" i="4"/>
  <c r="K27" i="4"/>
  <c r="K26" i="4"/>
  <c r="K28" i="4"/>
  <c r="K19" i="4"/>
  <c r="K29" i="4"/>
  <c r="J48" i="4"/>
  <c r="J47" i="4"/>
  <c r="J46" i="4"/>
  <c r="L2" i="4"/>
  <c r="M1" i="4"/>
  <c r="L3" i="4"/>
  <c r="L6" i="4" l="1"/>
  <c r="L10" i="4"/>
  <c r="L14" i="4"/>
  <c r="L5" i="4"/>
  <c r="L9" i="4"/>
  <c r="L13" i="4"/>
  <c r="L8" i="4"/>
  <c r="L7" i="4"/>
  <c r="L11" i="4"/>
  <c r="L15" i="4"/>
  <c r="L19" i="4"/>
  <c r="L23" i="4"/>
  <c r="L16" i="4"/>
  <c r="L18" i="4"/>
  <c r="L22" i="4"/>
  <c r="L17" i="4"/>
  <c r="L21" i="4"/>
  <c r="L25" i="4"/>
  <c r="L12" i="4"/>
  <c r="L20" i="4"/>
  <c r="L28" i="4"/>
  <c r="L29" i="4"/>
  <c r="L24" i="4"/>
  <c r="L27" i="4"/>
  <c r="L26" i="4"/>
  <c r="K48" i="4"/>
  <c r="K47" i="4"/>
  <c r="K46" i="4"/>
  <c r="M2" i="4"/>
  <c r="N1" i="4"/>
  <c r="M3" i="4"/>
  <c r="M7" i="4" l="1"/>
  <c r="M11" i="4"/>
  <c r="M15" i="4"/>
  <c r="M6" i="4"/>
  <c r="M10" i="4"/>
  <c r="M14" i="4"/>
  <c r="M5" i="4"/>
  <c r="M9" i="4"/>
  <c r="M8" i="4"/>
  <c r="M12" i="4"/>
  <c r="M16" i="4"/>
  <c r="M13" i="4"/>
  <c r="M20" i="4"/>
  <c r="M24" i="4"/>
  <c r="M19" i="4"/>
  <c r="M23" i="4"/>
  <c r="M18" i="4"/>
  <c r="M22" i="4"/>
  <c r="M25" i="4"/>
  <c r="M26" i="4"/>
  <c r="M17" i="4"/>
  <c r="M29" i="4"/>
  <c r="M21" i="4"/>
  <c r="M28" i="4"/>
  <c r="M27" i="4"/>
  <c r="L48" i="4"/>
  <c r="L46" i="4"/>
  <c r="L47" i="4"/>
  <c r="N3" i="4"/>
  <c r="O1" i="4"/>
  <c r="N2" i="4"/>
  <c r="N8" i="4" l="1"/>
  <c r="N12" i="4"/>
  <c r="N16" i="4"/>
  <c r="N7" i="4"/>
  <c r="N11" i="4"/>
  <c r="N15" i="4"/>
  <c r="N6" i="4"/>
  <c r="N5" i="4"/>
  <c r="N9" i="4"/>
  <c r="N13" i="4"/>
  <c r="N17" i="4"/>
  <c r="N21" i="4"/>
  <c r="N10" i="4"/>
  <c r="N20" i="4"/>
  <c r="N24" i="4"/>
  <c r="N14" i="4"/>
  <c r="N19" i="4"/>
  <c r="N23" i="4"/>
  <c r="N22" i="4"/>
  <c r="N27" i="4"/>
  <c r="N25" i="4"/>
  <c r="N26" i="4"/>
  <c r="N29" i="4"/>
  <c r="N18" i="4"/>
  <c r="N28" i="4"/>
  <c r="M47" i="4"/>
  <c r="M46" i="4"/>
  <c r="M48" i="4"/>
  <c r="O3" i="4"/>
  <c r="O2" i="4"/>
  <c r="P1" i="4"/>
  <c r="P9" i="4" l="1"/>
  <c r="P11" i="4"/>
  <c r="P17" i="4"/>
  <c r="P19" i="4"/>
  <c r="P25" i="4"/>
  <c r="P27" i="4"/>
  <c r="P24" i="4"/>
  <c r="P28" i="4"/>
  <c r="P10" i="4"/>
  <c r="P14" i="4"/>
  <c r="P20" i="4"/>
  <c r="P22" i="4"/>
  <c r="O5" i="4"/>
  <c r="O9" i="4"/>
  <c r="O13" i="4"/>
  <c r="O8" i="4"/>
  <c r="O12" i="4"/>
  <c r="O7" i="4"/>
  <c r="O6" i="4"/>
  <c r="O10" i="4"/>
  <c r="O14" i="4"/>
  <c r="O18" i="4"/>
  <c r="O22" i="4"/>
  <c r="O17" i="4"/>
  <c r="O21" i="4"/>
  <c r="O25" i="4"/>
  <c r="O11" i="4"/>
  <c r="O16" i="4"/>
  <c r="O20" i="4"/>
  <c r="O24" i="4"/>
  <c r="O15" i="4"/>
  <c r="O19" i="4"/>
  <c r="O23" i="4"/>
  <c r="O27" i="4"/>
  <c r="O26" i="4"/>
  <c r="O29" i="4"/>
  <c r="O28" i="4"/>
  <c r="N48" i="4"/>
  <c r="N47" i="4"/>
  <c r="N46" i="4"/>
  <c r="P2" i="4"/>
  <c r="P7" i="4" s="1"/>
  <c r="Q1" i="4"/>
  <c r="P3" i="4"/>
  <c r="P18" i="4" l="1"/>
  <c r="P8" i="4"/>
  <c r="P12" i="4"/>
  <c r="P23" i="4"/>
  <c r="P15" i="4"/>
  <c r="P26" i="4"/>
  <c r="P16" i="4"/>
  <c r="P6" i="4"/>
  <c r="P29" i="4"/>
  <c r="P21" i="4"/>
  <c r="P13" i="4"/>
  <c r="P5" i="4"/>
  <c r="P46" i="4" s="1"/>
  <c r="O48" i="4"/>
  <c r="O46" i="4"/>
  <c r="O47" i="4"/>
  <c r="Q3" i="4"/>
  <c r="Q2" i="4"/>
  <c r="R1" i="4"/>
  <c r="R18" i="4" l="1"/>
  <c r="R22" i="4"/>
  <c r="R7" i="4"/>
  <c r="R9" i="4"/>
  <c r="R15" i="4"/>
  <c r="R17" i="4"/>
  <c r="R23" i="4"/>
  <c r="R25" i="4"/>
  <c r="R10" i="4"/>
  <c r="R12" i="4"/>
  <c r="R24" i="4"/>
  <c r="R28" i="4"/>
  <c r="Q7" i="4"/>
  <c r="Q11" i="4"/>
  <c r="Q15" i="4"/>
  <c r="Q6" i="4"/>
  <c r="Q10" i="4"/>
  <c r="Q14" i="4"/>
  <c r="Q5" i="4"/>
  <c r="Q8" i="4"/>
  <c r="Q12" i="4"/>
  <c r="Q16" i="4"/>
  <c r="Q20" i="4"/>
  <c r="Q24" i="4"/>
  <c r="Q9" i="4"/>
  <c r="Q19" i="4"/>
  <c r="Q23" i="4"/>
  <c r="Q13" i="4"/>
  <c r="Q18" i="4"/>
  <c r="Q22" i="4"/>
  <c r="Q21" i="4"/>
  <c r="Q26" i="4"/>
  <c r="Q29" i="4"/>
  <c r="Q28" i="4"/>
  <c r="Q17" i="4"/>
  <c r="Q25" i="4"/>
  <c r="Q27" i="4"/>
  <c r="P47" i="4"/>
  <c r="P48" i="4"/>
  <c r="R3" i="4"/>
  <c r="S1" i="4"/>
  <c r="R2" i="4"/>
  <c r="R29" i="4" s="1"/>
  <c r="R20" i="4" l="1"/>
  <c r="R6" i="4"/>
  <c r="R21" i="4"/>
  <c r="R13" i="4"/>
  <c r="R5" i="4"/>
  <c r="R14" i="4"/>
  <c r="R16" i="4"/>
  <c r="R27" i="4"/>
  <c r="R19" i="4"/>
  <c r="R11" i="4"/>
  <c r="R26" i="4"/>
  <c r="R8" i="4"/>
  <c r="Q48" i="4"/>
  <c r="Q46" i="4"/>
  <c r="Q47" i="4"/>
  <c r="S2" i="4"/>
  <c r="T1" i="4"/>
  <c r="S3" i="4"/>
  <c r="S5" i="4" l="1"/>
  <c r="S9" i="4"/>
  <c r="S13" i="4"/>
  <c r="S8" i="4"/>
  <c r="S12" i="4"/>
  <c r="S7" i="4"/>
  <c r="S6" i="4"/>
  <c r="S10" i="4"/>
  <c r="S14" i="4"/>
  <c r="S18" i="4"/>
  <c r="S22" i="4"/>
  <c r="S11" i="4"/>
  <c r="S16" i="4"/>
  <c r="S17" i="4"/>
  <c r="S21" i="4"/>
  <c r="S25" i="4"/>
  <c r="S15" i="4"/>
  <c r="S20" i="4"/>
  <c r="S24" i="4"/>
  <c r="S23" i="4"/>
  <c r="S27" i="4"/>
  <c r="S28" i="4"/>
  <c r="S26" i="4"/>
  <c r="S19" i="4"/>
  <c r="S29" i="4"/>
  <c r="R47" i="4"/>
  <c r="R46" i="4"/>
  <c r="R48" i="4"/>
  <c r="T3" i="4"/>
  <c r="T2" i="4"/>
  <c r="U1" i="4"/>
  <c r="T6" i="4" l="1"/>
  <c r="T10" i="4"/>
  <c r="T14" i="4"/>
  <c r="T5" i="4"/>
  <c r="T9" i="4"/>
  <c r="T13" i="4"/>
  <c r="T8" i="4"/>
  <c r="T7" i="4"/>
  <c r="T11" i="4"/>
  <c r="T15" i="4"/>
  <c r="T19" i="4"/>
  <c r="T23" i="4"/>
  <c r="T18" i="4"/>
  <c r="T22" i="4"/>
  <c r="T12" i="4"/>
  <c r="T16" i="4"/>
  <c r="T17" i="4"/>
  <c r="T21" i="4"/>
  <c r="T25" i="4"/>
  <c r="T20" i="4"/>
  <c r="T24" i="4"/>
  <c r="T28" i="4"/>
  <c r="T27" i="4"/>
  <c r="T29" i="4"/>
  <c r="T26" i="4"/>
  <c r="U2" i="4"/>
  <c r="S47" i="4"/>
  <c r="S46" i="4"/>
  <c r="S48" i="4"/>
  <c r="V1" i="4"/>
  <c r="U3" i="4"/>
  <c r="U7" i="4" l="1"/>
  <c r="U11" i="4"/>
  <c r="U15" i="4"/>
  <c r="U6" i="4"/>
  <c r="U10" i="4"/>
  <c r="U14" i="4"/>
  <c r="U5" i="4"/>
  <c r="U8" i="4"/>
  <c r="U12" i="4"/>
  <c r="U16" i="4"/>
  <c r="U13" i="4"/>
  <c r="U20" i="4"/>
  <c r="U24" i="4"/>
  <c r="U19" i="4"/>
  <c r="U23" i="4"/>
  <c r="U18" i="4"/>
  <c r="U22" i="4"/>
  <c r="U9" i="4"/>
  <c r="U26" i="4"/>
  <c r="U17" i="4"/>
  <c r="U25" i="4"/>
  <c r="U29" i="4"/>
  <c r="U21" i="4"/>
  <c r="U28" i="4"/>
  <c r="U27" i="4"/>
  <c r="T46" i="4"/>
  <c r="T47" i="4"/>
  <c r="T48" i="4"/>
  <c r="V3" i="4"/>
  <c r="V2" i="4"/>
  <c r="W1" i="4"/>
  <c r="V8" i="4" l="1"/>
  <c r="V12" i="4"/>
  <c r="V7" i="4"/>
  <c r="V11" i="4"/>
  <c r="V15" i="4"/>
  <c r="V6" i="4"/>
  <c r="V5" i="4"/>
  <c r="V9" i="4"/>
  <c r="V13" i="4"/>
  <c r="V10" i="4"/>
  <c r="V17" i="4"/>
  <c r="V21" i="4"/>
  <c r="V14" i="4"/>
  <c r="V20" i="4"/>
  <c r="V24" i="4"/>
  <c r="V19" i="4"/>
  <c r="V23" i="4"/>
  <c r="V16" i="4"/>
  <c r="V27" i="4"/>
  <c r="V26" i="4"/>
  <c r="V18" i="4"/>
  <c r="V25" i="4"/>
  <c r="V29" i="4"/>
  <c r="V22" i="4"/>
  <c r="V28" i="4"/>
  <c r="U48" i="4"/>
  <c r="U47" i="4"/>
  <c r="U46" i="4"/>
  <c r="W3" i="4"/>
  <c r="W2" i="4"/>
  <c r="X1" i="4"/>
  <c r="W5" i="4" l="1"/>
  <c r="W9" i="4"/>
  <c r="W13" i="4"/>
  <c r="W8" i="4"/>
  <c r="W12" i="4"/>
  <c r="W7" i="4"/>
  <c r="W6" i="4"/>
  <c r="W10" i="4"/>
  <c r="W14" i="4"/>
  <c r="W16" i="4"/>
  <c r="W18" i="4"/>
  <c r="W22" i="4"/>
  <c r="W17" i="4"/>
  <c r="W21" i="4"/>
  <c r="W25" i="4"/>
  <c r="W11" i="4"/>
  <c r="W20" i="4"/>
  <c r="W24" i="4"/>
  <c r="W19" i="4"/>
  <c r="W23" i="4"/>
  <c r="W27" i="4"/>
  <c r="W26" i="4"/>
  <c r="W28" i="4"/>
  <c r="W15" i="4"/>
  <c r="W29" i="4"/>
  <c r="X3" i="4"/>
  <c r="Y1" i="4"/>
  <c r="X2" i="4"/>
  <c r="V47" i="4"/>
  <c r="V46" i="4"/>
  <c r="V48" i="4"/>
  <c r="X6" i="4" l="1"/>
  <c r="X10" i="4"/>
  <c r="X14" i="4"/>
  <c r="X5" i="4"/>
  <c r="X9" i="4"/>
  <c r="X13" i="4"/>
  <c r="X8" i="4"/>
  <c r="X7" i="4"/>
  <c r="X11" i="4"/>
  <c r="X15" i="4"/>
  <c r="X19" i="4"/>
  <c r="X23" i="4"/>
  <c r="X16" i="4"/>
  <c r="X18" i="4"/>
  <c r="X22" i="4"/>
  <c r="X17" i="4"/>
  <c r="X21" i="4"/>
  <c r="X12" i="4"/>
  <c r="X20" i="4"/>
  <c r="X28" i="4"/>
  <c r="X29" i="4"/>
  <c r="X24" i="4"/>
  <c r="X27" i="4"/>
  <c r="X25" i="4"/>
  <c r="X26" i="4"/>
  <c r="Z1" i="4"/>
  <c r="Y2" i="4"/>
  <c r="Y3" i="4"/>
  <c r="W48" i="4"/>
  <c r="W47" i="4"/>
  <c r="W46" i="4"/>
  <c r="Y7" i="4" l="1"/>
  <c r="Y11" i="4"/>
  <c r="Y15" i="4"/>
  <c r="Y6" i="4"/>
  <c r="Y10" i="4"/>
  <c r="Y14" i="4"/>
  <c r="Y5" i="4"/>
  <c r="Y8" i="4"/>
  <c r="Y12" i="4"/>
  <c r="Y16" i="4"/>
  <c r="Y9" i="4"/>
  <c r="Y20" i="4"/>
  <c r="Y13" i="4"/>
  <c r="Y19" i="4"/>
  <c r="Y23" i="4"/>
  <c r="Y18" i="4"/>
  <c r="Y22" i="4"/>
  <c r="Y25" i="4"/>
  <c r="Y26" i="4"/>
  <c r="Y29" i="4"/>
  <c r="Y17" i="4"/>
  <c r="Y28" i="4"/>
  <c r="Y21" i="4"/>
  <c r="Y24" i="4"/>
  <c r="Y27" i="4"/>
  <c r="Z3" i="4"/>
  <c r="Z2" i="4"/>
  <c r="AA1" i="4"/>
  <c r="X48" i="4"/>
  <c r="X46" i="4"/>
  <c r="X47" i="4"/>
  <c r="Z8" i="4" l="1"/>
  <c r="Z12" i="4"/>
  <c r="Z7" i="4"/>
  <c r="Z11" i="4"/>
  <c r="Z6" i="4"/>
  <c r="Z5" i="4"/>
  <c r="Z9" i="4"/>
  <c r="Z13" i="4"/>
  <c r="Z15" i="4"/>
  <c r="Z17" i="4"/>
  <c r="Z21" i="4"/>
  <c r="Z10" i="4"/>
  <c r="Z20" i="4"/>
  <c r="Z24" i="4"/>
  <c r="Z14" i="4"/>
  <c r="Z16" i="4"/>
  <c r="Z19" i="4"/>
  <c r="Z23" i="4"/>
  <c r="Z22" i="4"/>
  <c r="Z27" i="4"/>
  <c r="Z25" i="4"/>
  <c r="Z26" i="4"/>
  <c r="Z29" i="4"/>
  <c r="Z18" i="4"/>
  <c r="Z28" i="4"/>
  <c r="AA3" i="4"/>
  <c r="AB1" i="4"/>
  <c r="AA2" i="4"/>
  <c r="Y47" i="4"/>
  <c r="Y46" i="4"/>
  <c r="Y48" i="4"/>
  <c r="AA5" i="4" l="1"/>
  <c r="AA9" i="4"/>
  <c r="AA13" i="4"/>
  <c r="AA8" i="4"/>
  <c r="AA12" i="4"/>
  <c r="AA7" i="4"/>
  <c r="AA6" i="4"/>
  <c r="AA10" i="4"/>
  <c r="AA14" i="4"/>
  <c r="AA18" i="4"/>
  <c r="AA22" i="4"/>
  <c r="AA15" i="4"/>
  <c r="AA17" i="4"/>
  <c r="AA21" i="4"/>
  <c r="AA25" i="4"/>
  <c r="AA20" i="4"/>
  <c r="AA24" i="4"/>
  <c r="AA11" i="4"/>
  <c r="AA16" i="4"/>
  <c r="AA19" i="4"/>
  <c r="AA27" i="4"/>
  <c r="AA23" i="4"/>
  <c r="AA26" i="4"/>
  <c r="AA29" i="4"/>
  <c r="AA28" i="4"/>
  <c r="AC1" i="4"/>
  <c r="AC3" i="4" s="1"/>
  <c r="AB2" i="4"/>
  <c r="AB3" i="4"/>
  <c r="Z48" i="4"/>
  <c r="Z47" i="4"/>
  <c r="Z46" i="4"/>
  <c r="AB6" i="4" l="1"/>
  <c r="AB10" i="4"/>
  <c r="AB14" i="4"/>
  <c r="AB5" i="4"/>
  <c r="AB9" i="4"/>
  <c r="AB13" i="4"/>
  <c r="AB8" i="4"/>
  <c r="AB7" i="4"/>
  <c r="AB11" i="4"/>
  <c r="AB15" i="4"/>
  <c r="AB12" i="4"/>
  <c r="AB16" i="4"/>
  <c r="AB19" i="4"/>
  <c r="AB23" i="4"/>
  <c r="AB18" i="4"/>
  <c r="AB22" i="4"/>
  <c r="AB17" i="4"/>
  <c r="AB21" i="4"/>
  <c r="AB24" i="4"/>
  <c r="AB28" i="4"/>
  <c r="AB20" i="4"/>
  <c r="AB25" i="4"/>
  <c r="AB27" i="4"/>
  <c r="AB26" i="4"/>
  <c r="AB29" i="4"/>
  <c r="AD1" i="4"/>
  <c r="AE1" i="4" s="1"/>
  <c r="AC2" i="4"/>
  <c r="AA48" i="4"/>
  <c r="AA47" i="4"/>
  <c r="AA46" i="4"/>
  <c r="AD3" i="4"/>
  <c r="AD2" i="4"/>
  <c r="AD8" i="4" l="1"/>
  <c r="AD12" i="4"/>
  <c r="AD7" i="4"/>
  <c r="AD11" i="4"/>
  <c r="AD6" i="4"/>
  <c r="AD5" i="4"/>
  <c r="AD9" i="4"/>
  <c r="AD13" i="4"/>
  <c r="AD17" i="4"/>
  <c r="AD21" i="4"/>
  <c r="AD16" i="4"/>
  <c r="AD20" i="4"/>
  <c r="AD24" i="4"/>
  <c r="AD10" i="4"/>
  <c r="AD15" i="4"/>
  <c r="AD19" i="4"/>
  <c r="AD23" i="4"/>
  <c r="AD14" i="4"/>
  <c r="AD18" i="4"/>
  <c r="AD25" i="4"/>
  <c r="AD27" i="4"/>
  <c r="AD22" i="4"/>
  <c r="AD26" i="4"/>
  <c r="AD29" i="4"/>
  <c r="AD28" i="4"/>
  <c r="AC7" i="4"/>
  <c r="AC11" i="4"/>
  <c r="AC15" i="4"/>
  <c r="AC6" i="4"/>
  <c r="AC10" i="4"/>
  <c r="AC14" i="4"/>
  <c r="AC5" i="4"/>
  <c r="AC8" i="4"/>
  <c r="AC12" i="4"/>
  <c r="AC16" i="4"/>
  <c r="AC20" i="4"/>
  <c r="AC9" i="4"/>
  <c r="AC19" i="4"/>
  <c r="AC23" i="4"/>
  <c r="AC13" i="4"/>
  <c r="AC18" i="4"/>
  <c r="AC22" i="4"/>
  <c r="AC21" i="4"/>
  <c r="AC26" i="4"/>
  <c r="AC24" i="4"/>
  <c r="AC29" i="4"/>
  <c r="AC28" i="4"/>
  <c r="AC17" i="4"/>
  <c r="AC25" i="4"/>
  <c r="AC27" i="4"/>
  <c r="AB48" i="4"/>
  <c r="AB47" i="4"/>
  <c r="AB46" i="4"/>
  <c r="AE3" i="4"/>
  <c r="AE2" i="4"/>
  <c r="AI1" i="4"/>
  <c r="AF1" i="4"/>
  <c r="AE5" i="4" l="1"/>
  <c r="AE9" i="4"/>
  <c r="AE13" i="4"/>
  <c r="AE8" i="4"/>
  <c r="AE12" i="4"/>
  <c r="AE7" i="4"/>
  <c r="AE6" i="4"/>
  <c r="AE10" i="4"/>
  <c r="AE14" i="4"/>
  <c r="AE11" i="4"/>
  <c r="AE18" i="4"/>
  <c r="AE22" i="4"/>
  <c r="AE17" i="4"/>
  <c r="AE21" i="4"/>
  <c r="AE25" i="4"/>
  <c r="AE16" i="4"/>
  <c r="AE20" i="4"/>
  <c r="AE24" i="4"/>
  <c r="AE15" i="4"/>
  <c r="AE27" i="4"/>
  <c r="AE19" i="4"/>
  <c r="AE26" i="4"/>
  <c r="AE28" i="4"/>
  <c r="AE23" i="4"/>
  <c r="AE29" i="4"/>
  <c r="AC48" i="4"/>
  <c r="AC46" i="4"/>
  <c r="AC47" i="4"/>
  <c r="AD48" i="4"/>
  <c r="AD47" i="4"/>
  <c r="AD46" i="4"/>
  <c r="AF3" i="4"/>
  <c r="AF2" i="4"/>
  <c r="AI3" i="4"/>
  <c r="AI2" i="4"/>
  <c r="AJ1" i="4"/>
  <c r="AG1" i="4"/>
  <c r="AF6" i="4" l="1"/>
  <c r="AF10" i="4"/>
  <c r="AF14" i="4"/>
  <c r="AF5" i="4"/>
  <c r="AF9" i="4"/>
  <c r="AF13" i="4"/>
  <c r="AF8" i="4"/>
  <c r="AF7" i="4"/>
  <c r="AF11" i="4"/>
  <c r="AF15" i="4"/>
  <c r="AF19" i="4"/>
  <c r="AF23" i="4"/>
  <c r="AF12" i="4"/>
  <c r="AF18" i="4"/>
  <c r="AF22" i="4"/>
  <c r="AF17" i="4"/>
  <c r="AF21" i="4"/>
  <c r="AF25" i="4"/>
  <c r="AF28" i="4"/>
  <c r="AF29" i="4"/>
  <c r="AF16" i="4"/>
  <c r="AF24" i="4"/>
  <c r="AF27" i="4"/>
  <c r="AF20" i="4"/>
  <c r="AF26" i="4"/>
  <c r="AI5" i="4"/>
  <c r="AI9" i="4"/>
  <c r="AI13" i="4"/>
  <c r="AI8" i="4"/>
  <c r="AI12" i="4"/>
  <c r="AI7" i="4"/>
  <c r="AI6" i="4"/>
  <c r="AI10" i="4"/>
  <c r="AI14" i="4"/>
  <c r="AI18" i="4"/>
  <c r="AI22" i="4"/>
  <c r="AI11" i="4"/>
  <c r="AI15" i="4"/>
  <c r="AI17" i="4"/>
  <c r="AI21" i="4"/>
  <c r="AI25" i="4"/>
  <c r="AI16" i="4"/>
  <c r="AI20" i="4"/>
  <c r="AI24" i="4"/>
  <c r="AI23" i="4"/>
  <c r="AI27" i="4"/>
  <c r="AI28" i="4"/>
  <c r="AI26" i="4"/>
  <c r="AI29" i="4"/>
  <c r="AI19" i="4"/>
  <c r="AE48" i="4"/>
  <c r="AE46" i="4"/>
  <c r="AE47" i="4"/>
  <c r="AG3" i="4"/>
  <c r="AG2" i="4"/>
  <c r="AJ3" i="4"/>
  <c r="AJ2" i="4"/>
  <c r="AK1" i="4"/>
  <c r="AH1" i="4"/>
  <c r="AG7" i="4" l="1"/>
  <c r="AG11" i="4"/>
  <c r="AG15" i="4"/>
  <c r="AG6" i="4"/>
  <c r="AG10" i="4"/>
  <c r="AG14" i="4"/>
  <c r="AG5" i="4"/>
  <c r="AG8" i="4"/>
  <c r="AG12" i="4"/>
  <c r="AG16" i="4"/>
  <c r="AG20" i="4"/>
  <c r="AG19" i="4"/>
  <c r="AG23" i="4"/>
  <c r="AG9" i="4"/>
  <c r="AG18" i="4"/>
  <c r="AG22" i="4"/>
  <c r="AG13" i="4"/>
  <c r="AG17" i="4"/>
  <c r="AG26" i="4"/>
  <c r="AG21" i="4"/>
  <c r="AG29" i="4"/>
  <c r="AG25" i="4"/>
  <c r="AG28" i="4"/>
  <c r="AG24" i="4"/>
  <c r="AG27" i="4"/>
  <c r="AJ6" i="4"/>
  <c r="AJ10" i="4"/>
  <c r="AJ14" i="4"/>
  <c r="AJ5" i="4"/>
  <c r="AJ9" i="4"/>
  <c r="AJ13" i="4"/>
  <c r="AJ8" i="4"/>
  <c r="AJ7" i="4"/>
  <c r="AJ11" i="4"/>
  <c r="AJ15" i="4"/>
  <c r="AJ19" i="4"/>
  <c r="AJ23" i="4"/>
  <c r="AJ18" i="4"/>
  <c r="AJ22" i="4"/>
  <c r="AJ12" i="4"/>
  <c r="AJ17" i="4"/>
  <c r="AJ21" i="4"/>
  <c r="AJ20" i="4"/>
  <c r="AJ24" i="4"/>
  <c r="AJ25" i="4"/>
  <c r="AJ29" i="4"/>
  <c r="AJ28" i="4"/>
  <c r="AJ27" i="4"/>
  <c r="AJ16" i="4"/>
  <c r="AJ26" i="4"/>
  <c r="AF46" i="4"/>
  <c r="AF47" i="4"/>
  <c r="AI47" i="4"/>
  <c r="AI46" i="4"/>
  <c r="AI48" i="4"/>
  <c r="AF48" i="4"/>
  <c r="AK3" i="4"/>
  <c r="AK2" i="4"/>
  <c r="AH3" i="4"/>
  <c r="AH2" i="4"/>
  <c r="AH8" i="4" l="1"/>
  <c r="AH12" i="4"/>
  <c r="AH7" i="4"/>
  <c r="AH11" i="4"/>
  <c r="AH6" i="4"/>
  <c r="AH5" i="4"/>
  <c r="AH9" i="4"/>
  <c r="AH13" i="4"/>
  <c r="AH14" i="4"/>
  <c r="AH15" i="4"/>
  <c r="AH17" i="4"/>
  <c r="AH21" i="4"/>
  <c r="AH16" i="4"/>
  <c r="AH20" i="4"/>
  <c r="AH24" i="4"/>
  <c r="AH19" i="4"/>
  <c r="AH23" i="4"/>
  <c r="AH10" i="4"/>
  <c r="AH27" i="4"/>
  <c r="AH18" i="4"/>
  <c r="AH26" i="4"/>
  <c r="AH22" i="4"/>
  <c r="AH29" i="4"/>
  <c r="AH25" i="4"/>
  <c r="AH28" i="4"/>
  <c r="AK7" i="4"/>
  <c r="AK11" i="4"/>
  <c r="AK15" i="4"/>
  <c r="AK6" i="4"/>
  <c r="AK10" i="4"/>
  <c r="AK14" i="4"/>
  <c r="AK5" i="4"/>
  <c r="AK8" i="4"/>
  <c r="AK12" i="4"/>
  <c r="AK13" i="4"/>
  <c r="AK16" i="4"/>
  <c r="AK20" i="4"/>
  <c r="AK19" i="4"/>
  <c r="AK23" i="4"/>
  <c r="AK18" i="4"/>
  <c r="AK22" i="4"/>
  <c r="AK9" i="4"/>
  <c r="AK26" i="4"/>
  <c r="AK17" i="4"/>
  <c r="AK24" i="4"/>
  <c r="AK25" i="4"/>
  <c r="AK29" i="4"/>
  <c r="AK21" i="4"/>
  <c r="AK28" i="4"/>
  <c r="AK27" i="4"/>
  <c r="AJ46" i="4"/>
  <c r="AJ47" i="4"/>
  <c r="AG48" i="4"/>
  <c r="AJ48" i="4"/>
  <c r="AG46" i="4"/>
  <c r="AG47" i="4"/>
  <c r="AH47" i="4" l="1"/>
  <c r="AH46" i="4"/>
  <c r="AH48" i="4"/>
  <c r="AK48" i="4"/>
  <c r="AK47" i="4"/>
  <c r="AK46" i="4"/>
  <c r="D5" i="4" a="1"/>
  <c r="D5" i="4" s="1"/>
  <c r="D15" i="4" a="1"/>
  <c r="D15" i="4" s="1"/>
  <c r="D12" i="4" a="1"/>
  <c r="D12" i="4" s="1"/>
  <c r="D14" i="4" a="1"/>
  <c r="D14" i="4" s="1"/>
  <c r="D16" i="4" a="1"/>
  <c r="D16" i="4" s="1"/>
  <c r="D9" i="4" a="1"/>
  <c r="D9" i="4" s="1"/>
  <c r="D21" i="4" a="1"/>
  <c r="D21" i="4" s="1"/>
  <c r="D18" i="4" a="1"/>
  <c r="D18" i="4" s="1"/>
  <c r="D26" i="4" a="1"/>
  <c r="D26" i="4" s="1"/>
  <c r="D6" i="4" a="1"/>
  <c r="D6" i="4" s="1"/>
  <c r="D8" i="4" a="1"/>
  <c r="D8" i="4" s="1"/>
  <c r="D23" i="4" a="1"/>
  <c r="D23" i="4" s="1"/>
  <c r="D25" i="4" a="1"/>
  <c r="D25" i="4" s="1"/>
  <c r="D13" i="4" a="1"/>
  <c r="D13" i="4" s="1"/>
  <c r="D20" i="4" a="1"/>
  <c r="D20" i="4" s="1"/>
  <c r="D27" i="4" a="1"/>
  <c r="D27" i="4" s="1"/>
  <c r="D17" i="4" a="1"/>
  <c r="D17" i="4" s="1"/>
  <c r="D24" i="4" a="1"/>
  <c r="D24" i="4" s="1"/>
  <c r="D29" i="4" a="1"/>
  <c r="D29" i="4" s="1"/>
  <c r="D7" i="4" a="1"/>
  <c r="D7" i="4" s="1"/>
  <c r="D22" i="4" a="1"/>
  <c r="D22" i="4" s="1"/>
  <c r="D19" i="4" a="1"/>
  <c r="D19" i="4" s="1"/>
  <c r="E26" i="4"/>
  <c r="F26" i="4"/>
  <c r="C26" i="4"/>
  <c r="F9" i="4"/>
  <c r="E9" i="4"/>
  <c r="C9" i="4"/>
  <c r="E6" i="4"/>
  <c r="C6" i="4"/>
  <c r="F6" i="4"/>
  <c r="C29" i="4"/>
  <c r="E29" i="4"/>
  <c r="F29" i="4"/>
  <c r="F19" i="4"/>
  <c r="C19" i="4"/>
  <c r="E19" i="4"/>
  <c r="C7" i="4"/>
  <c r="F7" i="4"/>
  <c r="E7" i="4"/>
  <c r="E5" i="4"/>
  <c r="C5" i="4"/>
  <c r="F5" i="4"/>
  <c r="E21" i="4"/>
  <c r="F21" i="4"/>
  <c r="C21" i="4"/>
  <c r="E23" i="4"/>
  <c r="F23" i="4"/>
  <c r="C23" i="4"/>
  <c r="F15" i="4"/>
  <c r="E15" i="4"/>
  <c r="C15" i="4"/>
  <c r="E20" i="4"/>
  <c r="F20" i="4"/>
  <c r="C20" i="4"/>
  <c r="E8" i="4"/>
  <c r="F8" i="4"/>
  <c r="C8" i="4"/>
  <c r="C18" i="4"/>
  <c r="E18" i="4"/>
  <c r="F18" i="4"/>
  <c r="C14" i="4"/>
  <c r="F14" i="4"/>
  <c r="E14" i="4"/>
  <c r="C27" i="4"/>
  <c r="F27" i="4"/>
  <c r="E27" i="4"/>
  <c r="F13" i="4"/>
  <c r="E13" i="4"/>
  <c r="C13" i="4"/>
  <c r="E17" i="4"/>
  <c r="F17" i="4"/>
  <c r="C17" i="4"/>
  <c r="C22" i="4"/>
  <c r="F22" i="4"/>
  <c r="E22" i="4"/>
  <c r="C16" i="4"/>
  <c r="F16" i="4"/>
  <c r="E16" i="4"/>
  <c r="F12" i="4"/>
  <c r="C12" i="4"/>
  <c r="E12" i="4"/>
  <c r="E24" i="4"/>
  <c r="C24" i="4"/>
  <c r="F24" i="4"/>
  <c r="C25" i="4"/>
  <c r="E25" i="4"/>
  <c r="F25" i="4"/>
  <c r="D46" i="4" l="1"/>
  <c r="F46" i="4"/>
  <c r="E46" i="4"/>
  <c r="C46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<sst xmlns="http://schemas.openxmlformats.org/spreadsheetml/2006/main" count="5053" uniqueCount="438">
  <si>
    <t>CHEF DE QUART</t>
  </si>
  <si>
    <t>DATE D ENTREE</t>
  </si>
  <si>
    <t>SERVICE</t>
  </si>
  <si>
    <t>SPARE</t>
  </si>
  <si>
    <t>INDISPONIBILITE</t>
  </si>
  <si>
    <t>P</t>
  </si>
  <si>
    <t>I</t>
  </si>
  <si>
    <t>Date</t>
  </si>
  <si>
    <t>Serv1</t>
  </si>
  <si>
    <t>Serv2</t>
  </si>
  <si>
    <t>Serv3</t>
  </si>
  <si>
    <t>spare</t>
  </si>
  <si>
    <t>tot</t>
  </si>
  <si>
    <t>serv</t>
  </si>
  <si>
    <t>Tous</t>
  </si>
  <si>
    <t>services</t>
  </si>
  <si>
    <t>spares</t>
  </si>
  <si>
    <t>Toute l'année</t>
  </si>
  <si>
    <t>absences</t>
  </si>
  <si>
    <t>nom</t>
  </si>
  <si>
    <t>au</t>
  </si>
  <si>
    <t>du</t>
  </si>
  <si>
    <t>N°</t>
  </si>
  <si>
    <t>Nom1</t>
  </si>
  <si>
    <t>Nom2</t>
  </si>
  <si>
    <t>Nom3</t>
  </si>
  <si>
    <t>Nom4</t>
  </si>
  <si>
    <t>W-E</t>
  </si>
  <si>
    <t>S</t>
  </si>
  <si>
    <t>TOTAL SERVICE :</t>
  </si>
  <si>
    <t>TOTAL SPARE :</t>
  </si>
  <si>
    <t>Mois</t>
  </si>
  <si>
    <t>premier</t>
  </si>
  <si>
    <t>comment</t>
  </si>
  <si>
    <t>Raison</t>
  </si>
  <si>
    <t>Indisponible</t>
  </si>
  <si>
    <t>M</t>
  </si>
  <si>
    <t>Maladie</t>
  </si>
  <si>
    <t>V</t>
  </si>
  <si>
    <t>Vacances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</si>
  <si>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</si>
  <si>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</si>
  <si>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</si>
  <si>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</si>
  <si>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</si>
  <si>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</si>
  <si>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</si>
  <si>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</si>
  <si>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</si>
  <si>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</si>
  <si>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</si>
  <si>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</si>
  <si>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</si>
  <si>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</si>
  <si>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</si>
  <si>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</si>
  <si>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</si>
  <si>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</si>
  <si>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</si>
  <si>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</si>
  <si>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</si>
  <si>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</si>
  <si>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</si>
  <si>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</si>
  <si>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</si>
  <si>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</si>
  <si>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</si>
  <si>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</si>
  <si>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</si>
  <si>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</si>
  <si>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</si>
  <si>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commentaire</t>
  </si>
  <si>
    <t>TOTAL indisp  :</t>
  </si>
  <si>
    <t>date</t>
  </si>
  <si>
    <t>Spare</t>
  </si>
  <si>
    <t>Nom</t>
  </si>
  <si>
    <t>Weekend</t>
  </si>
  <si>
    <t>all</t>
  </si>
  <si>
    <t>nombre</t>
  </si>
  <si>
    <t>wkd</t>
  </si>
  <si>
    <t>Grand total</t>
  </si>
  <si>
    <t>S1-3</t>
  </si>
  <si>
    <t>Total S1-3</t>
  </si>
  <si>
    <t>Total Spare</t>
  </si>
  <si>
    <t>Sem</t>
  </si>
  <si>
    <t>Wkd</t>
  </si>
  <si>
    <t xml:space="preserve">    </t>
  </si>
  <si>
    <t>SM MANTEAU</t>
  </si>
  <si>
    <t>SM RODIER</t>
  </si>
  <si>
    <t>SM CRETON</t>
  </si>
  <si>
    <t>SM MARTIN</t>
  </si>
  <si>
    <t>SM POMARES</t>
  </si>
  <si>
    <t>SM DEL ROSSO</t>
  </si>
  <si>
    <t>SM CHAPART</t>
  </si>
  <si>
    <t>SM JAN</t>
  </si>
  <si>
    <t>SM PAILLARD</t>
  </si>
  <si>
    <t>SM BONNIFAIT</t>
  </si>
  <si>
    <t>SM VRIGNAUD</t>
  </si>
  <si>
    <t>SM LASNIER</t>
  </si>
  <si>
    <t>SM CAMOU</t>
  </si>
  <si>
    <t>SM TAYLOR</t>
  </si>
  <si>
    <t>SM TRUPIT</t>
  </si>
  <si>
    <t>SM DESAUTE</t>
  </si>
  <si>
    <t>SM VERSPLATE</t>
  </si>
  <si>
    <t>SM ENGRAND</t>
  </si>
  <si>
    <t>SM BEULQUE</t>
  </si>
  <si>
    <t>SM TAILLANDIER</t>
  </si>
  <si>
    <t>SM TOURNAYRE</t>
  </si>
  <si>
    <t>SM RISAL</t>
  </si>
  <si>
    <t>SM BEULQUE2</t>
  </si>
  <si>
    <t>SM BONNIFAIT2</t>
  </si>
  <si>
    <t>SM CAMOU2</t>
  </si>
  <si>
    <t>SM CHAPART2</t>
  </si>
  <si>
    <t>SM CRETON2</t>
  </si>
  <si>
    <t>SM DEL ROSSO2</t>
  </si>
  <si>
    <t>SM DESAUTE2</t>
  </si>
  <si>
    <t>SM ENGRAND2</t>
  </si>
  <si>
    <t>SM JAN2</t>
  </si>
  <si>
    <t>SM LASNIER2</t>
  </si>
  <si>
    <t>SM MANTEAU2</t>
  </si>
  <si>
    <t>SM MARTIN2</t>
  </si>
  <si>
    <t>SM PAILLARD2</t>
  </si>
  <si>
    <t>SM POMARES2</t>
  </si>
  <si>
    <t>SM RISAL2</t>
  </si>
  <si>
    <t>SM RODIER2</t>
  </si>
  <si>
    <t>SM TAILLANDIER2</t>
  </si>
  <si>
    <t>SM TAYLOR2</t>
  </si>
  <si>
    <t>SM TOURNAYRE2</t>
  </si>
  <si>
    <t>SM TRUPIT2</t>
  </si>
  <si>
    <t>SM VERSPLATE2</t>
  </si>
  <si>
    <t>SM VRIGNAUD2</t>
  </si>
  <si>
    <t>SM BOURY</t>
  </si>
  <si>
    <t>SM BONNIN--LLENA</t>
  </si>
  <si>
    <t>SM AZERTY</t>
  </si>
  <si>
    <t>sm boury</t>
  </si>
  <si>
    <t>SM BOUNNIN--LLENA</t>
  </si>
  <si>
    <t>ii ???</t>
  </si>
  <si>
    <t>_x0001_62-1_x0001_69-2_x0001_72-4_x0001_81-4_x0001_84-1_x0001_89-2</t>
  </si>
  <si>
    <t>_x0001_94-4_x0001_101-1_x0001_111-1_x0001_117-3_x0001_119-4</t>
  </si>
  <si>
    <t>_x0001_6-1_x0001_12-3_x0001_17-1_x0001_21-4_x0001_27-2</t>
  </si>
  <si>
    <t>_x0001_37-1_x0001_39-4_x0001_46-3_x0001_52-1_x0001_61-1</t>
  </si>
  <si>
    <t>_x0001_69-1_x0001_71-4_x0001_77-2_x0001_86-2</t>
  </si>
  <si>
    <t>_x0001_94-1_x0001_98-4_x0001_105-4_x0001_109-1_x0001_117-2</t>
  </si>
  <si>
    <t>_x0001_6-3_x0001_13-1_x0001_18-1_x0001_20-4_x0001_28-2</t>
  </si>
  <si>
    <t>_x0001_36-2_x0001_41-4_x0001_46-2_x0001_55-2_x0001_59-4</t>
  </si>
  <si>
    <t>_x0001_66-3_x0001_75-2_x0001_78-3_x0001_82-4_x0001_90-3</t>
  </si>
  <si>
    <t>_x0001_99-3_x0001_103-2_x0001_111-4_x0001_114-1_x0001_120-1</t>
  </si>
  <si>
    <t>_x0001_5-1_x0001_7-3_x0001_15-4_x0001_21-1_x0001_29-2</t>
  </si>
  <si>
    <t>_x0001_35-4_x0001_40-1_x0001_48-1_x0001_55-4_x0001_57-2</t>
  </si>
  <si>
    <t>_x0001_64-1_x0001_73-1_x0001_79-4_x0001_83-2_x0001_89-1</t>
  </si>
  <si>
    <t>_x0001_99-2_x0001_102-3_x0001_111-2_x0001_114-4_x0001_123-1</t>
  </si>
  <si>
    <t>_x0001_3-1_x0001_11-4_x0001_15-2_x0001_22-3_x0001_25-3</t>
  </si>
  <si>
    <t>_x0001_38-2_x0001_44-2_x0001_50-4_x0001_54-1_x0001_59-3</t>
  </si>
  <si>
    <t>_x0001_67-3_x0001_69-4_x0001_77-1_x0001_84-2</t>
  </si>
  <si>
    <t>_x0001_94-2_x0001_96-4_x0001_107-1_x0001_110-2_x0001_119-1</t>
  </si>
  <si>
    <t>_x0001_2-4_x0001_7-1_x0001_16-1_x0001_24-2_x0001_31-4</t>
  </si>
  <si>
    <t>_x0001_33-1_x0001_42-1_x0001_47-3_x0001_53-4_x0001_58-3</t>
  </si>
  <si>
    <t>_x0001_65-2_x0001_72-2_x0001_81-3_x0001_86-4_x0001_91-1</t>
  </si>
  <si>
    <t>_x0001_96-3_x0001_101-2_x0001_108-4_x0001_115-2_x0001_120-3</t>
  </si>
  <si>
    <t>_x0001_2-1_x0001_7-4_x0001_16-3_x0001_19-3_x0001_29-3</t>
  </si>
  <si>
    <t>_x0001_33-4_x0001_39-1_x0001_45-2_x0001_51-3_x0001_60-3</t>
  </si>
  <si>
    <t>_x0001_67-4_x0001_70-2_x0001_76-1_x0001_85-3_x0001_92-4</t>
  </si>
  <si>
    <t>_x0001_95-2_x0001_104-3_x0001_112-3_x0001_118-1_x0001_122-4</t>
  </si>
  <si>
    <t>_x0001_1-2_x0001_12-1_x0001_14-4_x0001_21-2_x0001_28-3</t>
  </si>
  <si>
    <t>_x0001_35-2_x0001_38-4_x0001_46-1_x0001_51-2_x0001_60-4</t>
  </si>
  <si>
    <t>_x0001_65-1_x0001_74-3_x0001_79-1_x0001_87-1_x0001_89-4</t>
  </si>
  <si>
    <t>_x0001_95-1_x0001_104-2_x0001_112-2_x0001_117-4_x0001_122-3</t>
  </si>
  <si>
    <t>_x0001_1-3_x0001_9-4_x0001_15-3_x0001_22-2_x0001_26-1</t>
  </si>
  <si>
    <t>_x0001_36-3_x0001_43-3_x0001_45-4_x0001_54-3_x0001_58-4</t>
  </si>
  <si>
    <t>_x0001_64-3_x0001_75-3_x0001_78-2_x0001_83-4_x0001_91-3</t>
  </si>
  <si>
    <t>_x0001_100-1_x0001_103-4_x0001_108-2_x0001_116-3_x0001_121-2</t>
  </si>
  <si>
    <t>_x0001_6-4_x0001_8-3_x0001_14-2_x0001_23-2_x0001_29-4</t>
  </si>
  <si>
    <t>_x0001_32-2_x0001_40-3_x0001_50-2_x0001_54-4_x0001_58-2</t>
  </si>
  <si>
    <t>_x0001_66-1_x0001_72-3_x0001_81-2_x0001_85-4_x0001_90-1</t>
  </si>
  <si>
    <t>_x0001_95-3_x0001_104-4_x0001_107-2_x0001_114-2_x0001_121-1</t>
  </si>
  <si>
    <t>_x0001_2-2_x0001_11-2_x0001_17-2_x0001_25-2_x0001_27-4</t>
  </si>
  <si>
    <t>_x0001_34-3_x0001_42-3_x0001_44-4_x0001_52-2_x0001_61-3</t>
  </si>
  <si>
    <t>_x0001_63-4_x0001_71-1_x0001_76-2_x0001_84-3_x0001_88-4</t>
  </si>
  <si>
    <t>_x0001_98-2_x0001_102-1_x0001_107-4_x0001_115-1_x0001_121-3</t>
  </si>
  <si>
    <t>_x0001_1-4_x0001_9-1_x0001_14-3_x0001_23-1_x0001_26-2</t>
  </si>
  <si>
    <t>_x0001_36-4_x0001_39-3_x0001_45-3_x0001_52-3_x0001_57-4</t>
  </si>
  <si>
    <t>_x0001_63-3_x0001_74-1_x0001_78-1_x0001_84-4_x0001_92-1</t>
  </si>
  <si>
    <t>_x0001_99-1_x0001_102-2_x0001_111-3_x0001_115-4_x0001_123-2</t>
  </si>
  <si>
    <t>_x0001_3-2_x0001_11-3_x0001_18-4_x0001_20-2_x0001_30-3</t>
  </si>
  <si>
    <t>_x0001_38-1_x0001_43-2_x0001_46-4_x0001_53-2</t>
  </si>
  <si>
    <t>_x0001_62-2_x0001_68-3_x0001_70-4_x0001_80-2_x0001_88-2_x0001_92-3</t>
  </si>
  <si>
    <t>_x0001_8-1_x0001_10-3_x0001_18-2_x0001_22-4_x0001_30-1</t>
  </si>
  <si>
    <t>_x0001_32-4_x0001_39-2_x0001_48-2_x0001_51-1</t>
  </si>
  <si>
    <t>_x0001_63-2_x0001_68-2_x0001_74-4_x0001_80-3_x0001_87-4_x0001_92-2</t>
  </si>
  <si>
    <t>_x0001_96-2_x0001_104-1_x0001_113-2_x0001_118-4_x0001_122-2</t>
  </si>
  <si>
    <t>_x0001_4-2_x0001_9-2_x0001_17-4_x0001_21-3_x0001_28-1</t>
  </si>
  <si>
    <t>_x0001_34-4_x0001_40-2_x0001_45-1_x0001_56-2_x0001_59-2</t>
  </si>
  <si>
    <t>_x0001_64-4_x0001_71-3_x0001_80-4_x0001_82-2_x0001_89-3</t>
  </si>
  <si>
    <t>_x0001_97-1_x0001_105-1_x0001_109-4_x0001_113-3</t>
  </si>
  <si>
    <t>_x0001_1-1_x0001_11-1_x0001_17-3_x0001_19-4_x0001_30-2</t>
  </si>
  <si>
    <t>_x0001_35-3_x0001_44-3_x0001_49-4_x0001_53-3</t>
  </si>
  <si>
    <t>_x0001_62-3_x0001_69-3_x0001_75-4_x0001_82-1_x0001_87-2</t>
  </si>
  <si>
    <t>_x0001_93-4_x0001_100-3_x0001_106-1_x0001_110-1_x0001_119-3</t>
  </si>
  <si>
    <t>_x0001_3-4_x0001_8-2_x0001_13-3_x0001_19-2_x0001_26-4</t>
  </si>
  <si>
    <t>_x0001_32-3_x0001_41-1_x0001_50-1_x0001_56-3</t>
  </si>
  <si>
    <t>_x0001_63-1_x0001_68-1_x0001_73-4_x0001_79-3_x0001_88-1</t>
  </si>
  <si>
    <t>_x0001_93-1_x0001_99-4_x0001_105-2_x0001_112-4_x0001_115-3</t>
  </si>
  <si>
    <t>_x0001_6-2_x0001_12-4_x0001_15-1_x0001_23-3_x0001_26-3</t>
  </si>
  <si>
    <t>_x0001_36-1_x0001_43-4_x0001_47-2_x0001_56-1_x0001_60-2</t>
  </si>
  <si>
    <t>_x0001_66-4_x0001_70-3_x0001_76-3_x0001_85-1</t>
  </si>
  <si>
    <t>_x0001_93-3_x0001_100-4_x0001_106-2_x0001_110-3_x0001_116-4</t>
  </si>
  <si>
    <t>_x0001_5-2_x0001_9-3_x0001_16-4_x0001_22-1_x0001_25-4</t>
  </si>
  <si>
    <t>_x0001_33-2_x0001_38-3_x0001_49-3_x0001_57-1</t>
  </si>
  <si>
    <t>_x0001_96-1_x0001_101-3_x0001_112-1_x0001_118-3_x0001_120-4</t>
  </si>
  <si>
    <t>_x0001_5-4_x0001_25-1_x0001_27-1_x0001_29-1_x0001_31-1</t>
  </si>
  <si>
    <t>_x0001_37-3_x0001_44-1_x0001_48-4_x0001_54-2</t>
  </si>
  <si>
    <t>_x0001_62-4_x0001_67-2_x0001_71-2_x0001_80-1_x0001_87-3</t>
  </si>
  <si>
    <t>_x0001_93-2_x0001_95-4_x0001_106-3_x0001_109-3_x0001_119-2_x0001_123-4</t>
  </si>
  <si>
    <t>_x0001_3-3_x0001_10-4_x0001_16-2_x0001_24-1</t>
  </si>
  <si>
    <t>_x0001_32-1_x0001_37-4_x0001_42-2_x0001_50-3_x0001_56-4_x0001_59-1</t>
  </si>
  <si>
    <t>_x0001_67-1_x0001_75-1_x0001_77-4_x0001_83-1_x0001_90-2</t>
  </si>
  <si>
    <t>_x0001_100-2_x0001_103-1_x0001_110-4_x0001_114-3_x0001_122-1</t>
  </si>
  <si>
    <t>_x0001_4-3_x0001_8-4_x0001_13-2_x0001_20-3_x0001_27-3</t>
  </si>
  <si>
    <t>_x0001_37-2_x0001_42-4_x0001_47-1_x0001_55-3_x0001_61-4</t>
  </si>
  <si>
    <t>_x0001_65-3_x0001_74-2_x0001_79-2_x0001_86-3_x0001_90-4</t>
  </si>
  <si>
    <t>_x0001_98-3_x0001_101-4_x0001_108-1_x0001_116-2_x0001_120-2</t>
  </si>
  <si>
    <t>_x0001_5-3_x0001_10-2_x0001_18-3_x0001_23-4_x0001_31-2</t>
  </si>
  <si>
    <t>_x0001_34-2_x0001_40-4_x0001_48-3_x0001_55-1_x0001_61-2</t>
  </si>
  <si>
    <t>_x0001_68-4_x0001_70-1_x0001_77-3_x0001_86-1</t>
  </si>
  <si>
    <t>_x0001_94-3_x0001_97-4_x0001_106-4_x0001_108-3_x0001_117-1</t>
  </si>
  <si>
    <t>_x0001_2-3_x0001_12-2_x0001_19-1_x0001_24-4_x0001_30-4</t>
  </si>
  <si>
    <t>_x0001_34-1_x0001_41-3_x0001_49-2_x0001_52-4_x0001_57-3</t>
  </si>
  <si>
    <t>_x0001_64-2_x0001_73-3_x0001_78-4_x0001_82-3_x0001_91-2</t>
  </si>
  <si>
    <t>_x0001_98-1_x0001_102-4_x0001_107-3_x0001_116-1_x0001_123-3</t>
  </si>
  <si>
    <t>_x0001_4-4_x0001_7-2_x0001_14-1_x0001_24-3_x0001_31-3</t>
  </si>
  <si>
    <t>_x0001_35-1_x0001_43-1_x0001_47-4_x0001_53-1_x0001_60-1</t>
  </si>
  <si>
    <t>_x0001_65-4_x0001_72-1_x0001_81-1_x0001_85-2_x0001_91-4</t>
  </si>
  <si>
    <t>_x0001_97-2_x0001_103-3_x0001_113-1_x0001_118-2_x0001_121-4</t>
  </si>
  <si>
    <t>_x0001_4-1_x0001_10-1_x0001_13-4_x0001_20-1_x0001_28-4</t>
  </si>
  <si>
    <t>_x0001_33-3_x0001_41-2_x0001_49-1_x0001_51-4_x0001_58-1</t>
  </si>
  <si>
    <t>_x0001_66-2_x0001_73-2_x0001_76-4_x0001_83-3_x0001_88-3</t>
  </si>
  <si>
    <t>_x0001_97-3_x0001_105-3_x0001_109-2_x0001_113-4</t>
  </si>
  <si>
    <t>_x0001_219-2_x0001_222-4_x0001_230-1_x0001_237-1</t>
  </si>
  <si>
    <t>_x0001_125-3_x0001_127-2_x0001_139-4_x0001_141-3_x0001_150-2</t>
  </si>
  <si>
    <t>_x0001_157-2_x0001_161-4_x0001_166-3_x0001_174-1_x0001_180-1</t>
  </si>
  <si>
    <t>_x0001_187-4_x0001_190-2_x0001_197-1_x0001_207-1_x0001_210-4</t>
  </si>
  <si>
    <t>_x0001_216-1_x0001_224-3_x0001_231-4_x0001_234-1_x0001_240-3</t>
  </si>
  <si>
    <t>_x0001_250-3_x0001_255-3_x0001_261-3_x0001_265-4</t>
  </si>
  <si>
    <t>_x0001_276-2_x0001_282-4_x0001_284-3_x0001_294-1_x0001_301-3</t>
  </si>
  <si>
    <t>_x0001_308-3_x0001_313-2_x0001_315-4_x0001_325-1_x0001_333-2</t>
  </si>
  <si>
    <t>_x0001_336-1_x0001_340-4_x0001_352-2_x0001_357-4_x0001_360-1</t>
  </si>
  <si>
    <t>_x0001_130-3_x0001_132-4_x0001_141-1_x0001_148-1</t>
  </si>
  <si>
    <t>_x0001_156-3_x0001_160-4_x0001_166-2_x0001_173-3_x0001_182-4</t>
  </si>
  <si>
    <t>_x0001_185-2_x0001_191-1_x0001_199-2_x0001_207-4_x0001_210-2</t>
  </si>
  <si>
    <t>_x0001_217-1_x0001_226-1_x0001_229-1_x0001_234-4_x0001_241-1</t>
  </si>
  <si>
    <t>_x0001_249-3_x0001_253-3_x0001_259-4_x0001_266-3_x0001_273-1</t>
  </si>
  <si>
    <t>_x0001_277-4_x0001_284-1_x0001_292-1_x0001_297-3_x0001_303-2</t>
  </si>
  <si>
    <t>_x0001_309-4_x0001_316-1_x0001_322-2_x0001_330-1</t>
  </si>
  <si>
    <t>_x0001_337-4_x0001_341-3_x0001_351-3_x0001_355-3_x0001_363-1</t>
  </si>
  <si>
    <t>_x0001_126-3_x0001_138-3_x0001_140-4_x0001_148-3</t>
  </si>
  <si>
    <t>_x0001_152-4_x0001_160-1_x0001_167-2_x0001_177-2_x0001_180-4</t>
  </si>
  <si>
    <t>_x0001_184-2_x0001_193-1_x0001_199-1_x0001_202-4_x0001_210-1</t>
  </si>
  <si>
    <t>_x0001_218-2_x0001_225-2_x0001_228-3_x0001_238-1_x0001_240-4</t>
  </si>
  <si>
    <t>_x0001_249-2_x0001_254-1_x0001_261-4_x0001_265-2</t>
  </si>
  <si>
    <t>_x0001_275-3_x0001_282-3_x0001_287-4_x0001_291-2_x0001_302-1</t>
  </si>
  <si>
    <t>_x0001_305-4_x0001_310-1_x0001_318-1_x0001_327-1_x0001_330-4_x0001_334-3</t>
  </si>
  <si>
    <t>_x0001_343-1_x0001_350-1_x0001_354-1_x0001_362-4</t>
  </si>
  <si>
    <t>_x0001_124-4_x0001_131-3_x0001_139-2_x0001_146-1</t>
  </si>
  <si>
    <t>_x0001_152-3_x0001_154-4_x0001_164-1_x0001_171-1_x0001_177-3_x0001_179-4</t>
  </si>
  <si>
    <t>_x0001_189-3_x0001_194-2_x0001_196-4_x0001_203-2</t>
  </si>
  <si>
    <t>_x0001_214-2_x0001_220-3_x0001_223-4_x0001_232-4_x0001_235-3</t>
  </si>
  <si>
    <t>_x0001_244-1_x0001_251-1_x0001_258-2_x0001_264-4_x0001_268-3</t>
  </si>
  <si>
    <t>_x0001_276-1_x0001_283-1_x0001_290-1_x0001_295-4_x0001_298-3</t>
  </si>
  <si>
    <t>_x0001_308-2_x0001_313-1_x0001_320-1_x0001_322-4_x0001_328-2</t>
  </si>
  <si>
    <t>_x0001_337-1_x0001_343-4_x0001_351-1_x0001_358-1_x0001_364-2</t>
  </si>
  <si>
    <t>_x0001_129-3_x0001_136-4_x0001_143-2_x0001_151-2</t>
  </si>
  <si>
    <t>_x0001_156-2_x0001_163-4_x0001_165-3_x0001_175-2_x0001_181-2</t>
  </si>
  <si>
    <t>_x0001_187-3_x0001_192-4_x0001_196-3_x0001_208-1_x0001_211-1</t>
  </si>
  <si>
    <t>_x0001_215-4_x0001_223-2_x0001_230-2_x0001_237-3_x0001_241-4</t>
  </si>
  <si>
    <t>_x0001_249-1_x0001_252-4_x0001_259-2_x0001_266-2</t>
  </si>
  <si>
    <t>_x0001_277-2_x0001_281-3_x0001_288-4_x0001_293-2_x0001_301-2</t>
  </si>
  <si>
    <t>_x0001_306-4_x0001_309-3_x0001_318-2_x0001_326-2_x0001_331-2</t>
  </si>
  <si>
    <t>_x0001_339-4_x0001_344-1_x0001_347-1_x0001_357-1_x0001_364-3</t>
  </si>
  <si>
    <t>_x0001_131-1_x0001_136-3_x0001_144-2_x0001_146-4</t>
  </si>
  <si>
    <t>_x0001_154-1_x0001_163-2_x0001_170-2_x0001_175-4_x0001_181-4</t>
  </si>
  <si>
    <t>_x0001_185-1_x0001_192-2_x0001_201-3_x0001_205-4_x0001_209-1</t>
  </si>
  <si>
    <t>_x0001_215-3_x0001_224-2_x0001_232-2_x0001_236-4_x0001_241-3</t>
  </si>
  <si>
    <t>_x0001_251-3_x0001_256-2_x0001_262-2_x0001_269-4_x0001_272-3</t>
  </si>
  <si>
    <t>_x0001_278-2_x0001_286-4_x0001_290-2_x0001_296-3</t>
  </si>
  <si>
    <t>_x0001_307-4_x0001_310-2_x0001_318-3_x0001_326-3_x0001_332-4_x0001_334-2</t>
  </si>
  <si>
    <t>_x0001_342-3_x0001_349-1_x0001_353-2_x0001_360-4</t>
  </si>
  <si>
    <t>_x0001_130-1_x0001_138-2_x0001_142-4_x0001_148-2</t>
  </si>
  <si>
    <t>_x0001_153-3_x0001_161-3_x0001_168-4_x0001_176-1_x0001_178-1</t>
  </si>
  <si>
    <t>_x0001_186-2_x0001_196-1_x0001_200-4_x0001_203-3</t>
  </si>
  <si>
    <t>_x0001_213-4_x0001_219-1_x0001_227-2_x0001_233-4_x0001_235-1_x0001_243-1</t>
  </si>
  <si>
    <t>_x0001_247-3_x0001_253-2_x0001_261-1_x0001_268-4_x0001_273-2</t>
  </si>
  <si>
    <t>_x0001_278-3_x0001_286-1_x0001_294-3_x0001_298-4</t>
  </si>
  <si>
    <t>_x0001_308-4_x0001_310-3_x0001_319-1_x0001_324-2_x0001_332-2</t>
  </si>
  <si>
    <t>_x0001_338-2_x0001_345-4_x0001_348-1_x0001_356-3_x0001_363-2</t>
  </si>
  <si>
    <t>_x0001_129-4_x0001_132-2_x0001_143-3_x0001_150-3</t>
  </si>
  <si>
    <t>_x0001_155-1_x0001_159-4_x0001_165-2_x0001_172-1_x0001_177-4</t>
  </si>
  <si>
    <t>_x0001_184-1_x0001_192-3_x0001_201-1_x0001_206-4_x0001_209-2</t>
  </si>
  <si>
    <t>_x0001_216-2_x0001_225-3_x0001_228-2_x0001_237-4_x0001_242-1</t>
  </si>
  <si>
    <t>_x0001_248-1_x0001_253-1_x0001_262-3_x0001_266-4</t>
  </si>
  <si>
    <t>_x0001_277-1_x0001_282-1_x0001_289-1_x0001_292-4_x0001_301-1</t>
  </si>
  <si>
    <t>_x0001_306-3_x0001_314-4_x0001_317-1_x0001_327-2_x0001_329-1</t>
  </si>
  <si>
    <t>_x0001_336-4_x0001_343-2_x0001_350-3_x0001_356-2_x0001_364-4</t>
  </si>
  <si>
    <t>_x0001_126-4_x0001_134-1_x0001_142-2</t>
  </si>
  <si>
    <t>_x0001_152-1_x0001_157-4_x0001_160-3_x0001_168-3_x0001_173-1</t>
  </si>
  <si>
    <t>_x0001_183-1_x0001_189-4_x0001_193-2_x0001_199-3_x0001_208-2_x0001_212-2</t>
  </si>
  <si>
    <t>_x0001_219-3_x0001_221-4_x0001_231-3_x0001_236-2</t>
  </si>
  <si>
    <t>_x0001_244-2_x0001_246-4_x0001_257-4_x0001_260-1_x0001_268-2</t>
  </si>
  <si>
    <t>_x0001_276-3_x0001_281-4_x0001_285-2_x0001_293-1_x0001_299-2_x0001_304-3</t>
  </si>
  <si>
    <t>_x0001_311-4_x0001_315-2_x0001_323-2_x0001_330-2_x0001_335-4</t>
  </si>
  <si>
    <t>_x0001_341-1_x0001_348-3_x0001_355-4_x0001_359-3_x0001_365-2</t>
  </si>
  <si>
    <t>_x0001_130-4_x0001_134-3_x0001_143-1_x0001_151-1</t>
  </si>
  <si>
    <t>_x0001_158-1_x0001_162-2_x0001_165-4_x0001_176-2</t>
  </si>
  <si>
    <t>_x0001_183-4_x0001_185-3_x0001_193-3_x0001_202-2_x0001_208-3_x0001_212-1</t>
  </si>
  <si>
    <t>_x0001_245-2_x0001_247-4_x0001_258-3_x0001_263-2_x0001_270-3</t>
  </si>
  <si>
    <t>_x0001_274-4_x0001_281-1_x0001_288-3_x0001_296-1_x0001_301-4</t>
  </si>
  <si>
    <t>_x0001_307-3_x0001_313-3_x0001_320-2_x0001_326-4_x0001_328-3</t>
  </si>
  <si>
    <t>_x0001_337-3_x0001_342-4_x0001_352-1_x0001_358-4_x0001_360-2</t>
  </si>
  <si>
    <t>_x0001_126-1_x0001_137-4_x0001_140-3_x0001_147-3</t>
  </si>
  <si>
    <t>_x0001_153-4_x0001_159-2_x0001_167-3_x0001_177-1_x0001_181-1</t>
  </si>
  <si>
    <t>_x0001_186-1_x0001_194-4_x0001_197-2_x0001_206-2_x0001_212-3</t>
  </si>
  <si>
    <t>_x0001_217-4_x0001_221-3_x0001_231-2_x0001_236-3</t>
  </si>
  <si>
    <t>_x0001_244-4_x0001_248-3_x0001_256-4_x0001_260-2_x0001_268-1</t>
  </si>
  <si>
    <t>_x0001_274-2_x0001_280-4_x0001_284-2_x0001_292-3_x0001_302-2</t>
  </si>
  <si>
    <t>_x0001_307-1_x0001_313-4_x0001_317-2_x0001_324-3_x0001_332-1</t>
  </si>
  <si>
    <t>_x0001_339-1_x0001_345-3_x0001_347-4_x0001_354-3_x0001_364-1</t>
  </si>
  <si>
    <t>_x0001_127-1_x0001_136-2_x0001_144-3_x0001_149-4</t>
  </si>
  <si>
    <t>_x0001_153-2_x0001_162-3_x0001_170-3_x0001_172-4_x0001_182-1</t>
  </si>
  <si>
    <t>_x0001_187-2_x0001_195-2_x0001_198-4_x0001_204-1</t>
  </si>
  <si>
    <t>_x0001_214-3_x0001_220-1_x0001_225-4_x0001_233-2_x0001_238-3</t>
  </si>
  <si>
    <t>_x0001_246-1_x0001_251-4_x0001_257-3_x0001_264-2_x0001_270-4_x0001_272-2</t>
  </si>
  <si>
    <t>_x0001_279-2_x0001_287-1_x0001_294-4_x0001_297-1</t>
  </si>
  <si>
    <t>_x0001_305-3_x0001_315-1_x0001_320-3_x0001_327-3_x0001_329-4</t>
  </si>
  <si>
    <t>_x0001_338-1_x0001_345-2_x0001_351-4_x0001_356-4_x0001_360-3</t>
  </si>
  <si>
    <t>_x0001_129-1_x0001_137-3_x0001_144-4_x0001_147-1</t>
  </si>
  <si>
    <t>_x0001_158-3_x0001_161-1_x0001_169-4_x0001_175-3</t>
  </si>
  <si>
    <t>_x0001_183-2_x0001_190-1_x0001_196-2_x0001_202-3_x0001_204-4</t>
  </si>
  <si>
    <t>_x0001_213-1_x0001_220-4_x0001_226-2_x0001_229-2_x0001_240-1</t>
  </si>
  <si>
    <t>_x0001_245-1_x0001_252-3_x0001_254-4_x0001_263-1_x0001_270-2</t>
  </si>
  <si>
    <t>_x0001_277-3_x0001_279-4_x0001_288-2_x0001_290-4_x0001_298-1_x0001_304-1</t>
  </si>
  <si>
    <t>_x0001_310-4_x0001_315-3_x0001_323-1_x0001_329-3_x0001_334-4</t>
  </si>
  <si>
    <t>_x0001_340-3_x0001_349-2_x0001_352-4_x0001_359-1</t>
  </si>
  <si>
    <t>_x0001_124-3_x0001_128-1_x0001_138-4_x0001_141-2_x0001_149-1</t>
  </si>
  <si>
    <t>_x0001_155-3_x0001_164-3_x0001_171-2_x0001_176-4_x0001_179-1</t>
  </si>
  <si>
    <t>_x0001_185-4_x0001_191-3_x0001_200-3_x0001_205-3_x0001_212-4</t>
  </si>
  <si>
    <t>_x0001_216-3_x0001_225-1_x0001_228-1_x0001_235-4_x0001_241-2</t>
  </si>
  <si>
    <t>_x0001_251-2_x0001_256-3_x0001_263-3_x0001_269-2_x0001_271-4</t>
  </si>
  <si>
    <t>_x0001_279-3_x0001_286-2_x0001_294-2_x0001_296-4</t>
  </si>
  <si>
    <t>_x0001_306-1_x0001_314-3_x0001_321-2_x0001_325-4_x0001_333-4_x0001_335-2</t>
  </si>
  <si>
    <t>_x0001_341-2_x0001_350-2_x0001_353-3_x0001_361-1</t>
  </si>
  <si>
    <t>_x0001_125-4_x0001_131-2_x0001_139-1_x0001_145-3_x0001_151-4</t>
  </si>
  <si>
    <t>_x0001_153-1_x0001_163-1_x0001_167-4_x0001_171-3_x0001_179-2</t>
  </si>
  <si>
    <t>_x0001_188-2_x0001_195-1_x0001_199-4_x0001_206-3</t>
  </si>
  <si>
    <t>_x0001_214-4_x0001_218-3_x0001_226-3_x0001_233-3_x0001_239-4_x0001_242-3</t>
  </si>
  <si>
    <t>_x0001_250-2_x0001_254-3_x0001_262-4_x0001_265-3_x0001_271-3</t>
  </si>
  <si>
    <t>_x0001_280-1_x0001_286-3_x0001_295-1_x0001_297-4</t>
  </si>
  <si>
    <t>_x0001_308-1_x0001_312-3_x0001_320-4_x0001_325-3_x0001_333-1</t>
  </si>
  <si>
    <t>_x0001_336-3_x0001_345-1_x0001_349-4_x0001_358-3_x0001_362-2</t>
  </si>
  <si>
    <t>_x0001_125-1_x0001_132-1_x0001_138-1_x0001_141-4_x0001_149-3</t>
  </si>
  <si>
    <t>_x0001_157-1_x0001_162-4_x0001_166-1_x0001_174-2_x0001_180-3</t>
  </si>
  <si>
    <t>_x0001_188-3_x0001_191-4_x0001_198-3_x0001_207-2_x0001_211-3</t>
  </si>
  <si>
    <t>_x0001_218-4_x0001_223-1_x0001_231-1_x0001_236-1_x0001_242-4</t>
  </si>
  <si>
    <t>_x0001_247-2_x0001_255-2_x0001_260-4_x0001_267-2_x0001_273-3</t>
  </si>
  <si>
    <t>_x0001_278-1_x0001_284-4_x0001_290-3_x0001_297-2_x0001_302-4</t>
  </si>
  <si>
    <t>_x0001_309-2_x0001_317-3_x0001_326-1_x0001_328-4_x0001_334-1</t>
  </si>
  <si>
    <t>_x0001_342-2_x0001_349-3_x0001_353-1_x0001_359-4</t>
  </si>
  <si>
    <t>_x0001_124-2_x0001_127-3_x0001_139-3_x0001_146-2_x0001_150-4</t>
  </si>
  <si>
    <t>_x0001_156-1_x0001_165-1_x0001_170-1_x0001_174-4_x0001_178-4</t>
  </si>
  <si>
    <t>_x0001_184-3_x0001_192-1_x0001_201-2_x0001_203-4_x0001_209-3</t>
  </si>
  <si>
    <t>_x0001_215-2_x0001_224-1_x0001_227-4_x0001_235-2_x0001_243-3</t>
  </si>
  <si>
    <t>_x0001_248-2_x0001_255-4_x0001_259-3_x0001_267-3_x0001_272-1</t>
  </si>
  <si>
    <t>_x0001_278-4_x0001_285-3_x0001_292-2_x0001_300-3_x0001_303-4</t>
  </si>
  <si>
    <t>_x0001_309-1_x0001_316-2_x0001_323-3_x0001_327-4_x0001_335-1</t>
  </si>
  <si>
    <t>_x0001_342-1_x0001_348-2_x0001_353-4_x0001_359-2</t>
  </si>
  <si>
    <t>_x0001_129-2_x0001_137-1_x0001_145-2_x0001_148-4</t>
  </si>
  <si>
    <t>_x0001_154-2_x0001_163-3_x0001_169-2_x0001_171-4_x0001_181-3</t>
  </si>
  <si>
    <t>_x0001_186-3_x0001_190-4_x0001_198-2_x0001_204-3_x0001_211-4</t>
  </si>
  <si>
    <t>_x0001_217-3_x0001_222-3_x0001_228-4_x0001_234-2_x0001_242-2</t>
  </si>
  <si>
    <t>_x0001_247-1_x0001_254-2_x0001_263-4_x0001_267-1</t>
  </si>
  <si>
    <t>_x0001_275-2_x0001_283-4_x0001_285-1_x0001_293-3_x0001_299-3_x0001_304-2</t>
  </si>
  <si>
    <t>_x0001_311-1_x0001_319-3_x0001_321-4_x0001_328-1</t>
  </si>
  <si>
    <t>_x0001_337-2_x0001_344-2_x0001_346-4_x0001_356-1_x0001_363-4</t>
  </si>
  <si>
    <t>_x0001_128-3_x0001_137-2_x0001_143-4_x0001_146-3</t>
  </si>
  <si>
    <t>_x0001_158-2_x0001_161-2_x0001_170-4_x0001_174-3_x0001_182-2</t>
  </si>
  <si>
    <t>_x0001_189-1_x0001_194-3_x0001_201-4_x0001_205-1</t>
  </si>
  <si>
    <t>_x0001_215-1_x0001_220-2_x0001_224-4_x0001_233-1_x0001_239-2</t>
  </si>
  <si>
    <t>_x0001_245-4_x0001_252-2_x0001_257-2_x0001_265-1_x0001_271-1</t>
  </si>
  <si>
    <t>_x0001_276-4_x0001_280-3_x0001_288-1_x0001_295-2_x0001_300-4</t>
  </si>
  <si>
    <t>_x0001_306-2_x0001_314-2_x0001_321-1_x0001_324-4_x0001_332-3</t>
  </si>
  <si>
    <t>_x0001_339-3_x0001_341-4_x0001_347-3_x0001_357-2_x0001_361-3</t>
  </si>
  <si>
    <t>_x0001_127-4_x0001_134-2_x0001_142-1_x0001_151-3</t>
  </si>
  <si>
    <t>_x0001_155-2_x0001_164-2_x0001_166-4_x0001_172-2_x0001_178-3</t>
  </si>
  <si>
    <t>_x0001_184-4_x0001_191-2_x0001_200-2_x0001_207-3_x0001_211-2</t>
  </si>
  <si>
    <t>_x0001_216-4_x0001_223-3_x0001_230-3_x0001_237-2_x0001_243-4</t>
  </si>
  <si>
    <t>_x0001_252-1_x0001_256-1_x0001_262-1_x0001_270-1_x0001_272-4</t>
  </si>
  <si>
    <t>_x0001_279-1_x0001_285-4_x0001_291-3_x0001_300-1_x0001_303-1</t>
  </si>
  <si>
    <t>_x0001_311-3_x0001_317-4_x0001_322-1_x0001_329-2</t>
  </si>
  <si>
    <t>_x0001_338-3_x0001_346-2_x0001_348-4_x0001_355-1_x0001_362-1</t>
  </si>
  <si>
    <t>_x0001_128-4_x0001_132-3_x0001_142-3</t>
  </si>
  <si>
    <t>_x0001_152-2_x0001_158-4_x0001_160-2_x0001_169-1_x0001_173-2</t>
  </si>
  <si>
    <t>_x0001_183-3_x0001_188-4_x0001_194-1_x0001_202-1_x0001_208-4_x0001_210-3</t>
  </si>
  <si>
    <t>_x0001_218-1_x0001_222-1_x0001_232-1_x0001_238-2</t>
  </si>
  <si>
    <t>_x0001_246-2_x0001_250-4_x0001_258-4_x0001_260-3_x0001_269-1</t>
  </si>
  <si>
    <t>_x0001_274-1_x0001_282-2_x0001_289-2_x0001_296-2_x0001_299-4</t>
  </si>
  <si>
    <t>_x0001_305-1_x0001_312-2_x0001_319-2_x0001_323-4_x0001_333-3</t>
  </si>
  <si>
    <t>_x0001_336-2_x0001_344-4_x0001_351-2_x0001_358-2_x0001_362-3</t>
  </si>
  <si>
    <t>_x0001_124-1_x0001_128-2_x0001_140-1_x0001_145-4_x0001_150-1</t>
  </si>
  <si>
    <t>_x0001_157-3_x0001_164-4_x0001_168-2_x0001_172-3_x0001_178-2</t>
  </si>
  <si>
    <t>_x0001_189-2_x0001_195-4_x0001_200-1_x0001_206-1</t>
  </si>
  <si>
    <t>_x0001_213-2_x0001_221-1_x0001_226-4_x0001_232-3_x0001_239-1</t>
  </si>
  <si>
    <t>_x0001_245-3_x0001_249-4_x0001_257-1_x0001_264-3_x0001_269-3</t>
  </si>
  <si>
    <t>_x0001_275-4_x0001_281-2_x0001_287-3_x0001_295-3_x0001_302-3_x0001_304-4</t>
  </si>
  <si>
    <t>_x0001_312-1_x0001_319-4_x0001_322-3_x0001_331-1</t>
  </si>
  <si>
    <t>_x0001_339-2_x0001_346-1_x0001_350-4_x0001_355-2_x0001_365-1</t>
  </si>
  <si>
    <t>_x0001_126-2_x0001_134-4_x0001_140-2_x0001_147-2</t>
  </si>
  <si>
    <t>_x0001_156-4_x0001_159-1_x0001_167-1_x0001_176-3_x0001_180-2</t>
  </si>
  <si>
    <t>_x0001_186-4_x0001_190-3_x0001_198-1_x0001_205-2_x0001_209-4</t>
  </si>
  <si>
    <t>_x0001_217-2_x0001_222-2_x0001_230-4_x0001_234-3_x0001_240-2</t>
  </si>
  <si>
    <t>_x0001_250-1_x0001_253-4_x0001_259-1_x0001_266-1</t>
  </si>
  <si>
    <t>_x0001_275-1_x0001_283-2_x0001_289-3_x0001_291-4_x0001_298-2</t>
  </si>
  <si>
    <t>_x0001_305-2_x0001_314-1_x0001_316-4_x0001_324-1_x0001_331-4_x0001_335-3</t>
  </si>
  <si>
    <t>_x0001_340-2_x0001_346-3_x0001_354-2_x0001_361-4_x0001_365-3</t>
  </si>
  <si>
    <t>_x0001_130-2_x0001_136-1_x0001_145-1_x0001_147-4</t>
  </si>
  <si>
    <t>_x0001_154-3_x0001_162-1_x0001_169-3_x0001_173-4_x0001_182-3</t>
  </si>
  <si>
    <t>_x0001_187-1_x0001_195-3_x0001_197-4_x0001_204-2</t>
  </si>
  <si>
    <t>_x0001_214-1_x0001_221-2_x0001_227-3_x0001_229-4_x0001_239-3</t>
  </si>
  <si>
    <t>_x0001_244-3_x0001_248-4_x0001_258-1_x0001_264-1_x0001_271-2_x0001_273-4</t>
  </si>
  <si>
    <t>_x0001_280-2_x0001_287-2_x0001_293-4_x0001_300-2_x0001_303-3</t>
  </si>
  <si>
    <t>_x0001_311-2_x0001_318-4_x0001_321-3_x0001_330-3</t>
  </si>
  <si>
    <t>_x0001_340-1_x0001_344-3_x0001_352-3_x0001_354-4_x0001_363-3</t>
  </si>
  <si>
    <t>_x0001_125-2_x0001_131-4_x0001_135-1_x0001_144-1_x0001_149-2</t>
  </si>
  <si>
    <t>_x0001_155-4_x0001_159-3_x0001_168-1_x0001_175-1_x0001_179-3</t>
  </si>
  <si>
    <t>_x0001_188-1_x0001_193-4_x0001_197-3_x0001_203-1</t>
  </si>
  <si>
    <t>_x0001_213-3_x0001_219-4_x0001_227-1_x0001_229-3_x0001_238-4_x0001_243-2</t>
  </si>
  <si>
    <t>_x0001_246-3_x0001_255-1_x0001_261-2_x0001_267-4</t>
  </si>
  <si>
    <t>_x0001_274-3_x0001_283-3_x0001_289-4_x0001_291-1_x0001_299-1</t>
  </si>
  <si>
    <t>_x0001_307-2_x0001_312-4_x0001_316-3_x0001_325-2_x0001_331-3</t>
  </si>
  <si>
    <t>_x0001_338-4_x0001_343-3_x0001_347-2_x0001_357-3_x0001_361-2_x0001_365-4</t>
  </si>
  <si>
    <t>décembre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</si>
</sst>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d/mm/yyyy"/>
    <numFmt numFmtId="165" formatCode="0;\-0;"/>
    <numFmt numFmtId="166" formatCode="0.000"/>
    <numFmt numFmtId="167" formatCode="0.00000"/>
    <numFmt numFmtId="168" formatCode="dd\-mm\-yy;@"/>
    <numFmt numFmtId="169" formatCode="ddd\ dd\-mm\-yy"/>
  </numFmts>
  <fonts count="2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i/>
      <sz val="18"/>
      <color rgb="FFFF0000"/>
      <name val="Aptos Narrow"/>
      <family val="2"/>
      <scheme val="minor"/>
    </font>
    <font>
      <b/>
      <i/>
      <sz val="18"/>
      <color theme="3" tint="0.249977111117893"/>
      <name val="Aptos Narrow"/>
      <family val="2"/>
      <scheme val="minor"/>
    </font>
    <font>
      <b/>
      <sz val="8"/>
      <color theme="3" tint="0.249977111117893"/>
      <name val="Aptos Narrow"/>
      <family val="2"/>
      <scheme val="minor"/>
    </font>
    <font>
      <b/>
      <i/>
      <sz val="8"/>
      <color theme="3" tint="0.249977111117893"/>
      <name val="Aptos Narrow"/>
      <family val="2"/>
      <scheme val="minor"/>
    </font>
    <font>
      <b/>
      <i/>
      <sz val="18"/>
      <color theme="0"/>
      <name val="Aptos Narrow"/>
      <family val="2"/>
      <scheme val="minor"/>
    </font>
    <font>
      <b/>
      <i/>
      <sz val="12"/>
      <color rgb="FFFF0000"/>
      <name val="Aptos Narrow"/>
      <family val="2"/>
      <scheme val="minor"/>
    </font>
    <font>
      <sz val="11"/>
      <color theme="0" tint="-0.499984740745262"/>
      <name val="Aptos Narrow"/>
      <family val="2"/>
      <scheme val="minor"/>
    </font>
    <font>
      <b/>
      <i/>
      <sz val="8"/>
      <color theme="3" tint="0.2499465926084170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color theme="3" tint="0.24994659260841701"/>
      <name val="Aptos Narrow"/>
      <family val="2"/>
      <scheme val="minor"/>
    </font>
    <font>
      <b/>
      <sz val="20"/>
      <color theme="1"/>
      <name val="Arial"/>
      <family val="2"/>
    </font>
    <font>
      <sz val="2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72"/>
      <color theme="1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b/>
      <i/>
      <u val="double"/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9"/>
      <color theme="3" tint="0.499984740745262"/>
      <name val="Aptos Narrow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164" fontId="0" fillId="0" borderId="0" xfId="0" applyNumberFormat="1"/>
    <xf numFmtId="164" fontId="2" fillId="0" borderId="0" xfId="0" applyNumberFormat="1" applyFont="1" applyAlignment="1">
      <alignment horizontal="centerContinuous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Continuous"/>
    </xf>
    <xf numFmtId="165" fontId="2" fillId="0" borderId="0" xfId="0" applyNumberFormat="1" applyFont="1" applyAlignment="1">
      <alignment shrinkToFit="1"/>
    </xf>
    <xf numFmtId="165" fontId="2" fillId="0" borderId="0" xfId="0" applyNumberFormat="1" applyFont="1"/>
    <xf numFmtId="165" fontId="5" fillId="0" borderId="0" xfId="0" applyNumberFormat="1" applyFont="1" applyAlignment="1">
      <alignment shrinkToFit="1"/>
    </xf>
    <xf numFmtId="165" fontId="4" fillId="0" borderId="0" xfId="0" applyNumberFormat="1" applyFont="1"/>
    <xf numFmtId="165" fontId="3" fillId="0" borderId="0" xfId="0" applyNumberFormat="1" applyFont="1"/>
    <xf numFmtId="165" fontId="3" fillId="0" borderId="0" xfId="0" applyNumberFormat="1" applyFont="1" applyAlignment="1">
      <alignment shrinkToFit="1"/>
    </xf>
    <xf numFmtId="165" fontId="0" fillId="0" borderId="0" xfId="0" applyNumberFormat="1"/>
    <xf numFmtId="165" fontId="0" fillId="0" borderId="0" xfId="0" quotePrefix="1" applyNumberFormat="1"/>
    <xf numFmtId="164" fontId="2" fillId="0" borderId="0" xfId="0" applyNumberFormat="1" applyFont="1" applyAlignment="1">
      <alignment horizontal="center"/>
    </xf>
    <xf numFmtId="0" fontId="6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7" fillId="0" borderId="0" xfId="0" applyNumberFormat="1" applyFont="1" applyAlignment="1">
      <alignment shrinkToFit="1"/>
    </xf>
    <xf numFmtId="0" fontId="9" fillId="0" borderId="0" xfId="0" applyFont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165" fontId="11" fillId="0" borderId="0" xfId="0" applyNumberFormat="1" applyFont="1" applyAlignment="1">
      <alignment horizontal="centerContinuous"/>
    </xf>
    <xf numFmtId="165" fontId="11" fillId="0" borderId="0" xfId="0" applyNumberFormat="1" applyFont="1" applyAlignment="1">
      <alignment shrinkToFit="1"/>
    </xf>
    <xf numFmtId="165" fontId="11" fillId="0" borderId="0" xfId="0" applyNumberFormat="1" applyFont="1"/>
    <xf numFmtId="0" fontId="0" fillId="6" borderId="2" xfId="0" applyFill="1" applyBorder="1"/>
    <xf numFmtId="166" fontId="0" fillId="0" borderId="0" xfId="0" applyNumberFormat="1"/>
    <xf numFmtId="167" fontId="2" fillId="0" borderId="0" xfId="0" applyNumberFormat="1" applyFont="1"/>
    <xf numFmtId="167" fontId="11" fillId="0" borderId="0" xfId="0" applyNumberFormat="1" applyFont="1"/>
    <xf numFmtId="167" fontId="0" fillId="0" borderId="0" xfId="0" applyNumberFormat="1"/>
    <xf numFmtId="0" fontId="10" fillId="5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2" fontId="11" fillId="0" borderId="0" xfId="0" applyNumberFormat="1" applyFont="1"/>
    <xf numFmtId="0" fontId="0" fillId="7" borderId="3" xfId="0" applyFill="1" applyBorder="1" applyAlignment="1">
      <alignment horizontal="center"/>
    </xf>
    <xf numFmtId="0" fontId="13" fillId="0" borderId="0" xfId="0" applyFont="1"/>
    <xf numFmtId="0" fontId="14" fillId="9" borderId="11" xfId="0" applyFont="1" applyFill="1" applyBorder="1" applyAlignment="1">
      <alignment horizontal="center" vertical="center"/>
    </xf>
    <xf numFmtId="0" fontId="14" fillId="14" borderId="10" xfId="0" applyFont="1" applyFill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0" fillId="8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0" borderId="0" xfId="0" applyFill="1"/>
    <xf numFmtId="0" fontId="0" fillId="3" borderId="0" xfId="0" applyFill="1"/>
    <xf numFmtId="0" fontId="0" fillId="15" borderId="0" xfId="0" applyFill="1"/>
    <xf numFmtId="168" fontId="0" fillId="0" borderId="0" xfId="0" applyNumberFormat="1"/>
    <xf numFmtId="0" fontId="16" fillId="0" borderId="0" xfId="0" applyFont="1" applyAlignment="1">
      <alignment horizontal="center"/>
    </xf>
    <xf numFmtId="22" fontId="13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4" fillId="9" borderId="7" xfId="0" quotePrefix="1" applyFont="1" applyFill="1" applyBorder="1" applyAlignment="1">
      <alignment horizontal="center" vertical="center"/>
    </xf>
    <xf numFmtId="0" fontId="14" fillId="9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Continuous"/>
    </xf>
    <xf numFmtId="22" fontId="13" fillId="0" borderId="18" xfId="0" applyNumberFormat="1" applyFont="1" applyBorder="1" applyAlignment="1">
      <alignment horizontal="center" vertical="center"/>
    </xf>
    <xf numFmtId="14" fontId="19" fillId="0" borderId="0" xfId="0" applyNumberFormat="1" applyFont="1" applyAlignment="1">
      <alignment horizontal="center"/>
    </xf>
    <xf numFmtId="1" fontId="0" fillId="0" borderId="0" xfId="0" applyNumberFormat="1"/>
    <xf numFmtId="9" fontId="0" fillId="0" borderId="0" xfId="0" applyNumberFormat="1"/>
    <xf numFmtId="9" fontId="21" fillId="0" borderId="0" xfId="1" applyFont="1"/>
    <xf numFmtId="10" fontId="11" fillId="0" borderId="0" xfId="0" applyNumberFormat="1" applyFont="1"/>
    <xf numFmtId="165" fontId="0" fillId="6" borderId="21" xfId="0" applyNumberFormat="1" applyFill="1" applyBorder="1"/>
    <xf numFmtId="165" fontId="0" fillId="0" borderId="21" xfId="0" applyNumberFormat="1" applyBorder="1"/>
    <xf numFmtId="165" fontId="10" fillId="5" borderId="22" xfId="0" applyNumberFormat="1" applyFont="1" applyFill="1" applyBorder="1"/>
    <xf numFmtId="165" fontId="0" fillId="6" borderId="23" xfId="0" applyNumberFormat="1" applyFill="1" applyBorder="1"/>
    <xf numFmtId="165" fontId="10" fillId="0" borderId="0" xfId="0" applyNumberFormat="1" applyFont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4" xfId="0" pivotButton="1" applyBorder="1"/>
    <xf numFmtId="0" fontId="0" fillId="0" borderId="25" xfId="0" pivotButton="1" applyBorder="1"/>
    <xf numFmtId="0" fontId="0" fillId="0" borderId="27" xfId="0" pivotButton="1" applyBorder="1"/>
    <xf numFmtId="0" fontId="8" fillId="0" borderId="0" xfId="0" applyFont="1" applyAlignment="1">
      <alignment horizontal="center"/>
    </xf>
    <xf numFmtId="0" fontId="0" fillId="17" borderId="0" xfId="0" applyFill="1"/>
    <xf numFmtId="0" fontId="0" fillId="18" borderId="0" xfId="0" applyFill="1"/>
    <xf numFmtId="169" fontId="16" fillId="0" borderId="0" xfId="0" applyNumberFormat="1" applyFont="1" applyAlignment="1">
      <alignment horizontal="center"/>
    </xf>
    <xf numFmtId="169" fontId="16" fillId="0" borderId="0" xfId="0" applyNumberFormat="1" applyFont="1"/>
    <xf numFmtId="169" fontId="12" fillId="0" borderId="4" xfId="0" applyNumberFormat="1" applyFont="1" applyBorder="1" applyAlignment="1">
      <alignment horizontal="center" vertical="center" textRotation="90" shrinkToFit="1"/>
    </xf>
    <xf numFmtId="22" fontId="13" fillId="0" borderId="5" xfId="0" applyNumberFormat="1" applyFont="1" applyBorder="1" applyAlignment="1" applyProtection="1">
      <alignment horizontal="center" vertical="center"/>
      <protection locked="0"/>
    </xf>
    <xf numFmtId="22" fontId="13" fillId="0" borderId="18" xfId="0" applyNumberFormat="1" applyFont="1" applyBorder="1" applyAlignment="1" applyProtection="1">
      <alignment horizontal="center" vertical="center"/>
      <protection locked="0"/>
    </xf>
    <xf numFmtId="0" fontId="0" fillId="16" borderId="0" xfId="0" applyFill="1"/>
    <xf numFmtId="0" fontId="0" fillId="0" borderId="30" xfId="0" applyBorder="1"/>
    <xf numFmtId="0" fontId="0" fillId="16" borderId="30" xfId="0" applyFill="1" applyBorder="1"/>
    <xf numFmtId="0" fontId="0" fillId="0" borderId="31" xfId="0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69" fontId="17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0" fillId="0" borderId="17" xfId="0" applyNumberFormat="1" applyBorder="1" applyAlignment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/>
    </xf>
    <xf numFmtId="0" fontId="14" fillId="0" borderId="19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14" fillId="8" borderId="6" xfId="0" applyFont="1" applyFill="1" applyBorder="1" applyAlignment="1" applyProtection="1">
      <alignment vertical="center"/>
    </xf>
    <xf numFmtId="0" fontId="14" fillId="9" borderId="7" xfId="0" applyFont="1" applyFill="1" applyBorder="1" applyAlignment="1" applyProtection="1">
      <alignment horizontal="center" vertical="center"/>
    </xf>
    <xf numFmtId="0" fontId="14" fillId="9" borderId="8" xfId="0" quotePrefix="1" applyFont="1" applyFill="1" applyBorder="1" applyAlignment="1" applyProtection="1">
      <alignment horizontal="center" vertical="center"/>
    </xf>
    <xf numFmtId="0" fontId="14" fillId="9" borderId="8" xfId="0" applyFont="1" applyFill="1" applyBorder="1" applyAlignment="1" applyProtection="1">
      <alignment horizontal="center" vertical="center"/>
    </xf>
    <xf numFmtId="0" fontId="14" fillId="9" borderId="9" xfId="0" applyFont="1" applyFill="1" applyBorder="1" applyAlignment="1" applyProtection="1">
      <alignment horizontal="center" vertical="center"/>
    </xf>
    <xf numFmtId="0" fontId="14" fillId="8" borderId="10" xfId="0" applyFont="1" applyFill="1" applyBorder="1" applyAlignment="1" applyProtection="1">
      <alignment vertical="center"/>
    </xf>
    <xf numFmtId="0" fontId="14" fillId="9" borderId="11" xfId="0" applyFont="1" applyFill="1" applyBorder="1" applyAlignment="1" applyProtection="1">
      <alignment horizontal="center" vertical="center"/>
    </xf>
    <xf numFmtId="0" fontId="14" fillId="9" borderId="4" xfId="0" applyFont="1" applyFill="1" applyBorder="1" applyAlignment="1" applyProtection="1">
      <alignment horizontal="center" vertical="center"/>
    </xf>
    <xf numFmtId="0" fontId="14" fillId="9" borderId="12" xfId="0" applyFont="1" applyFill="1" applyBorder="1" applyAlignment="1" applyProtection="1">
      <alignment horizontal="center" vertical="center"/>
    </xf>
    <xf numFmtId="0" fontId="14" fillId="11" borderId="10" xfId="0" applyFont="1" applyFill="1" applyBorder="1" applyAlignment="1" applyProtection="1">
      <alignment vertical="center"/>
    </xf>
    <xf numFmtId="0" fontId="14" fillId="12" borderId="10" xfId="0" applyFont="1" applyFill="1" applyBorder="1" applyAlignment="1" applyProtection="1">
      <alignment vertical="center"/>
    </xf>
    <xf numFmtId="0" fontId="14" fillId="18" borderId="10" xfId="0" applyFont="1" applyFill="1" applyBorder="1" applyAlignment="1" applyProtection="1">
      <alignment vertical="center"/>
    </xf>
    <xf numFmtId="0" fontId="14" fillId="17" borderId="10" xfId="0" applyFont="1" applyFill="1" applyBorder="1" applyAlignment="1" applyProtection="1">
      <alignment vertical="center"/>
    </xf>
    <xf numFmtId="0" fontId="14" fillId="13" borderId="10" xfId="0" applyFont="1" applyFill="1" applyBorder="1" applyAlignment="1" applyProtection="1">
      <alignment vertical="center"/>
    </xf>
    <xf numFmtId="0" fontId="14" fillId="10" borderId="10" xfId="0" applyFont="1" applyFill="1" applyBorder="1" applyAlignment="1" applyProtection="1">
      <alignment vertical="center"/>
    </xf>
    <xf numFmtId="0" fontId="14" fillId="3" borderId="10" xfId="0" applyFont="1" applyFill="1" applyBorder="1" applyAlignment="1" applyProtection="1">
      <alignment vertical="center"/>
    </xf>
    <xf numFmtId="0" fontId="14" fillId="14" borderId="10" xfId="0" applyFont="1" applyFill="1" applyBorder="1" applyAlignment="1" applyProtection="1">
      <alignment vertical="center"/>
    </xf>
    <xf numFmtId="0" fontId="8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Alignment="1"/>
    <xf numFmtId="0" fontId="0" fillId="0" borderId="1" xfId="0" applyNumberFormat="1" applyBorder="1" applyAlignment="1">
      <alignment horizontal="center"/>
    </xf>
    <xf numFmtId="0" fontId="0" fillId="7" borderId="3" xfId="0" applyNumberFormat="1" applyFill="1" applyBorder="1" applyAlignment="1">
      <alignment horizontal="center"/>
    </xf>
  </cellXfs>
  <cellStyles count="2">
    <cellStyle name="Procent" xfId="1" builtinId="5"/>
    <cellStyle name="Standaard" xfId="0" builtinId="0"/>
  </cellStyles>
  <dxfs count="148"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b/>
        <i/>
        <color theme="0"/>
      </font>
      <fill>
        <patternFill>
          <bgColor theme="8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border>
        <top/>
        <vertical/>
        <horizontal/>
      </border>
    </dxf>
    <dxf>
      <font>
        <b/>
        <i/>
        <color rgb="FFFF0000"/>
      </font>
      <fill>
        <patternFill>
          <bgColor theme="1"/>
        </patternFill>
      </fill>
    </dxf>
    <dxf>
      <font>
        <color theme="0"/>
      </font>
      <border>
        <left/>
        <right style="hair">
          <color theme="0"/>
        </right>
        <top style="hair">
          <color theme="0"/>
        </top>
        <bottom style="hair">
          <color theme="0"/>
        </bottom>
        <vertical/>
        <horizontal/>
      </border>
    </dxf>
    <dxf>
      <fill>
        <patternFill>
          <bgColor theme="6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165" formatCode="0;\-0;"/>
      <fill>
        <patternFill patternType="solid">
          <fgColor theme="4"/>
          <bgColor theme="4"/>
        </patternFill>
      </fill>
    </dxf>
    <dxf>
      <numFmt numFmtId="13" formatCode="0%"/>
    </dxf>
    <dxf>
      <numFmt numFmtId="13" formatCode="0%"/>
    </dxf>
    <dxf>
      <numFmt numFmtId="165" formatCode="0;\-0;"/>
    </dxf>
    <dxf>
      <numFmt numFmtId="165" formatCode="0;\-0;"/>
    </dxf>
    <dxf>
      <numFmt numFmtId="13" formatCode="0%"/>
    </dxf>
    <dxf>
      <numFmt numFmtId="165" formatCode="0;\-0;"/>
    </dxf>
    <dxf>
      <numFmt numFmtId="165" formatCode="0;\-0;"/>
    </dxf>
    <dxf>
      <numFmt numFmtId="165" formatCode="0;\-0;"/>
    </dxf>
    <dxf>
      <numFmt numFmtId="1" formatCode="0"/>
    </dxf>
    <dxf>
      <numFmt numFmtId="1" formatCode="0"/>
    </dxf>
    <dxf>
      <numFmt numFmtId="164" formatCode="ddd\ dd/mm/yyyy"/>
    </dxf>
    <dxf>
      <numFmt numFmtId="165" formatCode="0;\-0;"/>
      <fill>
        <patternFill patternType="none">
          <fgColor indexed="64"/>
          <bgColor auto="1"/>
        </patternFill>
      </fill>
    </dxf>
    <dxf>
      <numFmt numFmtId="165" formatCode="0;\-0;"/>
      <fill>
        <patternFill patternType="none">
          <fgColor indexed="64"/>
          <bgColor auto="1"/>
        </patternFill>
      </fill>
    </dxf>
    <dxf>
      <numFmt numFmtId="165" formatCode="0;\-0;"/>
      <fill>
        <patternFill patternType="none">
          <fgColor indexed="64"/>
          <bgColor auto="1"/>
        </patternFill>
      </fill>
    </dxf>
    <dxf>
      <border diagonalUp="0" diagonalDown="0">
        <left style="double">
          <color rgb="FFFF0000"/>
        </left>
        <right style="double">
          <color rgb="FFFF0000"/>
        </right>
        <top style="double">
          <color rgb="FFFF0000"/>
        </top>
        <bottom style="double">
          <color rgb="FFFF0000"/>
        </bottom>
      </border>
    </dxf>
    <dxf>
      <numFmt numFmtId="165" formatCode="0;\-0;"/>
      <fill>
        <patternFill patternType="none">
          <fgColor indexed="64"/>
          <bgColor auto="1"/>
        </patternFill>
      </fill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165" formatCode="0;\-0;"/>
    </dxf>
    <dxf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ddd\ dd/mm/yyyy"/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27" formatCode="d/mm/yyyy\ h:m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right style="thick">
          <color indexed="64"/>
        </right>
        <top style="thick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Aptos Narrow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numFmt numFmtId="168" formatCode="dd\-mm\-yy;@"/>
    </dxf>
    <dxf>
      <numFmt numFmtId="168" formatCode="dd\-mm\-yy;@"/>
    </dxf>
    <dxf>
      <numFmt numFmtId="164" formatCode="ddd\ dd/mm/yyyy"/>
      <alignment horizontal="general" vertical="bottom" textRotation="0" wrapText="0" indent="0" justifyLastLine="0" shrinkToFit="0" readingOrder="0"/>
    </dxf>
    <dxf>
      <numFmt numFmtId="164" formatCode="ddd\ dd/mm/yyyy"/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 tint="-0.499984740745262"/>
        <name val="Aptos Narrow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border>
        <left style="double">
          <color rgb="FFFF0000"/>
        </left>
        <right style="double">
          <color rgb="FFFF0000"/>
        </right>
        <top style="double">
          <color rgb="FFFF0000"/>
        </top>
        <bottom style="double">
          <color rgb="FFFF0000"/>
        </bottom>
      </border>
    </dxf>
    <dxf>
      <fill>
        <patternFill patternType="solid"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18</xdr:row>
      <xdr:rowOff>19049</xdr:rowOff>
    </xdr:from>
    <xdr:to>
      <xdr:col>3</xdr:col>
      <xdr:colOff>66675</xdr:colOff>
      <xdr:row>25</xdr:row>
      <xdr:rowOff>66674</xdr:rowOff>
    </xdr:to>
    <xdr:sp macro="" textlink="">
      <xdr:nvSpPr>
        <xdr:cNvPr id="2" name="Tekstballon: rechthoek met afgeronde hoeken 1">
          <a:extLst>
            <a:ext uri="{FF2B5EF4-FFF2-40B4-BE49-F238E27FC236}">
              <a16:creationId xmlns:a16="http://schemas.microsoft.com/office/drawing/2014/main" id="{814AD37C-345B-8A58-F98D-C7418DAC14B0}"/>
            </a:ext>
          </a:extLst>
        </xdr:cNvPr>
        <xdr:cNvSpPr/>
      </xdr:nvSpPr>
      <xdr:spPr>
        <a:xfrm>
          <a:off x="0" y="4724399"/>
          <a:ext cx="1952625" cy="1400175"/>
        </a:xfrm>
        <a:prstGeom prst="wedgeRoundRectCallout">
          <a:avLst>
            <a:gd name="adj1" fmla="val 48540"/>
            <a:gd name="adj2" fmla="val -98398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vous pouvez ajouter des employees en bas du tableau, mais une fois commencée,</a:t>
          </a:r>
          <a:r>
            <a:rPr lang="nl-BE" sz="1100" baseline="0"/>
            <a:t> vous ne pouvez pas supprimer des noms ou modifier leur séquence !!!!</a:t>
          </a:r>
          <a:endParaRPr lang="nl-BE" sz="1100"/>
        </a:p>
      </xdr:txBody>
    </xdr:sp>
    <xdr:clientData/>
  </xdr:twoCellAnchor>
  <xdr:twoCellAnchor>
    <xdr:from>
      <xdr:col>16</xdr:col>
      <xdr:colOff>104775</xdr:colOff>
      <xdr:row>0</xdr:row>
      <xdr:rowOff>133350</xdr:rowOff>
    </xdr:from>
    <xdr:to>
      <xdr:col>20</xdr:col>
      <xdr:colOff>76200</xdr:colOff>
      <xdr:row>8</xdr:row>
      <xdr:rowOff>95250</xdr:rowOff>
    </xdr:to>
    <xdr:sp macro="[0]!M_Absence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280D06D-F11C-36E1-D2A3-CB95973A1E48}"/>
            </a:ext>
          </a:extLst>
        </xdr:cNvPr>
        <xdr:cNvSpPr/>
      </xdr:nvSpPr>
      <xdr:spPr>
        <a:xfrm>
          <a:off x="9067800" y="133350"/>
          <a:ext cx="1609725" cy="16002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Vider tableau Absences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482413</xdr:colOff>
      <xdr:row>0</xdr:row>
      <xdr:rowOff>1724584</xdr:rowOff>
    </xdr:from>
    <xdr:to>
      <xdr:col>44</xdr:col>
      <xdr:colOff>380440</xdr:colOff>
      <xdr:row>5</xdr:row>
      <xdr:rowOff>164166</xdr:rowOff>
    </xdr:to>
    <xdr:sp macro="[0]!M_RAZ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3AB06C9-1278-42CD-4876-7DFB2B5C99BF}"/>
            </a:ext>
          </a:extLst>
        </xdr:cNvPr>
        <xdr:cNvSpPr/>
      </xdr:nvSpPr>
      <xdr:spPr>
        <a:xfrm>
          <a:off x="25163369" y="1724584"/>
          <a:ext cx="4212292" cy="146517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800"/>
            <a:t>Vider Tableau pour plannifier nouveau mois</a:t>
          </a:r>
        </a:p>
      </xdr:txBody>
    </xdr:sp>
    <xdr:clientData/>
  </xdr:twoCellAnchor>
  <xdr:twoCellAnchor>
    <xdr:from>
      <xdr:col>37</xdr:col>
      <xdr:colOff>563656</xdr:colOff>
      <xdr:row>8</xdr:row>
      <xdr:rowOff>6163</xdr:rowOff>
    </xdr:from>
    <xdr:to>
      <xdr:col>44</xdr:col>
      <xdr:colOff>525556</xdr:colOff>
      <xdr:row>14</xdr:row>
      <xdr:rowOff>280147</xdr:rowOff>
    </xdr:to>
    <xdr:sp macro="[0]!M_Indisponibilites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9A496A9-FF81-C2F9-3C81-C3BD961A004D}"/>
            </a:ext>
          </a:extLst>
        </xdr:cNvPr>
        <xdr:cNvSpPr/>
      </xdr:nvSpPr>
      <xdr:spPr>
        <a:xfrm>
          <a:off x="25244612" y="4082303"/>
          <a:ext cx="4276165" cy="1674719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800"/>
            <a:t>Copier les "indisponibilités" vers le tableau des absences</a:t>
          </a:r>
        </a:p>
      </xdr:txBody>
    </xdr:sp>
    <xdr:clientData/>
  </xdr:twoCellAnchor>
  <xdr:twoCellAnchor>
    <xdr:from>
      <xdr:col>38</xdr:col>
      <xdr:colOff>42583</xdr:colOff>
      <xdr:row>16</xdr:row>
      <xdr:rowOff>6722</xdr:rowOff>
    </xdr:from>
    <xdr:to>
      <xdr:col>44</xdr:col>
      <xdr:colOff>468406</xdr:colOff>
      <xdr:row>20</xdr:row>
      <xdr:rowOff>185457</xdr:rowOff>
    </xdr:to>
    <xdr:sp macro="[0]!Assign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8C6019F-4EFA-942C-CC1B-9046755CC4DC}"/>
            </a:ext>
          </a:extLst>
        </xdr:cNvPr>
        <xdr:cNvSpPr/>
      </xdr:nvSpPr>
      <xdr:spPr>
        <a:xfrm>
          <a:off x="25339862" y="6183965"/>
          <a:ext cx="4123765" cy="157947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4000"/>
            <a:t>Planning</a:t>
          </a:r>
        </a:p>
      </xdr:txBody>
    </xdr:sp>
    <xdr:clientData/>
  </xdr:twoCellAnchor>
  <xdr:twoCellAnchor>
    <xdr:from>
      <xdr:col>50</xdr:col>
      <xdr:colOff>114956</xdr:colOff>
      <xdr:row>3</xdr:row>
      <xdr:rowOff>197068</xdr:rowOff>
    </xdr:from>
    <xdr:to>
      <xdr:col>61</xdr:col>
      <xdr:colOff>492672</xdr:colOff>
      <xdr:row>19</xdr:row>
      <xdr:rowOff>197068</xdr:rowOff>
    </xdr:to>
    <xdr:sp macro="[0]!M_RAZ_Complet" textlink="">
      <xdr:nvSpPr>
        <xdr:cNvPr id="4" name="Explosie: 14 punten 3">
          <a:extLst>
            <a:ext uri="{FF2B5EF4-FFF2-40B4-BE49-F238E27FC236}">
              <a16:creationId xmlns:a16="http://schemas.microsoft.com/office/drawing/2014/main" id="{C3301A62-0282-4FFD-E2DC-46D59D43613A}"/>
            </a:ext>
          </a:extLst>
        </xdr:cNvPr>
        <xdr:cNvSpPr/>
      </xdr:nvSpPr>
      <xdr:spPr>
        <a:xfrm>
          <a:off x="32401422" y="2529051"/>
          <a:ext cx="7061638" cy="4828189"/>
        </a:xfrm>
        <a:prstGeom prst="irregularSeal2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nl-BE" sz="3200"/>
            <a:t>Vider</a:t>
          </a:r>
          <a:r>
            <a:rPr lang="nl-BE" sz="3200" baseline="0"/>
            <a:t> tableau complètement pour une nouvelle année</a:t>
          </a:r>
          <a:endParaRPr lang="nl-BE" sz="32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967.83156111111" createdVersion="8" refreshedVersion="8" minRefreshableVersion="3" recordCount="1460" xr:uid="{6A948D80-2D40-4028-8546-2D3728CA804B}">
  <cacheSource type="worksheet">
    <worksheetSource name="TBL_Depivot"/>
  </cacheSource>
  <cacheFields count="4">
    <cacheField name="date" numFmtId="164">
      <sharedItems containsSemiMixedTypes="0" containsNonDate="0" containsDate="1" containsString="0" minDate="2025-10-01T00:00:00" maxDate="2026-10-01T00:00:00"/>
    </cacheField>
    <cacheField name="Weekend" numFmtId="1">
      <sharedItems containsMixedTypes="1" containsNumber="1" containsInteger="1" minValue="-1" maxValue="1" count="5">
        <s v="Sem"/>
        <s v="Wkd"/>
        <n v="0" u="1"/>
        <n v="1" u="1"/>
        <n v="-1" u="1"/>
      </sharedItems>
    </cacheField>
    <cacheField name="Spare" numFmtId="1">
      <sharedItems containsMixedTypes="1" containsNumber="1" containsInteger="1" minValue="0" maxValue="1" count="4">
        <s v="S1-3"/>
        <s v="Spare"/>
        <n v="0" u="1"/>
        <n v="1" u="1"/>
      </sharedItems>
    </cacheField>
    <cacheField name="Nom" numFmtId="0">
      <sharedItems containsBlank="1" count="58">
        <s v="SM CAMOU"/>
        <s v="SM BOUNNIN--LLENA"/>
        <s v="SM DEL ROSSO"/>
        <s v="SM PAILLARD"/>
        <s v="sm boury"/>
        <s v="SM JAN"/>
        <s v="SM TOURNAYRE"/>
        <s v="SM POMARES"/>
        <s v="SM MARTIN"/>
        <s v="SM BONNIFAIT"/>
        <s v="SM ENGRAND"/>
        <s v="SM TAYLOR"/>
        <s v="SM RISAL"/>
        <s v="SM LASNIER"/>
        <s v="SM BEULQUE"/>
        <s v="SM AZERTY"/>
        <s v="SM CRETON"/>
        <s v="SM DESAUTE"/>
        <s v="SM TAILLANDIER"/>
        <s v="SM VERSPLATE"/>
        <s v="SM MANTEAU"/>
        <s v="SM TRUPIT"/>
        <s v="SM RODIER"/>
        <s v="SM CHAPART"/>
        <s v="SM VRIGNAUD"/>
        <s v="EMPLOYE 18" u="1"/>
        <s v="EMPLOYE 11" u="1"/>
        <s v="EMPLOYE 10" u="1"/>
        <s v="EMPLOYE 04" u="1"/>
        <s v="EMPLOYE 16" u="1"/>
        <s v="EMPLOYE 22" u="1"/>
        <s v="EMPLOYE 14" u="1"/>
        <s v="EMPLOYE 20" u="1"/>
        <s v="EMPLOYE 17" u="1"/>
        <s v="EMPLOYE 02" u="1"/>
        <s v="EMPLOYE 01" u="1"/>
        <s v="EMPLOYE 09" u="1"/>
        <s v="EMPLOYE 05" u="1"/>
        <s v="EMPLOYE 12" u="1"/>
        <s v="EMPLOYE 03" u="1"/>
        <s v="EMPLOYE 15" u="1"/>
        <s v="EMPLOYE 21" u="1"/>
        <s v="EMPLOYE 19" u="1"/>
        <s v="EMPLOYE 06" u="1"/>
        <s v="EMPLOYE 08" u="1"/>
        <s v="EMPLOYE 07" u="1"/>
        <s v="EMPLOYE 13" u="1"/>
        <s v="EMPLOYE 7" u="1"/>
        <s v="EMPLOYE 9" u="1"/>
        <s v="EMPLOYE 2" u="1"/>
        <s v="EMPLOYE 5" u="1"/>
        <s v="EMPLOYE 8" u="1"/>
        <s v="EMPLOYE 3" u="1"/>
        <s v="EMPLOYE 1" u="1"/>
        <s v="EMPLOYE 4" u="1"/>
        <s v="EMPLOYE 6" u="1"/>
        <e v="#N/A" u="1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0">
  <r>
    <d v="2025-10-01T00:00:00"/>
    <x v="0"/>
    <x v="0"/>
    <x v="0"/>
  </r>
  <r>
    <d v="2025-10-01T00:00:00"/>
    <x v="0"/>
    <x v="0"/>
    <x v="1"/>
  </r>
  <r>
    <d v="2025-10-01T00:00:00"/>
    <x v="0"/>
    <x v="0"/>
    <x v="2"/>
  </r>
  <r>
    <d v="2025-10-01T00:00:00"/>
    <x v="0"/>
    <x v="1"/>
    <x v="3"/>
  </r>
  <r>
    <d v="2025-10-02T00:00:00"/>
    <x v="0"/>
    <x v="0"/>
    <x v="4"/>
  </r>
  <r>
    <d v="2025-10-02T00:00:00"/>
    <x v="0"/>
    <x v="0"/>
    <x v="5"/>
  </r>
  <r>
    <d v="2025-10-02T00:00:00"/>
    <x v="0"/>
    <x v="0"/>
    <x v="6"/>
  </r>
  <r>
    <d v="2025-10-02T00:00:00"/>
    <x v="0"/>
    <x v="1"/>
    <x v="7"/>
  </r>
  <r>
    <d v="2025-10-03T00:00:00"/>
    <x v="0"/>
    <x v="0"/>
    <x v="8"/>
  </r>
  <r>
    <d v="2025-10-03T00:00:00"/>
    <x v="0"/>
    <x v="0"/>
    <x v="9"/>
  </r>
  <r>
    <d v="2025-10-03T00:00:00"/>
    <x v="0"/>
    <x v="0"/>
    <x v="10"/>
  </r>
  <r>
    <d v="2025-10-03T00:00:00"/>
    <x v="0"/>
    <x v="1"/>
    <x v="11"/>
  </r>
  <r>
    <d v="2025-10-04T00:00:00"/>
    <x v="1"/>
    <x v="0"/>
    <x v="12"/>
  </r>
  <r>
    <d v="2025-10-04T00:00:00"/>
    <x v="1"/>
    <x v="0"/>
    <x v="13"/>
  </r>
  <r>
    <d v="2025-10-04T00:00:00"/>
    <x v="1"/>
    <x v="0"/>
    <x v="14"/>
  </r>
  <r>
    <d v="2025-10-04T00:00:00"/>
    <x v="1"/>
    <x v="1"/>
    <x v="15"/>
  </r>
  <r>
    <d v="2025-10-05T00:00:00"/>
    <x v="1"/>
    <x v="0"/>
    <x v="16"/>
  </r>
  <r>
    <d v="2025-10-05T00:00:00"/>
    <x v="1"/>
    <x v="0"/>
    <x v="17"/>
  </r>
  <r>
    <d v="2025-10-05T00:00:00"/>
    <x v="1"/>
    <x v="0"/>
    <x v="18"/>
  </r>
  <r>
    <d v="2025-10-05T00:00:00"/>
    <x v="1"/>
    <x v="1"/>
    <x v="19"/>
  </r>
  <r>
    <d v="2025-10-06T00:00:00"/>
    <x v="0"/>
    <x v="0"/>
    <x v="20"/>
  </r>
  <r>
    <d v="2025-10-06T00:00:00"/>
    <x v="0"/>
    <x v="0"/>
    <x v="21"/>
  </r>
  <r>
    <d v="2025-10-06T00:00:00"/>
    <x v="0"/>
    <x v="0"/>
    <x v="22"/>
  </r>
  <r>
    <d v="2025-10-06T00:00:00"/>
    <x v="0"/>
    <x v="1"/>
    <x v="23"/>
  </r>
  <r>
    <d v="2025-10-07T00:00:00"/>
    <x v="0"/>
    <x v="0"/>
    <x v="7"/>
  </r>
  <r>
    <d v="2025-10-07T00:00:00"/>
    <x v="0"/>
    <x v="0"/>
    <x v="15"/>
  </r>
  <r>
    <d v="2025-10-07T00:00:00"/>
    <x v="0"/>
    <x v="0"/>
    <x v="16"/>
  </r>
  <r>
    <d v="2025-10-07T00:00:00"/>
    <x v="0"/>
    <x v="1"/>
    <x v="4"/>
  </r>
  <r>
    <d v="2025-10-08T00:00:00"/>
    <x v="0"/>
    <x v="0"/>
    <x v="24"/>
  </r>
  <r>
    <d v="2025-10-08T00:00:00"/>
    <x v="0"/>
    <x v="0"/>
    <x v="11"/>
  </r>
  <r>
    <d v="2025-10-08T00:00:00"/>
    <x v="0"/>
    <x v="0"/>
    <x v="23"/>
  </r>
  <r>
    <d v="2025-10-08T00:00:00"/>
    <x v="0"/>
    <x v="1"/>
    <x v="14"/>
  </r>
  <r>
    <d v="2025-10-09T00:00:00"/>
    <x v="0"/>
    <x v="0"/>
    <x v="3"/>
  </r>
  <r>
    <d v="2025-10-09T00:00:00"/>
    <x v="0"/>
    <x v="0"/>
    <x v="13"/>
  </r>
  <r>
    <d v="2025-10-09T00:00:00"/>
    <x v="0"/>
    <x v="0"/>
    <x v="17"/>
  </r>
  <r>
    <d v="2025-10-09T00:00:00"/>
    <x v="0"/>
    <x v="1"/>
    <x v="2"/>
  </r>
  <r>
    <d v="2025-10-10T00:00:00"/>
    <x v="0"/>
    <x v="0"/>
    <x v="12"/>
  </r>
  <r>
    <d v="2025-10-10T00:00:00"/>
    <x v="0"/>
    <x v="0"/>
    <x v="18"/>
  </r>
  <r>
    <d v="2025-10-10T00:00:00"/>
    <x v="0"/>
    <x v="0"/>
    <x v="24"/>
  </r>
  <r>
    <d v="2025-10-10T00:00:00"/>
    <x v="0"/>
    <x v="1"/>
    <x v="10"/>
  </r>
  <r>
    <d v="2025-10-11T00:00:00"/>
    <x v="1"/>
    <x v="0"/>
    <x v="0"/>
  </r>
  <r>
    <d v="2025-10-11T00:00:00"/>
    <x v="1"/>
    <x v="0"/>
    <x v="5"/>
  </r>
  <r>
    <d v="2025-10-11T00:00:00"/>
    <x v="1"/>
    <x v="0"/>
    <x v="9"/>
  </r>
  <r>
    <d v="2025-10-11T00:00:00"/>
    <x v="1"/>
    <x v="1"/>
    <x v="8"/>
  </r>
  <r>
    <d v="2025-10-12T00:00:00"/>
    <x v="1"/>
    <x v="0"/>
    <x v="1"/>
  </r>
  <r>
    <d v="2025-10-12T00:00:00"/>
    <x v="1"/>
    <x v="0"/>
    <x v="6"/>
  </r>
  <r>
    <d v="2025-10-12T00:00:00"/>
    <x v="1"/>
    <x v="0"/>
    <x v="20"/>
  </r>
  <r>
    <d v="2025-10-12T00:00:00"/>
    <x v="1"/>
    <x v="1"/>
    <x v="21"/>
  </r>
  <r>
    <d v="2025-10-13T00:00:00"/>
    <x v="0"/>
    <x v="0"/>
    <x v="22"/>
  </r>
  <r>
    <d v="2025-10-13T00:00:00"/>
    <x v="0"/>
    <x v="0"/>
    <x v="14"/>
  </r>
  <r>
    <d v="2025-10-13T00:00:00"/>
    <x v="0"/>
    <x v="0"/>
    <x v="11"/>
  </r>
  <r>
    <d v="2025-10-13T00:00:00"/>
    <x v="0"/>
    <x v="1"/>
    <x v="12"/>
  </r>
  <r>
    <d v="2025-10-14T00:00:00"/>
    <x v="0"/>
    <x v="0"/>
    <x v="15"/>
  </r>
  <r>
    <d v="2025-10-14T00:00:00"/>
    <x v="0"/>
    <x v="0"/>
    <x v="23"/>
  </r>
  <r>
    <d v="2025-10-14T00:00:00"/>
    <x v="0"/>
    <x v="0"/>
    <x v="3"/>
  </r>
  <r>
    <d v="2025-10-14T00:00:00"/>
    <x v="0"/>
    <x v="1"/>
    <x v="1"/>
  </r>
  <r>
    <d v="2025-10-15T00:00:00"/>
    <x v="0"/>
    <x v="0"/>
    <x v="21"/>
  </r>
  <r>
    <d v="2025-10-15T00:00:00"/>
    <x v="0"/>
    <x v="0"/>
    <x v="8"/>
  </r>
  <r>
    <d v="2025-10-15T00:00:00"/>
    <x v="0"/>
    <x v="0"/>
    <x v="2"/>
  </r>
  <r>
    <d v="2025-10-15T00:00:00"/>
    <x v="0"/>
    <x v="1"/>
    <x v="16"/>
  </r>
  <r>
    <d v="2025-10-16T00:00:00"/>
    <x v="0"/>
    <x v="0"/>
    <x v="7"/>
  </r>
  <r>
    <d v="2025-10-16T00:00:00"/>
    <x v="0"/>
    <x v="0"/>
    <x v="10"/>
  </r>
  <r>
    <d v="2025-10-16T00:00:00"/>
    <x v="0"/>
    <x v="0"/>
    <x v="4"/>
  </r>
  <r>
    <d v="2025-10-16T00:00:00"/>
    <x v="0"/>
    <x v="1"/>
    <x v="17"/>
  </r>
  <r>
    <d v="2025-10-17T00:00:00"/>
    <x v="0"/>
    <x v="0"/>
    <x v="20"/>
  </r>
  <r>
    <d v="2025-10-17T00:00:00"/>
    <x v="0"/>
    <x v="0"/>
    <x v="5"/>
  </r>
  <r>
    <d v="2025-10-17T00:00:00"/>
    <x v="0"/>
    <x v="0"/>
    <x v="0"/>
  </r>
  <r>
    <d v="2025-10-17T00:00:00"/>
    <x v="0"/>
    <x v="1"/>
    <x v="13"/>
  </r>
  <r>
    <d v="2025-10-18T00:00:00"/>
    <x v="1"/>
    <x v="0"/>
    <x v="22"/>
  </r>
  <r>
    <d v="2025-10-18T00:00:00"/>
    <x v="1"/>
    <x v="0"/>
    <x v="24"/>
  </r>
  <r>
    <d v="2025-10-18T00:00:00"/>
    <x v="1"/>
    <x v="0"/>
    <x v="18"/>
  </r>
  <r>
    <d v="2025-10-18T00:00:00"/>
    <x v="1"/>
    <x v="1"/>
    <x v="9"/>
  </r>
  <r>
    <d v="2025-10-19T00:00:00"/>
    <x v="1"/>
    <x v="0"/>
    <x v="6"/>
  </r>
  <r>
    <d v="2025-10-19T00:00:00"/>
    <x v="1"/>
    <x v="0"/>
    <x v="11"/>
  </r>
  <r>
    <d v="2025-10-19T00:00:00"/>
    <x v="1"/>
    <x v="0"/>
    <x v="4"/>
  </r>
  <r>
    <d v="2025-10-19T00:00:00"/>
    <x v="1"/>
    <x v="1"/>
    <x v="0"/>
  </r>
  <r>
    <d v="2025-10-20T00:00:00"/>
    <x v="0"/>
    <x v="0"/>
    <x v="12"/>
  </r>
  <r>
    <d v="2025-10-20T00:00:00"/>
    <x v="0"/>
    <x v="0"/>
    <x v="9"/>
  </r>
  <r>
    <d v="2025-10-20T00:00:00"/>
    <x v="0"/>
    <x v="0"/>
    <x v="14"/>
  </r>
  <r>
    <d v="2025-10-20T00:00:00"/>
    <x v="0"/>
    <x v="1"/>
    <x v="22"/>
  </r>
  <r>
    <d v="2025-10-21T00:00:00"/>
    <x v="0"/>
    <x v="0"/>
    <x v="16"/>
  </r>
  <r>
    <d v="2025-10-21T00:00:00"/>
    <x v="0"/>
    <x v="0"/>
    <x v="1"/>
  </r>
  <r>
    <d v="2025-10-21T00:00:00"/>
    <x v="0"/>
    <x v="0"/>
    <x v="13"/>
  </r>
  <r>
    <d v="2025-10-21T00:00:00"/>
    <x v="0"/>
    <x v="1"/>
    <x v="20"/>
  </r>
  <r>
    <d v="2025-10-22T00:00:00"/>
    <x v="0"/>
    <x v="0"/>
    <x v="17"/>
  </r>
  <r>
    <d v="2025-10-22T00:00:00"/>
    <x v="0"/>
    <x v="0"/>
    <x v="2"/>
  </r>
  <r>
    <d v="2025-10-22T00:00:00"/>
    <x v="0"/>
    <x v="0"/>
    <x v="8"/>
  </r>
  <r>
    <d v="2025-10-22T00:00:00"/>
    <x v="0"/>
    <x v="1"/>
    <x v="24"/>
  </r>
  <r>
    <d v="2025-10-23T00:00:00"/>
    <x v="0"/>
    <x v="0"/>
    <x v="3"/>
  </r>
  <r>
    <d v="2025-10-23T00:00:00"/>
    <x v="0"/>
    <x v="0"/>
    <x v="23"/>
  </r>
  <r>
    <d v="2025-10-23T00:00:00"/>
    <x v="0"/>
    <x v="0"/>
    <x v="21"/>
  </r>
  <r>
    <d v="2025-10-23T00:00:00"/>
    <x v="0"/>
    <x v="1"/>
    <x v="18"/>
  </r>
  <r>
    <d v="2025-10-24T00:00:00"/>
    <x v="0"/>
    <x v="0"/>
    <x v="10"/>
  </r>
  <r>
    <d v="2025-10-24T00:00:00"/>
    <x v="0"/>
    <x v="0"/>
    <x v="7"/>
  </r>
  <r>
    <d v="2025-10-24T00:00:00"/>
    <x v="0"/>
    <x v="0"/>
    <x v="15"/>
  </r>
  <r>
    <d v="2025-10-24T00:00:00"/>
    <x v="0"/>
    <x v="1"/>
    <x v="6"/>
  </r>
  <r>
    <d v="2025-10-25T00:00:00"/>
    <x v="1"/>
    <x v="0"/>
    <x v="19"/>
  </r>
  <r>
    <d v="2025-10-25T00:00:00"/>
    <x v="1"/>
    <x v="0"/>
    <x v="5"/>
  </r>
  <r>
    <d v="2025-10-25T00:00:00"/>
    <x v="1"/>
    <x v="0"/>
    <x v="8"/>
  </r>
  <r>
    <d v="2025-10-25T00:00:00"/>
    <x v="1"/>
    <x v="1"/>
    <x v="17"/>
  </r>
  <r>
    <d v="2025-10-26T00:00:00"/>
    <x v="1"/>
    <x v="0"/>
    <x v="2"/>
  </r>
  <r>
    <d v="2025-10-26T00:00:00"/>
    <x v="1"/>
    <x v="0"/>
    <x v="3"/>
  </r>
  <r>
    <d v="2025-10-26T00:00:00"/>
    <x v="1"/>
    <x v="0"/>
    <x v="21"/>
  </r>
  <r>
    <d v="2025-10-26T00:00:00"/>
    <x v="1"/>
    <x v="1"/>
    <x v="11"/>
  </r>
  <r>
    <d v="2025-10-27T00:00:00"/>
    <x v="0"/>
    <x v="0"/>
    <x v="19"/>
  </r>
  <r>
    <d v="2025-10-27T00:00:00"/>
    <x v="0"/>
    <x v="0"/>
    <x v="20"/>
  </r>
  <r>
    <d v="2025-10-27T00:00:00"/>
    <x v="0"/>
    <x v="0"/>
    <x v="14"/>
  </r>
  <r>
    <d v="2025-10-27T00:00:00"/>
    <x v="0"/>
    <x v="1"/>
    <x v="5"/>
  </r>
  <r>
    <d v="2025-10-28T00:00:00"/>
    <x v="0"/>
    <x v="0"/>
    <x v="13"/>
  </r>
  <r>
    <d v="2025-10-28T00:00:00"/>
    <x v="0"/>
    <x v="0"/>
    <x v="22"/>
  </r>
  <r>
    <d v="2025-10-28T00:00:00"/>
    <x v="0"/>
    <x v="0"/>
    <x v="1"/>
  </r>
  <r>
    <d v="2025-10-28T00:00:00"/>
    <x v="0"/>
    <x v="1"/>
    <x v="12"/>
  </r>
  <r>
    <d v="2025-10-29T00:00:00"/>
    <x v="0"/>
    <x v="0"/>
    <x v="19"/>
  </r>
  <r>
    <d v="2025-10-29T00:00:00"/>
    <x v="0"/>
    <x v="0"/>
    <x v="16"/>
  </r>
  <r>
    <d v="2025-10-29T00:00:00"/>
    <x v="0"/>
    <x v="0"/>
    <x v="4"/>
  </r>
  <r>
    <d v="2025-10-29T00:00:00"/>
    <x v="0"/>
    <x v="1"/>
    <x v="23"/>
  </r>
  <r>
    <d v="2025-10-30T00:00:00"/>
    <x v="0"/>
    <x v="0"/>
    <x v="24"/>
  </r>
  <r>
    <d v="2025-10-30T00:00:00"/>
    <x v="0"/>
    <x v="0"/>
    <x v="0"/>
  </r>
  <r>
    <d v="2025-10-30T00:00:00"/>
    <x v="0"/>
    <x v="0"/>
    <x v="9"/>
  </r>
  <r>
    <d v="2025-10-30T00:00:00"/>
    <x v="0"/>
    <x v="1"/>
    <x v="6"/>
  </r>
  <r>
    <d v="2025-10-31T00:00:00"/>
    <x v="0"/>
    <x v="0"/>
    <x v="19"/>
  </r>
  <r>
    <d v="2025-10-31T00:00:00"/>
    <x v="0"/>
    <x v="0"/>
    <x v="18"/>
  </r>
  <r>
    <d v="2025-10-31T00:00:00"/>
    <x v="0"/>
    <x v="0"/>
    <x v="15"/>
  </r>
  <r>
    <d v="2025-10-31T00:00:00"/>
    <x v="0"/>
    <x v="1"/>
    <x v="7"/>
  </r>
  <r>
    <d v="2025-11-01T00:00:00"/>
    <x v="1"/>
    <x v="0"/>
    <x v="10"/>
  </r>
  <r>
    <d v="2025-11-01T00:00:00"/>
    <x v="1"/>
    <x v="0"/>
    <x v="23"/>
  </r>
  <r>
    <d v="2025-11-01T00:00:00"/>
    <x v="1"/>
    <x v="0"/>
    <x v="11"/>
  </r>
  <r>
    <d v="2025-11-01T00:00:00"/>
    <x v="1"/>
    <x v="1"/>
    <x v="24"/>
  </r>
  <r>
    <d v="2025-11-02T00:00:00"/>
    <x v="1"/>
    <x v="0"/>
    <x v="7"/>
  </r>
  <r>
    <d v="2025-11-02T00:00:00"/>
    <x v="1"/>
    <x v="0"/>
    <x v="17"/>
  </r>
  <r>
    <d v="2025-11-02T00:00:00"/>
    <x v="1"/>
    <x v="0"/>
    <x v="12"/>
  </r>
  <r>
    <d v="2025-11-02T00:00:00"/>
    <x v="1"/>
    <x v="1"/>
    <x v="4"/>
  </r>
  <r>
    <d v="2025-11-03T00:00:00"/>
    <x v="0"/>
    <x v="0"/>
    <x v="6"/>
  </r>
  <r>
    <d v="2025-11-03T00:00:00"/>
    <x v="0"/>
    <x v="0"/>
    <x v="18"/>
  </r>
  <r>
    <d v="2025-11-03T00:00:00"/>
    <x v="0"/>
    <x v="0"/>
    <x v="5"/>
  </r>
  <r>
    <d v="2025-11-03T00:00:00"/>
    <x v="0"/>
    <x v="1"/>
    <x v="13"/>
  </r>
  <r>
    <d v="2025-11-04T00:00:00"/>
    <x v="0"/>
    <x v="0"/>
    <x v="15"/>
  </r>
  <r>
    <d v="2025-11-04T00:00:00"/>
    <x v="0"/>
    <x v="0"/>
    <x v="1"/>
  </r>
  <r>
    <d v="2025-11-04T00:00:00"/>
    <x v="0"/>
    <x v="0"/>
    <x v="0"/>
  </r>
  <r>
    <d v="2025-11-04T00:00:00"/>
    <x v="0"/>
    <x v="1"/>
    <x v="16"/>
  </r>
  <r>
    <d v="2025-11-05T00:00:00"/>
    <x v="0"/>
    <x v="0"/>
    <x v="21"/>
  </r>
  <r>
    <d v="2025-11-05T00:00:00"/>
    <x v="0"/>
    <x v="0"/>
    <x v="22"/>
  </r>
  <r>
    <d v="2025-11-05T00:00:00"/>
    <x v="0"/>
    <x v="0"/>
    <x v="2"/>
  </r>
  <r>
    <d v="2025-11-05T00:00:00"/>
    <x v="0"/>
    <x v="1"/>
    <x v="3"/>
  </r>
  <r>
    <d v="2025-11-06T00:00:00"/>
    <x v="0"/>
    <x v="0"/>
    <x v="20"/>
  </r>
  <r>
    <d v="2025-11-06T00:00:00"/>
    <x v="0"/>
    <x v="0"/>
    <x v="14"/>
  </r>
  <r>
    <d v="2025-11-06T00:00:00"/>
    <x v="0"/>
    <x v="0"/>
    <x v="19"/>
  </r>
  <r>
    <d v="2025-11-06T00:00:00"/>
    <x v="0"/>
    <x v="1"/>
    <x v="10"/>
  </r>
  <r>
    <d v="2025-11-07T00:00:00"/>
    <x v="0"/>
    <x v="0"/>
    <x v="9"/>
  </r>
  <r>
    <d v="2025-11-07T00:00:00"/>
    <x v="0"/>
    <x v="0"/>
    <x v="8"/>
  </r>
  <r>
    <d v="2025-11-07T00:00:00"/>
    <x v="0"/>
    <x v="0"/>
    <x v="17"/>
  </r>
  <r>
    <d v="2025-11-07T00:00:00"/>
    <x v="0"/>
    <x v="1"/>
    <x v="1"/>
  </r>
  <r>
    <d v="2025-11-08T00:00:00"/>
    <x v="1"/>
    <x v="0"/>
    <x v="4"/>
  </r>
  <r>
    <d v="2025-11-08T00:00:00"/>
    <x v="1"/>
    <x v="0"/>
    <x v="24"/>
  </r>
  <r>
    <d v="2025-11-08T00:00:00"/>
    <x v="1"/>
    <x v="0"/>
    <x v="3"/>
  </r>
  <r>
    <d v="2025-11-08T00:00:00"/>
    <x v="1"/>
    <x v="1"/>
    <x v="20"/>
  </r>
  <r>
    <d v="2025-11-09T00:00:00"/>
    <x v="1"/>
    <x v="0"/>
    <x v="16"/>
  </r>
  <r>
    <d v="2025-11-09T00:00:00"/>
    <x v="1"/>
    <x v="0"/>
    <x v="13"/>
  </r>
  <r>
    <d v="2025-11-09T00:00:00"/>
    <x v="1"/>
    <x v="0"/>
    <x v="23"/>
  </r>
  <r>
    <d v="2025-11-09T00:00:00"/>
    <x v="1"/>
    <x v="1"/>
    <x v="18"/>
  </r>
  <r>
    <d v="2025-11-10T00:00:00"/>
    <x v="0"/>
    <x v="0"/>
    <x v="11"/>
  </r>
  <r>
    <d v="2025-11-10T00:00:00"/>
    <x v="0"/>
    <x v="0"/>
    <x v="12"/>
  </r>
  <r>
    <d v="2025-11-10T00:00:00"/>
    <x v="0"/>
    <x v="0"/>
    <x v="6"/>
  </r>
  <r>
    <d v="2025-11-10T00:00:00"/>
    <x v="0"/>
    <x v="1"/>
    <x v="22"/>
  </r>
  <r>
    <d v="2025-11-11T00:00:00"/>
    <x v="0"/>
    <x v="0"/>
    <x v="7"/>
  </r>
  <r>
    <d v="2025-11-11T00:00:00"/>
    <x v="0"/>
    <x v="0"/>
    <x v="10"/>
  </r>
  <r>
    <d v="2025-11-11T00:00:00"/>
    <x v="0"/>
    <x v="0"/>
    <x v="5"/>
  </r>
  <r>
    <d v="2025-11-11T00:00:00"/>
    <x v="0"/>
    <x v="1"/>
    <x v="14"/>
  </r>
  <r>
    <d v="2025-11-12T00:00:00"/>
    <x v="0"/>
    <x v="0"/>
    <x v="15"/>
  </r>
  <r>
    <d v="2025-11-12T00:00:00"/>
    <x v="0"/>
    <x v="0"/>
    <x v="9"/>
  </r>
  <r>
    <d v="2025-11-12T00:00:00"/>
    <x v="0"/>
    <x v="0"/>
    <x v="2"/>
  </r>
  <r>
    <d v="2025-11-12T00:00:00"/>
    <x v="0"/>
    <x v="1"/>
    <x v="21"/>
  </r>
  <r>
    <d v="2025-11-13T00:00:00"/>
    <x v="0"/>
    <x v="0"/>
    <x v="19"/>
  </r>
  <r>
    <d v="2025-11-13T00:00:00"/>
    <x v="0"/>
    <x v="0"/>
    <x v="8"/>
  </r>
  <r>
    <d v="2025-11-13T00:00:00"/>
    <x v="0"/>
    <x v="0"/>
    <x v="0"/>
  </r>
  <r>
    <d v="2025-11-13T00:00:00"/>
    <x v="0"/>
    <x v="1"/>
    <x v="5"/>
  </r>
  <r>
    <d v="2025-11-14T00:00:00"/>
    <x v="0"/>
    <x v="0"/>
    <x v="13"/>
  </r>
  <r>
    <d v="2025-11-14T00:00:00"/>
    <x v="0"/>
    <x v="0"/>
    <x v="4"/>
  </r>
  <r>
    <d v="2025-11-14T00:00:00"/>
    <x v="0"/>
    <x v="0"/>
    <x v="3"/>
  </r>
  <r>
    <d v="2025-11-14T00:00:00"/>
    <x v="0"/>
    <x v="1"/>
    <x v="2"/>
  </r>
  <r>
    <d v="2025-11-15T00:00:00"/>
    <x v="1"/>
    <x v="0"/>
    <x v="1"/>
  </r>
  <r>
    <d v="2025-11-15T00:00:00"/>
    <x v="1"/>
    <x v="0"/>
    <x v="22"/>
  </r>
  <r>
    <d v="2025-11-15T00:00:00"/>
    <x v="1"/>
    <x v="0"/>
    <x v="20"/>
  </r>
  <r>
    <d v="2025-11-15T00:00:00"/>
    <x v="1"/>
    <x v="1"/>
    <x v="9"/>
  </r>
  <r>
    <d v="2025-11-16T00:00:00"/>
    <x v="1"/>
    <x v="0"/>
    <x v="14"/>
  </r>
  <r>
    <d v="2025-11-16T00:00:00"/>
    <x v="1"/>
    <x v="0"/>
    <x v="21"/>
  </r>
  <r>
    <d v="2025-11-16T00:00:00"/>
    <x v="1"/>
    <x v="0"/>
    <x v="7"/>
  </r>
  <r>
    <d v="2025-11-16T00:00:00"/>
    <x v="1"/>
    <x v="1"/>
    <x v="15"/>
  </r>
  <r>
    <d v="2025-11-17T00:00:00"/>
    <x v="0"/>
    <x v="0"/>
    <x v="16"/>
  </r>
  <r>
    <d v="2025-11-17T00:00:00"/>
    <x v="0"/>
    <x v="0"/>
    <x v="24"/>
  </r>
  <r>
    <d v="2025-11-17T00:00:00"/>
    <x v="0"/>
    <x v="0"/>
    <x v="18"/>
  </r>
  <r>
    <d v="2025-11-17T00:00:00"/>
    <x v="0"/>
    <x v="1"/>
    <x v="19"/>
  </r>
  <r>
    <d v="2025-11-18T00:00:00"/>
    <x v="0"/>
    <x v="0"/>
    <x v="12"/>
  </r>
  <r>
    <d v="2025-11-18T00:00:00"/>
    <x v="0"/>
    <x v="0"/>
    <x v="6"/>
  </r>
  <r>
    <d v="2025-11-18T00:00:00"/>
    <x v="0"/>
    <x v="0"/>
    <x v="17"/>
  </r>
  <r>
    <d v="2025-11-18T00:00:00"/>
    <x v="0"/>
    <x v="1"/>
    <x v="0"/>
  </r>
  <r>
    <d v="2025-11-19T00:00:00"/>
    <x v="0"/>
    <x v="0"/>
    <x v="11"/>
  </r>
  <r>
    <d v="2025-11-19T00:00:00"/>
    <x v="0"/>
    <x v="0"/>
    <x v="23"/>
  </r>
  <r>
    <d v="2025-11-19T00:00:00"/>
    <x v="0"/>
    <x v="0"/>
    <x v="10"/>
  </r>
  <r>
    <d v="2025-11-19T00:00:00"/>
    <x v="0"/>
    <x v="1"/>
    <x v="8"/>
  </r>
  <r>
    <d v="2025-11-20T00:00:00"/>
    <x v="0"/>
    <x v="0"/>
    <x v="24"/>
  </r>
  <r>
    <d v="2025-11-20T00:00:00"/>
    <x v="0"/>
    <x v="0"/>
    <x v="1"/>
  </r>
  <r>
    <d v="2025-11-20T00:00:00"/>
    <x v="0"/>
    <x v="0"/>
    <x v="4"/>
  </r>
  <r>
    <d v="2025-11-20T00:00:00"/>
    <x v="0"/>
    <x v="1"/>
    <x v="12"/>
  </r>
  <r>
    <d v="2025-11-21T00:00:00"/>
    <x v="0"/>
    <x v="0"/>
    <x v="20"/>
  </r>
  <r>
    <d v="2025-11-21T00:00:00"/>
    <x v="0"/>
    <x v="0"/>
    <x v="5"/>
  </r>
  <r>
    <d v="2025-11-21T00:00:00"/>
    <x v="0"/>
    <x v="0"/>
    <x v="3"/>
  </r>
  <r>
    <d v="2025-11-21T00:00:00"/>
    <x v="0"/>
    <x v="1"/>
    <x v="6"/>
  </r>
  <r>
    <d v="2025-11-22T00:00:00"/>
    <x v="1"/>
    <x v="0"/>
    <x v="15"/>
  </r>
  <r>
    <d v="2025-11-22T00:00:00"/>
    <x v="1"/>
    <x v="0"/>
    <x v="9"/>
  </r>
  <r>
    <d v="2025-11-22T00:00:00"/>
    <x v="1"/>
    <x v="0"/>
    <x v="0"/>
  </r>
  <r>
    <d v="2025-11-22T00:00:00"/>
    <x v="1"/>
    <x v="1"/>
    <x v="7"/>
  </r>
  <r>
    <d v="2025-11-23T00:00:00"/>
    <x v="1"/>
    <x v="0"/>
    <x v="8"/>
  </r>
  <r>
    <d v="2025-11-23T00:00:00"/>
    <x v="1"/>
    <x v="0"/>
    <x v="19"/>
  </r>
  <r>
    <d v="2025-11-23T00:00:00"/>
    <x v="1"/>
    <x v="0"/>
    <x v="2"/>
  </r>
  <r>
    <d v="2025-11-23T00:00:00"/>
    <x v="1"/>
    <x v="1"/>
    <x v="23"/>
  </r>
  <r>
    <d v="2025-11-24T00:00:00"/>
    <x v="0"/>
    <x v="0"/>
    <x v="18"/>
  </r>
  <r>
    <d v="2025-11-24T00:00:00"/>
    <x v="0"/>
    <x v="0"/>
    <x v="22"/>
  </r>
  <r>
    <d v="2025-11-24T00:00:00"/>
    <x v="0"/>
    <x v="0"/>
    <x v="14"/>
  </r>
  <r>
    <d v="2025-11-24T00:00:00"/>
    <x v="0"/>
    <x v="1"/>
    <x v="16"/>
  </r>
  <r>
    <d v="2025-11-25T00:00:00"/>
    <x v="0"/>
    <x v="0"/>
    <x v="21"/>
  </r>
  <r>
    <d v="2025-11-25T00:00:00"/>
    <x v="0"/>
    <x v="0"/>
    <x v="13"/>
  </r>
  <r>
    <d v="2025-11-25T00:00:00"/>
    <x v="0"/>
    <x v="0"/>
    <x v="11"/>
  </r>
  <r>
    <d v="2025-11-25T00:00:00"/>
    <x v="0"/>
    <x v="1"/>
    <x v="10"/>
  </r>
  <r>
    <d v="2025-11-26T00:00:00"/>
    <x v="0"/>
    <x v="0"/>
    <x v="17"/>
  </r>
  <r>
    <d v="2025-11-26T00:00:00"/>
    <x v="0"/>
    <x v="0"/>
    <x v="16"/>
  </r>
  <r>
    <d v="2025-11-26T00:00:00"/>
    <x v="0"/>
    <x v="0"/>
    <x v="6"/>
  </r>
  <r>
    <d v="2025-11-26T00:00:00"/>
    <x v="0"/>
    <x v="1"/>
    <x v="3"/>
  </r>
  <r>
    <d v="2025-11-27T00:00:00"/>
    <x v="0"/>
    <x v="0"/>
    <x v="12"/>
  </r>
  <r>
    <d v="2025-11-27T00:00:00"/>
    <x v="0"/>
    <x v="0"/>
    <x v="23"/>
  </r>
  <r>
    <d v="2025-11-27T00:00:00"/>
    <x v="0"/>
    <x v="0"/>
    <x v="7"/>
  </r>
  <r>
    <d v="2025-11-27T00:00:00"/>
    <x v="0"/>
    <x v="1"/>
    <x v="2"/>
  </r>
  <r>
    <d v="2025-11-28T00:00:00"/>
    <x v="0"/>
    <x v="0"/>
    <x v="10"/>
  </r>
  <r>
    <d v="2025-11-28T00:00:00"/>
    <x v="0"/>
    <x v="0"/>
    <x v="13"/>
  </r>
  <r>
    <d v="2025-11-28T00:00:00"/>
    <x v="0"/>
    <x v="0"/>
    <x v="8"/>
  </r>
  <r>
    <d v="2025-11-28T00:00:00"/>
    <x v="0"/>
    <x v="1"/>
    <x v="22"/>
  </r>
  <r>
    <d v="2025-11-29T00:00:00"/>
    <x v="1"/>
    <x v="0"/>
    <x v="15"/>
  </r>
  <r>
    <d v="2025-11-29T00:00:00"/>
    <x v="1"/>
    <x v="0"/>
    <x v="21"/>
  </r>
  <r>
    <d v="2025-11-29T00:00:00"/>
    <x v="1"/>
    <x v="0"/>
    <x v="4"/>
  </r>
  <r>
    <d v="2025-11-29T00:00:00"/>
    <x v="1"/>
    <x v="1"/>
    <x v="1"/>
  </r>
  <r>
    <d v="2025-11-30T00:00:00"/>
    <x v="1"/>
    <x v="0"/>
    <x v="20"/>
  </r>
  <r>
    <d v="2025-11-30T00:00:00"/>
    <x v="1"/>
    <x v="0"/>
    <x v="18"/>
  </r>
  <r>
    <d v="2025-11-30T00:00:00"/>
    <x v="1"/>
    <x v="0"/>
    <x v="5"/>
  </r>
  <r>
    <d v="2025-11-30T00:00:00"/>
    <x v="1"/>
    <x v="1"/>
    <x v="14"/>
  </r>
  <r>
    <d v="2025-12-01T00:00:00"/>
    <x v="0"/>
    <x v="0"/>
    <x v="17"/>
  </r>
  <r>
    <d v="2025-12-01T00:00:00"/>
    <x v="0"/>
    <x v="0"/>
    <x v="9"/>
  </r>
  <r>
    <d v="2025-12-01T00:00:00"/>
    <x v="0"/>
    <x v="0"/>
    <x v="0"/>
  </r>
  <r>
    <d v="2025-12-01T00:00:00"/>
    <x v="0"/>
    <x v="1"/>
    <x v="19"/>
  </r>
  <r>
    <d v="2025-12-02T00:00:00"/>
    <x v="0"/>
    <x v="0"/>
    <x v="11"/>
  </r>
  <r>
    <d v="2025-12-02T00:00:00"/>
    <x v="0"/>
    <x v="0"/>
    <x v="24"/>
  </r>
  <r>
    <d v="2025-12-02T00:00:00"/>
    <x v="0"/>
    <x v="0"/>
    <x v="3"/>
  </r>
  <r>
    <d v="2025-12-02T00:00:00"/>
    <x v="0"/>
    <x v="1"/>
    <x v="5"/>
  </r>
  <r>
    <d v="2025-12-03T00:00:00"/>
    <x v="0"/>
    <x v="0"/>
    <x v="16"/>
  </r>
  <r>
    <d v="2025-12-03T00:00:00"/>
    <x v="0"/>
    <x v="0"/>
    <x v="6"/>
  </r>
  <r>
    <d v="2025-12-03T00:00:00"/>
    <x v="0"/>
    <x v="0"/>
    <x v="2"/>
  </r>
  <r>
    <d v="2025-12-03T00:00:00"/>
    <x v="0"/>
    <x v="1"/>
    <x v="13"/>
  </r>
  <r>
    <d v="2025-12-04T00:00:00"/>
    <x v="0"/>
    <x v="0"/>
    <x v="1"/>
  </r>
  <r>
    <d v="2025-12-04T00:00:00"/>
    <x v="0"/>
    <x v="0"/>
    <x v="7"/>
  </r>
  <r>
    <d v="2025-12-04T00:00:00"/>
    <x v="0"/>
    <x v="0"/>
    <x v="14"/>
  </r>
  <r>
    <d v="2025-12-04T00:00:00"/>
    <x v="0"/>
    <x v="1"/>
    <x v="15"/>
  </r>
  <r>
    <d v="2025-12-05T00:00:00"/>
    <x v="0"/>
    <x v="0"/>
    <x v="23"/>
  </r>
  <r>
    <d v="2025-12-05T00:00:00"/>
    <x v="0"/>
    <x v="0"/>
    <x v="12"/>
  </r>
  <r>
    <d v="2025-12-05T00:00:00"/>
    <x v="0"/>
    <x v="0"/>
    <x v="22"/>
  </r>
  <r>
    <d v="2025-12-05T00:00:00"/>
    <x v="0"/>
    <x v="1"/>
    <x v="21"/>
  </r>
  <r>
    <d v="2025-12-06T00:00:00"/>
    <x v="1"/>
    <x v="0"/>
    <x v="10"/>
  </r>
  <r>
    <d v="2025-12-06T00:00:00"/>
    <x v="1"/>
    <x v="0"/>
    <x v="19"/>
  </r>
  <r>
    <d v="2025-12-06T00:00:00"/>
    <x v="1"/>
    <x v="0"/>
    <x v="8"/>
  </r>
  <r>
    <d v="2025-12-06T00:00:00"/>
    <x v="1"/>
    <x v="1"/>
    <x v="4"/>
  </r>
  <r>
    <d v="2025-12-07T00:00:00"/>
    <x v="1"/>
    <x v="0"/>
    <x v="11"/>
  </r>
  <r>
    <d v="2025-12-07T00:00:00"/>
    <x v="1"/>
    <x v="0"/>
    <x v="24"/>
  </r>
  <r>
    <d v="2025-12-07T00:00:00"/>
    <x v="1"/>
    <x v="0"/>
    <x v="9"/>
  </r>
  <r>
    <d v="2025-12-07T00:00:00"/>
    <x v="1"/>
    <x v="1"/>
    <x v="18"/>
  </r>
  <r>
    <d v="2025-12-08T00:00:00"/>
    <x v="0"/>
    <x v="0"/>
    <x v="20"/>
  </r>
  <r>
    <d v="2025-12-08T00:00:00"/>
    <x v="0"/>
    <x v="0"/>
    <x v="17"/>
  </r>
  <r>
    <d v="2025-12-08T00:00:00"/>
    <x v="0"/>
    <x v="0"/>
    <x v="0"/>
  </r>
  <r>
    <d v="2025-12-08T00:00:00"/>
    <x v="0"/>
    <x v="1"/>
    <x v="8"/>
  </r>
  <r>
    <d v="2025-12-09T00:00:00"/>
    <x v="0"/>
    <x v="0"/>
    <x v="18"/>
  </r>
  <r>
    <d v="2025-12-09T00:00:00"/>
    <x v="0"/>
    <x v="0"/>
    <x v="4"/>
  </r>
  <r>
    <d v="2025-12-09T00:00:00"/>
    <x v="0"/>
    <x v="0"/>
    <x v="21"/>
  </r>
  <r>
    <d v="2025-12-09T00:00:00"/>
    <x v="0"/>
    <x v="1"/>
    <x v="9"/>
  </r>
  <r>
    <d v="2025-12-10T00:00:00"/>
    <x v="0"/>
    <x v="0"/>
    <x v="5"/>
  </r>
  <r>
    <d v="2025-12-10T00:00:00"/>
    <x v="0"/>
    <x v="0"/>
    <x v="19"/>
  </r>
  <r>
    <d v="2025-12-10T00:00:00"/>
    <x v="0"/>
    <x v="0"/>
    <x v="13"/>
  </r>
  <r>
    <d v="2025-12-10T00:00:00"/>
    <x v="0"/>
    <x v="1"/>
    <x v="20"/>
  </r>
  <r>
    <d v="2025-12-11T00:00:00"/>
    <x v="0"/>
    <x v="0"/>
    <x v="15"/>
  </r>
  <r>
    <d v="2025-12-11T00:00:00"/>
    <x v="0"/>
    <x v="0"/>
    <x v="7"/>
  </r>
  <r>
    <d v="2025-12-11T00:00:00"/>
    <x v="0"/>
    <x v="0"/>
    <x v="23"/>
  </r>
  <r>
    <d v="2025-12-11T00:00:00"/>
    <x v="0"/>
    <x v="1"/>
    <x v="17"/>
  </r>
  <r>
    <d v="2025-12-12T00:00:00"/>
    <x v="0"/>
    <x v="0"/>
    <x v="16"/>
  </r>
  <r>
    <d v="2025-12-12T00:00:00"/>
    <x v="0"/>
    <x v="0"/>
    <x v="12"/>
  </r>
  <r>
    <d v="2025-12-12T00:00:00"/>
    <x v="0"/>
    <x v="0"/>
    <x v="6"/>
  </r>
  <r>
    <d v="2025-12-12T00:00:00"/>
    <x v="0"/>
    <x v="1"/>
    <x v="11"/>
  </r>
  <r>
    <d v="2025-12-13T00:00:00"/>
    <x v="1"/>
    <x v="0"/>
    <x v="3"/>
  </r>
  <r>
    <d v="2025-12-13T00:00:00"/>
    <x v="1"/>
    <x v="0"/>
    <x v="14"/>
  </r>
  <r>
    <d v="2025-12-13T00:00:00"/>
    <x v="1"/>
    <x v="0"/>
    <x v="1"/>
  </r>
  <r>
    <d v="2025-12-13T00:00:00"/>
    <x v="1"/>
    <x v="1"/>
    <x v="24"/>
  </r>
  <r>
    <d v="2025-12-14T00:00:00"/>
    <x v="1"/>
    <x v="0"/>
    <x v="10"/>
  </r>
  <r>
    <d v="2025-12-14T00:00:00"/>
    <x v="1"/>
    <x v="0"/>
    <x v="22"/>
  </r>
  <r>
    <d v="2025-12-14T00:00:00"/>
    <x v="1"/>
    <x v="0"/>
    <x v="2"/>
  </r>
  <r>
    <d v="2025-12-14T00:00:00"/>
    <x v="1"/>
    <x v="1"/>
    <x v="0"/>
  </r>
  <r>
    <d v="2025-12-15T00:00:00"/>
    <x v="0"/>
    <x v="0"/>
    <x v="4"/>
  </r>
  <r>
    <d v="2025-12-15T00:00:00"/>
    <x v="0"/>
    <x v="0"/>
    <x v="5"/>
  </r>
  <r>
    <d v="2025-12-15T00:00:00"/>
    <x v="0"/>
    <x v="0"/>
    <x v="21"/>
  </r>
  <r>
    <d v="2025-12-15T00:00:00"/>
    <x v="0"/>
    <x v="1"/>
    <x v="12"/>
  </r>
  <r>
    <d v="2025-12-16T00:00:00"/>
    <x v="0"/>
    <x v="0"/>
    <x v="8"/>
  </r>
  <r>
    <d v="2025-12-16T00:00:00"/>
    <x v="0"/>
    <x v="0"/>
    <x v="20"/>
  </r>
  <r>
    <d v="2025-12-16T00:00:00"/>
    <x v="0"/>
    <x v="0"/>
    <x v="18"/>
  </r>
  <r>
    <d v="2025-12-16T00:00:00"/>
    <x v="0"/>
    <x v="1"/>
    <x v="10"/>
  </r>
  <r>
    <d v="2025-12-17T00:00:00"/>
    <x v="0"/>
    <x v="0"/>
    <x v="3"/>
  </r>
  <r>
    <d v="2025-12-17T00:00:00"/>
    <x v="0"/>
    <x v="0"/>
    <x v="2"/>
  </r>
  <r>
    <d v="2025-12-17T00:00:00"/>
    <x v="0"/>
    <x v="0"/>
    <x v="22"/>
  </r>
  <r>
    <d v="2025-12-17T00:00:00"/>
    <x v="0"/>
    <x v="1"/>
    <x v="6"/>
  </r>
  <r>
    <d v="2025-12-18T00:00:00"/>
    <x v="0"/>
    <x v="0"/>
    <x v="1"/>
  </r>
  <r>
    <d v="2025-12-18T00:00:00"/>
    <x v="0"/>
    <x v="0"/>
    <x v="14"/>
  </r>
  <r>
    <d v="2025-12-18T00:00:00"/>
    <x v="0"/>
    <x v="0"/>
    <x v="11"/>
  </r>
  <r>
    <d v="2025-12-18T00:00:00"/>
    <x v="0"/>
    <x v="1"/>
    <x v="16"/>
  </r>
  <r>
    <d v="2025-12-19T00:00:00"/>
    <x v="0"/>
    <x v="0"/>
    <x v="19"/>
  </r>
  <r>
    <d v="2025-12-19T00:00:00"/>
    <x v="0"/>
    <x v="0"/>
    <x v="9"/>
  </r>
  <r>
    <d v="2025-12-19T00:00:00"/>
    <x v="0"/>
    <x v="0"/>
    <x v="24"/>
  </r>
  <r>
    <d v="2025-12-19T00:00:00"/>
    <x v="0"/>
    <x v="1"/>
    <x v="13"/>
  </r>
  <r>
    <d v="2025-12-20T00:00:00"/>
    <x v="1"/>
    <x v="0"/>
    <x v="15"/>
  </r>
  <r>
    <d v="2025-12-20T00:00:00"/>
    <x v="1"/>
    <x v="0"/>
    <x v="23"/>
  </r>
  <r>
    <d v="2025-12-20T00:00:00"/>
    <x v="1"/>
    <x v="0"/>
    <x v="7"/>
  </r>
  <r>
    <d v="2025-12-20T00:00:00"/>
    <x v="1"/>
    <x v="1"/>
    <x v="17"/>
  </r>
  <r>
    <d v="2025-12-21T00:00:00"/>
    <x v="1"/>
    <x v="0"/>
    <x v="0"/>
  </r>
  <r>
    <d v="2025-12-21T00:00:00"/>
    <x v="1"/>
    <x v="0"/>
    <x v="13"/>
  </r>
  <r>
    <d v="2025-12-21T00:00:00"/>
    <x v="1"/>
    <x v="0"/>
    <x v="6"/>
  </r>
  <r>
    <d v="2025-12-21T00:00:00"/>
    <x v="1"/>
    <x v="1"/>
    <x v="22"/>
  </r>
  <r>
    <d v="2025-12-22T00:00:00"/>
    <x v="0"/>
    <x v="0"/>
    <x v="10"/>
  </r>
  <r>
    <d v="2025-12-22T00:00:00"/>
    <x v="0"/>
    <x v="0"/>
    <x v="16"/>
  </r>
  <r>
    <d v="2025-12-22T00:00:00"/>
    <x v="0"/>
    <x v="0"/>
    <x v="12"/>
  </r>
  <r>
    <d v="2025-12-22T00:00:00"/>
    <x v="0"/>
    <x v="1"/>
    <x v="2"/>
  </r>
  <r>
    <d v="2025-12-23T00:00:00"/>
    <x v="0"/>
    <x v="0"/>
    <x v="17"/>
  </r>
  <r>
    <d v="2025-12-23T00:00:00"/>
    <x v="0"/>
    <x v="0"/>
    <x v="8"/>
  </r>
  <r>
    <d v="2025-12-23T00:00:00"/>
    <x v="0"/>
    <x v="0"/>
    <x v="5"/>
  </r>
  <r>
    <d v="2025-12-23T00:00:00"/>
    <x v="0"/>
    <x v="1"/>
    <x v="3"/>
  </r>
  <r>
    <d v="2025-12-24T00:00:00"/>
    <x v="0"/>
    <x v="0"/>
    <x v="21"/>
  </r>
  <r>
    <d v="2025-12-24T00:00:00"/>
    <x v="0"/>
    <x v="0"/>
    <x v="15"/>
  </r>
  <r>
    <d v="2025-12-24T00:00:00"/>
    <x v="0"/>
    <x v="0"/>
    <x v="4"/>
  </r>
  <r>
    <d v="2025-12-24T00:00:00"/>
    <x v="0"/>
    <x v="1"/>
    <x v="23"/>
  </r>
  <r>
    <d v="2025-12-25T00:00:00"/>
    <x v="0"/>
    <x v="0"/>
    <x v="18"/>
  </r>
  <r>
    <d v="2025-12-25T00:00:00"/>
    <x v="0"/>
    <x v="0"/>
    <x v="20"/>
  </r>
  <r>
    <d v="2025-12-25T00:00:00"/>
    <x v="0"/>
    <x v="0"/>
    <x v="14"/>
  </r>
  <r>
    <d v="2025-12-25T00:00:00"/>
    <x v="0"/>
    <x v="1"/>
    <x v="7"/>
  </r>
  <r>
    <d v="2025-12-26T00:00:00"/>
    <x v="0"/>
    <x v="0"/>
    <x v="1"/>
  </r>
  <r>
    <d v="2025-12-26T00:00:00"/>
    <x v="0"/>
    <x v="0"/>
    <x v="0"/>
  </r>
  <r>
    <d v="2025-12-26T00:00:00"/>
    <x v="0"/>
    <x v="0"/>
    <x v="19"/>
  </r>
  <r>
    <d v="2025-12-26T00:00:00"/>
    <x v="0"/>
    <x v="1"/>
    <x v="24"/>
  </r>
  <r>
    <d v="2025-12-27T00:00:00"/>
    <x v="1"/>
    <x v="0"/>
    <x v="11"/>
  </r>
  <r>
    <d v="2025-12-27T00:00:00"/>
    <x v="1"/>
    <x v="0"/>
    <x v="9"/>
  </r>
  <r>
    <d v="2025-12-27T00:00:00"/>
    <x v="1"/>
    <x v="0"/>
    <x v="12"/>
  </r>
  <r>
    <d v="2025-12-27T00:00:00"/>
    <x v="1"/>
    <x v="1"/>
    <x v="5"/>
  </r>
  <r>
    <d v="2025-12-28T00:00:00"/>
    <x v="1"/>
    <x v="0"/>
    <x v="16"/>
  </r>
  <r>
    <d v="2025-12-28T00:00:00"/>
    <x v="1"/>
    <x v="0"/>
    <x v="17"/>
  </r>
  <r>
    <d v="2025-12-28T00:00:00"/>
    <x v="1"/>
    <x v="0"/>
    <x v="13"/>
  </r>
  <r>
    <d v="2025-12-28T00:00:00"/>
    <x v="1"/>
    <x v="1"/>
    <x v="1"/>
  </r>
  <r>
    <d v="2025-12-29T00:00:00"/>
    <x v="0"/>
    <x v="0"/>
    <x v="23"/>
  </r>
  <r>
    <d v="2025-12-29T00:00:00"/>
    <x v="0"/>
    <x v="0"/>
    <x v="10"/>
  </r>
  <r>
    <d v="2025-12-29T00:00:00"/>
    <x v="0"/>
    <x v="0"/>
    <x v="22"/>
  </r>
  <r>
    <d v="2025-12-29T00:00:00"/>
    <x v="0"/>
    <x v="1"/>
    <x v="14"/>
  </r>
  <r>
    <d v="2025-12-30T00:00:00"/>
    <x v="0"/>
    <x v="0"/>
    <x v="7"/>
  </r>
  <r>
    <d v="2025-12-30T00:00:00"/>
    <x v="0"/>
    <x v="0"/>
    <x v="6"/>
  </r>
  <r>
    <d v="2025-12-30T00:00:00"/>
    <x v="0"/>
    <x v="0"/>
    <x v="2"/>
  </r>
  <r>
    <d v="2025-12-30T00:00:00"/>
    <x v="0"/>
    <x v="1"/>
    <x v="15"/>
  </r>
  <r>
    <d v="2025-12-31T00:00:00"/>
    <x v="0"/>
    <x v="0"/>
    <x v="3"/>
  </r>
  <r>
    <d v="2025-12-31T00:00:00"/>
    <x v="0"/>
    <x v="0"/>
    <x v="24"/>
  </r>
  <r>
    <d v="2025-12-31T00:00:00"/>
    <x v="0"/>
    <x v="0"/>
    <x v="9"/>
  </r>
  <r>
    <d v="2025-12-31T00:00:00"/>
    <x v="0"/>
    <x v="1"/>
    <x v="4"/>
  </r>
  <r>
    <d v="2026-01-01T00:00:00"/>
    <x v="0"/>
    <x v="0"/>
    <x v="11"/>
  </r>
  <r>
    <d v="2026-01-01T00:00:00"/>
    <x v="0"/>
    <x v="0"/>
    <x v="19"/>
  </r>
  <r>
    <d v="2026-01-01T00:00:00"/>
    <x v="0"/>
    <x v="0"/>
    <x v="21"/>
  </r>
  <r>
    <d v="2026-01-01T00:00:00"/>
    <x v="0"/>
    <x v="1"/>
    <x v="0"/>
  </r>
  <r>
    <d v="2026-01-02T00:00:00"/>
    <x v="0"/>
    <x v="0"/>
    <x v="20"/>
  </r>
  <r>
    <d v="2026-01-02T00:00:00"/>
    <x v="0"/>
    <x v="0"/>
    <x v="8"/>
  </r>
  <r>
    <d v="2026-01-02T00:00:00"/>
    <x v="0"/>
    <x v="0"/>
    <x v="18"/>
  </r>
  <r>
    <d v="2026-01-02T00:00:00"/>
    <x v="0"/>
    <x v="1"/>
    <x v="9"/>
  </r>
  <r>
    <d v="2026-01-03T00:00:00"/>
    <x v="1"/>
    <x v="0"/>
    <x v="1"/>
  </r>
  <r>
    <d v="2026-01-03T00:00:00"/>
    <x v="1"/>
    <x v="0"/>
    <x v="4"/>
  </r>
  <r>
    <d v="2026-01-03T00:00:00"/>
    <x v="1"/>
    <x v="0"/>
    <x v="23"/>
  </r>
  <r>
    <d v="2026-01-03T00:00:00"/>
    <x v="1"/>
    <x v="1"/>
    <x v="19"/>
  </r>
  <r>
    <d v="2026-01-04T00:00:00"/>
    <x v="1"/>
    <x v="0"/>
    <x v="17"/>
  </r>
  <r>
    <d v="2026-01-04T00:00:00"/>
    <x v="1"/>
    <x v="0"/>
    <x v="24"/>
  </r>
  <r>
    <d v="2026-01-04T00:00:00"/>
    <x v="1"/>
    <x v="0"/>
    <x v="7"/>
  </r>
  <r>
    <d v="2026-01-04T00:00:00"/>
    <x v="1"/>
    <x v="1"/>
    <x v="8"/>
  </r>
  <r>
    <d v="2026-01-05T00:00:00"/>
    <x v="0"/>
    <x v="0"/>
    <x v="13"/>
  </r>
  <r>
    <d v="2026-01-05T00:00:00"/>
    <x v="0"/>
    <x v="0"/>
    <x v="15"/>
  </r>
  <r>
    <d v="2026-01-05T00:00:00"/>
    <x v="0"/>
    <x v="0"/>
    <x v="12"/>
  </r>
  <r>
    <d v="2026-01-05T00:00:00"/>
    <x v="0"/>
    <x v="1"/>
    <x v="18"/>
  </r>
  <r>
    <d v="2026-01-06T00:00:00"/>
    <x v="0"/>
    <x v="0"/>
    <x v="6"/>
  </r>
  <r>
    <d v="2026-01-06T00:00:00"/>
    <x v="0"/>
    <x v="0"/>
    <x v="5"/>
  </r>
  <r>
    <d v="2026-01-06T00:00:00"/>
    <x v="0"/>
    <x v="0"/>
    <x v="14"/>
  </r>
  <r>
    <d v="2026-01-06T00:00:00"/>
    <x v="0"/>
    <x v="1"/>
    <x v="20"/>
  </r>
  <r>
    <d v="2026-01-07T00:00:00"/>
    <x v="0"/>
    <x v="0"/>
    <x v="3"/>
  </r>
  <r>
    <d v="2026-01-07T00:00:00"/>
    <x v="0"/>
    <x v="0"/>
    <x v="16"/>
  </r>
  <r>
    <d v="2026-01-07T00:00:00"/>
    <x v="0"/>
    <x v="0"/>
    <x v="22"/>
  </r>
  <r>
    <d v="2026-01-07T00:00:00"/>
    <x v="0"/>
    <x v="1"/>
    <x v="11"/>
  </r>
  <r>
    <d v="2026-01-08T00:00:00"/>
    <x v="0"/>
    <x v="0"/>
    <x v="2"/>
  </r>
  <r>
    <d v="2026-01-08T00:00:00"/>
    <x v="0"/>
    <x v="0"/>
    <x v="10"/>
  </r>
  <r>
    <d v="2026-01-08T00:00:00"/>
    <x v="0"/>
    <x v="0"/>
    <x v="0"/>
  </r>
  <r>
    <d v="2026-01-08T00:00:00"/>
    <x v="0"/>
    <x v="1"/>
    <x v="21"/>
  </r>
  <r>
    <d v="2026-01-09T00:00:00"/>
    <x v="0"/>
    <x v="0"/>
    <x v="9"/>
  </r>
  <r>
    <d v="2026-01-09T00:00:00"/>
    <x v="0"/>
    <x v="0"/>
    <x v="7"/>
  </r>
  <r>
    <d v="2026-01-09T00:00:00"/>
    <x v="0"/>
    <x v="0"/>
    <x v="17"/>
  </r>
  <r>
    <d v="2026-01-09T00:00:00"/>
    <x v="0"/>
    <x v="1"/>
    <x v="14"/>
  </r>
  <r>
    <d v="2026-01-10T00:00:00"/>
    <x v="1"/>
    <x v="0"/>
    <x v="5"/>
  </r>
  <r>
    <d v="2026-01-10T00:00:00"/>
    <x v="1"/>
    <x v="0"/>
    <x v="3"/>
  </r>
  <r>
    <d v="2026-01-10T00:00:00"/>
    <x v="1"/>
    <x v="0"/>
    <x v="16"/>
  </r>
  <r>
    <d v="2026-01-10T00:00:00"/>
    <x v="1"/>
    <x v="1"/>
    <x v="6"/>
  </r>
  <r>
    <d v="2026-01-11T00:00:00"/>
    <x v="1"/>
    <x v="0"/>
    <x v="10"/>
  </r>
  <r>
    <d v="2026-01-11T00:00:00"/>
    <x v="1"/>
    <x v="0"/>
    <x v="22"/>
  </r>
  <r>
    <d v="2026-01-11T00:00:00"/>
    <x v="1"/>
    <x v="0"/>
    <x v="15"/>
  </r>
  <r>
    <d v="2026-01-11T00:00:00"/>
    <x v="1"/>
    <x v="1"/>
    <x v="2"/>
  </r>
  <r>
    <d v="2026-01-12T00:00:00"/>
    <x v="0"/>
    <x v="0"/>
    <x v="24"/>
  </r>
  <r>
    <d v="2026-01-12T00:00:00"/>
    <x v="0"/>
    <x v="0"/>
    <x v="1"/>
  </r>
  <r>
    <d v="2026-01-12T00:00:00"/>
    <x v="0"/>
    <x v="0"/>
    <x v="4"/>
  </r>
  <r>
    <d v="2026-01-12T00:00:00"/>
    <x v="0"/>
    <x v="1"/>
    <x v="23"/>
  </r>
  <r>
    <d v="2026-01-13T00:00:00"/>
    <x v="0"/>
    <x v="0"/>
    <x v="13"/>
  </r>
  <r>
    <d v="2026-01-13T00:00:00"/>
    <x v="0"/>
    <x v="0"/>
    <x v="11"/>
  </r>
  <r>
    <d v="2026-01-13T00:00:00"/>
    <x v="0"/>
    <x v="0"/>
    <x v="12"/>
  </r>
  <r>
    <d v="2026-01-13T00:00:00"/>
    <x v="0"/>
    <x v="1"/>
    <x v="20"/>
  </r>
  <r>
    <d v="2026-01-14T00:00:00"/>
    <x v="0"/>
    <x v="0"/>
    <x v="0"/>
  </r>
  <r>
    <d v="2026-01-14T00:00:00"/>
    <x v="0"/>
    <x v="0"/>
    <x v="21"/>
  </r>
  <r>
    <d v="2026-01-14T00:00:00"/>
    <x v="0"/>
    <x v="0"/>
    <x v="19"/>
  </r>
  <r>
    <d v="2026-01-14T00:00:00"/>
    <x v="0"/>
    <x v="1"/>
    <x v="18"/>
  </r>
  <r>
    <d v="2026-01-15T00:00:00"/>
    <x v="0"/>
    <x v="0"/>
    <x v="8"/>
  </r>
  <r>
    <d v="2026-01-15T00:00:00"/>
    <x v="0"/>
    <x v="0"/>
    <x v="23"/>
  </r>
  <r>
    <d v="2026-01-15T00:00:00"/>
    <x v="0"/>
    <x v="0"/>
    <x v="6"/>
  </r>
  <r>
    <d v="2026-01-15T00:00:00"/>
    <x v="0"/>
    <x v="1"/>
    <x v="5"/>
  </r>
  <r>
    <d v="2026-01-16T00:00:00"/>
    <x v="0"/>
    <x v="0"/>
    <x v="14"/>
  </r>
  <r>
    <d v="2026-01-16T00:00:00"/>
    <x v="0"/>
    <x v="0"/>
    <x v="2"/>
  </r>
  <r>
    <d v="2026-01-16T00:00:00"/>
    <x v="0"/>
    <x v="0"/>
    <x v="18"/>
  </r>
  <r>
    <d v="2026-01-16T00:00:00"/>
    <x v="0"/>
    <x v="1"/>
    <x v="7"/>
  </r>
  <r>
    <d v="2026-01-17T00:00:00"/>
    <x v="1"/>
    <x v="0"/>
    <x v="20"/>
  </r>
  <r>
    <d v="2026-01-17T00:00:00"/>
    <x v="1"/>
    <x v="0"/>
    <x v="12"/>
  </r>
  <r>
    <d v="2026-01-17T00:00:00"/>
    <x v="1"/>
    <x v="0"/>
    <x v="19"/>
  </r>
  <r>
    <d v="2026-01-17T00:00:00"/>
    <x v="1"/>
    <x v="1"/>
    <x v="13"/>
  </r>
  <r>
    <d v="2026-01-18T00:00:00"/>
    <x v="1"/>
    <x v="0"/>
    <x v="0"/>
  </r>
  <r>
    <d v="2026-01-18T00:00:00"/>
    <x v="1"/>
    <x v="0"/>
    <x v="8"/>
  </r>
  <r>
    <d v="2026-01-18T00:00:00"/>
    <x v="1"/>
    <x v="0"/>
    <x v="21"/>
  </r>
  <r>
    <d v="2026-01-18T00:00:00"/>
    <x v="1"/>
    <x v="1"/>
    <x v="10"/>
  </r>
  <r>
    <d v="2026-01-19T00:00:00"/>
    <x v="0"/>
    <x v="0"/>
    <x v="9"/>
  </r>
  <r>
    <d v="2026-01-19T00:00:00"/>
    <x v="0"/>
    <x v="0"/>
    <x v="16"/>
  </r>
  <r>
    <d v="2026-01-19T00:00:00"/>
    <x v="0"/>
    <x v="0"/>
    <x v="3"/>
  </r>
  <r>
    <d v="2026-01-19T00:00:00"/>
    <x v="0"/>
    <x v="1"/>
    <x v="22"/>
  </r>
  <r>
    <d v="2026-01-20T00:00:00"/>
    <x v="0"/>
    <x v="0"/>
    <x v="17"/>
  </r>
  <r>
    <d v="2026-01-20T00:00:00"/>
    <x v="0"/>
    <x v="0"/>
    <x v="1"/>
  </r>
  <r>
    <d v="2026-01-20T00:00:00"/>
    <x v="0"/>
    <x v="0"/>
    <x v="4"/>
  </r>
  <r>
    <d v="2026-01-20T00:00:00"/>
    <x v="0"/>
    <x v="1"/>
    <x v="11"/>
  </r>
  <r>
    <d v="2026-01-21T00:00:00"/>
    <x v="0"/>
    <x v="0"/>
    <x v="15"/>
  </r>
  <r>
    <d v="2026-01-21T00:00:00"/>
    <x v="0"/>
    <x v="0"/>
    <x v="24"/>
  </r>
  <r>
    <d v="2026-01-21T00:00:00"/>
    <x v="0"/>
    <x v="0"/>
    <x v="13"/>
  </r>
  <r>
    <d v="2026-01-21T00:00:00"/>
    <x v="0"/>
    <x v="1"/>
    <x v="12"/>
  </r>
  <r>
    <d v="2026-01-22T00:00:00"/>
    <x v="0"/>
    <x v="0"/>
    <x v="22"/>
  </r>
  <r>
    <d v="2026-01-22T00:00:00"/>
    <x v="0"/>
    <x v="0"/>
    <x v="23"/>
  </r>
  <r>
    <d v="2026-01-22T00:00:00"/>
    <x v="0"/>
    <x v="0"/>
    <x v="10"/>
  </r>
  <r>
    <d v="2026-01-22T00:00:00"/>
    <x v="0"/>
    <x v="1"/>
    <x v="16"/>
  </r>
  <r>
    <d v="2026-01-23T00:00:00"/>
    <x v="0"/>
    <x v="0"/>
    <x v="5"/>
  </r>
  <r>
    <d v="2026-01-23T00:00:00"/>
    <x v="0"/>
    <x v="0"/>
    <x v="7"/>
  </r>
  <r>
    <d v="2026-01-23T00:00:00"/>
    <x v="0"/>
    <x v="0"/>
    <x v="11"/>
  </r>
  <r>
    <d v="2026-01-23T00:00:00"/>
    <x v="0"/>
    <x v="1"/>
    <x v="3"/>
  </r>
  <r>
    <d v="2026-01-24T00:00:00"/>
    <x v="1"/>
    <x v="0"/>
    <x v="6"/>
  </r>
  <r>
    <d v="2026-01-24T00:00:00"/>
    <x v="1"/>
    <x v="0"/>
    <x v="14"/>
  </r>
  <r>
    <d v="2026-01-24T00:00:00"/>
    <x v="1"/>
    <x v="0"/>
    <x v="2"/>
  </r>
  <r>
    <d v="2026-01-24T00:00:00"/>
    <x v="1"/>
    <x v="1"/>
    <x v="21"/>
  </r>
  <r>
    <d v="2026-01-25T00:00:00"/>
    <x v="1"/>
    <x v="0"/>
    <x v="18"/>
  </r>
  <r>
    <d v="2026-01-25T00:00:00"/>
    <x v="1"/>
    <x v="0"/>
    <x v="20"/>
  </r>
  <r>
    <d v="2026-01-25T00:00:00"/>
    <x v="1"/>
    <x v="0"/>
    <x v="9"/>
  </r>
  <r>
    <d v="2026-01-25T00:00:00"/>
    <x v="1"/>
    <x v="1"/>
    <x v="1"/>
  </r>
  <r>
    <d v="2026-01-26T00:00:00"/>
    <x v="0"/>
    <x v="0"/>
    <x v="4"/>
  </r>
  <r>
    <d v="2026-01-26T00:00:00"/>
    <x v="0"/>
    <x v="0"/>
    <x v="15"/>
  </r>
  <r>
    <d v="2026-01-26T00:00:00"/>
    <x v="0"/>
    <x v="0"/>
    <x v="17"/>
  </r>
  <r>
    <d v="2026-01-26T00:00:00"/>
    <x v="0"/>
    <x v="1"/>
    <x v="24"/>
  </r>
  <r>
    <d v="2026-01-27T00:00:00"/>
    <x v="0"/>
    <x v="0"/>
    <x v="8"/>
  </r>
  <r>
    <d v="2026-01-27T00:00:00"/>
    <x v="0"/>
    <x v="0"/>
    <x v="19"/>
  </r>
  <r>
    <d v="2026-01-27T00:00:00"/>
    <x v="0"/>
    <x v="0"/>
    <x v="0"/>
  </r>
  <r>
    <d v="2026-01-27T00:00:00"/>
    <x v="0"/>
    <x v="1"/>
    <x v="9"/>
  </r>
  <r>
    <d v="2026-01-28T00:00:00"/>
    <x v="0"/>
    <x v="0"/>
    <x v="22"/>
  </r>
  <r>
    <d v="2026-01-28T00:00:00"/>
    <x v="0"/>
    <x v="0"/>
    <x v="14"/>
  </r>
  <r>
    <d v="2026-01-28T00:00:00"/>
    <x v="0"/>
    <x v="0"/>
    <x v="7"/>
  </r>
  <r>
    <d v="2026-01-28T00:00:00"/>
    <x v="0"/>
    <x v="1"/>
    <x v="17"/>
  </r>
  <r>
    <d v="2026-01-29T00:00:00"/>
    <x v="0"/>
    <x v="0"/>
    <x v="23"/>
  </r>
  <r>
    <d v="2026-01-29T00:00:00"/>
    <x v="0"/>
    <x v="0"/>
    <x v="2"/>
  </r>
  <r>
    <d v="2026-01-29T00:00:00"/>
    <x v="0"/>
    <x v="0"/>
    <x v="5"/>
  </r>
  <r>
    <d v="2026-01-29T00:00:00"/>
    <x v="0"/>
    <x v="1"/>
    <x v="15"/>
  </r>
  <r>
    <d v="2026-01-30T00:00:00"/>
    <x v="0"/>
    <x v="0"/>
    <x v="10"/>
  </r>
  <r>
    <d v="2026-01-30T00:00:00"/>
    <x v="0"/>
    <x v="0"/>
    <x v="24"/>
  </r>
  <r>
    <d v="2026-01-30T00:00:00"/>
    <x v="0"/>
    <x v="0"/>
    <x v="1"/>
  </r>
  <r>
    <d v="2026-01-30T00:00:00"/>
    <x v="0"/>
    <x v="1"/>
    <x v="4"/>
  </r>
  <r>
    <d v="2026-01-31T00:00:00"/>
    <x v="1"/>
    <x v="0"/>
    <x v="16"/>
  </r>
  <r>
    <d v="2026-01-31T00:00:00"/>
    <x v="1"/>
    <x v="0"/>
    <x v="3"/>
  </r>
  <r>
    <d v="2026-01-31T00:00:00"/>
    <x v="1"/>
    <x v="0"/>
    <x v="6"/>
  </r>
  <r>
    <d v="2026-01-31T00:00:00"/>
    <x v="1"/>
    <x v="1"/>
    <x v="19"/>
  </r>
  <r>
    <d v="2026-02-01T00:00:00"/>
    <x v="1"/>
    <x v="0"/>
    <x v="12"/>
  </r>
  <r>
    <d v="2026-02-01T00:00:00"/>
    <x v="1"/>
    <x v="0"/>
    <x v="11"/>
  </r>
  <r>
    <d v="2026-02-01T00:00:00"/>
    <x v="1"/>
    <x v="0"/>
    <x v="13"/>
  </r>
  <r>
    <d v="2026-02-01T00:00:00"/>
    <x v="1"/>
    <x v="1"/>
    <x v="0"/>
  </r>
  <r>
    <d v="2026-02-02T00:00:00"/>
    <x v="0"/>
    <x v="0"/>
    <x v="18"/>
  </r>
  <r>
    <d v="2026-02-02T00:00:00"/>
    <x v="0"/>
    <x v="0"/>
    <x v="21"/>
  </r>
  <r>
    <d v="2026-02-02T00:00:00"/>
    <x v="0"/>
    <x v="0"/>
    <x v="20"/>
  </r>
  <r>
    <d v="2026-02-02T00:00:00"/>
    <x v="0"/>
    <x v="1"/>
    <x v="8"/>
  </r>
  <r>
    <d v="2026-02-03T00:00:00"/>
    <x v="0"/>
    <x v="0"/>
    <x v="3"/>
  </r>
  <r>
    <d v="2026-02-03T00:00:00"/>
    <x v="0"/>
    <x v="0"/>
    <x v="6"/>
  </r>
  <r>
    <d v="2026-02-03T00:00:00"/>
    <x v="0"/>
    <x v="0"/>
    <x v="16"/>
  </r>
  <r>
    <d v="2026-02-03T00:00:00"/>
    <x v="0"/>
    <x v="1"/>
    <x v="10"/>
  </r>
  <r>
    <d v="2026-02-04T00:00:00"/>
    <x v="0"/>
    <x v="0"/>
    <x v="9"/>
  </r>
  <r>
    <d v="2026-02-04T00:00:00"/>
    <x v="0"/>
    <x v="0"/>
    <x v="11"/>
  </r>
  <r>
    <d v="2026-02-04T00:00:00"/>
    <x v="0"/>
    <x v="0"/>
    <x v="13"/>
  </r>
  <r>
    <d v="2026-02-04T00:00:00"/>
    <x v="0"/>
    <x v="1"/>
    <x v="7"/>
  </r>
  <r>
    <d v="2026-02-05T00:00:00"/>
    <x v="0"/>
    <x v="0"/>
    <x v="12"/>
  </r>
  <r>
    <d v="2026-02-05T00:00:00"/>
    <x v="0"/>
    <x v="0"/>
    <x v="20"/>
  </r>
  <r>
    <d v="2026-02-05T00:00:00"/>
    <x v="0"/>
    <x v="0"/>
    <x v="4"/>
  </r>
  <r>
    <d v="2026-02-05T00:00:00"/>
    <x v="0"/>
    <x v="1"/>
    <x v="2"/>
  </r>
  <r>
    <d v="2026-02-06T00:00:00"/>
    <x v="0"/>
    <x v="0"/>
    <x v="24"/>
  </r>
  <r>
    <d v="2026-02-06T00:00:00"/>
    <x v="0"/>
    <x v="0"/>
    <x v="19"/>
  </r>
  <r>
    <d v="2026-02-06T00:00:00"/>
    <x v="0"/>
    <x v="0"/>
    <x v="22"/>
  </r>
  <r>
    <d v="2026-02-06T00:00:00"/>
    <x v="0"/>
    <x v="1"/>
    <x v="5"/>
  </r>
  <r>
    <d v="2026-02-07T00:00:00"/>
    <x v="1"/>
    <x v="0"/>
    <x v="1"/>
  </r>
  <r>
    <d v="2026-02-07T00:00:00"/>
    <x v="1"/>
    <x v="0"/>
    <x v="17"/>
  </r>
  <r>
    <d v="2026-02-07T00:00:00"/>
    <x v="1"/>
    <x v="0"/>
    <x v="14"/>
  </r>
  <r>
    <d v="2026-02-07T00:00:00"/>
    <x v="1"/>
    <x v="1"/>
    <x v="23"/>
  </r>
  <r>
    <d v="2026-02-08T00:00:00"/>
    <x v="1"/>
    <x v="0"/>
    <x v="15"/>
  </r>
  <r>
    <d v="2026-02-08T00:00:00"/>
    <x v="1"/>
    <x v="0"/>
    <x v="0"/>
  </r>
  <r>
    <d v="2026-02-08T00:00:00"/>
    <x v="1"/>
    <x v="0"/>
    <x v="8"/>
  </r>
  <r>
    <d v="2026-02-08T00:00:00"/>
    <x v="1"/>
    <x v="1"/>
    <x v="18"/>
  </r>
  <r>
    <d v="2026-02-09T00:00:00"/>
    <x v="0"/>
    <x v="0"/>
    <x v="21"/>
  </r>
  <r>
    <d v="2026-02-09T00:00:00"/>
    <x v="0"/>
    <x v="0"/>
    <x v="10"/>
  </r>
  <r>
    <d v="2026-02-09T00:00:00"/>
    <x v="0"/>
    <x v="0"/>
    <x v="5"/>
  </r>
  <r>
    <d v="2026-02-09T00:00:00"/>
    <x v="0"/>
    <x v="1"/>
    <x v="22"/>
  </r>
  <r>
    <d v="2026-02-10T00:00:00"/>
    <x v="0"/>
    <x v="0"/>
    <x v="2"/>
  </r>
  <r>
    <d v="2026-02-10T00:00:00"/>
    <x v="0"/>
    <x v="0"/>
    <x v="7"/>
  </r>
  <r>
    <d v="2026-02-10T00:00:00"/>
    <x v="0"/>
    <x v="0"/>
    <x v="23"/>
  </r>
  <r>
    <d v="2026-02-10T00:00:00"/>
    <x v="0"/>
    <x v="1"/>
    <x v="14"/>
  </r>
  <r>
    <d v="2026-02-11T00:00:00"/>
    <x v="0"/>
    <x v="0"/>
    <x v="18"/>
  </r>
  <r>
    <d v="2026-02-11T00:00:00"/>
    <x v="0"/>
    <x v="0"/>
    <x v="16"/>
  </r>
  <r>
    <d v="2026-02-11T00:00:00"/>
    <x v="0"/>
    <x v="0"/>
    <x v="9"/>
  </r>
  <r>
    <d v="2026-02-11T00:00:00"/>
    <x v="0"/>
    <x v="1"/>
    <x v="6"/>
  </r>
  <r>
    <d v="2026-02-12T00:00:00"/>
    <x v="0"/>
    <x v="0"/>
    <x v="17"/>
  </r>
  <r>
    <d v="2026-02-12T00:00:00"/>
    <x v="0"/>
    <x v="0"/>
    <x v="3"/>
  </r>
  <r>
    <d v="2026-02-12T00:00:00"/>
    <x v="0"/>
    <x v="0"/>
    <x v="1"/>
  </r>
  <r>
    <d v="2026-02-12T00:00:00"/>
    <x v="0"/>
    <x v="1"/>
    <x v="11"/>
  </r>
  <r>
    <d v="2026-02-13T00:00:00"/>
    <x v="0"/>
    <x v="0"/>
    <x v="15"/>
  </r>
  <r>
    <d v="2026-02-13T00:00:00"/>
    <x v="0"/>
    <x v="0"/>
    <x v="0"/>
  </r>
  <r>
    <d v="2026-02-13T00:00:00"/>
    <x v="0"/>
    <x v="0"/>
    <x v="8"/>
  </r>
  <r>
    <d v="2026-02-13T00:00:00"/>
    <x v="0"/>
    <x v="1"/>
    <x v="13"/>
  </r>
  <r>
    <d v="2026-02-14T00:00:00"/>
    <x v="1"/>
    <x v="0"/>
    <x v="4"/>
  </r>
  <r>
    <d v="2026-02-14T00:00:00"/>
    <x v="1"/>
    <x v="0"/>
    <x v="24"/>
  </r>
  <r>
    <d v="2026-02-14T00:00:00"/>
    <x v="1"/>
    <x v="0"/>
    <x v="19"/>
  </r>
  <r>
    <d v="2026-02-14T00:00:00"/>
    <x v="1"/>
    <x v="1"/>
    <x v="12"/>
  </r>
  <r>
    <d v="2026-02-15T00:00:00"/>
    <x v="1"/>
    <x v="0"/>
    <x v="21"/>
  </r>
  <r>
    <d v="2026-02-15T00:00:00"/>
    <x v="1"/>
    <x v="0"/>
    <x v="20"/>
  </r>
  <r>
    <d v="2026-02-15T00:00:00"/>
    <x v="1"/>
    <x v="0"/>
    <x v="22"/>
  </r>
  <r>
    <d v="2026-02-15T00:00:00"/>
    <x v="1"/>
    <x v="1"/>
    <x v="16"/>
  </r>
  <r>
    <d v="2026-02-16T00:00:00"/>
    <x v="0"/>
    <x v="0"/>
    <x v="14"/>
  </r>
  <r>
    <d v="2026-02-16T00:00:00"/>
    <x v="0"/>
    <x v="0"/>
    <x v="6"/>
  </r>
  <r>
    <d v="2026-02-16T00:00:00"/>
    <x v="0"/>
    <x v="0"/>
    <x v="11"/>
  </r>
  <r>
    <d v="2026-02-16T00:00:00"/>
    <x v="0"/>
    <x v="1"/>
    <x v="3"/>
  </r>
  <r>
    <d v="2026-02-17T00:00:00"/>
    <x v="0"/>
    <x v="0"/>
    <x v="13"/>
  </r>
  <r>
    <d v="2026-02-17T00:00:00"/>
    <x v="0"/>
    <x v="0"/>
    <x v="12"/>
  </r>
  <r>
    <d v="2026-02-17T00:00:00"/>
    <x v="0"/>
    <x v="0"/>
    <x v="7"/>
  </r>
  <r>
    <d v="2026-02-17T00:00:00"/>
    <x v="0"/>
    <x v="1"/>
    <x v="20"/>
  </r>
  <r>
    <d v="2026-02-18T00:00:00"/>
    <x v="0"/>
    <x v="0"/>
    <x v="23"/>
  </r>
  <r>
    <d v="2026-02-18T00:00:00"/>
    <x v="0"/>
    <x v="0"/>
    <x v="2"/>
  </r>
  <r>
    <d v="2026-02-18T00:00:00"/>
    <x v="0"/>
    <x v="0"/>
    <x v="5"/>
  </r>
  <r>
    <d v="2026-02-18T00:00:00"/>
    <x v="0"/>
    <x v="1"/>
    <x v="19"/>
  </r>
  <r>
    <d v="2026-02-19T00:00:00"/>
    <x v="0"/>
    <x v="0"/>
    <x v="10"/>
  </r>
  <r>
    <d v="2026-02-19T00:00:00"/>
    <x v="0"/>
    <x v="0"/>
    <x v="18"/>
  </r>
  <r>
    <d v="2026-02-19T00:00:00"/>
    <x v="0"/>
    <x v="0"/>
    <x v="4"/>
  </r>
  <r>
    <d v="2026-02-19T00:00:00"/>
    <x v="0"/>
    <x v="1"/>
    <x v="1"/>
  </r>
  <r>
    <d v="2026-02-20T00:00:00"/>
    <x v="0"/>
    <x v="0"/>
    <x v="17"/>
  </r>
  <r>
    <d v="2026-02-20T00:00:00"/>
    <x v="0"/>
    <x v="0"/>
    <x v="24"/>
  </r>
  <r>
    <d v="2026-02-20T00:00:00"/>
    <x v="0"/>
    <x v="0"/>
    <x v="9"/>
  </r>
  <r>
    <d v="2026-02-20T00:00:00"/>
    <x v="0"/>
    <x v="1"/>
    <x v="15"/>
  </r>
  <r>
    <d v="2026-02-21T00:00:00"/>
    <x v="1"/>
    <x v="0"/>
    <x v="8"/>
  </r>
  <r>
    <d v="2026-02-21T00:00:00"/>
    <x v="1"/>
    <x v="0"/>
    <x v="0"/>
  </r>
  <r>
    <d v="2026-02-21T00:00:00"/>
    <x v="1"/>
    <x v="0"/>
    <x v="21"/>
  </r>
  <r>
    <d v="2026-02-21T00:00:00"/>
    <x v="1"/>
    <x v="1"/>
    <x v="4"/>
  </r>
  <r>
    <d v="2026-02-22T00:00:00"/>
    <x v="1"/>
    <x v="0"/>
    <x v="23"/>
  </r>
  <r>
    <d v="2026-02-22T00:00:00"/>
    <x v="1"/>
    <x v="0"/>
    <x v="2"/>
  </r>
  <r>
    <d v="2026-02-22T00:00:00"/>
    <x v="1"/>
    <x v="0"/>
    <x v="10"/>
  </r>
  <r>
    <d v="2026-02-22T00:00:00"/>
    <x v="1"/>
    <x v="1"/>
    <x v="17"/>
  </r>
  <r>
    <d v="2026-02-23T00:00:00"/>
    <x v="0"/>
    <x v="0"/>
    <x v="19"/>
  </r>
  <r>
    <d v="2026-02-23T00:00:00"/>
    <x v="0"/>
    <x v="0"/>
    <x v="15"/>
  </r>
  <r>
    <d v="2026-02-23T00:00:00"/>
    <x v="0"/>
    <x v="0"/>
    <x v="6"/>
  </r>
  <r>
    <d v="2026-02-23T00:00:00"/>
    <x v="0"/>
    <x v="1"/>
    <x v="24"/>
  </r>
  <r>
    <d v="2026-02-24T00:00:00"/>
    <x v="0"/>
    <x v="0"/>
    <x v="1"/>
  </r>
  <r>
    <d v="2026-02-24T00:00:00"/>
    <x v="0"/>
    <x v="0"/>
    <x v="3"/>
  </r>
  <r>
    <d v="2026-02-24T00:00:00"/>
    <x v="0"/>
    <x v="0"/>
    <x v="22"/>
  </r>
  <r>
    <d v="2026-02-24T00:00:00"/>
    <x v="0"/>
    <x v="1"/>
    <x v="9"/>
  </r>
  <r>
    <d v="2026-02-25T00:00:00"/>
    <x v="0"/>
    <x v="0"/>
    <x v="16"/>
  </r>
  <r>
    <d v="2026-02-25T00:00:00"/>
    <x v="0"/>
    <x v="0"/>
    <x v="14"/>
  </r>
  <r>
    <d v="2026-02-25T00:00:00"/>
    <x v="0"/>
    <x v="0"/>
    <x v="13"/>
  </r>
  <r>
    <d v="2026-02-25T00:00:00"/>
    <x v="0"/>
    <x v="1"/>
    <x v="21"/>
  </r>
  <r>
    <d v="2026-02-26T00:00:00"/>
    <x v="0"/>
    <x v="0"/>
    <x v="11"/>
  </r>
  <r>
    <d v="2026-02-26T00:00:00"/>
    <x v="0"/>
    <x v="0"/>
    <x v="12"/>
  </r>
  <r>
    <d v="2026-02-26T00:00:00"/>
    <x v="0"/>
    <x v="0"/>
    <x v="20"/>
  </r>
  <r>
    <d v="2026-02-26T00:00:00"/>
    <x v="0"/>
    <x v="1"/>
    <x v="0"/>
  </r>
  <r>
    <d v="2026-02-27T00:00:00"/>
    <x v="0"/>
    <x v="0"/>
    <x v="5"/>
  </r>
  <r>
    <d v="2026-02-27T00:00:00"/>
    <x v="0"/>
    <x v="0"/>
    <x v="7"/>
  </r>
  <r>
    <d v="2026-02-27T00:00:00"/>
    <x v="0"/>
    <x v="0"/>
    <x v="18"/>
  </r>
  <r>
    <d v="2026-02-27T00:00:00"/>
    <x v="0"/>
    <x v="1"/>
    <x v="8"/>
  </r>
  <r>
    <d v="2026-02-28T00:00:00"/>
    <x v="1"/>
    <x v="0"/>
    <x v="3"/>
  </r>
  <r>
    <d v="2026-02-28T00:00:00"/>
    <x v="1"/>
    <x v="0"/>
    <x v="17"/>
  </r>
  <r>
    <d v="2026-02-28T00:00:00"/>
    <x v="1"/>
    <x v="0"/>
    <x v="10"/>
  </r>
  <r>
    <d v="2026-02-28T00:00:00"/>
    <x v="1"/>
    <x v="1"/>
    <x v="16"/>
  </r>
  <r>
    <d v="2026-03-01T00:00:00"/>
    <x v="1"/>
    <x v="0"/>
    <x v="7"/>
  </r>
  <r>
    <d v="2026-03-01T00:00:00"/>
    <x v="1"/>
    <x v="0"/>
    <x v="5"/>
  </r>
  <r>
    <d v="2026-03-01T00:00:00"/>
    <x v="1"/>
    <x v="0"/>
    <x v="18"/>
  </r>
  <r>
    <d v="2026-03-01T00:00:00"/>
    <x v="1"/>
    <x v="1"/>
    <x v="20"/>
  </r>
  <r>
    <d v="2026-03-02T00:00:00"/>
    <x v="0"/>
    <x v="0"/>
    <x v="21"/>
  </r>
  <r>
    <d v="2026-03-02T00:00:00"/>
    <x v="0"/>
    <x v="0"/>
    <x v="8"/>
  </r>
  <r>
    <d v="2026-03-02T00:00:00"/>
    <x v="0"/>
    <x v="0"/>
    <x v="0"/>
  </r>
  <r>
    <d v="2026-03-02T00:00:00"/>
    <x v="0"/>
    <x v="1"/>
    <x v="22"/>
  </r>
  <r>
    <d v="2026-03-03T00:00:00"/>
    <x v="0"/>
    <x v="0"/>
    <x v="9"/>
  </r>
  <r>
    <d v="2026-03-03T00:00:00"/>
    <x v="0"/>
    <x v="0"/>
    <x v="15"/>
  </r>
  <r>
    <d v="2026-03-03T00:00:00"/>
    <x v="0"/>
    <x v="0"/>
    <x v="14"/>
  </r>
  <r>
    <d v="2026-03-03T00:00:00"/>
    <x v="0"/>
    <x v="1"/>
    <x v="6"/>
  </r>
  <r>
    <d v="2026-03-04T00:00:00"/>
    <x v="0"/>
    <x v="0"/>
    <x v="23"/>
  </r>
  <r>
    <d v="2026-03-04T00:00:00"/>
    <x v="0"/>
    <x v="0"/>
    <x v="12"/>
  </r>
  <r>
    <d v="2026-03-04T00:00:00"/>
    <x v="0"/>
    <x v="0"/>
    <x v="24"/>
  </r>
  <r>
    <d v="2026-03-04T00:00:00"/>
    <x v="0"/>
    <x v="1"/>
    <x v="2"/>
  </r>
  <r>
    <d v="2026-03-05T00:00:00"/>
    <x v="0"/>
    <x v="0"/>
    <x v="1"/>
  </r>
  <r>
    <d v="2026-03-05T00:00:00"/>
    <x v="0"/>
    <x v="0"/>
    <x v="13"/>
  </r>
  <r>
    <d v="2026-03-05T00:00:00"/>
    <x v="0"/>
    <x v="0"/>
    <x v="19"/>
  </r>
  <r>
    <d v="2026-03-05T00:00:00"/>
    <x v="0"/>
    <x v="1"/>
    <x v="11"/>
  </r>
  <r>
    <d v="2026-03-06T00:00:00"/>
    <x v="0"/>
    <x v="0"/>
    <x v="4"/>
  </r>
  <r>
    <d v="2026-03-06T00:00:00"/>
    <x v="0"/>
    <x v="0"/>
    <x v="20"/>
  </r>
  <r>
    <d v="2026-03-06T00:00:00"/>
    <x v="0"/>
    <x v="0"/>
    <x v="16"/>
  </r>
  <r>
    <d v="2026-03-06T00:00:00"/>
    <x v="0"/>
    <x v="1"/>
    <x v="10"/>
  </r>
  <r>
    <d v="2026-03-07T00:00:00"/>
    <x v="1"/>
    <x v="0"/>
    <x v="11"/>
  </r>
  <r>
    <d v="2026-03-07T00:00:00"/>
    <x v="1"/>
    <x v="0"/>
    <x v="6"/>
  </r>
  <r>
    <d v="2026-03-07T00:00:00"/>
    <x v="1"/>
    <x v="0"/>
    <x v="22"/>
  </r>
  <r>
    <d v="2026-03-07T00:00:00"/>
    <x v="1"/>
    <x v="1"/>
    <x v="3"/>
  </r>
  <r>
    <d v="2026-03-08T00:00:00"/>
    <x v="1"/>
    <x v="0"/>
    <x v="2"/>
  </r>
  <r>
    <d v="2026-03-08T00:00:00"/>
    <x v="1"/>
    <x v="0"/>
    <x v="24"/>
  </r>
  <r>
    <d v="2026-03-08T00:00:00"/>
    <x v="1"/>
    <x v="0"/>
    <x v="18"/>
  </r>
  <r>
    <d v="2026-03-08T00:00:00"/>
    <x v="1"/>
    <x v="1"/>
    <x v="14"/>
  </r>
  <r>
    <d v="2026-03-09T00:00:00"/>
    <x v="0"/>
    <x v="0"/>
    <x v="17"/>
  </r>
  <r>
    <d v="2026-03-09T00:00:00"/>
    <x v="0"/>
    <x v="0"/>
    <x v="0"/>
  </r>
  <r>
    <d v="2026-03-09T00:00:00"/>
    <x v="0"/>
    <x v="0"/>
    <x v="8"/>
  </r>
  <r>
    <d v="2026-03-09T00:00:00"/>
    <x v="0"/>
    <x v="1"/>
    <x v="7"/>
  </r>
  <r>
    <d v="2026-03-10T00:00:00"/>
    <x v="0"/>
    <x v="0"/>
    <x v="21"/>
  </r>
  <r>
    <d v="2026-03-10T00:00:00"/>
    <x v="0"/>
    <x v="0"/>
    <x v="19"/>
  </r>
  <r>
    <d v="2026-03-10T00:00:00"/>
    <x v="0"/>
    <x v="0"/>
    <x v="15"/>
  </r>
  <r>
    <d v="2026-03-10T00:00:00"/>
    <x v="0"/>
    <x v="1"/>
    <x v="5"/>
  </r>
  <r>
    <d v="2026-03-11T00:00:00"/>
    <x v="0"/>
    <x v="0"/>
    <x v="4"/>
  </r>
  <r>
    <d v="2026-03-11T00:00:00"/>
    <x v="0"/>
    <x v="0"/>
    <x v="1"/>
  </r>
  <r>
    <d v="2026-03-11T00:00:00"/>
    <x v="0"/>
    <x v="0"/>
    <x v="12"/>
  </r>
  <r>
    <d v="2026-03-11T00:00:00"/>
    <x v="0"/>
    <x v="1"/>
    <x v="13"/>
  </r>
  <r>
    <d v="2026-03-12T00:00:00"/>
    <x v="0"/>
    <x v="0"/>
    <x v="23"/>
  </r>
  <r>
    <d v="2026-03-12T00:00:00"/>
    <x v="0"/>
    <x v="0"/>
    <x v="9"/>
  </r>
  <r>
    <d v="2026-03-12T00:00:00"/>
    <x v="0"/>
    <x v="0"/>
    <x v="10"/>
  </r>
  <r>
    <d v="2026-03-12T00:00:00"/>
    <x v="0"/>
    <x v="1"/>
    <x v="17"/>
  </r>
  <r>
    <d v="2026-03-13T00:00:00"/>
    <x v="0"/>
    <x v="0"/>
    <x v="3"/>
  </r>
  <r>
    <d v="2026-03-13T00:00:00"/>
    <x v="0"/>
    <x v="0"/>
    <x v="20"/>
  </r>
  <r>
    <d v="2026-03-13T00:00:00"/>
    <x v="0"/>
    <x v="0"/>
    <x v="6"/>
  </r>
  <r>
    <d v="2026-03-13T00:00:00"/>
    <x v="0"/>
    <x v="1"/>
    <x v="12"/>
  </r>
  <r>
    <d v="2026-03-14T00:00:00"/>
    <x v="1"/>
    <x v="0"/>
    <x v="16"/>
  </r>
  <r>
    <d v="2026-03-14T00:00:00"/>
    <x v="1"/>
    <x v="0"/>
    <x v="13"/>
  </r>
  <r>
    <d v="2026-03-14T00:00:00"/>
    <x v="1"/>
    <x v="0"/>
    <x v="7"/>
  </r>
  <r>
    <d v="2026-03-14T00:00:00"/>
    <x v="1"/>
    <x v="1"/>
    <x v="24"/>
  </r>
  <r>
    <d v="2026-03-15T00:00:00"/>
    <x v="1"/>
    <x v="0"/>
    <x v="5"/>
  </r>
  <r>
    <d v="2026-03-15T00:00:00"/>
    <x v="1"/>
    <x v="0"/>
    <x v="14"/>
  </r>
  <r>
    <d v="2026-03-15T00:00:00"/>
    <x v="1"/>
    <x v="0"/>
    <x v="22"/>
  </r>
  <r>
    <d v="2026-03-15T00:00:00"/>
    <x v="1"/>
    <x v="1"/>
    <x v="8"/>
  </r>
  <r>
    <d v="2026-03-16T00:00:00"/>
    <x v="0"/>
    <x v="0"/>
    <x v="11"/>
  </r>
  <r>
    <d v="2026-03-16T00:00:00"/>
    <x v="0"/>
    <x v="0"/>
    <x v="2"/>
  </r>
  <r>
    <d v="2026-03-16T00:00:00"/>
    <x v="0"/>
    <x v="0"/>
    <x v="0"/>
  </r>
  <r>
    <d v="2026-03-16T00:00:00"/>
    <x v="0"/>
    <x v="1"/>
    <x v="19"/>
  </r>
  <r>
    <d v="2026-03-17T00:00:00"/>
    <x v="0"/>
    <x v="0"/>
    <x v="21"/>
  </r>
  <r>
    <d v="2026-03-17T00:00:00"/>
    <x v="0"/>
    <x v="0"/>
    <x v="18"/>
  </r>
  <r>
    <d v="2026-03-17T00:00:00"/>
    <x v="0"/>
    <x v="0"/>
    <x v="15"/>
  </r>
  <r>
    <d v="2026-03-17T00:00:00"/>
    <x v="0"/>
    <x v="1"/>
    <x v="4"/>
  </r>
  <r>
    <d v="2026-03-18T00:00:00"/>
    <x v="0"/>
    <x v="0"/>
    <x v="23"/>
  </r>
  <r>
    <d v="2026-03-18T00:00:00"/>
    <x v="0"/>
    <x v="0"/>
    <x v="1"/>
  </r>
  <r>
    <d v="2026-03-18T00:00:00"/>
    <x v="0"/>
    <x v="0"/>
    <x v="9"/>
  </r>
  <r>
    <d v="2026-03-18T00:00:00"/>
    <x v="0"/>
    <x v="1"/>
    <x v="0"/>
  </r>
  <r>
    <d v="2026-03-19T00:00:00"/>
    <x v="0"/>
    <x v="0"/>
    <x v="10"/>
  </r>
  <r>
    <d v="2026-03-19T00:00:00"/>
    <x v="0"/>
    <x v="0"/>
    <x v="17"/>
  </r>
  <r>
    <d v="2026-03-19T00:00:00"/>
    <x v="0"/>
    <x v="0"/>
    <x v="3"/>
  </r>
  <r>
    <d v="2026-03-19T00:00:00"/>
    <x v="0"/>
    <x v="1"/>
    <x v="18"/>
  </r>
  <r>
    <d v="2026-03-20T00:00:00"/>
    <x v="0"/>
    <x v="0"/>
    <x v="16"/>
  </r>
  <r>
    <d v="2026-03-20T00:00:00"/>
    <x v="0"/>
    <x v="0"/>
    <x v="13"/>
  </r>
  <r>
    <d v="2026-03-20T00:00:00"/>
    <x v="0"/>
    <x v="0"/>
    <x v="5"/>
  </r>
  <r>
    <d v="2026-03-20T00:00:00"/>
    <x v="0"/>
    <x v="1"/>
    <x v="1"/>
  </r>
  <r>
    <d v="2026-03-21T00:00:00"/>
    <x v="1"/>
    <x v="0"/>
    <x v="19"/>
  </r>
  <r>
    <d v="2026-03-21T00:00:00"/>
    <x v="1"/>
    <x v="0"/>
    <x v="12"/>
  </r>
  <r>
    <d v="2026-03-21T00:00:00"/>
    <x v="1"/>
    <x v="0"/>
    <x v="4"/>
  </r>
  <r>
    <d v="2026-03-21T00:00:00"/>
    <x v="1"/>
    <x v="1"/>
    <x v="9"/>
  </r>
  <r>
    <d v="2026-03-22T00:00:00"/>
    <x v="1"/>
    <x v="0"/>
    <x v="24"/>
  </r>
  <r>
    <d v="2026-03-22T00:00:00"/>
    <x v="1"/>
    <x v="0"/>
    <x v="8"/>
  </r>
  <r>
    <d v="2026-03-22T00:00:00"/>
    <x v="1"/>
    <x v="0"/>
    <x v="14"/>
  </r>
  <r>
    <d v="2026-03-22T00:00:00"/>
    <x v="1"/>
    <x v="1"/>
    <x v="15"/>
  </r>
  <r>
    <d v="2026-03-23T00:00:00"/>
    <x v="0"/>
    <x v="0"/>
    <x v="7"/>
  </r>
  <r>
    <d v="2026-03-23T00:00:00"/>
    <x v="0"/>
    <x v="0"/>
    <x v="6"/>
  </r>
  <r>
    <d v="2026-03-23T00:00:00"/>
    <x v="0"/>
    <x v="0"/>
    <x v="11"/>
  </r>
  <r>
    <d v="2026-03-23T00:00:00"/>
    <x v="0"/>
    <x v="1"/>
    <x v="23"/>
  </r>
  <r>
    <d v="2026-03-24T00:00:00"/>
    <x v="0"/>
    <x v="0"/>
    <x v="2"/>
  </r>
  <r>
    <d v="2026-03-24T00:00:00"/>
    <x v="0"/>
    <x v="0"/>
    <x v="20"/>
  </r>
  <r>
    <d v="2026-03-24T00:00:00"/>
    <x v="0"/>
    <x v="0"/>
    <x v="22"/>
  </r>
  <r>
    <d v="2026-03-24T00:00:00"/>
    <x v="0"/>
    <x v="1"/>
    <x v="21"/>
  </r>
  <r>
    <d v="2026-03-25T00:00:00"/>
    <x v="0"/>
    <x v="0"/>
    <x v="10"/>
  </r>
  <r>
    <d v="2026-03-25T00:00:00"/>
    <x v="0"/>
    <x v="0"/>
    <x v="3"/>
  </r>
  <r>
    <d v="2026-03-25T00:00:00"/>
    <x v="0"/>
    <x v="0"/>
    <x v="17"/>
  </r>
  <r>
    <d v="2026-03-25T00:00:00"/>
    <x v="0"/>
    <x v="1"/>
    <x v="16"/>
  </r>
  <r>
    <d v="2026-03-26T00:00:00"/>
    <x v="0"/>
    <x v="0"/>
    <x v="7"/>
  </r>
  <r>
    <d v="2026-03-26T00:00:00"/>
    <x v="0"/>
    <x v="0"/>
    <x v="21"/>
  </r>
  <r>
    <d v="2026-03-26T00:00:00"/>
    <x v="0"/>
    <x v="0"/>
    <x v="6"/>
  </r>
  <r>
    <d v="2026-03-26T00:00:00"/>
    <x v="0"/>
    <x v="1"/>
    <x v="20"/>
  </r>
  <r>
    <d v="2026-03-27T00:00:00"/>
    <x v="0"/>
    <x v="0"/>
    <x v="0"/>
  </r>
  <r>
    <d v="2026-03-27T00:00:00"/>
    <x v="0"/>
    <x v="0"/>
    <x v="5"/>
  </r>
  <r>
    <d v="2026-03-27T00:00:00"/>
    <x v="0"/>
    <x v="0"/>
    <x v="11"/>
  </r>
  <r>
    <d v="2026-03-27T00:00:00"/>
    <x v="0"/>
    <x v="1"/>
    <x v="23"/>
  </r>
  <r>
    <d v="2026-03-28T00:00:00"/>
    <x v="1"/>
    <x v="0"/>
    <x v="1"/>
  </r>
  <r>
    <d v="2026-03-28T00:00:00"/>
    <x v="1"/>
    <x v="0"/>
    <x v="9"/>
  </r>
  <r>
    <d v="2026-03-28T00:00:00"/>
    <x v="1"/>
    <x v="0"/>
    <x v="15"/>
  </r>
  <r>
    <d v="2026-03-28T00:00:00"/>
    <x v="1"/>
    <x v="1"/>
    <x v="22"/>
  </r>
  <r>
    <d v="2026-03-29T00:00:00"/>
    <x v="1"/>
    <x v="0"/>
    <x v="4"/>
  </r>
  <r>
    <d v="2026-03-29T00:00:00"/>
    <x v="1"/>
    <x v="0"/>
    <x v="18"/>
  </r>
  <r>
    <d v="2026-03-29T00:00:00"/>
    <x v="1"/>
    <x v="0"/>
    <x v="13"/>
  </r>
  <r>
    <d v="2026-03-29T00:00:00"/>
    <x v="1"/>
    <x v="1"/>
    <x v="12"/>
  </r>
  <r>
    <d v="2026-03-30T00:00:00"/>
    <x v="0"/>
    <x v="0"/>
    <x v="2"/>
  </r>
  <r>
    <d v="2026-03-30T00:00:00"/>
    <x v="0"/>
    <x v="0"/>
    <x v="19"/>
  </r>
  <r>
    <d v="2026-03-30T00:00:00"/>
    <x v="0"/>
    <x v="0"/>
    <x v="8"/>
  </r>
  <r>
    <d v="2026-03-30T00:00:00"/>
    <x v="0"/>
    <x v="1"/>
    <x v="14"/>
  </r>
  <r>
    <d v="2026-03-31T00:00:00"/>
    <x v="0"/>
    <x v="0"/>
    <x v="24"/>
  </r>
  <r>
    <d v="2026-03-31T00:00:00"/>
    <x v="0"/>
    <x v="0"/>
    <x v="16"/>
  </r>
  <r>
    <d v="2026-03-31T00:00:00"/>
    <x v="0"/>
    <x v="0"/>
    <x v="20"/>
  </r>
  <r>
    <d v="2026-03-31T00:00:00"/>
    <x v="0"/>
    <x v="1"/>
    <x v="3"/>
  </r>
  <r>
    <d v="2026-04-01T00:00:00"/>
    <x v="0"/>
    <x v="0"/>
    <x v="12"/>
  </r>
  <r>
    <d v="2026-04-01T00:00:00"/>
    <x v="0"/>
    <x v="0"/>
    <x v="22"/>
  </r>
  <r>
    <d v="2026-04-01T00:00:00"/>
    <x v="0"/>
    <x v="0"/>
    <x v="14"/>
  </r>
  <r>
    <d v="2026-04-01T00:00:00"/>
    <x v="0"/>
    <x v="1"/>
    <x v="21"/>
  </r>
  <r>
    <d v="2026-04-02T00:00:00"/>
    <x v="0"/>
    <x v="0"/>
    <x v="23"/>
  </r>
  <r>
    <d v="2026-04-02T00:00:00"/>
    <x v="0"/>
    <x v="0"/>
    <x v="4"/>
  </r>
  <r>
    <d v="2026-04-02T00:00:00"/>
    <x v="0"/>
    <x v="0"/>
    <x v="13"/>
  </r>
  <r>
    <d v="2026-04-02T00:00:00"/>
    <x v="0"/>
    <x v="1"/>
    <x v="7"/>
  </r>
  <r>
    <d v="2026-04-03T00:00:00"/>
    <x v="0"/>
    <x v="0"/>
    <x v="8"/>
  </r>
  <r>
    <d v="2026-04-03T00:00:00"/>
    <x v="0"/>
    <x v="0"/>
    <x v="24"/>
  </r>
  <r>
    <d v="2026-04-03T00:00:00"/>
    <x v="0"/>
    <x v="0"/>
    <x v="18"/>
  </r>
  <r>
    <d v="2026-04-03T00:00:00"/>
    <x v="0"/>
    <x v="1"/>
    <x v="2"/>
  </r>
  <r>
    <d v="2026-04-04T00:00:00"/>
    <x v="1"/>
    <x v="0"/>
    <x v="0"/>
  </r>
  <r>
    <d v="2026-04-04T00:00:00"/>
    <x v="1"/>
    <x v="0"/>
    <x v="11"/>
  </r>
  <r>
    <d v="2026-04-04T00:00:00"/>
    <x v="1"/>
    <x v="0"/>
    <x v="6"/>
  </r>
  <r>
    <d v="2026-04-04T00:00:00"/>
    <x v="1"/>
    <x v="1"/>
    <x v="10"/>
  </r>
  <r>
    <d v="2026-04-05T00:00:00"/>
    <x v="1"/>
    <x v="0"/>
    <x v="19"/>
  </r>
  <r>
    <d v="2026-04-05T00:00:00"/>
    <x v="1"/>
    <x v="0"/>
    <x v="9"/>
  </r>
  <r>
    <d v="2026-04-05T00:00:00"/>
    <x v="1"/>
    <x v="0"/>
    <x v="15"/>
  </r>
  <r>
    <d v="2026-04-05T00:00:00"/>
    <x v="1"/>
    <x v="1"/>
    <x v="5"/>
  </r>
  <r>
    <d v="2026-04-06T00:00:00"/>
    <x v="0"/>
    <x v="0"/>
    <x v="1"/>
  </r>
  <r>
    <d v="2026-04-06T00:00:00"/>
    <x v="0"/>
    <x v="0"/>
    <x v="17"/>
  </r>
  <r>
    <d v="2026-04-06T00:00:00"/>
    <x v="0"/>
    <x v="0"/>
    <x v="14"/>
  </r>
  <r>
    <d v="2026-04-06T00:00:00"/>
    <x v="0"/>
    <x v="1"/>
    <x v="11"/>
  </r>
  <r>
    <d v="2026-04-07T00:00:00"/>
    <x v="0"/>
    <x v="0"/>
    <x v="22"/>
  </r>
  <r>
    <d v="2026-04-07T00:00:00"/>
    <x v="0"/>
    <x v="0"/>
    <x v="3"/>
  </r>
  <r>
    <d v="2026-04-07T00:00:00"/>
    <x v="0"/>
    <x v="0"/>
    <x v="16"/>
  </r>
  <r>
    <d v="2026-04-07T00:00:00"/>
    <x v="0"/>
    <x v="1"/>
    <x v="6"/>
  </r>
  <r>
    <d v="2026-04-08T00:00:00"/>
    <x v="0"/>
    <x v="0"/>
    <x v="20"/>
  </r>
  <r>
    <d v="2026-04-08T00:00:00"/>
    <x v="0"/>
    <x v="0"/>
    <x v="7"/>
  </r>
  <r>
    <d v="2026-04-08T00:00:00"/>
    <x v="0"/>
    <x v="0"/>
    <x v="5"/>
  </r>
  <r>
    <d v="2026-04-08T00:00:00"/>
    <x v="0"/>
    <x v="1"/>
    <x v="13"/>
  </r>
  <r>
    <d v="2026-04-09T00:00:00"/>
    <x v="0"/>
    <x v="0"/>
    <x v="21"/>
  </r>
  <r>
    <d v="2026-04-09T00:00:00"/>
    <x v="0"/>
    <x v="0"/>
    <x v="10"/>
  </r>
  <r>
    <d v="2026-04-09T00:00:00"/>
    <x v="0"/>
    <x v="0"/>
    <x v="2"/>
  </r>
  <r>
    <d v="2026-04-09T00:00:00"/>
    <x v="0"/>
    <x v="1"/>
    <x v="0"/>
  </r>
  <r>
    <d v="2026-04-10T00:00:00"/>
    <x v="0"/>
    <x v="0"/>
    <x v="23"/>
  </r>
  <r>
    <d v="2026-04-10T00:00:00"/>
    <x v="0"/>
    <x v="0"/>
    <x v="12"/>
  </r>
  <r>
    <d v="2026-04-10T00:00:00"/>
    <x v="0"/>
    <x v="0"/>
    <x v="18"/>
  </r>
  <r>
    <d v="2026-04-10T00:00:00"/>
    <x v="0"/>
    <x v="1"/>
    <x v="17"/>
  </r>
  <r>
    <d v="2026-04-11T00:00:00"/>
    <x v="1"/>
    <x v="0"/>
    <x v="1"/>
  </r>
  <r>
    <d v="2026-04-11T00:00:00"/>
    <x v="1"/>
    <x v="0"/>
    <x v="19"/>
  </r>
  <r>
    <d v="2026-04-11T00:00:00"/>
    <x v="1"/>
    <x v="0"/>
    <x v="8"/>
  </r>
  <r>
    <d v="2026-04-11T00:00:00"/>
    <x v="1"/>
    <x v="1"/>
    <x v="4"/>
  </r>
  <r>
    <d v="2026-04-12T00:00:00"/>
    <x v="1"/>
    <x v="0"/>
    <x v="9"/>
  </r>
  <r>
    <d v="2026-04-12T00:00:00"/>
    <x v="1"/>
    <x v="0"/>
    <x v="24"/>
  </r>
  <r>
    <d v="2026-04-12T00:00:00"/>
    <x v="1"/>
    <x v="0"/>
    <x v="15"/>
  </r>
  <r>
    <d v="2026-04-12T00:00:00"/>
    <x v="1"/>
    <x v="1"/>
    <x v="18"/>
  </r>
  <r>
    <d v="2026-04-13T00:00:00"/>
    <x v="0"/>
    <x v="0"/>
    <x v="4"/>
  </r>
  <r>
    <d v="2026-04-13T00:00:00"/>
    <x v="0"/>
    <x v="0"/>
    <x v="6"/>
  </r>
  <r>
    <d v="2026-04-13T00:00:00"/>
    <x v="0"/>
    <x v="0"/>
    <x v="0"/>
  </r>
  <r>
    <d v="2026-04-13T00:00:00"/>
    <x v="0"/>
    <x v="1"/>
    <x v="1"/>
  </r>
  <r>
    <d v="2026-04-14T00:00:00"/>
    <x v="0"/>
    <x v="0"/>
    <x v="11"/>
  </r>
  <r>
    <d v="2026-04-14T00:00:00"/>
    <x v="0"/>
    <x v="0"/>
    <x v="13"/>
  </r>
  <r>
    <d v="2026-04-14T00:00:00"/>
    <x v="0"/>
    <x v="0"/>
    <x v="22"/>
  </r>
  <r>
    <d v="2026-04-14T00:00:00"/>
    <x v="0"/>
    <x v="1"/>
    <x v="15"/>
  </r>
  <r>
    <d v="2026-04-15T00:00:00"/>
    <x v="0"/>
    <x v="0"/>
    <x v="14"/>
  </r>
  <r>
    <d v="2026-04-15T00:00:00"/>
    <x v="0"/>
    <x v="0"/>
    <x v="16"/>
  </r>
  <r>
    <d v="2026-04-15T00:00:00"/>
    <x v="0"/>
    <x v="0"/>
    <x v="20"/>
  </r>
  <r>
    <d v="2026-04-15T00:00:00"/>
    <x v="0"/>
    <x v="1"/>
    <x v="9"/>
  </r>
  <r>
    <d v="2026-04-16T00:00:00"/>
    <x v="0"/>
    <x v="0"/>
    <x v="3"/>
  </r>
  <r>
    <d v="2026-04-16T00:00:00"/>
    <x v="0"/>
    <x v="0"/>
    <x v="17"/>
  </r>
  <r>
    <d v="2026-04-16T00:00:00"/>
    <x v="0"/>
    <x v="0"/>
    <x v="5"/>
  </r>
  <r>
    <d v="2026-04-16T00:00:00"/>
    <x v="0"/>
    <x v="1"/>
    <x v="8"/>
  </r>
  <r>
    <d v="2026-04-17T00:00:00"/>
    <x v="0"/>
    <x v="0"/>
    <x v="10"/>
  </r>
  <r>
    <d v="2026-04-17T00:00:00"/>
    <x v="0"/>
    <x v="0"/>
    <x v="21"/>
  </r>
  <r>
    <d v="2026-04-17T00:00:00"/>
    <x v="0"/>
    <x v="0"/>
    <x v="2"/>
  </r>
  <r>
    <d v="2026-04-17T00:00:00"/>
    <x v="0"/>
    <x v="1"/>
    <x v="19"/>
  </r>
  <r>
    <d v="2026-04-18T00:00:00"/>
    <x v="1"/>
    <x v="0"/>
    <x v="7"/>
  </r>
  <r>
    <d v="2026-04-18T00:00:00"/>
    <x v="1"/>
    <x v="0"/>
    <x v="23"/>
  </r>
  <r>
    <d v="2026-04-18T00:00:00"/>
    <x v="1"/>
    <x v="0"/>
    <x v="12"/>
  </r>
  <r>
    <d v="2026-04-18T00:00:00"/>
    <x v="1"/>
    <x v="1"/>
    <x v="24"/>
  </r>
  <r>
    <d v="2026-04-19T00:00:00"/>
    <x v="1"/>
    <x v="0"/>
    <x v="16"/>
  </r>
  <r>
    <d v="2026-04-19T00:00:00"/>
    <x v="1"/>
    <x v="0"/>
    <x v="3"/>
  </r>
  <r>
    <d v="2026-04-19T00:00:00"/>
    <x v="1"/>
    <x v="0"/>
    <x v="20"/>
  </r>
  <r>
    <d v="2026-04-19T00:00:00"/>
    <x v="1"/>
    <x v="1"/>
    <x v="14"/>
  </r>
  <r>
    <d v="2026-04-20T00:00:00"/>
    <x v="0"/>
    <x v="0"/>
    <x v="7"/>
  </r>
  <r>
    <d v="2026-04-20T00:00:00"/>
    <x v="0"/>
    <x v="0"/>
    <x v="11"/>
  </r>
  <r>
    <d v="2026-04-20T00:00:00"/>
    <x v="0"/>
    <x v="0"/>
    <x v="18"/>
  </r>
  <r>
    <d v="2026-04-20T00:00:00"/>
    <x v="0"/>
    <x v="1"/>
    <x v="22"/>
  </r>
  <r>
    <d v="2026-04-21T00:00:00"/>
    <x v="0"/>
    <x v="0"/>
    <x v="13"/>
  </r>
  <r>
    <d v="2026-04-21T00:00:00"/>
    <x v="0"/>
    <x v="0"/>
    <x v="6"/>
  </r>
  <r>
    <d v="2026-04-21T00:00:00"/>
    <x v="0"/>
    <x v="0"/>
    <x v="0"/>
  </r>
  <r>
    <d v="2026-04-21T00:00:00"/>
    <x v="0"/>
    <x v="1"/>
    <x v="12"/>
  </r>
  <r>
    <d v="2026-04-22T00:00:00"/>
    <x v="0"/>
    <x v="0"/>
    <x v="1"/>
  </r>
  <r>
    <d v="2026-04-22T00:00:00"/>
    <x v="0"/>
    <x v="0"/>
    <x v="4"/>
  </r>
  <r>
    <d v="2026-04-22T00:00:00"/>
    <x v="0"/>
    <x v="0"/>
    <x v="24"/>
  </r>
  <r>
    <d v="2026-04-22T00:00:00"/>
    <x v="0"/>
    <x v="1"/>
    <x v="23"/>
  </r>
  <r>
    <d v="2026-04-23T00:00:00"/>
    <x v="0"/>
    <x v="0"/>
    <x v="8"/>
  </r>
  <r>
    <d v="2026-04-23T00:00:00"/>
    <x v="0"/>
    <x v="0"/>
    <x v="9"/>
  </r>
  <r>
    <d v="2026-04-23T00:00:00"/>
    <x v="0"/>
    <x v="0"/>
    <x v="19"/>
  </r>
  <r>
    <d v="2026-04-23T00:00:00"/>
    <x v="0"/>
    <x v="1"/>
    <x v="21"/>
  </r>
  <r>
    <d v="2026-04-24T00:00:00"/>
    <x v="0"/>
    <x v="0"/>
    <x v="15"/>
  </r>
  <r>
    <d v="2026-04-24T00:00:00"/>
    <x v="0"/>
    <x v="0"/>
    <x v="2"/>
  </r>
  <r>
    <d v="2026-04-24T00:00:00"/>
    <x v="0"/>
    <x v="0"/>
    <x v="10"/>
  </r>
  <r>
    <d v="2026-04-24T00:00:00"/>
    <x v="0"/>
    <x v="1"/>
    <x v="5"/>
  </r>
  <r>
    <d v="2026-04-25T00:00:00"/>
    <x v="1"/>
    <x v="0"/>
    <x v="17"/>
  </r>
  <r>
    <d v="2026-04-25T00:00:00"/>
    <x v="1"/>
    <x v="0"/>
    <x v="21"/>
  </r>
  <r>
    <d v="2026-04-25T00:00:00"/>
    <x v="1"/>
    <x v="0"/>
    <x v="23"/>
  </r>
  <r>
    <d v="2026-04-25T00:00:00"/>
    <x v="1"/>
    <x v="1"/>
    <x v="3"/>
  </r>
  <r>
    <d v="2026-04-26T00:00:00"/>
    <x v="1"/>
    <x v="0"/>
    <x v="5"/>
  </r>
  <r>
    <d v="2026-04-26T00:00:00"/>
    <x v="1"/>
    <x v="0"/>
    <x v="22"/>
  </r>
  <r>
    <d v="2026-04-26T00:00:00"/>
    <x v="1"/>
    <x v="0"/>
    <x v="12"/>
  </r>
  <r>
    <d v="2026-04-26T00:00:00"/>
    <x v="1"/>
    <x v="1"/>
    <x v="20"/>
  </r>
  <r>
    <d v="2026-04-27T00:00:00"/>
    <x v="0"/>
    <x v="0"/>
    <x v="14"/>
  </r>
  <r>
    <d v="2026-04-27T00:00:00"/>
    <x v="0"/>
    <x v="0"/>
    <x v="9"/>
  </r>
  <r>
    <d v="2026-04-27T00:00:00"/>
    <x v="0"/>
    <x v="0"/>
    <x v="8"/>
  </r>
  <r>
    <d v="2026-04-27T00:00:00"/>
    <x v="0"/>
    <x v="1"/>
    <x v="16"/>
  </r>
  <r>
    <d v="2026-04-28T00:00:00"/>
    <x v="0"/>
    <x v="0"/>
    <x v="24"/>
  </r>
  <r>
    <d v="2026-04-28T00:00:00"/>
    <x v="0"/>
    <x v="0"/>
    <x v="19"/>
  </r>
  <r>
    <d v="2026-04-28T00:00:00"/>
    <x v="0"/>
    <x v="0"/>
    <x v="15"/>
  </r>
  <r>
    <d v="2026-04-28T00:00:00"/>
    <x v="0"/>
    <x v="1"/>
    <x v="10"/>
  </r>
  <r>
    <d v="2026-04-29T00:00:00"/>
    <x v="0"/>
    <x v="0"/>
    <x v="2"/>
  </r>
  <r>
    <d v="2026-04-29T00:00:00"/>
    <x v="0"/>
    <x v="0"/>
    <x v="1"/>
  </r>
  <r>
    <d v="2026-04-29T00:00:00"/>
    <x v="0"/>
    <x v="0"/>
    <x v="7"/>
  </r>
  <r>
    <d v="2026-04-29T00:00:00"/>
    <x v="0"/>
    <x v="1"/>
    <x v="13"/>
  </r>
  <r>
    <d v="2026-04-30T00:00:00"/>
    <x v="0"/>
    <x v="0"/>
    <x v="6"/>
  </r>
  <r>
    <d v="2026-04-30T00:00:00"/>
    <x v="0"/>
    <x v="0"/>
    <x v="4"/>
  </r>
  <r>
    <d v="2026-04-30T00:00:00"/>
    <x v="0"/>
    <x v="0"/>
    <x v="0"/>
  </r>
  <r>
    <d v="2026-04-30T00:00:00"/>
    <x v="0"/>
    <x v="1"/>
    <x v="11"/>
  </r>
  <r>
    <d v="2026-05-01T00:00:00"/>
    <x v="0"/>
    <x v="0"/>
    <x v="18"/>
  </r>
  <r>
    <d v="2026-05-01T00:00:00"/>
    <x v="0"/>
    <x v="0"/>
    <x v="17"/>
  </r>
  <r>
    <d v="2026-05-01T00:00:00"/>
    <x v="0"/>
    <x v="0"/>
    <x v="12"/>
  </r>
  <r>
    <d v="2026-05-01T00:00:00"/>
    <x v="0"/>
    <x v="1"/>
    <x v="2"/>
  </r>
  <r>
    <d v="2026-05-02T00:00:00"/>
    <x v="1"/>
    <x v="0"/>
    <x v="10"/>
  </r>
  <r>
    <d v="2026-05-02T00:00:00"/>
    <x v="1"/>
    <x v="0"/>
    <x v="3"/>
  </r>
  <r>
    <d v="2026-05-02T00:00:00"/>
    <x v="1"/>
    <x v="0"/>
    <x v="16"/>
  </r>
  <r>
    <d v="2026-05-02T00:00:00"/>
    <x v="1"/>
    <x v="1"/>
    <x v="7"/>
  </r>
  <r>
    <d v="2026-05-03T00:00:00"/>
    <x v="1"/>
    <x v="0"/>
    <x v="14"/>
  </r>
  <r>
    <d v="2026-05-03T00:00:00"/>
    <x v="1"/>
    <x v="0"/>
    <x v="11"/>
  </r>
  <r>
    <d v="2026-05-03T00:00:00"/>
    <x v="1"/>
    <x v="0"/>
    <x v="20"/>
  </r>
  <r>
    <d v="2026-05-03T00:00:00"/>
    <x v="1"/>
    <x v="1"/>
    <x v="6"/>
  </r>
  <r>
    <d v="2026-05-04T00:00:00"/>
    <x v="0"/>
    <x v="0"/>
    <x v="22"/>
  </r>
  <r>
    <d v="2026-05-04T00:00:00"/>
    <x v="0"/>
    <x v="0"/>
    <x v="21"/>
  </r>
  <r>
    <d v="2026-05-04T00:00:00"/>
    <x v="0"/>
    <x v="0"/>
    <x v="23"/>
  </r>
  <r>
    <d v="2026-05-04T00:00:00"/>
    <x v="0"/>
    <x v="1"/>
    <x v="24"/>
  </r>
  <r>
    <d v="2026-05-05T00:00:00"/>
    <x v="0"/>
    <x v="0"/>
    <x v="5"/>
  </r>
  <r>
    <d v="2026-05-05T00:00:00"/>
    <x v="0"/>
    <x v="0"/>
    <x v="13"/>
  </r>
  <r>
    <d v="2026-05-05T00:00:00"/>
    <x v="0"/>
    <x v="0"/>
    <x v="9"/>
  </r>
  <r>
    <d v="2026-05-05T00:00:00"/>
    <x v="0"/>
    <x v="1"/>
    <x v="4"/>
  </r>
  <r>
    <d v="2026-05-06T00:00:00"/>
    <x v="0"/>
    <x v="0"/>
    <x v="8"/>
  </r>
  <r>
    <d v="2026-05-06T00:00:00"/>
    <x v="0"/>
    <x v="0"/>
    <x v="19"/>
  </r>
  <r>
    <d v="2026-05-06T00:00:00"/>
    <x v="0"/>
    <x v="0"/>
    <x v="15"/>
  </r>
  <r>
    <d v="2026-05-06T00:00:00"/>
    <x v="0"/>
    <x v="1"/>
    <x v="0"/>
  </r>
  <r>
    <d v="2026-05-07T00:00:00"/>
    <x v="0"/>
    <x v="0"/>
    <x v="1"/>
  </r>
  <r>
    <d v="2026-05-07T00:00:00"/>
    <x v="0"/>
    <x v="0"/>
    <x v="17"/>
  </r>
  <r>
    <d v="2026-05-07T00:00:00"/>
    <x v="0"/>
    <x v="0"/>
    <x v="18"/>
  </r>
  <r>
    <d v="2026-05-07T00:00:00"/>
    <x v="0"/>
    <x v="1"/>
    <x v="9"/>
  </r>
  <r>
    <d v="2026-05-08T00:00:00"/>
    <x v="0"/>
    <x v="0"/>
    <x v="24"/>
  </r>
  <r>
    <d v="2026-05-08T00:00:00"/>
    <x v="0"/>
    <x v="0"/>
    <x v="14"/>
  </r>
  <r>
    <d v="2026-05-08T00:00:00"/>
    <x v="0"/>
    <x v="0"/>
    <x v="20"/>
  </r>
  <r>
    <d v="2026-05-08T00:00:00"/>
    <x v="0"/>
    <x v="1"/>
    <x v="19"/>
  </r>
  <r>
    <d v="2026-05-09T00:00:00"/>
    <x v="1"/>
    <x v="0"/>
    <x v="2"/>
  </r>
  <r>
    <d v="2026-05-09T00:00:00"/>
    <x v="1"/>
    <x v="0"/>
    <x v="0"/>
  </r>
  <r>
    <d v="2026-05-09T00:00:00"/>
    <x v="1"/>
    <x v="0"/>
    <x v="7"/>
  </r>
  <r>
    <d v="2026-05-09T00:00:00"/>
    <x v="1"/>
    <x v="1"/>
    <x v="8"/>
  </r>
  <r>
    <d v="2026-05-10T00:00:00"/>
    <x v="1"/>
    <x v="0"/>
    <x v="6"/>
  </r>
  <r>
    <d v="2026-05-10T00:00:00"/>
    <x v="1"/>
    <x v="0"/>
    <x v="4"/>
  </r>
  <r>
    <d v="2026-05-10T00:00:00"/>
    <x v="1"/>
    <x v="0"/>
    <x v="21"/>
  </r>
  <r>
    <d v="2026-05-10T00:00:00"/>
    <x v="1"/>
    <x v="1"/>
    <x v="15"/>
  </r>
  <r>
    <d v="2026-05-11T00:00:00"/>
    <x v="0"/>
    <x v="0"/>
    <x v="22"/>
  </r>
  <r>
    <d v="2026-05-11T00:00:00"/>
    <x v="0"/>
    <x v="0"/>
    <x v="3"/>
  </r>
  <r>
    <d v="2026-05-11T00:00:00"/>
    <x v="0"/>
    <x v="0"/>
    <x v="16"/>
  </r>
  <r>
    <d v="2026-05-11T00:00:00"/>
    <x v="0"/>
    <x v="1"/>
    <x v="1"/>
  </r>
  <r>
    <d v="2026-05-12T00:00:00"/>
    <x v="0"/>
    <x v="0"/>
    <x v="12"/>
  </r>
  <r>
    <d v="2026-05-12T00:00:00"/>
    <x v="0"/>
    <x v="0"/>
    <x v="11"/>
  </r>
  <r>
    <d v="2026-05-12T00:00:00"/>
    <x v="0"/>
    <x v="0"/>
    <x v="23"/>
  </r>
  <r>
    <d v="2026-05-12T00:00:00"/>
    <x v="0"/>
    <x v="1"/>
    <x v="18"/>
  </r>
  <r>
    <d v="2026-05-13T00:00:00"/>
    <x v="0"/>
    <x v="0"/>
    <x v="10"/>
  </r>
  <r>
    <d v="2026-05-13T00:00:00"/>
    <x v="0"/>
    <x v="0"/>
    <x v="5"/>
  </r>
  <r>
    <d v="2026-05-13T00:00:00"/>
    <x v="0"/>
    <x v="0"/>
    <x v="13"/>
  </r>
  <r>
    <d v="2026-05-13T00:00:00"/>
    <x v="0"/>
    <x v="1"/>
    <x v="17"/>
  </r>
  <r>
    <d v="2026-05-14T00:00:00"/>
    <x v="0"/>
    <x v="0"/>
    <x v="6"/>
  </r>
  <r>
    <d v="2026-05-14T00:00:00"/>
    <x v="0"/>
    <x v="0"/>
    <x v="7"/>
  </r>
  <r>
    <d v="2026-05-14T00:00:00"/>
    <x v="0"/>
    <x v="0"/>
    <x v="8"/>
  </r>
  <r>
    <d v="2026-05-14T00:00:00"/>
    <x v="0"/>
    <x v="1"/>
    <x v="3"/>
  </r>
  <r>
    <d v="2026-05-15T00:00:00"/>
    <x v="0"/>
    <x v="0"/>
    <x v="0"/>
  </r>
  <r>
    <d v="2026-05-15T00:00:00"/>
    <x v="0"/>
    <x v="0"/>
    <x v="19"/>
  </r>
  <r>
    <d v="2026-05-15T00:00:00"/>
    <x v="0"/>
    <x v="0"/>
    <x v="24"/>
  </r>
  <r>
    <d v="2026-05-15T00:00:00"/>
    <x v="0"/>
    <x v="1"/>
    <x v="21"/>
  </r>
  <r>
    <d v="2026-05-16T00:00:00"/>
    <x v="1"/>
    <x v="0"/>
    <x v="1"/>
  </r>
  <r>
    <d v="2026-05-16T00:00:00"/>
    <x v="1"/>
    <x v="0"/>
    <x v="2"/>
  </r>
  <r>
    <d v="2026-05-16T00:00:00"/>
    <x v="1"/>
    <x v="0"/>
    <x v="23"/>
  </r>
  <r>
    <d v="2026-05-16T00:00:00"/>
    <x v="1"/>
    <x v="1"/>
    <x v="11"/>
  </r>
  <r>
    <d v="2026-05-17T00:00:00"/>
    <x v="1"/>
    <x v="0"/>
    <x v="10"/>
  </r>
  <r>
    <d v="2026-05-17T00:00:00"/>
    <x v="1"/>
    <x v="0"/>
    <x v="5"/>
  </r>
  <r>
    <d v="2026-05-17T00:00:00"/>
    <x v="1"/>
    <x v="0"/>
    <x v="13"/>
  </r>
  <r>
    <d v="2026-05-17T00:00:00"/>
    <x v="1"/>
    <x v="1"/>
    <x v="12"/>
  </r>
  <r>
    <d v="2026-05-18T00:00:00"/>
    <x v="0"/>
    <x v="0"/>
    <x v="9"/>
  </r>
  <r>
    <d v="2026-05-18T00:00:00"/>
    <x v="0"/>
    <x v="0"/>
    <x v="15"/>
  </r>
  <r>
    <d v="2026-05-18T00:00:00"/>
    <x v="0"/>
    <x v="0"/>
    <x v="4"/>
  </r>
  <r>
    <d v="2026-05-18T00:00:00"/>
    <x v="0"/>
    <x v="1"/>
    <x v="16"/>
  </r>
  <r>
    <d v="2026-05-19T00:00:00"/>
    <x v="0"/>
    <x v="0"/>
    <x v="20"/>
  </r>
  <r>
    <d v="2026-05-19T00:00:00"/>
    <x v="0"/>
    <x v="0"/>
    <x v="22"/>
  </r>
  <r>
    <d v="2026-05-19T00:00:00"/>
    <x v="0"/>
    <x v="0"/>
    <x v="14"/>
  </r>
  <r>
    <d v="2026-05-19T00:00:00"/>
    <x v="0"/>
    <x v="1"/>
    <x v="18"/>
  </r>
  <r>
    <d v="2026-05-20T00:00:00"/>
    <x v="0"/>
    <x v="0"/>
    <x v="17"/>
  </r>
  <r>
    <d v="2026-05-20T00:00:00"/>
    <x v="0"/>
    <x v="0"/>
    <x v="11"/>
  </r>
  <r>
    <d v="2026-05-20T00:00:00"/>
    <x v="0"/>
    <x v="0"/>
    <x v="12"/>
  </r>
  <r>
    <d v="2026-05-20T00:00:00"/>
    <x v="0"/>
    <x v="1"/>
    <x v="5"/>
  </r>
  <r>
    <d v="2026-05-21T00:00:00"/>
    <x v="0"/>
    <x v="0"/>
    <x v="16"/>
  </r>
  <r>
    <d v="2026-05-21T00:00:00"/>
    <x v="0"/>
    <x v="0"/>
    <x v="21"/>
  </r>
  <r>
    <d v="2026-05-21T00:00:00"/>
    <x v="0"/>
    <x v="0"/>
    <x v="3"/>
  </r>
  <r>
    <d v="2026-05-21T00:00:00"/>
    <x v="0"/>
    <x v="1"/>
    <x v="10"/>
  </r>
  <r>
    <d v="2026-05-22T00:00:00"/>
    <x v="0"/>
    <x v="0"/>
    <x v="18"/>
  </r>
  <r>
    <d v="2026-05-22T00:00:00"/>
    <x v="0"/>
    <x v="0"/>
    <x v="8"/>
  </r>
  <r>
    <d v="2026-05-22T00:00:00"/>
    <x v="0"/>
    <x v="0"/>
    <x v="4"/>
  </r>
  <r>
    <d v="2026-05-22T00:00:00"/>
    <x v="0"/>
    <x v="1"/>
    <x v="22"/>
  </r>
  <r>
    <d v="2026-05-23T00:00:00"/>
    <x v="1"/>
    <x v="0"/>
    <x v="0"/>
  </r>
  <r>
    <d v="2026-05-23T00:00:00"/>
    <x v="1"/>
    <x v="0"/>
    <x v="24"/>
  </r>
  <r>
    <d v="2026-05-23T00:00:00"/>
    <x v="1"/>
    <x v="0"/>
    <x v="9"/>
  </r>
  <r>
    <d v="2026-05-23T00:00:00"/>
    <x v="1"/>
    <x v="1"/>
    <x v="13"/>
  </r>
  <r>
    <d v="2026-05-24T00:00:00"/>
    <x v="1"/>
    <x v="0"/>
    <x v="1"/>
  </r>
  <r>
    <d v="2026-05-24T00:00:00"/>
    <x v="1"/>
    <x v="0"/>
    <x v="6"/>
  </r>
  <r>
    <d v="2026-05-24T00:00:00"/>
    <x v="1"/>
    <x v="0"/>
    <x v="15"/>
  </r>
  <r>
    <d v="2026-05-24T00:00:00"/>
    <x v="1"/>
    <x v="1"/>
    <x v="23"/>
  </r>
  <r>
    <d v="2026-05-25T00:00:00"/>
    <x v="0"/>
    <x v="0"/>
    <x v="19"/>
  </r>
  <r>
    <d v="2026-05-25T00:00:00"/>
    <x v="0"/>
    <x v="0"/>
    <x v="7"/>
  </r>
  <r>
    <d v="2026-05-25T00:00:00"/>
    <x v="0"/>
    <x v="0"/>
    <x v="2"/>
  </r>
  <r>
    <d v="2026-05-25T00:00:00"/>
    <x v="0"/>
    <x v="1"/>
    <x v="14"/>
  </r>
  <r>
    <d v="2026-05-26T00:00:00"/>
    <x v="0"/>
    <x v="0"/>
    <x v="20"/>
  </r>
  <r>
    <d v="2026-05-26T00:00:00"/>
    <x v="0"/>
    <x v="0"/>
    <x v="17"/>
  </r>
  <r>
    <d v="2026-05-26T00:00:00"/>
    <x v="0"/>
    <x v="0"/>
    <x v="11"/>
  </r>
  <r>
    <d v="2026-05-26T00:00:00"/>
    <x v="0"/>
    <x v="1"/>
    <x v="6"/>
  </r>
  <r>
    <d v="2026-05-27T00:00:00"/>
    <x v="0"/>
    <x v="0"/>
    <x v="3"/>
  </r>
  <r>
    <d v="2026-05-27T00:00:00"/>
    <x v="0"/>
    <x v="0"/>
    <x v="13"/>
  </r>
  <r>
    <d v="2026-05-27T00:00:00"/>
    <x v="0"/>
    <x v="0"/>
    <x v="10"/>
  </r>
  <r>
    <d v="2026-05-27T00:00:00"/>
    <x v="0"/>
    <x v="1"/>
    <x v="7"/>
  </r>
  <r>
    <d v="2026-05-28T00:00:00"/>
    <x v="0"/>
    <x v="0"/>
    <x v="12"/>
  </r>
  <r>
    <d v="2026-05-28T00:00:00"/>
    <x v="0"/>
    <x v="0"/>
    <x v="16"/>
  </r>
  <r>
    <d v="2026-05-28T00:00:00"/>
    <x v="0"/>
    <x v="0"/>
    <x v="21"/>
  </r>
  <r>
    <d v="2026-05-28T00:00:00"/>
    <x v="0"/>
    <x v="1"/>
    <x v="2"/>
  </r>
  <r>
    <d v="2026-05-29T00:00:00"/>
    <x v="0"/>
    <x v="0"/>
    <x v="5"/>
  </r>
  <r>
    <d v="2026-05-29T00:00:00"/>
    <x v="0"/>
    <x v="0"/>
    <x v="22"/>
  </r>
  <r>
    <d v="2026-05-29T00:00:00"/>
    <x v="0"/>
    <x v="0"/>
    <x v="23"/>
  </r>
  <r>
    <d v="2026-05-29T00:00:00"/>
    <x v="0"/>
    <x v="1"/>
    <x v="20"/>
  </r>
  <r>
    <d v="2026-05-30T00:00:00"/>
    <x v="1"/>
    <x v="0"/>
    <x v="14"/>
  </r>
  <r>
    <d v="2026-05-30T00:00:00"/>
    <x v="1"/>
    <x v="0"/>
    <x v="18"/>
  </r>
  <r>
    <d v="2026-05-30T00:00:00"/>
    <x v="1"/>
    <x v="0"/>
    <x v="8"/>
  </r>
  <r>
    <d v="2026-05-30T00:00:00"/>
    <x v="1"/>
    <x v="1"/>
    <x v="0"/>
  </r>
  <r>
    <d v="2026-05-31T00:00:00"/>
    <x v="1"/>
    <x v="0"/>
    <x v="4"/>
  </r>
  <r>
    <d v="2026-05-31T00:00:00"/>
    <x v="1"/>
    <x v="0"/>
    <x v="19"/>
  </r>
  <r>
    <d v="2026-05-31T00:00:00"/>
    <x v="1"/>
    <x v="0"/>
    <x v="17"/>
  </r>
  <r>
    <d v="2026-05-31T00:00:00"/>
    <x v="1"/>
    <x v="1"/>
    <x v="1"/>
  </r>
  <r>
    <d v="2026-06-01T00:00:00"/>
    <x v="0"/>
    <x v="0"/>
    <x v="24"/>
  </r>
  <r>
    <d v="2026-06-01T00:00:00"/>
    <x v="0"/>
    <x v="0"/>
    <x v="15"/>
  </r>
  <r>
    <d v="2026-06-01T00:00:00"/>
    <x v="0"/>
    <x v="0"/>
    <x v="9"/>
  </r>
  <r>
    <d v="2026-06-01T00:00:00"/>
    <x v="0"/>
    <x v="1"/>
    <x v="8"/>
  </r>
  <r>
    <d v="2026-06-02T00:00:00"/>
    <x v="0"/>
    <x v="0"/>
    <x v="1"/>
  </r>
  <r>
    <d v="2026-06-02T00:00:00"/>
    <x v="0"/>
    <x v="0"/>
    <x v="14"/>
  </r>
  <r>
    <d v="2026-06-02T00:00:00"/>
    <x v="0"/>
    <x v="0"/>
    <x v="6"/>
  </r>
  <r>
    <d v="2026-06-02T00:00:00"/>
    <x v="0"/>
    <x v="1"/>
    <x v="4"/>
  </r>
  <r>
    <d v="2026-06-03T00:00:00"/>
    <x v="0"/>
    <x v="0"/>
    <x v="0"/>
  </r>
  <r>
    <d v="2026-06-03T00:00:00"/>
    <x v="0"/>
    <x v="0"/>
    <x v="2"/>
  </r>
  <r>
    <d v="2026-06-03T00:00:00"/>
    <x v="0"/>
    <x v="0"/>
    <x v="23"/>
  </r>
  <r>
    <d v="2026-06-03T00:00:00"/>
    <x v="0"/>
    <x v="1"/>
    <x v="19"/>
  </r>
  <r>
    <d v="2026-06-04T00:00:00"/>
    <x v="0"/>
    <x v="0"/>
    <x v="3"/>
  </r>
  <r>
    <d v="2026-06-04T00:00:00"/>
    <x v="0"/>
    <x v="0"/>
    <x v="18"/>
  </r>
  <r>
    <d v="2026-06-04T00:00:00"/>
    <x v="0"/>
    <x v="0"/>
    <x v="21"/>
  </r>
  <r>
    <d v="2026-06-04T00:00:00"/>
    <x v="0"/>
    <x v="1"/>
    <x v="17"/>
  </r>
  <r>
    <d v="2026-06-05T00:00:00"/>
    <x v="0"/>
    <x v="0"/>
    <x v="13"/>
  </r>
  <r>
    <d v="2026-06-05T00:00:00"/>
    <x v="0"/>
    <x v="0"/>
    <x v="22"/>
  </r>
  <r>
    <d v="2026-06-05T00:00:00"/>
    <x v="0"/>
    <x v="0"/>
    <x v="11"/>
  </r>
  <r>
    <d v="2026-06-05T00:00:00"/>
    <x v="0"/>
    <x v="1"/>
    <x v="24"/>
  </r>
  <r>
    <d v="2026-06-06T00:00:00"/>
    <x v="1"/>
    <x v="0"/>
    <x v="10"/>
  </r>
  <r>
    <d v="2026-06-06T00:00:00"/>
    <x v="1"/>
    <x v="0"/>
    <x v="12"/>
  </r>
  <r>
    <d v="2026-06-06T00:00:00"/>
    <x v="1"/>
    <x v="0"/>
    <x v="7"/>
  </r>
  <r>
    <d v="2026-06-06T00:00:00"/>
    <x v="1"/>
    <x v="1"/>
    <x v="9"/>
  </r>
  <r>
    <d v="2026-06-07T00:00:00"/>
    <x v="1"/>
    <x v="0"/>
    <x v="16"/>
  </r>
  <r>
    <d v="2026-06-07T00:00:00"/>
    <x v="1"/>
    <x v="0"/>
    <x v="5"/>
  </r>
  <r>
    <d v="2026-06-07T00:00:00"/>
    <x v="1"/>
    <x v="0"/>
    <x v="20"/>
  </r>
  <r>
    <d v="2026-06-07T00:00:00"/>
    <x v="1"/>
    <x v="1"/>
    <x v="15"/>
  </r>
  <r>
    <d v="2026-06-08T00:00:00"/>
    <x v="0"/>
    <x v="0"/>
    <x v="8"/>
  </r>
  <r>
    <d v="2026-06-08T00:00:00"/>
    <x v="0"/>
    <x v="0"/>
    <x v="4"/>
  </r>
  <r>
    <d v="2026-06-08T00:00:00"/>
    <x v="0"/>
    <x v="0"/>
    <x v="19"/>
  </r>
  <r>
    <d v="2026-06-08T00:00:00"/>
    <x v="0"/>
    <x v="1"/>
    <x v="13"/>
  </r>
  <r>
    <d v="2026-06-09T00:00:00"/>
    <x v="0"/>
    <x v="0"/>
    <x v="1"/>
  </r>
  <r>
    <d v="2026-06-09T00:00:00"/>
    <x v="0"/>
    <x v="0"/>
    <x v="10"/>
  </r>
  <r>
    <d v="2026-06-09T00:00:00"/>
    <x v="0"/>
    <x v="0"/>
    <x v="7"/>
  </r>
  <r>
    <d v="2026-06-09T00:00:00"/>
    <x v="0"/>
    <x v="1"/>
    <x v="21"/>
  </r>
  <r>
    <d v="2026-06-10T00:00:00"/>
    <x v="0"/>
    <x v="0"/>
    <x v="14"/>
  </r>
  <r>
    <d v="2026-06-10T00:00:00"/>
    <x v="0"/>
    <x v="0"/>
    <x v="20"/>
  </r>
  <r>
    <d v="2026-06-10T00:00:00"/>
    <x v="0"/>
    <x v="0"/>
    <x v="12"/>
  </r>
  <r>
    <d v="2026-06-10T00:00:00"/>
    <x v="0"/>
    <x v="1"/>
    <x v="6"/>
  </r>
  <r>
    <d v="2026-06-11T00:00:00"/>
    <x v="0"/>
    <x v="0"/>
    <x v="5"/>
  </r>
  <r>
    <d v="2026-06-11T00:00:00"/>
    <x v="0"/>
    <x v="0"/>
    <x v="0"/>
  </r>
  <r>
    <d v="2026-06-11T00:00:00"/>
    <x v="0"/>
    <x v="0"/>
    <x v="16"/>
  </r>
  <r>
    <d v="2026-06-11T00:00:00"/>
    <x v="0"/>
    <x v="1"/>
    <x v="3"/>
  </r>
  <r>
    <d v="2026-06-12T00:00:00"/>
    <x v="0"/>
    <x v="0"/>
    <x v="24"/>
  </r>
  <r>
    <d v="2026-06-12T00:00:00"/>
    <x v="0"/>
    <x v="0"/>
    <x v="9"/>
  </r>
  <r>
    <d v="2026-06-12T00:00:00"/>
    <x v="0"/>
    <x v="0"/>
    <x v="15"/>
  </r>
  <r>
    <d v="2026-06-12T00:00:00"/>
    <x v="0"/>
    <x v="1"/>
    <x v="22"/>
  </r>
  <r>
    <d v="2026-06-13T00:00:00"/>
    <x v="1"/>
    <x v="0"/>
    <x v="17"/>
  </r>
  <r>
    <d v="2026-06-13T00:00:00"/>
    <x v="1"/>
    <x v="0"/>
    <x v="18"/>
  </r>
  <r>
    <d v="2026-06-13T00:00:00"/>
    <x v="1"/>
    <x v="0"/>
    <x v="11"/>
  </r>
  <r>
    <d v="2026-06-13T00:00:00"/>
    <x v="1"/>
    <x v="1"/>
    <x v="2"/>
  </r>
  <r>
    <d v="2026-06-14T00:00:00"/>
    <x v="1"/>
    <x v="0"/>
    <x v="23"/>
  </r>
  <r>
    <d v="2026-06-14T00:00:00"/>
    <x v="1"/>
    <x v="0"/>
    <x v="3"/>
  </r>
  <r>
    <d v="2026-06-14T00:00:00"/>
    <x v="1"/>
    <x v="0"/>
    <x v="21"/>
  </r>
  <r>
    <d v="2026-06-14T00:00:00"/>
    <x v="1"/>
    <x v="1"/>
    <x v="16"/>
  </r>
  <r>
    <d v="2026-06-15T00:00:00"/>
    <x v="0"/>
    <x v="0"/>
    <x v="6"/>
  </r>
  <r>
    <d v="2026-06-15T00:00:00"/>
    <x v="0"/>
    <x v="0"/>
    <x v="22"/>
  </r>
  <r>
    <d v="2026-06-15T00:00:00"/>
    <x v="0"/>
    <x v="0"/>
    <x v="2"/>
  </r>
  <r>
    <d v="2026-06-15T00:00:00"/>
    <x v="0"/>
    <x v="1"/>
    <x v="10"/>
  </r>
  <r>
    <d v="2026-06-16T00:00:00"/>
    <x v="0"/>
    <x v="0"/>
    <x v="13"/>
  </r>
  <r>
    <d v="2026-06-16T00:00:00"/>
    <x v="0"/>
    <x v="0"/>
    <x v="19"/>
  </r>
  <r>
    <d v="2026-06-16T00:00:00"/>
    <x v="0"/>
    <x v="0"/>
    <x v="4"/>
  </r>
  <r>
    <d v="2026-06-16T00:00:00"/>
    <x v="0"/>
    <x v="1"/>
    <x v="5"/>
  </r>
  <r>
    <d v="2026-06-17T00:00:00"/>
    <x v="0"/>
    <x v="0"/>
    <x v="8"/>
  </r>
  <r>
    <d v="2026-06-17T00:00:00"/>
    <x v="0"/>
    <x v="0"/>
    <x v="17"/>
  </r>
  <r>
    <d v="2026-06-17T00:00:00"/>
    <x v="0"/>
    <x v="0"/>
    <x v="20"/>
  </r>
  <r>
    <d v="2026-06-17T00:00:00"/>
    <x v="0"/>
    <x v="1"/>
    <x v="11"/>
  </r>
  <r>
    <d v="2026-06-18T00:00:00"/>
    <x v="0"/>
    <x v="0"/>
    <x v="12"/>
  </r>
  <r>
    <d v="2026-06-18T00:00:00"/>
    <x v="0"/>
    <x v="0"/>
    <x v="0"/>
  </r>
  <r>
    <d v="2026-06-18T00:00:00"/>
    <x v="0"/>
    <x v="0"/>
    <x v="1"/>
  </r>
  <r>
    <d v="2026-06-18T00:00:00"/>
    <x v="0"/>
    <x v="1"/>
    <x v="7"/>
  </r>
  <r>
    <d v="2026-06-19T00:00:00"/>
    <x v="0"/>
    <x v="0"/>
    <x v="14"/>
  </r>
  <r>
    <d v="2026-06-19T00:00:00"/>
    <x v="0"/>
    <x v="0"/>
    <x v="18"/>
  </r>
  <r>
    <d v="2026-06-19T00:00:00"/>
    <x v="0"/>
    <x v="0"/>
    <x v="23"/>
  </r>
  <r>
    <d v="2026-06-19T00:00:00"/>
    <x v="0"/>
    <x v="1"/>
    <x v="15"/>
  </r>
  <r>
    <d v="2026-06-20T00:00:00"/>
    <x v="1"/>
    <x v="0"/>
    <x v="24"/>
  </r>
  <r>
    <d v="2026-06-20T00:00:00"/>
    <x v="1"/>
    <x v="0"/>
    <x v="9"/>
  </r>
  <r>
    <d v="2026-06-20T00:00:00"/>
    <x v="1"/>
    <x v="0"/>
    <x v="22"/>
  </r>
  <r>
    <d v="2026-06-20T00:00:00"/>
    <x v="1"/>
    <x v="1"/>
    <x v="20"/>
  </r>
  <r>
    <d v="2026-06-21T00:00:00"/>
    <x v="1"/>
    <x v="0"/>
    <x v="13"/>
  </r>
  <r>
    <d v="2026-06-21T00:00:00"/>
    <x v="1"/>
    <x v="0"/>
    <x v="2"/>
  </r>
  <r>
    <d v="2026-06-21T00:00:00"/>
    <x v="1"/>
    <x v="0"/>
    <x v="21"/>
  </r>
  <r>
    <d v="2026-06-21T00:00:00"/>
    <x v="1"/>
    <x v="1"/>
    <x v="23"/>
  </r>
  <r>
    <d v="2026-06-22T00:00:00"/>
    <x v="0"/>
    <x v="0"/>
    <x v="5"/>
  </r>
  <r>
    <d v="2026-06-22T00:00:00"/>
    <x v="0"/>
    <x v="0"/>
    <x v="7"/>
  </r>
  <r>
    <d v="2026-06-22T00:00:00"/>
    <x v="0"/>
    <x v="0"/>
    <x v="11"/>
  </r>
  <r>
    <d v="2026-06-22T00:00:00"/>
    <x v="0"/>
    <x v="1"/>
    <x v="0"/>
  </r>
  <r>
    <d v="2026-06-23T00:00:00"/>
    <x v="0"/>
    <x v="0"/>
    <x v="16"/>
  </r>
  <r>
    <d v="2026-06-23T00:00:00"/>
    <x v="0"/>
    <x v="0"/>
    <x v="10"/>
  </r>
  <r>
    <d v="2026-06-23T00:00:00"/>
    <x v="0"/>
    <x v="0"/>
    <x v="3"/>
  </r>
  <r>
    <d v="2026-06-23T00:00:00"/>
    <x v="0"/>
    <x v="1"/>
    <x v="1"/>
  </r>
  <r>
    <d v="2026-06-24T00:00:00"/>
    <x v="0"/>
    <x v="0"/>
    <x v="6"/>
  </r>
  <r>
    <d v="2026-06-24T00:00:00"/>
    <x v="0"/>
    <x v="0"/>
    <x v="15"/>
  </r>
  <r>
    <d v="2026-06-24T00:00:00"/>
    <x v="0"/>
    <x v="0"/>
    <x v="24"/>
  </r>
  <r>
    <d v="2026-06-24T00:00:00"/>
    <x v="0"/>
    <x v="1"/>
    <x v="18"/>
  </r>
  <r>
    <d v="2026-06-25T00:00:00"/>
    <x v="0"/>
    <x v="0"/>
    <x v="9"/>
  </r>
  <r>
    <d v="2026-06-25T00:00:00"/>
    <x v="0"/>
    <x v="0"/>
    <x v="19"/>
  </r>
  <r>
    <d v="2026-06-25T00:00:00"/>
    <x v="0"/>
    <x v="0"/>
    <x v="17"/>
  </r>
  <r>
    <d v="2026-06-25T00:00:00"/>
    <x v="0"/>
    <x v="1"/>
    <x v="12"/>
  </r>
  <r>
    <d v="2026-06-26T00:00:00"/>
    <x v="0"/>
    <x v="0"/>
    <x v="4"/>
  </r>
  <r>
    <d v="2026-06-26T00:00:00"/>
    <x v="0"/>
    <x v="0"/>
    <x v="8"/>
  </r>
  <r>
    <d v="2026-06-26T00:00:00"/>
    <x v="0"/>
    <x v="0"/>
    <x v="14"/>
  </r>
  <r>
    <d v="2026-06-26T00:00:00"/>
    <x v="0"/>
    <x v="1"/>
    <x v="24"/>
  </r>
  <r>
    <d v="2026-06-27T00:00:00"/>
    <x v="1"/>
    <x v="0"/>
    <x v="10"/>
  </r>
  <r>
    <d v="2026-06-27T00:00:00"/>
    <x v="1"/>
    <x v="0"/>
    <x v="23"/>
  </r>
  <r>
    <d v="2026-06-27T00:00:00"/>
    <x v="1"/>
    <x v="0"/>
    <x v="18"/>
  </r>
  <r>
    <d v="2026-06-27T00:00:00"/>
    <x v="1"/>
    <x v="1"/>
    <x v="17"/>
  </r>
  <r>
    <d v="2026-06-28T00:00:00"/>
    <x v="1"/>
    <x v="0"/>
    <x v="11"/>
  </r>
  <r>
    <d v="2026-06-28T00:00:00"/>
    <x v="1"/>
    <x v="0"/>
    <x v="7"/>
  </r>
  <r>
    <d v="2026-06-28T00:00:00"/>
    <x v="1"/>
    <x v="0"/>
    <x v="3"/>
  </r>
  <r>
    <d v="2026-06-28T00:00:00"/>
    <x v="1"/>
    <x v="1"/>
    <x v="14"/>
  </r>
  <r>
    <d v="2026-06-29T00:00:00"/>
    <x v="0"/>
    <x v="0"/>
    <x v="21"/>
  </r>
  <r>
    <d v="2026-06-29T00:00:00"/>
    <x v="0"/>
    <x v="0"/>
    <x v="0"/>
  </r>
  <r>
    <d v="2026-06-29T00:00:00"/>
    <x v="0"/>
    <x v="0"/>
    <x v="13"/>
  </r>
  <r>
    <d v="2026-06-29T00:00:00"/>
    <x v="0"/>
    <x v="1"/>
    <x v="4"/>
  </r>
  <r>
    <d v="2026-06-30T00:00:00"/>
    <x v="0"/>
    <x v="0"/>
    <x v="6"/>
  </r>
  <r>
    <d v="2026-06-30T00:00:00"/>
    <x v="0"/>
    <x v="0"/>
    <x v="16"/>
  </r>
  <r>
    <d v="2026-06-30T00:00:00"/>
    <x v="0"/>
    <x v="0"/>
    <x v="5"/>
  </r>
  <r>
    <d v="2026-06-30T00:00:00"/>
    <x v="0"/>
    <x v="1"/>
    <x v="8"/>
  </r>
  <r>
    <d v="2026-07-01T00:00:00"/>
    <x v="0"/>
    <x v="0"/>
    <x v="2"/>
  </r>
  <r>
    <d v="2026-07-01T00:00:00"/>
    <x v="0"/>
    <x v="0"/>
    <x v="15"/>
  </r>
  <r>
    <d v="2026-07-01T00:00:00"/>
    <x v="0"/>
    <x v="0"/>
    <x v="1"/>
  </r>
  <r>
    <d v="2026-07-01T00:00:00"/>
    <x v="0"/>
    <x v="1"/>
    <x v="9"/>
  </r>
  <r>
    <d v="2026-07-02T00:00:00"/>
    <x v="0"/>
    <x v="0"/>
    <x v="12"/>
  </r>
  <r>
    <d v="2026-07-02T00:00:00"/>
    <x v="0"/>
    <x v="0"/>
    <x v="22"/>
  </r>
  <r>
    <d v="2026-07-02T00:00:00"/>
    <x v="0"/>
    <x v="0"/>
    <x v="20"/>
  </r>
  <r>
    <d v="2026-07-02T00:00:00"/>
    <x v="0"/>
    <x v="1"/>
    <x v="19"/>
  </r>
  <r>
    <d v="2026-07-03T00:00:00"/>
    <x v="0"/>
    <x v="0"/>
    <x v="21"/>
  </r>
  <r>
    <d v="2026-07-03T00:00:00"/>
    <x v="0"/>
    <x v="0"/>
    <x v="24"/>
  </r>
  <r>
    <d v="2026-07-03T00:00:00"/>
    <x v="0"/>
    <x v="0"/>
    <x v="7"/>
  </r>
  <r>
    <d v="2026-07-03T00:00:00"/>
    <x v="0"/>
    <x v="1"/>
    <x v="16"/>
  </r>
  <r>
    <d v="2026-07-04T00:00:00"/>
    <x v="1"/>
    <x v="0"/>
    <x v="8"/>
  </r>
  <r>
    <d v="2026-07-04T00:00:00"/>
    <x v="1"/>
    <x v="0"/>
    <x v="14"/>
  </r>
  <r>
    <d v="2026-07-04T00:00:00"/>
    <x v="1"/>
    <x v="0"/>
    <x v="13"/>
  </r>
  <r>
    <d v="2026-07-04T00:00:00"/>
    <x v="1"/>
    <x v="1"/>
    <x v="5"/>
  </r>
  <r>
    <d v="2026-07-05T00:00:00"/>
    <x v="1"/>
    <x v="0"/>
    <x v="4"/>
  </r>
  <r>
    <d v="2026-07-05T00:00:00"/>
    <x v="1"/>
    <x v="0"/>
    <x v="17"/>
  </r>
  <r>
    <d v="2026-07-05T00:00:00"/>
    <x v="1"/>
    <x v="0"/>
    <x v="0"/>
  </r>
  <r>
    <d v="2026-07-05T00:00:00"/>
    <x v="1"/>
    <x v="1"/>
    <x v="6"/>
  </r>
  <r>
    <d v="2026-07-06T00:00:00"/>
    <x v="0"/>
    <x v="0"/>
    <x v="11"/>
  </r>
  <r>
    <d v="2026-07-06T00:00:00"/>
    <x v="0"/>
    <x v="0"/>
    <x v="18"/>
  </r>
  <r>
    <d v="2026-07-06T00:00:00"/>
    <x v="0"/>
    <x v="0"/>
    <x v="10"/>
  </r>
  <r>
    <d v="2026-07-06T00:00:00"/>
    <x v="0"/>
    <x v="1"/>
    <x v="3"/>
  </r>
  <r>
    <d v="2026-07-07T00:00:00"/>
    <x v="0"/>
    <x v="0"/>
    <x v="23"/>
  </r>
  <r>
    <d v="2026-07-07T00:00:00"/>
    <x v="0"/>
    <x v="0"/>
    <x v="9"/>
  </r>
  <r>
    <d v="2026-07-07T00:00:00"/>
    <x v="0"/>
    <x v="0"/>
    <x v="19"/>
  </r>
  <r>
    <d v="2026-07-07T00:00:00"/>
    <x v="0"/>
    <x v="1"/>
    <x v="12"/>
  </r>
  <r>
    <d v="2026-07-08T00:00:00"/>
    <x v="0"/>
    <x v="0"/>
    <x v="22"/>
  </r>
  <r>
    <d v="2026-07-08T00:00:00"/>
    <x v="0"/>
    <x v="0"/>
    <x v="20"/>
  </r>
  <r>
    <d v="2026-07-08T00:00:00"/>
    <x v="0"/>
    <x v="0"/>
    <x v="2"/>
  </r>
  <r>
    <d v="2026-07-08T00:00:00"/>
    <x v="0"/>
    <x v="1"/>
    <x v="15"/>
  </r>
  <r>
    <d v="2026-07-09T00:00:00"/>
    <x v="0"/>
    <x v="0"/>
    <x v="1"/>
  </r>
  <r>
    <d v="2026-07-09T00:00:00"/>
    <x v="0"/>
    <x v="0"/>
    <x v="3"/>
  </r>
  <r>
    <d v="2026-07-09T00:00:00"/>
    <x v="0"/>
    <x v="0"/>
    <x v="16"/>
  </r>
  <r>
    <d v="2026-07-09T00:00:00"/>
    <x v="0"/>
    <x v="1"/>
    <x v="11"/>
  </r>
  <r>
    <d v="2026-07-10T00:00:00"/>
    <x v="0"/>
    <x v="0"/>
    <x v="5"/>
  </r>
  <r>
    <d v="2026-07-10T00:00:00"/>
    <x v="0"/>
    <x v="0"/>
    <x v="6"/>
  </r>
  <r>
    <d v="2026-07-10T00:00:00"/>
    <x v="0"/>
    <x v="0"/>
    <x v="12"/>
  </r>
  <r>
    <d v="2026-07-10T00:00:00"/>
    <x v="0"/>
    <x v="1"/>
    <x v="10"/>
  </r>
  <r>
    <d v="2026-07-11T00:00:00"/>
    <x v="1"/>
    <x v="0"/>
    <x v="15"/>
  </r>
  <r>
    <d v="2026-07-11T00:00:00"/>
    <x v="1"/>
    <x v="0"/>
    <x v="19"/>
  </r>
  <r>
    <d v="2026-07-11T00:00:00"/>
    <x v="1"/>
    <x v="0"/>
    <x v="20"/>
  </r>
  <r>
    <d v="2026-07-11T00:00:00"/>
    <x v="1"/>
    <x v="1"/>
    <x v="7"/>
  </r>
  <r>
    <d v="2026-07-12T00:00:00"/>
    <x v="1"/>
    <x v="0"/>
    <x v="2"/>
  </r>
  <r>
    <d v="2026-07-12T00:00:00"/>
    <x v="1"/>
    <x v="0"/>
    <x v="22"/>
  </r>
  <r>
    <d v="2026-07-12T00:00:00"/>
    <x v="1"/>
    <x v="0"/>
    <x v="1"/>
  </r>
  <r>
    <d v="2026-07-12T00:00:00"/>
    <x v="1"/>
    <x v="1"/>
    <x v="13"/>
  </r>
  <r>
    <d v="2026-07-13T00:00:00"/>
    <x v="0"/>
    <x v="0"/>
    <x v="21"/>
  </r>
  <r>
    <d v="2026-07-13T00:00:00"/>
    <x v="0"/>
    <x v="0"/>
    <x v="24"/>
  </r>
  <r>
    <d v="2026-07-13T00:00:00"/>
    <x v="0"/>
    <x v="0"/>
    <x v="18"/>
  </r>
  <r>
    <d v="2026-07-13T00:00:00"/>
    <x v="0"/>
    <x v="1"/>
    <x v="8"/>
  </r>
  <r>
    <d v="2026-07-14T00:00:00"/>
    <x v="0"/>
    <x v="0"/>
    <x v="14"/>
  </r>
  <r>
    <d v="2026-07-14T00:00:00"/>
    <x v="0"/>
    <x v="0"/>
    <x v="0"/>
  </r>
  <r>
    <d v="2026-07-14T00:00:00"/>
    <x v="0"/>
    <x v="0"/>
    <x v="23"/>
  </r>
  <r>
    <d v="2026-07-14T00:00:00"/>
    <x v="0"/>
    <x v="1"/>
    <x v="4"/>
  </r>
  <r>
    <d v="2026-07-15T00:00:00"/>
    <x v="0"/>
    <x v="0"/>
    <x v="17"/>
  </r>
  <r>
    <d v="2026-07-15T00:00:00"/>
    <x v="0"/>
    <x v="0"/>
    <x v="9"/>
  </r>
  <r>
    <d v="2026-07-15T00:00:00"/>
    <x v="0"/>
    <x v="0"/>
    <x v="7"/>
  </r>
  <r>
    <d v="2026-07-15T00:00:00"/>
    <x v="0"/>
    <x v="1"/>
    <x v="21"/>
  </r>
  <r>
    <d v="2026-07-16T00:00:00"/>
    <x v="0"/>
    <x v="0"/>
    <x v="3"/>
  </r>
  <r>
    <d v="2026-07-16T00:00:00"/>
    <x v="0"/>
    <x v="0"/>
    <x v="13"/>
  </r>
  <r>
    <d v="2026-07-16T00:00:00"/>
    <x v="0"/>
    <x v="0"/>
    <x v="8"/>
  </r>
  <r>
    <d v="2026-07-16T00:00:00"/>
    <x v="0"/>
    <x v="1"/>
    <x v="2"/>
  </r>
  <r>
    <d v="2026-07-17T00:00:00"/>
    <x v="0"/>
    <x v="0"/>
    <x v="4"/>
  </r>
  <r>
    <d v="2026-07-17T00:00:00"/>
    <x v="0"/>
    <x v="0"/>
    <x v="11"/>
  </r>
  <r>
    <d v="2026-07-17T00:00:00"/>
    <x v="0"/>
    <x v="0"/>
    <x v="10"/>
  </r>
  <r>
    <d v="2026-07-17T00:00:00"/>
    <x v="0"/>
    <x v="1"/>
    <x v="22"/>
  </r>
  <r>
    <d v="2026-07-18T00:00:00"/>
    <x v="1"/>
    <x v="0"/>
    <x v="16"/>
  </r>
  <r>
    <d v="2026-07-18T00:00:00"/>
    <x v="1"/>
    <x v="0"/>
    <x v="5"/>
  </r>
  <r>
    <d v="2026-07-18T00:00:00"/>
    <x v="1"/>
    <x v="0"/>
    <x v="6"/>
  </r>
  <r>
    <d v="2026-07-18T00:00:00"/>
    <x v="1"/>
    <x v="1"/>
    <x v="19"/>
  </r>
  <r>
    <d v="2026-07-19T00:00:00"/>
    <x v="1"/>
    <x v="0"/>
    <x v="12"/>
  </r>
  <r>
    <d v="2026-07-19T00:00:00"/>
    <x v="1"/>
    <x v="0"/>
    <x v="15"/>
  </r>
  <r>
    <d v="2026-07-19T00:00:00"/>
    <x v="1"/>
    <x v="0"/>
    <x v="18"/>
  </r>
  <r>
    <d v="2026-07-19T00:00:00"/>
    <x v="1"/>
    <x v="1"/>
    <x v="17"/>
  </r>
  <r>
    <d v="2026-07-20T00:00:00"/>
    <x v="0"/>
    <x v="0"/>
    <x v="0"/>
  </r>
  <r>
    <d v="2026-07-20T00:00:00"/>
    <x v="0"/>
    <x v="0"/>
    <x v="24"/>
  </r>
  <r>
    <d v="2026-07-20T00:00:00"/>
    <x v="0"/>
    <x v="0"/>
    <x v="14"/>
  </r>
  <r>
    <d v="2026-07-20T00:00:00"/>
    <x v="0"/>
    <x v="1"/>
    <x v="23"/>
  </r>
  <r>
    <d v="2026-07-21T00:00:00"/>
    <x v="0"/>
    <x v="0"/>
    <x v="9"/>
  </r>
  <r>
    <d v="2026-07-21T00:00:00"/>
    <x v="0"/>
    <x v="0"/>
    <x v="1"/>
  </r>
  <r>
    <d v="2026-07-21T00:00:00"/>
    <x v="0"/>
    <x v="0"/>
    <x v="20"/>
  </r>
  <r>
    <d v="2026-07-21T00:00:00"/>
    <x v="0"/>
    <x v="1"/>
    <x v="18"/>
  </r>
  <r>
    <d v="2026-07-22T00:00:00"/>
    <x v="0"/>
    <x v="0"/>
    <x v="10"/>
  </r>
  <r>
    <d v="2026-07-22T00:00:00"/>
    <x v="0"/>
    <x v="0"/>
    <x v="11"/>
  </r>
  <r>
    <d v="2026-07-22T00:00:00"/>
    <x v="0"/>
    <x v="0"/>
    <x v="7"/>
  </r>
  <r>
    <d v="2026-07-22T00:00:00"/>
    <x v="0"/>
    <x v="1"/>
    <x v="0"/>
  </r>
  <r>
    <d v="2026-07-23T00:00:00"/>
    <x v="0"/>
    <x v="0"/>
    <x v="4"/>
  </r>
  <r>
    <d v="2026-07-23T00:00:00"/>
    <x v="0"/>
    <x v="0"/>
    <x v="8"/>
  </r>
  <r>
    <d v="2026-07-23T00:00:00"/>
    <x v="0"/>
    <x v="0"/>
    <x v="17"/>
  </r>
  <r>
    <d v="2026-07-23T00:00:00"/>
    <x v="0"/>
    <x v="1"/>
    <x v="14"/>
  </r>
  <r>
    <d v="2026-07-24T00:00:00"/>
    <x v="0"/>
    <x v="0"/>
    <x v="13"/>
  </r>
  <r>
    <d v="2026-07-24T00:00:00"/>
    <x v="0"/>
    <x v="0"/>
    <x v="16"/>
  </r>
  <r>
    <d v="2026-07-24T00:00:00"/>
    <x v="0"/>
    <x v="0"/>
    <x v="6"/>
  </r>
  <r>
    <d v="2026-07-24T00:00:00"/>
    <x v="0"/>
    <x v="1"/>
    <x v="24"/>
  </r>
  <r>
    <d v="2026-07-25T00:00:00"/>
    <x v="1"/>
    <x v="0"/>
    <x v="5"/>
  </r>
  <r>
    <d v="2026-07-25T00:00:00"/>
    <x v="1"/>
    <x v="0"/>
    <x v="23"/>
  </r>
  <r>
    <d v="2026-07-25T00:00:00"/>
    <x v="1"/>
    <x v="0"/>
    <x v="21"/>
  </r>
  <r>
    <d v="2026-07-25T00:00:00"/>
    <x v="1"/>
    <x v="1"/>
    <x v="1"/>
  </r>
  <r>
    <d v="2026-07-26T00:00:00"/>
    <x v="1"/>
    <x v="0"/>
    <x v="3"/>
  </r>
  <r>
    <d v="2026-07-26T00:00:00"/>
    <x v="1"/>
    <x v="0"/>
    <x v="19"/>
  </r>
  <r>
    <d v="2026-07-26T00:00:00"/>
    <x v="1"/>
    <x v="0"/>
    <x v="22"/>
  </r>
  <r>
    <d v="2026-07-26T00:00:00"/>
    <x v="1"/>
    <x v="1"/>
    <x v="20"/>
  </r>
  <r>
    <d v="2026-07-27T00:00:00"/>
    <x v="0"/>
    <x v="0"/>
    <x v="12"/>
  </r>
  <r>
    <d v="2026-07-27T00:00:00"/>
    <x v="0"/>
    <x v="0"/>
    <x v="2"/>
  </r>
  <r>
    <d v="2026-07-27T00:00:00"/>
    <x v="0"/>
    <x v="0"/>
    <x v="15"/>
  </r>
  <r>
    <d v="2026-07-27T00:00:00"/>
    <x v="0"/>
    <x v="1"/>
    <x v="9"/>
  </r>
  <r>
    <d v="2026-07-28T00:00:00"/>
    <x v="0"/>
    <x v="0"/>
    <x v="21"/>
  </r>
  <r>
    <d v="2026-07-28T00:00:00"/>
    <x v="0"/>
    <x v="0"/>
    <x v="5"/>
  </r>
  <r>
    <d v="2026-07-28T00:00:00"/>
    <x v="0"/>
    <x v="0"/>
    <x v="18"/>
  </r>
  <r>
    <d v="2026-07-28T00:00:00"/>
    <x v="0"/>
    <x v="1"/>
    <x v="16"/>
  </r>
  <r>
    <d v="2026-07-29T00:00:00"/>
    <x v="0"/>
    <x v="0"/>
    <x v="3"/>
  </r>
  <r>
    <d v="2026-07-29T00:00:00"/>
    <x v="0"/>
    <x v="0"/>
    <x v="23"/>
  </r>
  <r>
    <d v="2026-07-29T00:00:00"/>
    <x v="0"/>
    <x v="0"/>
    <x v="19"/>
  </r>
  <r>
    <d v="2026-07-29T00:00:00"/>
    <x v="0"/>
    <x v="1"/>
    <x v="6"/>
  </r>
  <r>
    <d v="2026-07-30T00:00:00"/>
    <x v="0"/>
    <x v="0"/>
    <x v="22"/>
  </r>
  <r>
    <d v="2026-07-30T00:00:00"/>
    <x v="0"/>
    <x v="0"/>
    <x v="15"/>
  </r>
  <r>
    <d v="2026-07-30T00:00:00"/>
    <x v="0"/>
    <x v="0"/>
    <x v="14"/>
  </r>
  <r>
    <d v="2026-07-30T00:00:00"/>
    <x v="0"/>
    <x v="1"/>
    <x v="7"/>
  </r>
  <r>
    <d v="2026-07-31T00:00:00"/>
    <x v="0"/>
    <x v="0"/>
    <x v="10"/>
  </r>
  <r>
    <d v="2026-07-31T00:00:00"/>
    <x v="0"/>
    <x v="0"/>
    <x v="24"/>
  </r>
  <r>
    <d v="2026-07-31T00:00:00"/>
    <x v="0"/>
    <x v="0"/>
    <x v="13"/>
  </r>
  <r>
    <d v="2026-07-31T00:00:00"/>
    <x v="0"/>
    <x v="1"/>
    <x v="11"/>
  </r>
  <r>
    <d v="2026-08-01T00:00:00"/>
    <x v="1"/>
    <x v="0"/>
    <x v="0"/>
  </r>
  <r>
    <d v="2026-08-01T00:00:00"/>
    <x v="1"/>
    <x v="0"/>
    <x v="4"/>
  </r>
  <r>
    <d v="2026-08-01T00:00:00"/>
    <x v="1"/>
    <x v="0"/>
    <x v="2"/>
  </r>
  <r>
    <d v="2026-08-01T00:00:00"/>
    <x v="1"/>
    <x v="1"/>
    <x v="12"/>
  </r>
  <r>
    <d v="2026-08-02T00:00:00"/>
    <x v="1"/>
    <x v="0"/>
    <x v="9"/>
  </r>
  <r>
    <d v="2026-08-02T00:00:00"/>
    <x v="1"/>
    <x v="0"/>
    <x v="20"/>
  </r>
  <r>
    <d v="2026-08-02T00:00:00"/>
    <x v="1"/>
    <x v="0"/>
    <x v="17"/>
  </r>
  <r>
    <d v="2026-08-02T00:00:00"/>
    <x v="1"/>
    <x v="1"/>
    <x v="8"/>
  </r>
  <r>
    <d v="2026-08-03T00:00:00"/>
    <x v="0"/>
    <x v="0"/>
    <x v="1"/>
  </r>
  <r>
    <d v="2026-08-03T00:00:00"/>
    <x v="0"/>
    <x v="0"/>
    <x v="11"/>
  </r>
  <r>
    <d v="2026-08-03T00:00:00"/>
    <x v="0"/>
    <x v="0"/>
    <x v="6"/>
  </r>
  <r>
    <d v="2026-08-03T00:00:00"/>
    <x v="0"/>
    <x v="1"/>
    <x v="13"/>
  </r>
  <r>
    <d v="2026-08-04T00:00:00"/>
    <x v="0"/>
    <x v="0"/>
    <x v="16"/>
  </r>
  <r>
    <d v="2026-08-04T00:00:00"/>
    <x v="0"/>
    <x v="0"/>
    <x v="7"/>
  </r>
  <r>
    <d v="2026-08-04T00:00:00"/>
    <x v="0"/>
    <x v="0"/>
    <x v="8"/>
  </r>
  <r>
    <d v="2026-08-04T00:00:00"/>
    <x v="0"/>
    <x v="1"/>
    <x v="5"/>
  </r>
  <r>
    <d v="2026-08-05T00:00:00"/>
    <x v="0"/>
    <x v="0"/>
    <x v="12"/>
  </r>
  <r>
    <d v="2026-08-05T00:00:00"/>
    <x v="0"/>
    <x v="0"/>
    <x v="18"/>
  </r>
  <r>
    <d v="2026-08-05T00:00:00"/>
    <x v="0"/>
    <x v="0"/>
    <x v="21"/>
  </r>
  <r>
    <d v="2026-08-05T00:00:00"/>
    <x v="0"/>
    <x v="1"/>
    <x v="3"/>
  </r>
  <r>
    <d v="2026-08-06T00:00:00"/>
    <x v="0"/>
    <x v="0"/>
    <x v="15"/>
  </r>
  <r>
    <d v="2026-08-06T00:00:00"/>
    <x v="0"/>
    <x v="0"/>
    <x v="22"/>
  </r>
  <r>
    <d v="2026-08-06T00:00:00"/>
    <x v="0"/>
    <x v="0"/>
    <x v="19"/>
  </r>
  <r>
    <d v="2026-08-06T00:00:00"/>
    <x v="0"/>
    <x v="1"/>
    <x v="10"/>
  </r>
  <r>
    <d v="2026-08-07T00:00:00"/>
    <x v="0"/>
    <x v="0"/>
    <x v="23"/>
  </r>
  <r>
    <d v="2026-08-07T00:00:00"/>
    <x v="0"/>
    <x v="0"/>
    <x v="9"/>
  </r>
  <r>
    <d v="2026-08-07T00:00:00"/>
    <x v="0"/>
    <x v="0"/>
    <x v="17"/>
  </r>
  <r>
    <d v="2026-08-07T00:00:00"/>
    <x v="0"/>
    <x v="1"/>
    <x v="2"/>
  </r>
  <r>
    <d v="2026-08-08T00:00:00"/>
    <x v="1"/>
    <x v="0"/>
    <x v="14"/>
  </r>
  <r>
    <d v="2026-08-08T00:00:00"/>
    <x v="1"/>
    <x v="0"/>
    <x v="24"/>
  </r>
  <r>
    <d v="2026-08-08T00:00:00"/>
    <x v="1"/>
    <x v="0"/>
    <x v="1"/>
  </r>
  <r>
    <d v="2026-08-08T00:00:00"/>
    <x v="1"/>
    <x v="1"/>
    <x v="0"/>
  </r>
  <r>
    <d v="2026-08-09T00:00:00"/>
    <x v="1"/>
    <x v="0"/>
    <x v="20"/>
  </r>
  <r>
    <d v="2026-08-09T00:00:00"/>
    <x v="1"/>
    <x v="0"/>
    <x v="4"/>
  </r>
  <r>
    <d v="2026-08-09T00:00:00"/>
    <x v="1"/>
    <x v="0"/>
    <x v="10"/>
  </r>
  <r>
    <d v="2026-08-09T00:00:00"/>
    <x v="1"/>
    <x v="1"/>
    <x v="21"/>
  </r>
  <r>
    <d v="2026-08-10T00:00:00"/>
    <x v="0"/>
    <x v="0"/>
    <x v="5"/>
  </r>
  <r>
    <d v="2026-08-10T00:00:00"/>
    <x v="0"/>
    <x v="0"/>
    <x v="3"/>
  </r>
  <r>
    <d v="2026-08-10T00:00:00"/>
    <x v="0"/>
    <x v="0"/>
    <x v="2"/>
  </r>
  <r>
    <d v="2026-08-10T00:00:00"/>
    <x v="0"/>
    <x v="1"/>
    <x v="22"/>
  </r>
  <r>
    <d v="2026-08-11T00:00:00"/>
    <x v="0"/>
    <x v="0"/>
    <x v="0"/>
  </r>
  <r>
    <d v="2026-08-11T00:00:00"/>
    <x v="0"/>
    <x v="0"/>
    <x v="13"/>
  </r>
  <r>
    <d v="2026-08-11T00:00:00"/>
    <x v="0"/>
    <x v="0"/>
    <x v="7"/>
  </r>
  <r>
    <d v="2026-08-11T00:00:00"/>
    <x v="0"/>
    <x v="1"/>
    <x v="15"/>
  </r>
  <r>
    <d v="2026-08-12T00:00:00"/>
    <x v="0"/>
    <x v="0"/>
    <x v="6"/>
  </r>
  <r>
    <d v="2026-08-12T00:00:00"/>
    <x v="0"/>
    <x v="0"/>
    <x v="11"/>
  </r>
  <r>
    <d v="2026-08-12T00:00:00"/>
    <x v="0"/>
    <x v="0"/>
    <x v="16"/>
  </r>
  <r>
    <d v="2026-08-12T00:00:00"/>
    <x v="0"/>
    <x v="1"/>
    <x v="24"/>
  </r>
  <r>
    <d v="2026-08-13T00:00:00"/>
    <x v="0"/>
    <x v="0"/>
    <x v="12"/>
  </r>
  <r>
    <d v="2026-08-13T00:00:00"/>
    <x v="0"/>
    <x v="0"/>
    <x v="8"/>
  </r>
  <r>
    <d v="2026-08-13T00:00:00"/>
    <x v="0"/>
    <x v="0"/>
    <x v="23"/>
  </r>
  <r>
    <d v="2026-08-13T00:00:00"/>
    <x v="0"/>
    <x v="1"/>
    <x v="14"/>
  </r>
  <r>
    <d v="2026-08-14T00:00:00"/>
    <x v="0"/>
    <x v="0"/>
    <x v="19"/>
  </r>
  <r>
    <d v="2026-08-14T00:00:00"/>
    <x v="0"/>
    <x v="0"/>
    <x v="18"/>
  </r>
  <r>
    <d v="2026-08-14T00:00:00"/>
    <x v="0"/>
    <x v="0"/>
    <x v="17"/>
  </r>
  <r>
    <d v="2026-08-14T00:00:00"/>
    <x v="0"/>
    <x v="1"/>
    <x v="20"/>
  </r>
  <r>
    <d v="2026-08-15T00:00:00"/>
    <x v="1"/>
    <x v="0"/>
    <x v="9"/>
  </r>
  <r>
    <d v="2026-08-15T00:00:00"/>
    <x v="1"/>
    <x v="0"/>
    <x v="1"/>
  </r>
  <r>
    <d v="2026-08-15T00:00:00"/>
    <x v="1"/>
    <x v="0"/>
    <x v="4"/>
  </r>
  <r>
    <d v="2026-08-15T00:00:00"/>
    <x v="1"/>
    <x v="1"/>
    <x v="23"/>
  </r>
  <r>
    <d v="2026-08-16T00:00:00"/>
    <x v="1"/>
    <x v="0"/>
    <x v="13"/>
  </r>
  <r>
    <d v="2026-08-16T00:00:00"/>
    <x v="1"/>
    <x v="0"/>
    <x v="6"/>
  </r>
  <r>
    <d v="2026-08-16T00:00:00"/>
    <x v="1"/>
    <x v="0"/>
    <x v="11"/>
  </r>
  <r>
    <d v="2026-08-16T00:00:00"/>
    <x v="1"/>
    <x v="1"/>
    <x v="19"/>
  </r>
  <r>
    <d v="2026-08-17T00:00:00"/>
    <x v="0"/>
    <x v="0"/>
    <x v="10"/>
  </r>
  <r>
    <d v="2026-08-17T00:00:00"/>
    <x v="0"/>
    <x v="0"/>
    <x v="21"/>
  </r>
  <r>
    <d v="2026-08-17T00:00:00"/>
    <x v="0"/>
    <x v="0"/>
    <x v="22"/>
  </r>
  <r>
    <d v="2026-08-17T00:00:00"/>
    <x v="0"/>
    <x v="1"/>
    <x v="18"/>
  </r>
  <r>
    <d v="2026-08-18T00:00:00"/>
    <x v="0"/>
    <x v="0"/>
    <x v="24"/>
  </r>
  <r>
    <d v="2026-08-18T00:00:00"/>
    <x v="0"/>
    <x v="0"/>
    <x v="5"/>
  </r>
  <r>
    <d v="2026-08-18T00:00:00"/>
    <x v="0"/>
    <x v="0"/>
    <x v="3"/>
  </r>
  <r>
    <d v="2026-08-18T00:00:00"/>
    <x v="0"/>
    <x v="1"/>
    <x v="17"/>
  </r>
  <r>
    <d v="2026-08-19T00:00:00"/>
    <x v="0"/>
    <x v="0"/>
    <x v="14"/>
  </r>
  <r>
    <d v="2026-08-19T00:00:00"/>
    <x v="0"/>
    <x v="0"/>
    <x v="15"/>
  </r>
  <r>
    <d v="2026-08-19T00:00:00"/>
    <x v="0"/>
    <x v="0"/>
    <x v="0"/>
  </r>
  <r>
    <d v="2026-08-19T00:00:00"/>
    <x v="0"/>
    <x v="1"/>
    <x v="1"/>
  </r>
  <r>
    <d v="2026-08-20T00:00:00"/>
    <x v="0"/>
    <x v="0"/>
    <x v="2"/>
  </r>
  <r>
    <d v="2026-08-20T00:00:00"/>
    <x v="0"/>
    <x v="0"/>
    <x v="20"/>
  </r>
  <r>
    <d v="2026-08-20T00:00:00"/>
    <x v="0"/>
    <x v="0"/>
    <x v="16"/>
  </r>
  <r>
    <d v="2026-08-20T00:00:00"/>
    <x v="0"/>
    <x v="1"/>
    <x v="4"/>
  </r>
  <r>
    <d v="2026-08-21T00:00:00"/>
    <x v="0"/>
    <x v="0"/>
    <x v="7"/>
  </r>
  <r>
    <d v="2026-08-21T00:00:00"/>
    <x v="0"/>
    <x v="0"/>
    <x v="12"/>
  </r>
  <r>
    <d v="2026-08-21T00:00:00"/>
    <x v="0"/>
    <x v="0"/>
    <x v="8"/>
  </r>
  <r>
    <d v="2026-08-21T00:00:00"/>
    <x v="0"/>
    <x v="1"/>
    <x v="9"/>
  </r>
  <r>
    <d v="2026-08-22T00:00:00"/>
    <x v="1"/>
    <x v="0"/>
    <x v="3"/>
  </r>
  <r>
    <d v="2026-08-22T00:00:00"/>
    <x v="1"/>
    <x v="0"/>
    <x v="21"/>
  </r>
  <r>
    <d v="2026-08-22T00:00:00"/>
    <x v="1"/>
    <x v="0"/>
    <x v="19"/>
  </r>
  <r>
    <d v="2026-08-22T00:00:00"/>
    <x v="1"/>
    <x v="1"/>
    <x v="11"/>
  </r>
  <r>
    <d v="2026-08-23T00:00:00"/>
    <x v="1"/>
    <x v="0"/>
    <x v="5"/>
  </r>
  <r>
    <d v="2026-08-23T00:00:00"/>
    <x v="1"/>
    <x v="0"/>
    <x v="24"/>
  </r>
  <r>
    <d v="2026-08-23T00:00:00"/>
    <x v="1"/>
    <x v="0"/>
    <x v="15"/>
  </r>
  <r>
    <d v="2026-08-23T00:00:00"/>
    <x v="1"/>
    <x v="1"/>
    <x v="16"/>
  </r>
  <r>
    <d v="2026-08-24T00:00:00"/>
    <x v="0"/>
    <x v="0"/>
    <x v="1"/>
  </r>
  <r>
    <d v="2026-08-24T00:00:00"/>
    <x v="0"/>
    <x v="0"/>
    <x v="20"/>
  </r>
  <r>
    <d v="2026-08-24T00:00:00"/>
    <x v="0"/>
    <x v="0"/>
    <x v="9"/>
  </r>
  <r>
    <d v="2026-08-24T00:00:00"/>
    <x v="0"/>
    <x v="1"/>
    <x v="6"/>
  </r>
  <r>
    <d v="2026-08-25T00:00:00"/>
    <x v="0"/>
    <x v="0"/>
    <x v="4"/>
  </r>
  <r>
    <d v="2026-08-25T00:00:00"/>
    <x v="0"/>
    <x v="0"/>
    <x v="18"/>
  </r>
  <r>
    <d v="2026-08-25T00:00:00"/>
    <x v="0"/>
    <x v="0"/>
    <x v="23"/>
  </r>
  <r>
    <d v="2026-08-25T00:00:00"/>
    <x v="0"/>
    <x v="1"/>
    <x v="7"/>
  </r>
  <r>
    <d v="2026-08-26T00:00:00"/>
    <x v="0"/>
    <x v="0"/>
    <x v="22"/>
  </r>
  <r>
    <d v="2026-08-26T00:00:00"/>
    <x v="0"/>
    <x v="0"/>
    <x v="14"/>
  </r>
  <r>
    <d v="2026-08-26T00:00:00"/>
    <x v="0"/>
    <x v="0"/>
    <x v="10"/>
  </r>
  <r>
    <d v="2026-08-26T00:00:00"/>
    <x v="0"/>
    <x v="1"/>
    <x v="13"/>
  </r>
  <r>
    <d v="2026-08-27T00:00:00"/>
    <x v="0"/>
    <x v="0"/>
    <x v="12"/>
  </r>
  <r>
    <d v="2026-08-27T00:00:00"/>
    <x v="0"/>
    <x v="0"/>
    <x v="8"/>
  </r>
  <r>
    <d v="2026-08-27T00:00:00"/>
    <x v="0"/>
    <x v="0"/>
    <x v="17"/>
  </r>
  <r>
    <d v="2026-08-27T00:00:00"/>
    <x v="0"/>
    <x v="1"/>
    <x v="2"/>
  </r>
  <r>
    <d v="2026-08-28T00:00:00"/>
    <x v="0"/>
    <x v="0"/>
    <x v="0"/>
  </r>
  <r>
    <d v="2026-08-28T00:00:00"/>
    <x v="0"/>
    <x v="0"/>
    <x v="13"/>
  </r>
  <r>
    <d v="2026-08-28T00:00:00"/>
    <x v="0"/>
    <x v="0"/>
    <x v="16"/>
  </r>
  <r>
    <d v="2026-08-28T00:00:00"/>
    <x v="0"/>
    <x v="1"/>
    <x v="5"/>
  </r>
  <r>
    <d v="2026-08-29T00:00:00"/>
    <x v="1"/>
    <x v="0"/>
    <x v="7"/>
  </r>
  <r>
    <d v="2026-08-29T00:00:00"/>
    <x v="1"/>
    <x v="0"/>
    <x v="6"/>
  </r>
  <r>
    <d v="2026-08-29T00:00:00"/>
    <x v="1"/>
    <x v="0"/>
    <x v="11"/>
  </r>
  <r>
    <d v="2026-08-29T00:00:00"/>
    <x v="1"/>
    <x v="1"/>
    <x v="22"/>
  </r>
  <r>
    <d v="2026-08-30T00:00:00"/>
    <x v="1"/>
    <x v="0"/>
    <x v="2"/>
  </r>
  <r>
    <d v="2026-08-30T00:00:00"/>
    <x v="1"/>
    <x v="0"/>
    <x v="23"/>
  </r>
  <r>
    <d v="2026-08-30T00:00:00"/>
    <x v="1"/>
    <x v="0"/>
    <x v="10"/>
  </r>
  <r>
    <d v="2026-08-30T00:00:00"/>
    <x v="1"/>
    <x v="1"/>
    <x v="3"/>
  </r>
  <r>
    <d v="2026-08-31T00:00:00"/>
    <x v="0"/>
    <x v="0"/>
    <x v="19"/>
  </r>
  <r>
    <d v="2026-08-31T00:00:00"/>
    <x v="0"/>
    <x v="0"/>
    <x v="24"/>
  </r>
  <r>
    <d v="2026-08-31T00:00:00"/>
    <x v="0"/>
    <x v="0"/>
    <x v="21"/>
  </r>
  <r>
    <d v="2026-08-31T00:00:00"/>
    <x v="0"/>
    <x v="1"/>
    <x v="15"/>
  </r>
  <r>
    <d v="2026-09-01T00:00:00"/>
    <x v="0"/>
    <x v="0"/>
    <x v="1"/>
  </r>
  <r>
    <d v="2026-09-01T00:00:00"/>
    <x v="0"/>
    <x v="0"/>
    <x v="20"/>
  </r>
  <r>
    <d v="2026-09-01T00:00:00"/>
    <x v="0"/>
    <x v="0"/>
    <x v="9"/>
  </r>
  <r>
    <d v="2026-09-01T00:00:00"/>
    <x v="0"/>
    <x v="1"/>
    <x v="8"/>
  </r>
  <r>
    <d v="2026-09-02T00:00:00"/>
    <x v="0"/>
    <x v="0"/>
    <x v="4"/>
  </r>
  <r>
    <d v="2026-09-02T00:00:00"/>
    <x v="0"/>
    <x v="0"/>
    <x v="12"/>
  </r>
  <r>
    <d v="2026-09-02T00:00:00"/>
    <x v="0"/>
    <x v="0"/>
    <x v="17"/>
  </r>
  <r>
    <d v="2026-09-02T00:00:00"/>
    <x v="0"/>
    <x v="1"/>
    <x v="0"/>
  </r>
  <r>
    <d v="2026-09-03T00:00:00"/>
    <x v="0"/>
    <x v="0"/>
    <x v="18"/>
  </r>
  <r>
    <d v="2026-09-03T00:00:00"/>
    <x v="0"/>
    <x v="0"/>
    <x v="14"/>
  </r>
  <r>
    <d v="2026-09-03T00:00:00"/>
    <x v="0"/>
    <x v="0"/>
    <x v="11"/>
  </r>
  <r>
    <d v="2026-09-03T00:00:00"/>
    <x v="0"/>
    <x v="1"/>
    <x v="21"/>
  </r>
  <r>
    <d v="2026-09-04T00:00:00"/>
    <x v="0"/>
    <x v="0"/>
    <x v="2"/>
  </r>
  <r>
    <d v="2026-09-04T00:00:00"/>
    <x v="0"/>
    <x v="0"/>
    <x v="6"/>
  </r>
  <r>
    <d v="2026-09-04T00:00:00"/>
    <x v="0"/>
    <x v="0"/>
    <x v="3"/>
  </r>
  <r>
    <d v="2026-09-04T00:00:00"/>
    <x v="0"/>
    <x v="1"/>
    <x v="10"/>
  </r>
  <r>
    <d v="2026-09-05T00:00:00"/>
    <x v="1"/>
    <x v="0"/>
    <x v="16"/>
  </r>
  <r>
    <d v="2026-09-05T00:00:00"/>
    <x v="1"/>
    <x v="0"/>
    <x v="22"/>
  </r>
  <r>
    <d v="2026-09-05T00:00:00"/>
    <x v="1"/>
    <x v="0"/>
    <x v="7"/>
  </r>
  <r>
    <d v="2026-09-05T00:00:00"/>
    <x v="1"/>
    <x v="1"/>
    <x v="24"/>
  </r>
  <r>
    <d v="2026-09-06T00:00:00"/>
    <x v="1"/>
    <x v="0"/>
    <x v="13"/>
  </r>
  <r>
    <d v="2026-09-06T00:00:00"/>
    <x v="1"/>
    <x v="0"/>
    <x v="8"/>
  </r>
  <r>
    <d v="2026-09-06T00:00:00"/>
    <x v="1"/>
    <x v="0"/>
    <x v="0"/>
  </r>
  <r>
    <d v="2026-09-06T00:00:00"/>
    <x v="1"/>
    <x v="1"/>
    <x v="23"/>
  </r>
  <r>
    <d v="2026-09-07T00:00:00"/>
    <x v="0"/>
    <x v="0"/>
    <x v="15"/>
  </r>
  <r>
    <d v="2026-09-07T00:00:00"/>
    <x v="0"/>
    <x v="0"/>
    <x v="5"/>
  </r>
  <r>
    <d v="2026-09-07T00:00:00"/>
    <x v="0"/>
    <x v="0"/>
    <x v="19"/>
  </r>
  <r>
    <d v="2026-09-07T00:00:00"/>
    <x v="0"/>
    <x v="1"/>
    <x v="17"/>
  </r>
  <r>
    <d v="2026-09-08T00:00:00"/>
    <x v="0"/>
    <x v="0"/>
    <x v="20"/>
  </r>
  <r>
    <d v="2026-09-08T00:00:00"/>
    <x v="0"/>
    <x v="0"/>
    <x v="1"/>
  </r>
  <r>
    <d v="2026-09-08T00:00:00"/>
    <x v="0"/>
    <x v="0"/>
    <x v="9"/>
  </r>
  <r>
    <d v="2026-09-08T00:00:00"/>
    <x v="0"/>
    <x v="1"/>
    <x v="4"/>
  </r>
  <r>
    <d v="2026-09-09T00:00:00"/>
    <x v="0"/>
    <x v="0"/>
    <x v="12"/>
  </r>
  <r>
    <d v="2026-09-09T00:00:00"/>
    <x v="0"/>
    <x v="0"/>
    <x v="14"/>
  </r>
  <r>
    <d v="2026-09-09T00:00:00"/>
    <x v="0"/>
    <x v="0"/>
    <x v="18"/>
  </r>
  <r>
    <d v="2026-09-09T00:00:00"/>
    <x v="0"/>
    <x v="1"/>
    <x v="19"/>
  </r>
  <r>
    <d v="2026-09-10T00:00:00"/>
    <x v="0"/>
    <x v="0"/>
    <x v="23"/>
  </r>
  <r>
    <d v="2026-09-10T00:00:00"/>
    <x v="0"/>
    <x v="0"/>
    <x v="24"/>
  </r>
  <r>
    <d v="2026-09-10T00:00:00"/>
    <x v="0"/>
    <x v="0"/>
    <x v="21"/>
  </r>
  <r>
    <d v="2026-09-10T00:00:00"/>
    <x v="0"/>
    <x v="1"/>
    <x v="1"/>
  </r>
  <r>
    <d v="2026-09-11T00:00:00"/>
    <x v="0"/>
    <x v="0"/>
    <x v="10"/>
  </r>
  <r>
    <d v="2026-09-11T00:00:00"/>
    <x v="0"/>
    <x v="0"/>
    <x v="5"/>
  </r>
  <r>
    <d v="2026-09-11T00:00:00"/>
    <x v="0"/>
    <x v="0"/>
    <x v="13"/>
  </r>
  <r>
    <d v="2026-09-11T00:00:00"/>
    <x v="0"/>
    <x v="1"/>
    <x v="20"/>
  </r>
  <r>
    <d v="2026-09-12T00:00:00"/>
    <x v="1"/>
    <x v="0"/>
    <x v="16"/>
  </r>
  <r>
    <d v="2026-09-12T00:00:00"/>
    <x v="1"/>
    <x v="0"/>
    <x v="17"/>
  </r>
  <r>
    <d v="2026-09-12T00:00:00"/>
    <x v="1"/>
    <x v="0"/>
    <x v="8"/>
  </r>
  <r>
    <d v="2026-09-12T00:00:00"/>
    <x v="1"/>
    <x v="1"/>
    <x v="12"/>
  </r>
  <r>
    <d v="2026-09-13T00:00:00"/>
    <x v="1"/>
    <x v="0"/>
    <x v="22"/>
  </r>
  <r>
    <d v="2026-09-13T00:00:00"/>
    <x v="1"/>
    <x v="0"/>
    <x v="6"/>
  </r>
  <r>
    <d v="2026-09-13T00:00:00"/>
    <x v="1"/>
    <x v="0"/>
    <x v="7"/>
  </r>
  <r>
    <d v="2026-09-13T00:00:00"/>
    <x v="1"/>
    <x v="1"/>
    <x v="9"/>
  </r>
  <r>
    <d v="2026-09-14T00:00:00"/>
    <x v="0"/>
    <x v="0"/>
    <x v="15"/>
  </r>
  <r>
    <d v="2026-09-14T00:00:00"/>
    <x v="0"/>
    <x v="0"/>
    <x v="11"/>
  </r>
  <r>
    <d v="2026-09-14T00:00:00"/>
    <x v="0"/>
    <x v="0"/>
    <x v="3"/>
  </r>
  <r>
    <d v="2026-09-14T00:00:00"/>
    <x v="0"/>
    <x v="1"/>
    <x v="14"/>
  </r>
  <r>
    <d v="2026-09-15T00:00:00"/>
    <x v="0"/>
    <x v="0"/>
    <x v="2"/>
  </r>
  <r>
    <d v="2026-09-15T00:00:00"/>
    <x v="0"/>
    <x v="0"/>
    <x v="0"/>
  </r>
  <r>
    <d v="2026-09-15T00:00:00"/>
    <x v="0"/>
    <x v="0"/>
    <x v="4"/>
  </r>
  <r>
    <d v="2026-09-15T00:00:00"/>
    <x v="0"/>
    <x v="1"/>
    <x v="18"/>
  </r>
  <r>
    <d v="2026-09-16T00:00:00"/>
    <x v="0"/>
    <x v="0"/>
    <x v="23"/>
  </r>
  <r>
    <d v="2026-09-16T00:00:00"/>
    <x v="0"/>
    <x v="0"/>
    <x v="10"/>
  </r>
  <r>
    <d v="2026-09-16T00:00:00"/>
    <x v="0"/>
    <x v="0"/>
    <x v="19"/>
  </r>
  <r>
    <d v="2026-09-16T00:00:00"/>
    <x v="0"/>
    <x v="1"/>
    <x v="16"/>
  </r>
  <r>
    <d v="2026-09-17T00:00:00"/>
    <x v="0"/>
    <x v="0"/>
    <x v="21"/>
  </r>
  <r>
    <d v="2026-09-17T00:00:00"/>
    <x v="0"/>
    <x v="0"/>
    <x v="24"/>
  </r>
  <r>
    <d v="2026-09-17T00:00:00"/>
    <x v="0"/>
    <x v="0"/>
    <x v="5"/>
  </r>
  <r>
    <d v="2026-09-17T00:00:00"/>
    <x v="0"/>
    <x v="1"/>
    <x v="11"/>
  </r>
  <r>
    <d v="2026-09-18T00:00:00"/>
    <x v="0"/>
    <x v="0"/>
    <x v="2"/>
  </r>
  <r>
    <d v="2026-09-18T00:00:00"/>
    <x v="0"/>
    <x v="0"/>
    <x v="3"/>
  </r>
  <r>
    <d v="2026-09-18T00:00:00"/>
    <x v="0"/>
    <x v="0"/>
    <x v="15"/>
  </r>
  <r>
    <d v="2026-09-18T00:00:00"/>
    <x v="0"/>
    <x v="1"/>
    <x v="22"/>
  </r>
  <r>
    <d v="2026-09-19T00:00:00"/>
    <x v="1"/>
    <x v="0"/>
    <x v="13"/>
  </r>
  <r>
    <d v="2026-09-19T00:00:00"/>
    <x v="1"/>
    <x v="0"/>
    <x v="12"/>
  </r>
  <r>
    <d v="2026-09-19T00:00:00"/>
    <x v="1"/>
    <x v="0"/>
    <x v="18"/>
  </r>
  <r>
    <d v="2026-09-19T00:00:00"/>
    <x v="1"/>
    <x v="1"/>
    <x v="7"/>
  </r>
  <r>
    <d v="2026-09-20T00:00:00"/>
    <x v="1"/>
    <x v="0"/>
    <x v="14"/>
  </r>
  <r>
    <d v="2026-09-20T00:00:00"/>
    <x v="1"/>
    <x v="0"/>
    <x v="1"/>
  </r>
  <r>
    <d v="2026-09-20T00:00:00"/>
    <x v="1"/>
    <x v="0"/>
    <x v="17"/>
  </r>
  <r>
    <d v="2026-09-20T00:00:00"/>
    <x v="1"/>
    <x v="1"/>
    <x v="6"/>
  </r>
  <r>
    <d v="2026-09-21T00:00:00"/>
    <x v="0"/>
    <x v="0"/>
    <x v="20"/>
  </r>
  <r>
    <d v="2026-09-21T00:00:00"/>
    <x v="0"/>
    <x v="0"/>
    <x v="0"/>
  </r>
  <r>
    <d v="2026-09-21T00:00:00"/>
    <x v="0"/>
    <x v="0"/>
    <x v="9"/>
  </r>
  <r>
    <d v="2026-09-21T00:00:00"/>
    <x v="0"/>
    <x v="1"/>
    <x v="4"/>
  </r>
  <r>
    <d v="2026-09-22T00:00:00"/>
    <x v="0"/>
    <x v="0"/>
    <x v="8"/>
  </r>
  <r>
    <d v="2026-09-22T00:00:00"/>
    <x v="0"/>
    <x v="0"/>
    <x v="11"/>
  </r>
  <r>
    <d v="2026-09-22T00:00:00"/>
    <x v="0"/>
    <x v="0"/>
    <x v="16"/>
  </r>
  <r>
    <d v="2026-09-22T00:00:00"/>
    <x v="0"/>
    <x v="1"/>
    <x v="13"/>
  </r>
  <r>
    <d v="2026-09-23T00:00:00"/>
    <x v="0"/>
    <x v="0"/>
    <x v="7"/>
  </r>
  <r>
    <d v="2026-09-23T00:00:00"/>
    <x v="0"/>
    <x v="0"/>
    <x v="6"/>
  </r>
  <r>
    <d v="2026-09-23T00:00:00"/>
    <x v="0"/>
    <x v="0"/>
    <x v="22"/>
  </r>
  <r>
    <d v="2026-09-23T00:00:00"/>
    <x v="0"/>
    <x v="1"/>
    <x v="5"/>
  </r>
  <r>
    <d v="2026-09-24T00:00:00"/>
    <x v="0"/>
    <x v="0"/>
    <x v="4"/>
  </r>
  <r>
    <d v="2026-09-24T00:00:00"/>
    <x v="0"/>
    <x v="0"/>
    <x v="17"/>
  </r>
  <r>
    <d v="2026-09-24T00:00:00"/>
    <x v="0"/>
    <x v="0"/>
    <x v="1"/>
  </r>
  <r>
    <d v="2026-09-24T00:00:00"/>
    <x v="0"/>
    <x v="1"/>
    <x v="3"/>
  </r>
  <r>
    <d v="2026-09-25T00:00:00"/>
    <x v="0"/>
    <x v="0"/>
    <x v="19"/>
  </r>
  <r>
    <d v="2026-09-25T00:00:00"/>
    <x v="0"/>
    <x v="0"/>
    <x v="23"/>
  </r>
  <r>
    <d v="2026-09-25T00:00:00"/>
    <x v="0"/>
    <x v="0"/>
    <x v="10"/>
  </r>
  <r>
    <d v="2026-09-25T00:00:00"/>
    <x v="0"/>
    <x v="1"/>
    <x v="2"/>
  </r>
  <r>
    <d v="2026-09-26T00:00:00"/>
    <x v="1"/>
    <x v="0"/>
    <x v="24"/>
  </r>
  <r>
    <d v="2026-09-26T00:00:00"/>
    <x v="1"/>
    <x v="0"/>
    <x v="21"/>
  </r>
  <r>
    <d v="2026-09-26T00:00:00"/>
    <x v="1"/>
    <x v="0"/>
    <x v="15"/>
  </r>
  <r>
    <d v="2026-09-26T00:00:00"/>
    <x v="1"/>
    <x v="1"/>
    <x v="14"/>
  </r>
  <r>
    <d v="2026-09-27T00:00:00"/>
    <x v="1"/>
    <x v="0"/>
    <x v="12"/>
  </r>
  <r>
    <d v="2026-09-27T00:00:00"/>
    <x v="1"/>
    <x v="0"/>
    <x v="9"/>
  </r>
  <r>
    <d v="2026-09-27T00:00:00"/>
    <x v="1"/>
    <x v="0"/>
    <x v="8"/>
  </r>
  <r>
    <d v="2026-09-27T00:00:00"/>
    <x v="1"/>
    <x v="1"/>
    <x v="18"/>
  </r>
  <r>
    <d v="2026-09-28T00:00:00"/>
    <x v="0"/>
    <x v="0"/>
    <x v="20"/>
  </r>
  <r>
    <d v="2026-09-28T00:00:00"/>
    <x v="0"/>
    <x v="0"/>
    <x v="0"/>
  </r>
  <r>
    <d v="2026-09-28T00:00:00"/>
    <x v="0"/>
    <x v="0"/>
    <x v="13"/>
  </r>
  <r>
    <d v="2026-09-28T00:00:00"/>
    <x v="0"/>
    <x v="1"/>
    <x v="21"/>
  </r>
  <r>
    <d v="2026-09-29T00:00:00"/>
    <x v="0"/>
    <x v="0"/>
    <x v="6"/>
  </r>
  <r>
    <d v="2026-09-29T00:00:00"/>
    <x v="0"/>
    <x v="0"/>
    <x v="22"/>
  </r>
  <r>
    <d v="2026-09-29T00:00:00"/>
    <x v="0"/>
    <x v="0"/>
    <x v="7"/>
  </r>
  <r>
    <d v="2026-09-29T00:00:00"/>
    <x v="0"/>
    <x v="1"/>
    <x v="10"/>
  </r>
  <r>
    <d v="2026-09-30T00:00:00"/>
    <x v="0"/>
    <x v="0"/>
    <x v="4"/>
  </r>
  <r>
    <d v="2026-09-30T00:00:00"/>
    <x v="0"/>
    <x v="0"/>
    <x v="3"/>
  </r>
  <r>
    <d v="2026-09-30T00:00:00"/>
    <x v="0"/>
    <x v="0"/>
    <x v="2"/>
  </r>
  <r>
    <d v="2026-09-30T00:00:00"/>
    <x v="0"/>
    <x v="1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5A15E4-7560-48A2-B0F1-7E00ECE34020}" name="Draaitabel1" cacheId="126" applyNumberFormats="0" applyBorderFormats="0" applyFontFormats="0" applyPatternFormats="0" applyAlignmentFormats="0" applyWidthHeightFormats="1" dataCaption="Waarden" grandTotalCaption="Grand total" updatedVersion="8" minRefreshableVersion="3" useAutoFormatting="1" itemPrintTitles="1" createdVersion="8" indent="0" compact="0" compactData="0" gridDropZones="1" multipleFieldFilters="0">
  <location ref="X2:AE30" firstHeaderRow="1" firstDataRow="3" firstDataCol="1"/>
  <pivotFields count="4"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name="wkd" axis="axisCol" compact="0" outline="0" subtotalTop="0" showAll="0" insertBlankRow="1">
      <items count="6">
        <item m="1" x="4"/>
        <item m="1" x="2"/>
        <item m="1" x="3"/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ubtotalCaption="Total ?" compact="0" outline="0" subtotalTop="0" showAll="0" insertBlankRow="1">
      <items count="5">
        <item m="1" x="2"/>
        <item m="1" x="3"/>
        <item x="0"/>
        <item x="1"/>
        <item t="default"/>
      </items>
    </pivotField>
    <pivotField axis="axisRow" dataField="1" compact="0" outline="0" subtotalTop="0" showAll="0" insertBlankRow="1" sortType="ascending">
      <items count="59">
        <item m="1" x="53"/>
        <item m="1" x="49"/>
        <item m="1" x="52"/>
        <item m="1" x="54"/>
        <item m="1" x="50"/>
        <item m="1" x="55"/>
        <item m="1" x="47"/>
        <item m="1" x="51"/>
        <item m="1" x="48"/>
        <item x="15"/>
        <item n="SM BEULQUE" m="1" x="42"/>
        <item n="SM BEULQUE2" x="14"/>
        <item n="SM BONNIFAIT" m="1" x="27"/>
        <item n="SM BONNIFAIT2" x="9"/>
        <item x="1"/>
        <item x="4"/>
        <item n="SM CAMOU" m="1" x="46"/>
        <item n="SM CAMOU2" x="0"/>
        <item n="SM CHAPART" m="1" x="45"/>
        <item n="SM CHAPART2" x="23"/>
        <item n="SM CRETON" m="1" x="39"/>
        <item n="SM CRETON2" x="16"/>
        <item n="SM DEL ROSSO" m="1" x="43"/>
        <item n="SM DEL ROSSO2" x="2"/>
        <item n="SM DESAUTE" m="1" x="29"/>
        <item n="SM DESAUTE2" x="17"/>
        <item n="SM ENGRAND" m="1" x="25"/>
        <item n="SM ENGRAND2" x="10"/>
        <item n="SM JAN" m="1" x="44"/>
        <item n="SM JAN2" x="5"/>
        <item n="SM LASNIER" m="1" x="38"/>
        <item n="SM LASNIER2" x="13"/>
        <item n="SM MANTEAU" m="1" x="35"/>
        <item n="SM MANTEAU2" x="20"/>
        <item n="SM MARTIN" m="1" x="28"/>
        <item n="SM MARTIN2" x="8"/>
        <item n="SM PAILLARD" m="1" x="36"/>
        <item n="SM PAILLARD2" x="3"/>
        <item n="SM POMARES" m="1" x="37"/>
        <item n="SM POMARES2" x="7"/>
        <item n="SM RISAL" m="1" x="30"/>
        <item n="SM RISAL2" x="12"/>
        <item n="SM RODIER" m="1" x="34"/>
        <item n="SM RODIER2" x="22"/>
        <item n="SM TAILLANDIER" m="1" x="32"/>
        <item n="SM TAILLANDIER2" x="18"/>
        <item n="SM TAYLOR" m="1" x="31"/>
        <item n="SM TAYLOR2" x="11"/>
        <item n="SM TOURNAYRE" m="1" x="41"/>
        <item n="SM TOURNAYRE2" x="6"/>
        <item n="SM TRUPIT" m="1" x="40"/>
        <item n="SM TRUPIT2" x="21"/>
        <item n="SM VERSPLATE" m="1" x="33"/>
        <item n="SM VERSPLATE2" x="19"/>
        <item n="SM VRIGNAUD" m="1" x="26"/>
        <item n="SM VRIGNAUD2" x="24"/>
        <item m="1" x="56"/>
        <item m="1" x="5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3"/>
  </rowFields>
  <rowItems count="26">
    <i>
      <x v="9"/>
    </i>
    <i>
      <x v="11"/>
    </i>
    <i>
      <x v="13"/>
    </i>
    <i>
      <x v="14"/>
    </i>
    <i>
      <x v="15"/>
    </i>
    <i>
      <x v="17"/>
    </i>
    <i>
      <x v="19"/>
    </i>
    <i>
      <x v="21"/>
    </i>
    <i>
      <x v="23"/>
    </i>
    <i>
      <x v="25"/>
    </i>
    <i>
      <x v="27"/>
    </i>
    <i>
      <x v="29"/>
    </i>
    <i>
      <x v="31"/>
    </i>
    <i>
      <x v="33"/>
    </i>
    <i>
      <x v="35"/>
    </i>
    <i>
      <x v="37"/>
    </i>
    <i>
      <x v="39"/>
    </i>
    <i>
      <x v="41"/>
    </i>
    <i>
      <x v="43"/>
    </i>
    <i>
      <x v="45"/>
    </i>
    <i>
      <x v="47"/>
    </i>
    <i>
      <x v="49"/>
    </i>
    <i>
      <x v="51"/>
    </i>
    <i>
      <x v="53"/>
    </i>
    <i>
      <x v="55"/>
    </i>
    <i t="grand">
      <x/>
    </i>
  </rowItems>
  <colFields count="2">
    <field x="2"/>
    <field x="1"/>
  </colFields>
  <colItems count="7">
    <i>
      <x v="2"/>
      <x v="3"/>
    </i>
    <i r="1">
      <x v="4"/>
    </i>
    <i t="default">
      <x v="2"/>
    </i>
    <i>
      <x v="3"/>
      <x v="3"/>
    </i>
    <i r="1">
      <x v="4"/>
    </i>
    <i t="default">
      <x v="3"/>
    </i>
    <i t="grand">
      <x/>
    </i>
  </colItems>
  <dataFields count="1">
    <dataField name="nombre" fld="3" subtotal="count" baseField="0" baseItem="0"/>
  </dataFields>
  <formats count="2">
    <format dxfId="147">
      <pivotArea dataOnly="0" outline="0" fieldPosition="0">
        <references count="1">
          <reference field="2" count="0" defaultSubtotal="1"/>
        </references>
      </pivotArea>
    </format>
    <format dxfId="146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B3387F-A3F0-40F8-BF3F-5E573AC77586}" name="Tableau1" displayName="Tableau1" ref="E2:F27" totalsRowShown="0" headerRowDxfId="145">
  <tableColumns count="2">
    <tableColumn id="2" xr3:uid="{CDEB73E4-6F0D-4607-9117-3EC59477CA7E}" name="N°" dataDxfId="144">
      <calculatedColumnFormula>ROW()-ROW($E$2)</calculatedColumnFormula>
    </tableColumn>
    <tableColumn id="1" xr3:uid="{FD419E1E-64DA-440A-BFC7-41D42330E43A}" name="CHEF DE QUART" dataDxfId="14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48824E6-FECE-495F-8F5A-27319AC7E269}" name="TBL_Absences" displayName="TBL_Absences" ref="K2:O78" totalsRowShown="0" headerRowDxfId="142">
  <tableColumns count="5">
    <tableColumn id="4" xr3:uid="{2A4E1FC4-D5A5-4BDF-80CF-1A6FD3EFAF52}" name="N°" dataDxfId="141">
      <calculatedColumnFormula>INDEX(Tableau1[N°],MATCH(TBL_Absences[[#This Row],[nom]],Tableau1[CHEF DE QUART],0))</calculatedColumnFormula>
    </tableColumn>
    <tableColumn id="1" xr3:uid="{65259419-AD17-477E-9526-A36AF0B18B67}" name="nom" dataDxfId="140"/>
    <tableColumn id="2" xr3:uid="{96EAB51A-9F0D-4DE7-B8FE-6B680CC6FF93}" name="du" dataDxfId="139"/>
    <tableColumn id="3" xr3:uid="{C2B7BC85-6CE7-44A5-B3CE-F84E9018A11B}" name="au" dataDxfId="138"/>
    <tableColumn id="5" xr3:uid="{2E94BAC1-3321-428B-9A63-4C6A9754B50C}" name="comm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B3BFEF5-CF33-4980-99F0-DEB083FFAF63}" name="Tabel8" displayName="Tabel8" ref="A2:B14" totalsRowShown="0">
  <tableColumns count="2">
    <tableColumn id="1" xr3:uid="{F48B883F-0B27-4CF6-B378-7EAA1B45D572}" name="Mois" dataDxfId="137">
      <calculatedColumnFormula>TEXT(Tabel8[[#This Row],[premier]],"[$-fr-fr]MMMM ") &amp; MOD(YEAR(Tabel8[[#This Row],[premier]]),100)</calculatedColumnFormula>
    </tableColumn>
    <tableColumn id="2" xr3:uid="{E2F3B5A3-A174-4885-B410-5EBFEDDF67F2}" name="premier" dataDxfId="136">
      <calculatedColumnFormula>EDATE(DATE_D_ENTREE,ROW()-ROW(Tabel8[[#Headers],[premier]])-1)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F74CD48-E805-404D-A515-690BA60E71D6}" name="TBL_Comment" displayName="TBL_Comment" ref="H2:I5" totalsRowShown="0">
  <autoFilter ref="H2:I5" xr:uid="{CF74CD48-E805-404D-A515-690BA60E71D6}">
    <filterColumn colId="0" hiddenButton="1"/>
    <filterColumn colId="1" hiddenButton="1"/>
  </autoFilter>
  <tableColumns count="2">
    <tableColumn id="1" xr3:uid="{4888D2B5-0D97-4811-9B64-9AFE56DF4472}" name="Raison"/>
    <tableColumn id="2" xr3:uid="{46E8E419-2766-4FA9-A3BF-B9AF0D27E48A}" name="commentai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095C413-AA64-4C8C-AE85-B2CBBA08FCFB}" name="TBL_Mois" displayName="TBL_Mois" ref="B4:AK45" totalsRowShown="0" headerRowDxfId="135" dataDxfId="133" headerRowBorderDxfId="134" tableBorderDxfId="132">
  <autoFilter ref="B4:AK45" xr:uid="{6095C413-AA64-4C8C-AE85-B2CBBA08FCFB}">
    <filterColumn colId="0" hiddenButton="1">
      <customFilters>
        <customFilter operator="notEqual" val=" "/>
      </customFilters>
    </filterColumn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xr3:uid="{1B254FB5-B7DA-43AF-807B-8076FCC11CF7}" name="CHEF DE QUART" dataDxfId="131"/>
    <tableColumn id="2" xr3:uid="{A13BB9B1-1FAA-48F0-842D-AA319069B5CE}" name="SERVICE" dataDxfId="130"/>
    <tableColumn id="3" xr3:uid="{CA818D5A-32B6-40CE-9AC8-FD1D2B9A7623}" name="W-E" dataDxfId="129"/>
    <tableColumn id="4" xr3:uid="{2ADD5D2A-D598-424B-B56B-0A6756996D1F}" name="SPARE" dataDxfId="128"/>
    <tableColumn id="5" xr3:uid="{69ED6149-0538-4879-B6CA-D3DE71735299}" name="INDISPONIBILITE" dataDxfId="127"/>
    <tableColumn id="6" xr3:uid="{D61E63C1-863C-45E5-B8FA-85AA519BE4B9}" name="1" dataDxfId="126">
      <calculatedColumnFormula array="1">IF($B5="","-",IF(SUMPRODUCT((Absent_nom=$B5)*(Absent_Du&lt;=G$1)*(G$1&lt;=Absent_au)),"I",IF(G$2="-","-",IF(COUNTIF(OFFSET(MesServices,G$2-1,,1),$B5),"S",IF(OFFSET(MesSpares,G$2,,1)=$B5,"P","-")))))</calculatedColumnFormula>
    </tableColumn>
    <tableColumn id="7" xr3:uid="{449C0370-9E59-47C4-ACB3-B79F9B8D35C6}" name="2" dataDxfId="125">
      <calculatedColumnFormula array="1">IF($B5="","-",IF(SUMPRODUCT((Absent_nom=$B5)*(Absent_Du&lt;=H$1)*(H$1&lt;=Absent_au)),"I",IF(H$2="-","-",IF(COUNTIF(OFFSET(MesServices,H$2-1,,1),$B5),"S",IF(OFFSET(MesSpares,H$2,,1)=$B5,"P","-")))))</calculatedColumnFormula>
    </tableColumn>
    <tableColumn id="8" xr3:uid="{2C175688-07C4-461D-8C1B-2667785BCBEE}" name="3" dataDxfId="124">
      <calculatedColumnFormula array="1">IF($B5="","-",IF(SUMPRODUCT((Absent_nom=$B5)*(Absent_Du&lt;=I$1)*(I$1&lt;=Absent_au)),"I",IF(I$2="-","-",IF(COUNTIF(OFFSET(MesServices,I$2-1,,1),$B5),"S",IF(OFFSET(MesSpares,I$2,,1)=$B5,"P","-")))))</calculatedColumnFormula>
    </tableColumn>
    <tableColumn id="9" xr3:uid="{F92DDB53-020F-433F-A32B-C01D3E90B9A1}" name="4" dataDxfId="123">
      <calculatedColumnFormula array="1">IF($B5="","-",IF(SUMPRODUCT((Absent_nom=$B5)*(Absent_Du&lt;=J$1)*(J$1&lt;=Absent_au)),"I",IF(J$2="-","-",IF(COUNTIF(OFFSET(MesServices,J$2-1,,1),$B5),"S",IF(OFFSET(MesSpares,J$2,,1)=$B5,"P","-")))))</calculatedColumnFormula>
    </tableColumn>
    <tableColumn id="10" xr3:uid="{0EC4FDF6-DE82-490F-9018-5BE1C46BEEA9}" name="5" dataDxfId="122">
      <calculatedColumnFormula array="1">IF($B5="","-",IF(SUMPRODUCT((Absent_nom=$B5)*(Absent_Du&lt;=K$1)*(K$1&lt;=Absent_au)),"I",IF(K$2="-","-",IF(COUNTIF(OFFSET(MesServices,K$2-1,,1),$B5),"S",IF(OFFSET(MesSpares,K$2,,1)=$B5,"P","-")))))</calculatedColumnFormula>
    </tableColumn>
    <tableColumn id="11" xr3:uid="{9C1F0074-50F9-4A79-A0D3-77DD1850BA9A}" name="6" dataDxfId="121">
      <calculatedColumnFormula array="1">IF($B5="","-",IF(SUMPRODUCT((Absent_nom=$B5)*(Absent_Du&lt;=L$1)*(L$1&lt;=Absent_au)),"I",IF(L$2="-","-",IF(COUNTIF(OFFSET(MesServices,L$2-1,,1),$B5),"S",IF(OFFSET(MesSpares,L$2,,1)=$B5,"P","-")))))</calculatedColumnFormula>
    </tableColumn>
    <tableColumn id="12" xr3:uid="{5CF0EDD6-6588-43C6-856E-38EEE4F8938F}" name="7" dataDxfId="120">
      <calculatedColumnFormula array="1">IF($B5="","-",IF(SUMPRODUCT((Absent_nom=$B5)*(Absent_Du&lt;=M$1)*(M$1&lt;=Absent_au)),"I",IF(M$2="-","-",IF(COUNTIF(OFFSET(MesServices,M$2-1,,1),$B5),"S",IF(OFFSET(MesSpares,M$2,,1)=$B5,"P","-")))))</calculatedColumnFormula>
    </tableColumn>
    <tableColumn id="13" xr3:uid="{23219C41-67A1-4BEB-8227-B5F2971CF4B0}" name="8" dataDxfId="119">
      <calculatedColumnFormula array="1">IF($B5="","-",IF(SUMPRODUCT((Absent_nom=$B5)*(Absent_Du&lt;=N$1)*(N$1&lt;=Absent_au)),"I",IF(N$2="-","-",IF(COUNTIF(OFFSET(MesServices,N$2-1,,1),$B5),"S",IF(OFFSET(MesSpares,N$2,,1)=$B5,"P","-")))))</calculatedColumnFormula>
    </tableColumn>
    <tableColumn id="14" xr3:uid="{99C09928-ABAA-4459-985D-8EA7BCE427CA}" name="9" dataDxfId="118">
      <calculatedColumnFormula array="1">IF($B5="","-",IF(SUMPRODUCT((Absent_nom=$B5)*(Absent_Du&lt;=O$1)*(O$1&lt;=Absent_au)),"I",IF(O$2="-","-",IF(COUNTIF(OFFSET(MesServices,O$2-1,,1),$B5),"S",IF(OFFSET(MesSpares,O$2,,1)=$B5,"P","-")))))</calculatedColumnFormula>
    </tableColumn>
    <tableColumn id="15" xr3:uid="{D31B9F32-6D5F-4608-B076-712F8F5EEBD2}" name="10" dataDxfId="117">
      <calculatedColumnFormula array="1">IF($B5="","-",IF(SUMPRODUCT((Absent_nom=$B5)*(Absent_Du&lt;=P$1)*(P$1&lt;=Absent_au)),"I",IF(P$2="-","-",IF(COUNTIF(OFFSET(MesServices,P$2-1,,1),$B5),"S",IF(OFFSET(MesSpares,P$2,,1)=$B5,"P","-")))))</calculatedColumnFormula>
    </tableColumn>
    <tableColumn id="16" xr3:uid="{F32C1335-860A-4ED2-9F8D-D90ED5465B7C}" name="11" dataDxfId="116">
      <calculatedColumnFormula array="1">IF($B5="","-",IF(SUMPRODUCT((Absent_nom=$B5)*(Absent_Du&lt;=Q$1)*(Q$1&lt;=Absent_au)),"I",IF(Q$2="-","-",IF(COUNTIF(OFFSET(MesServices,Q$2-1,,1),$B5),"S",IF(OFFSET(MesSpares,Q$2,,1)=$B5,"P","-")))))</calculatedColumnFormula>
    </tableColumn>
    <tableColumn id="17" xr3:uid="{60BA51CE-37B9-474E-AD59-508B700659E0}" name="12" dataDxfId="115">
      <calculatedColumnFormula array="1">IF($B5="","-",IF(SUMPRODUCT((Absent_nom=$B5)*(Absent_Du&lt;=R$1)*(R$1&lt;=Absent_au)),"I",IF(R$2="-","-",IF(COUNTIF(OFFSET(MesServices,R$2-1,,1),$B5),"S",IF(OFFSET(MesSpares,R$2,,1)=$B5,"P","-")))))</calculatedColumnFormula>
    </tableColumn>
    <tableColumn id="18" xr3:uid="{F9AA4376-5DC0-40BD-A070-F0B25F989A35}" name="13" dataDxfId="114">
      <calculatedColumnFormula array="1">IF($B5="","-",IF(SUMPRODUCT((Absent_nom=$B5)*(Absent_Du&lt;=S$1)*(S$1&lt;=Absent_au)),"I",IF(S$2="-","-",IF(COUNTIF(OFFSET(MesServices,S$2-1,,1),$B5),"S",IF(OFFSET(MesSpares,S$2,,1)=$B5,"P","-")))))</calculatedColumnFormula>
    </tableColumn>
    <tableColumn id="19" xr3:uid="{3472984B-BB88-4D72-BAB0-0B8B10C381F3}" name="14" dataDxfId="113">
      <calculatedColumnFormula array="1">IF($B5="","-",IF(SUMPRODUCT((Absent_nom=$B5)*(Absent_Du&lt;=T$1)*(T$1&lt;=Absent_au)),"I",IF(T$2="-","-",IF(COUNTIF(OFFSET(MesServices,T$2-1,,1),$B5),"S",IF(OFFSET(MesSpares,T$2,,1)=$B5,"P","-")))))</calculatedColumnFormula>
    </tableColumn>
    <tableColumn id="20" xr3:uid="{EB7B1A98-C65C-46F9-9D90-9D2F9631569A}" name="15" dataDxfId="112">
      <calculatedColumnFormula array="1">IF($B5="","-",IF(SUMPRODUCT((Absent_nom=$B5)*(Absent_Du&lt;=U$1)*(U$1&lt;=Absent_au)),"I",IF(U$2="-","-",IF(COUNTIF(OFFSET(MesServices,U$2-1,,1),$B5),"S",IF(OFFSET(MesSpares,U$2,,1)=$B5,"P","-")))))</calculatedColumnFormula>
    </tableColumn>
    <tableColumn id="21" xr3:uid="{9E279851-9970-401A-9210-DF041F70D7ED}" name="16" dataDxfId="111">
      <calculatedColumnFormula array="1">IF($B5="","-",IF(SUMPRODUCT((Absent_nom=$B5)*(Absent_Du&lt;=V$1)*(V$1&lt;=Absent_au)),"I",IF(V$2="-","-",IF(COUNTIF(OFFSET(MesServices,V$2-1,,1),$B5),"S",IF(OFFSET(MesSpares,V$2,,1)=$B5,"P","-")))))</calculatedColumnFormula>
    </tableColumn>
    <tableColumn id="22" xr3:uid="{31084E34-683E-467E-8F86-0F7783BB5C87}" name="17" dataDxfId="110">
      <calculatedColumnFormula array="1">IF($B5="","-",IF(SUMPRODUCT((Absent_nom=$B5)*(Absent_Du&lt;=W$1)*(W$1&lt;=Absent_au)),"I",IF(W$2="-","-",IF(COUNTIF(OFFSET(MesServices,W$2-1,,1),$B5),"S",IF(OFFSET(MesSpares,W$2,,1)=$B5,"P","-")))))</calculatedColumnFormula>
    </tableColumn>
    <tableColumn id="23" xr3:uid="{7A8A9497-CEBF-4709-8C42-0AE695ECE642}" name="18" dataDxfId="109">
      <calculatedColumnFormula array="1">IF($B5="","-",IF(SUMPRODUCT((Absent_nom=$B5)*(Absent_Du&lt;=X$1)*(X$1&lt;=Absent_au)),"I",IF(X$2="-","-",IF(COUNTIF(OFFSET(MesServices,X$2-1,,1),$B5),"S",IF(OFFSET(MesSpares,X$2,,1)=$B5,"P","-")))))</calculatedColumnFormula>
    </tableColumn>
    <tableColumn id="24" xr3:uid="{F2163CEA-54CC-4CAE-B83A-926BE7995444}" name="19" dataDxfId="108">
      <calculatedColumnFormula array="1">IF($B5="","-",IF(SUMPRODUCT((Absent_nom=$B5)*(Absent_Du&lt;=Y$1)*(Y$1&lt;=Absent_au)),"I",IF(Y$2="-","-",IF(COUNTIF(OFFSET(MesServices,Y$2-1,,1),$B5),"S",IF(OFFSET(MesSpares,Y$2,,1)=$B5,"P","-")))))</calculatedColumnFormula>
    </tableColumn>
    <tableColumn id="25" xr3:uid="{F3C03452-365C-46EA-B8D4-7A6B13E767BE}" name="20" dataDxfId="107">
      <calculatedColumnFormula array="1">IF($B5="","-",IF(SUMPRODUCT((Absent_nom=$B5)*(Absent_Du&lt;=Z$1)*(Z$1&lt;=Absent_au)),"I",IF(Z$2="-","-",IF(COUNTIF(OFFSET(MesServices,Z$2-1,,1),$B5),"S",IF(OFFSET(MesSpares,Z$2,,1)=$B5,"P","-")))))</calculatedColumnFormula>
    </tableColumn>
    <tableColumn id="26" xr3:uid="{2DA1BBDE-9FD5-4DE9-8293-55296E052892}" name="21" dataDxfId="106">
      <calculatedColumnFormula array="1">IF($B5="","-",IF(SUMPRODUCT((Absent_nom=$B5)*(Absent_Du&lt;=AA$1)*(AA$1&lt;=Absent_au)),"I",IF(AA$2="-","-",IF(COUNTIF(OFFSET(MesServices,AA$2-1,,1),$B5),"S",IF(OFFSET(MesSpares,AA$2,,1)=$B5,"P","-")))))</calculatedColumnFormula>
    </tableColumn>
    <tableColumn id="27" xr3:uid="{3D71202F-0DA9-4A92-BEA8-E2278D155748}" name="22" dataDxfId="105">
      <calculatedColumnFormula array="1">IF($B5="","-",IF(SUMPRODUCT((Absent_nom=$B5)*(Absent_Du&lt;=AB$1)*(AB$1&lt;=Absent_au)),"I",IF(AB$2="-","-",IF(COUNTIF(OFFSET(MesServices,AB$2-1,,1),$B5),"S",IF(OFFSET(MesSpares,AB$2,,1)=$B5,"P","-")))))</calculatedColumnFormula>
    </tableColumn>
    <tableColumn id="28" xr3:uid="{4F633D37-4979-4315-967F-11F241A8E45A}" name="23" dataDxfId="104">
      <calculatedColumnFormula array="1">IF($B5="","-",IF(SUMPRODUCT((Absent_nom=$B5)*(Absent_Du&lt;=AC$1)*(AC$1&lt;=Absent_au)),"I",IF(AC$2="-","-",IF(COUNTIF(OFFSET(MesServices,AC$2-1,,1),$B5),"S",IF(OFFSET(MesSpares,AC$2,,1)=$B5,"P","-")))))</calculatedColumnFormula>
    </tableColumn>
    <tableColumn id="29" xr3:uid="{C3D2E7E2-5C53-46EA-AF35-429D417B8EE8}" name="24" dataDxfId="103">
      <calculatedColumnFormula array="1">IF($B5="","-",IF(SUMPRODUCT((Absent_nom=$B5)*(Absent_Du&lt;=AD$1)*(AD$1&lt;=Absent_au)),"I",IF(AD$2="-","-",IF(COUNTIF(OFFSET(MesServices,AD$2-1,,1),$B5),"S",IF(OFFSET(MesSpares,AD$2,,1)=$B5,"P","-")))))</calculatedColumnFormula>
    </tableColumn>
    <tableColumn id="30" xr3:uid="{1A6F1482-1647-4ED2-8880-A75D1ECD0EB3}" name="25" dataDxfId="102">
      <calculatedColumnFormula array="1">IF($B5="","-",IF(SUMPRODUCT((Absent_nom=$B5)*(Absent_Du&lt;=AE$1)*(AE$1&lt;=Absent_au)),"I",IF(AE$2="-","-",IF(COUNTIF(OFFSET(MesServices,AE$2-1,,1),$B5),"S",IF(OFFSET(MesSpares,AE$2,,1)=$B5,"P","-")))))</calculatedColumnFormula>
    </tableColumn>
    <tableColumn id="31" xr3:uid="{843BCB4B-6BFE-4FD2-9FA2-7193DA8216E7}" name="26" dataDxfId="101">
      <calculatedColumnFormula array="1">IF($B5="","-",IF(SUMPRODUCT((Absent_nom=$B5)*(Absent_Du&lt;=AF$1)*(AF$1&lt;=Absent_au)),"I",IF(AF$2="-","-",IF(COUNTIF(OFFSET(MesServices,AF$2-1,,1),$B5),"S",IF(OFFSET(MesSpares,AF$2,,1)=$B5,"P","-")))))</calculatedColumnFormula>
    </tableColumn>
    <tableColumn id="32" xr3:uid="{FC4E9A87-13A3-460A-85A8-5DF384D993AB}" name="27" dataDxfId="100">
      <calculatedColumnFormula array="1">IF($B5="","-",IF(SUMPRODUCT((Absent_nom=$B5)*(Absent_Du&lt;=AG$1)*(AG$1&lt;=Absent_au)),"I",IF(AG$2="-","-",IF(COUNTIF(OFFSET(MesServices,AG$2-1,,1),$B5),"S",IF(OFFSET(MesSpares,AG$2,,1)=$B5,"P","-")))))</calculatedColumnFormula>
    </tableColumn>
    <tableColumn id="33" xr3:uid="{7B55267F-EDDF-4AF0-8F29-9133668F5AE1}" name="28" dataDxfId="99">
      <calculatedColumnFormula array="1">IF($B5="","-",IF(SUMPRODUCT((Absent_nom=$B5)*(Absent_Du&lt;=AH$1)*(AH$1&lt;=Absent_au)),"I",IF(AH$2="-","-",IF(COUNTIF(OFFSET(MesServices,AH$2-1,,1),$B5),"S",IF(OFFSET(MesSpares,AH$2,,1)=$B5,"P","-")))))</calculatedColumnFormula>
    </tableColumn>
    <tableColumn id="34" xr3:uid="{6426C938-DB8F-4FFF-A1E9-5B2CD7677D85}" name="29" dataDxfId="98">
      <calculatedColumnFormula array="1">IF($B5="","-",IF(SUMPRODUCT((Absent_nom=$B5)*(Absent_Du&lt;=AI$1)*(AI$1&lt;=Absent_au)),"I",IF(AI$2="-","-",IF(COUNTIF(OFFSET(MesServices,AI$2-1,,1),$B5),"S",IF(OFFSET(MesSpares,AI$2,,1)=$B5,"P","-")))))</calculatedColumnFormula>
    </tableColumn>
    <tableColumn id="35" xr3:uid="{623E6CCA-F992-44A6-A4B9-11B8089EFDE5}" name="30" dataDxfId="97">
      <calculatedColumnFormula array="1">IF($B5="","-",IF(SUMPRODUCT((Absent_nom=$B5)*(Absent_Du&lt;=AJ$1)*(AJ$1&lt;=Absent_au)),"I",IF(AJ$2="-","-",IF(COUNTIF(OFFSET(MesServices,AJ$2-1,,1),$B5),"S",IF(OFFSET(MesSpares,AJ$2,,1)=$B5,"P","-")))))</calculatedColumnFormula>
    </tableColumn>
    <tableColumn id="36" xr3:uid="{C2E6C165-0B22-488A-BB7B-547B53C79010}" name="31" dataDxfId="96">
      <calculatedColumnFormula array="1">IF($B5="","-",IF(SUMPRODUCT((Absent_nom=$B5)*(Absent_Du&lt;=AK$1)*(AK$1&lt;=Absent_au)),"I",IF(AK$2="-","-",IF(COUNTIF(OFFSET(MesServices,AK$2-1,,1),$B5),"S",IF(OFFSET(MesSpares,AK$2,,1)=$B5,"P","-")))))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00D91F-10D5-480A-9454-47F8E1F37F84}" name="TBL_Assignements" displayName="TBL_Assignements" ref="A6:I371" totalsRowShown="0" headerRowDxfId="95" dataDxfId="94">
  <tableColumns count="9">
    <tableColumn id="1" xr3:uid="{3F7E0CBF-8BFF-4CF0-BBB3-68B3A77A3E56}" name="Date" dataDxfId="93"/>
    <tableColumn id="2" xr3:uid="{1BB29CC8-42DA-4D32-B9BE-63CDBC11569F}" name="Serv1" dataDxfId="92"/>
    <tableColumn id="3" xr3:uid="{D7833F38-F22B-428F-8E79-122CCF3F2C0A}" name="Serv2" dataDxfId="91"/>
    <tableColumn id="4" xr3:uid="{0D230890-9BA1-4838-87DE-4BC40F72D1B3}" name="Serv3" dataDxfId="90"/>
    <tableColumn id="5" xr3:uid="{7A1ABE67-DA6E-4888-A283-227F8DE2E8A0}" name="spare" dataDxfId="89"/>
    <tableColumn id="6" xr3:uid="{8E22FD4F-2E08-49DF-A572-28A9A2C2F53C}" name="Nom1" dataDxfId="88">
      <calculatedColumnFormula>VLOOKUP(TBL_Assignements[[#This Row],[Serv1]],Tableau1[],2,0)</calculatedColumnFormula>
    </tableColumn>
    <tableColumn id="7" xr3:uid="{4BEAB946-5905-4298-9965-4A0C0418033F}" name="Nom2" dataDxfId="87">
      <calculatedColumnFormula>VLOOKUP(TBL_Assignements[[#This Row],[Serv2]],Tableau1[],2,0)</calculatedColumnFormula>
    </tableColumn>
    <tableColumn id="8" xr3:uid="{BE0F0604-3D5C-4A95-9003-70BC12766975}" name="Nom3" dataDxfId="86">
      <calculatedColumnFormula>VLOOKUP(TBL_Assignements[[#This Row],[Serv3]],Tableau1[],2,0)</calculatedColumnFormula>
    </tableColumn>
    <tableColumn id="9" xr3:uid="{F4BA810E-7747-40B1-8186-824D00654F53}" name="Nom4" dataDxfId="85">
      <calculatedColumnFormula>VLOOKUP(TBL_Assignements[[#This Row],[spare]],Tableau1[],2,0)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E4A190-1DEE-48F1-ABAA-7DDD58E45F9D}" name="TBL_Compteurs" displayName="TBL_Compteurs" ref="Z6:AK31" totalsRowShown="0" headerRowDxfId="84" dataDxfId="83">
  <tableColumns count="12">
    <tableColumn id="1" xr3:uid="{4EB6B742-988F-422F-8495-602156283A31}" name="1" dataDxfId="82"/>
    <tableColumn id="2" xr3:uid="{92BE895F-E4A1-4F43-89D2-7505BF472758}" name="2" dataDxfId="81"/>
    <tableColumn id="3" xr3:uid="{919F6257-08B6-40B2-97E8-4FAF7501B91E}" name="3" dataDxfId="80"/>
    <tableColumn id="4" xr3:uid="{5E24B63E-CC3B-43FF-8B26-8FF583F31015}" name="4" dataDxfId="79"/>
    <tableColumn id="5" xr3:uid="{1586F24B-8D1D-4340-94CE-003CD8CAA07D}" name="5" dataDxfId="78"/>
    <tableColumn id="6" xr3:uid="{3D6ED2B5-3893-4581-A136-6C9E48B3A51F}" name="6" dataDxfId="77"/>
    <tableColumn id="7" xr3:uid="{F44D6BA5-EA05-44BE-8731-CB5FB68255A9}" name="7" dataDxfId="76"/>
    <tableColumn id="8" xr3:uid="{B6EE2B0E-1A46-402B-9287-CE79730195D0}" name="8" dataDxfId="75"/>
    <tableColumn id="9" xr3:uid="{4447F6D6-F990-4DD4-8D9C-83E301C92A89}" name="9" dataDxfId="74"/>
    <tableColumn id="10" xr3:uid="{BA10CD17-82C2-49FB-87E3-EE89361DD81A}" name="10" dataDxfId="73"/>
    <tableColumn id="11" xr3:uid="{D61C738C-D525-4945-BD77-F2F4595697DF}" name="11" dataDxfId="72"/>
    <tableColumn id="12" xr3:uid="{4277F70C-8B8C-4BEA-B3C0-C16ED09FC39D}" name="12" dataDxfId="7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0BB2EA-C307-424C-A523-967932B77E9A}" name="TBL_Services" displayName="TBL_Services" ref="AN6:AY31" totalsRowShown="0" headerRowDxfId="70" dataDxfId="69">
  <tableColumns count="12">
    <tableColumn id="1" xr3:uid="{23625FA7-6B4E-44BE-A535-0C4904456AA7}" name="1" dataDxfId="68"/>
    <tableColumn id="2" xr3:uid="{5D97C1A0-553F-4605-A034-61B978213DD5}" name="2" dataDxfId="67"/>
    <tableColumn id="3" xr3:uid="{9908CFBE-77A8-4FBA-842A-25A7469D5B5F}" name="3" dataDxfId="66"/>
    <tableColumn id="4" xr3:uid="{8B2FED35-F04C-4375-8CC0-FBB457B64269}" name="4" dataDxfId="65"/>
    <tableColumn id="5" xr3:uid="{62F08840-CF83-4D68-B847-C90EA1BF1193}" name="5" dataDxfId="64"/>
    <tableColumn id="6" xr3:uid="{8FB9F327-5013-4F05-82F1-4EBE1E7DFF7C}" name="6" dataDxfId="63"/>
    <tableColumn id="7" xr3:uid="{466A6C03-9DC7-4A77-B6AA-DC29956E4D57}" name="7" dataDxfId="62"/>
    <tableColumn id="8" xr3:uid="{1DE88F81-E19C-4B9A-9CCF-20123BB6112C}" name="8" dataDxfId="61"/>
    <tableColumn id="9" xr3:uid="{86FB36D8-FE2F-4B10-942D-842E996553ED}" name="9" dataDxfId="60"/>
    <tableColumn id="10" xr3:uid="{3F803019-0701-44A2-BA69-88C60E8E7A2B}" name="10" dataDxfId="59"/>
    <tableColumn id="11" xr3:uid="{F2EAB90E-B0D3-405E-BB34-583B45E5760E}" name="11" dataDxfId="58"/>
    <tableColumn id="12" xr3:uid="{089536F7-2902-4EA7-A2AB-ACFB7213CD4C}" name="12" dataDxfId="5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ABCAA9-66CE-4FE3-B472-59B18920D7D9}" name="TBL_Spares" displayName="TBL_Spares" ref="BB6:BM31" totalsRowShown="0" headerRowDxfId="56" dataDxfId="55">
  <tableColumns count="12">
    <tableColumn id="1" xr3:uid="{5C913ED5-F263-4480-916E-8E612DE2721D}" name="1" dataDxfId="54"/>
    <tableColumn id="2" xr3:uid="{00ACABDE-4F68-4004-8F53-D509B9716D2A}" name="2" dataDxfId="53"/>
    <tableColumn id="3" xr3:uid="{0CCB74AE-3191-4159-99A9-F702FE7F6ECE}" name="3" dataDxfId="52"/>
    <tableColumn id="4" xr3:uid="{CC297083-BF2E-4ADF-9DD8-555580FC4C29}" name="4" dataDxfId="51"/>
    <tableColumn id="5" xr3:uid="{F350C27B-CC95-41CF-A191-B89AD9641990}" name="5" dataDxfId="50"/>
    <tableColumn id="6" xr3:uid="{10F0B547-2610-41D4-8E59-8DF13F734537}" name="6" dataDxfId="49"/>
    <tableColumn id="7" xr3:uid="{0ABC3937-4B81-42D9-96F3-1C55BCE80925}" name="7" dataDxfId="48"/>
    <tableColumn id="8" xr3:uid="{83376477-610C-42D5-8593-EDC8F91F1120}" name="8" dataDxfId="47"/>
    <tableColumn id="9" xr3:uid="{BDFD0B46-F780-4444-BBB0-602DBC68763E}" name="9" dataDxfId="46"/>
    <tableColumn id="10" xr3:uid="{988135BD-04A9-4095-AF92-A1F17319CA80}" name="10" dataDxfId="45"/>
    <tableColumn id="11" xr3:uid="{5F0E354A-D021-4598-949C-D802B5CEFD24}" name="11" dataDxfId="44"/>
    <tableColumn id="12" xr3:uid="{DCCFEB41-64E2-49D3-8D49-2B7D157D7DB0}" name="12" dataDxfId="4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A1CC24B-417F-4209-B9B9-55252623FE41}" name="TBL_Tot" displayName="TBL_Tot" ref="BP6:BR31" totalsRowShown="0" headerRowDxfId="42" dataDxfId="41" tableBorderDxfId="40">
  <tableColumns count="3">
    <tableColumn id="1" xr3:uid="{342CDABA-0759-4700-93A9-93C47658FE2C}" name="tot" dataDxfId="39"/>
    <tableColumn id="2" xr3:uid="{63F17419-1262-424D-9A11-BB7435E944E3}" name="serv" dataDxfId="38"/>
    <tableColumn id="3" xr3:uid="{37AB6964-99F4-4C6E-AB38-CE44BAB0D723}" name="spare" dataDxfId="3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3E1184B-4E30-4D7B-A3FC-AEA62A66DD21}" name="TBL_Depivot" displayName="TBL_Depivot" ref="CD6:CG1466" insertRowShift="1" totalsRowShown="0">
  <autoFilter ref="CD6:CG1466" xr:uid="{F3E1184B-4E30-4D7B-A3FC-AEA62A66DD21}"/>
  <tableColumns count="4">
    <tableColumn id="1" xr3:uid="{595420CC-AE6F-439C-A266-81E3B6D9C27C}" name="date" dataDxfId="36"/>
    <tableColumn id="2" xr3:uid="{A7CE573C-74E4-484C-8307-04F37145BEF1}" name="Weekend" dataDxfId="35"/>
    <tableColumn id="3" xr3:uid="{0A2150B0-0FB5-45AD-97EB-7D638843958B}" name="Spare" dataDxfId="34"/>
    <tableColumn id="4" xr3:uid="{555EE15B-3FE2-4175-BE7B-C397AF94B589}" name="Nom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B00BB4D-7C2C-4C56-9875-29DE5CDBC324}" name="TBL_Weekend" displayName="TBL_Weekend" ref="BV6:CB31" totalsRowShown="0" headerRowDxfId="33">
  <autoFilter ref="BV6:CB31" xr:uid="{BB00BB4D-7C2C-4C56-9875-29DE5CDBC324}"/>
  <tableColumns count="7">
    <tableColumn id="1" xr3:uid="{1BE1FC56-2D1E-4048-B87C-D2CA2A438314}" name="1" dataDxfId="32"/>
    <tableColumn id="2" xr3:uid="{CDD58738-86F9-476D-890E-48D0C2B842C3}" name="2" dataDxfId="31"/>
    <tableColumn id="3" xr3:uid="{5FDD9364-BE0B-4336-9EB1-42A92F7057B9}" name="3" dataDxfId="30"/>
    <tableColumn id="4" xr3:uid="{DCDD9C12-5E19-46BD-97D1-B7691CA1B13A}" name="4" dataDxfId="29"/>
    <tableColumn id="5" xr3:uid="{543B6E1C-FA90-4D54-8FD8-8BCC93FB9C5D}" name="5" dataDxfId="28"/>
    <tableColumn id="6" xr3:uid="{BB89D20A-840C-49A2-96EF-9E6A31AD8BF2}" name="6" dataDxfId="27"/>
    <tableColumn id="7" xr3:uid="{399953D5-8301-4C8F-8570-7F76541F1D66}" name="all" dataDxfId="26">
      <calculatedColumnFormula>(TBL_Weekend[[#This Row],[2]]+TBL_Weekend[[#This Row],[5]])/(TBL_Weekend[[#This Row],[1]]+TBL_Weekend[[#This Row],[2]]+TBL_Weekend[[#This Row],[4]]+TBL_Weekend[[#This Row],[5]])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1164C70-6A9F-4457-B92C-2D612EAE629D}" name="TBL_List" displayName="TBL_List" ref="L6:W31" totalsRowShown="0" headerRowDxfId="25" headerRowBorderDxfId="24" tableBorderDxfId="23" totalsRowBorderDxfId="22">
  <autoFilter ref="L6:W31" xr:uid="{E1164C70-6A9F-4457-B92C-2D612EAE629D}"/>
  <tableColumns count="12">
    <tableColumn id="1" xr3:uid="{914E42AC-2E6C-4C6B-A622-87DF82627157}" name="1"/>
    <tableColumn id="2" xr3:uid="{F265E77A-8DDE-42AD-BFF3-DA4BC127DBCF}" name="2"/>
    <tableColumn id="3" xr3:uid="{9DC0E45E-2F7C-44C8-9416-FA890EA7DE0F}" name="3"/>
    <tableColumn id="4" xr3:uid="{B4A4BD08-CE9F-404C-90F7-C4D2418D221E}" name="4"/>
    <tableColumn id="5" xr3:uid="{45A9BCFD-14D3-4D05-B618-3AC78BFEFFC1}" name="5"/>
    <tableColumn id="6" xr3:uid="{9E88E620-E367-4AA2-B20F-98DA16934B50}" name="6"/>
    <tableColumn id="7" xr3:uid="{D298FF08-2748-4398-9252-472609DDB8A2}" name="7"/>
    <tableColumn id="8" xr3:uid="{AB25F2FD-F64D-4073-A2F7-EE35422B0F2F}" name="8"/>
    <tableColumn id="9" xr3:uid="{6036D4F1-7700-424C-8188-16E72EBE6B78}" name="9"/>
    <tableColumn id="10" xr3:uid="{B4A6C22B-F677-46F0-97B4-7FDC7E1D2365}" name="10"/>
    <tableColumn id="11" xr3:uid="{9ADF49C5-B87A-4FFD-A90A-BCB914182394}" name="11"/>
    <tableColumn id="12" xr3:uid="{B2865314-FF0E-4830-B74C-7F7C8CF97C5F}" name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E91"/>
  <sheetViews>
    <sheetView topLeftCell="G1" workbookViewId="0">
      <selection activeCell="AJ1" sqref="AJ1"/>
    </sheetView>
  </sheetViews>
  <sheetFormatPr defaultColWidth="6.140625" defaultRowHeight="15" x14ac:dyDescent="0.25"/>
  <cols>
    <col min="1" max="1" width="14.28515625" bestFit="1" customWidth="1"/>
    <col min="2" max="2" width="11.28515625" bestFit="1" customWidth="1"/>
    <col min="3" max="4" width="2.7109375" customWidth="1"/>
    <col min="5" max="5" width="3.28515625" bestFit="1" customWidth="1"/>
    <col min="6" max="6" width="19.5703125" bestFit="1" customWidth="1"/>
    <col min="7" max="7" width="3.5703125" customWidth="1"/>
    <col min="8" max="8" width="7.140625" bestFit="1" customWidth="1"/>
    <col min="9" max="9" width="13.140625" bestFit="1" customWidth="1"/>
    <col min="10" max="10" width="4.140625" customWidth="1"/>
    <col min="11" max="11" width="1" style="1" hidden="1" customWidth="1"/>
    <col min="12" max="12" width="18.42578125" bestFit="1" customWidth="1"/>
    <col min="13" max="14" width="14.42578125" style="4" bestFit="1" customWidth="1"/>
    <col min="15" max="15" width="12.140625" bestFit="1" customWidth="1"/>
    <col min="24" max="24" width="19.7109375" bestFit="1" customWidth="1"/>
    <col min="25" max="26" width="8.42578125" bestFit="1" customWidth="1"/>
    <col min="27" max="27" width="9.7109375" bestFit="1" customWidth="1"/>
    <col min="28" max="29" width="8" bestFit="1" customWidth="1"/>
    <col min="30" max="31" width="11" bestFit="1" customWidth="1"/>
  </cols>
  <sheetData>
    <row r="1" spans="1:31" ht="24.75" thickBot="1" x14ac:dyDescent="0.45">
      <c r="A1" s="1" t="s">
        <v>1</v>
      </c>
      <c r="B1" s="67">
        <v>45931</v>
      </c>
      <c r="L1" s="65" t="s">
        <v>18</v>
      </c>
      <c r="M1" s="5"/>
      <c r="N1" s="5"/>
    </row>
    <row r="2" spans="1:31" ht="15.75" thickTop="1" x14ac:dyDescent="0.25">
      <c r="A2" t="s">
        <v>31</v>
      </c>
      <c r="B2" s="58" t="s">
        <v>32</v>
      </c>
      <c r="E2" s="35" t="s">
        <v>22</v>
      </c>
      <c r="F2" s="1" t="s">
        <v>0</v>
      </c>
      <c r="G2" s="1"/>
      <c r="H2" t="s">
        <v>34</v>
      </c>
      <c r="I2" t="s">
        <v>71</v>
      </c>
      <c r="J2" s="1"/>
      <c r="K2" s="1" t="s">
        <v>22</v>
      </c>
      <c r="L2" s="1" t="s">
        <v>19</v>
      </c>
      <c r="M2" s="6" t="s">
        <v>21</v>
      </c>
      <c r="N2" s="6" t="s">
        <v>20</v>
      </c>
      <c r="O2" s="1" t="s">
        <v>33</v>
      </c>
      <c r="X2" s="82" t="s">
        <v>78</v>
      </c>
      <c r="Y2" s="83" t="s">
        <v>74</v>
      </c>
      <c r="Z2" s="83" t="s">
        <v>79</v>
      </c>
      <c r="AA2" s="77"/>
      <c r="AB2" s="77"/>
      <c r="AC2" s="77"/>
      <c r="AD2" s="77"/>
      <c r="AE2" s="78"/>
    </row>
    <row r="3" spans="1:31" x14ac:dyDescent="0.25">
      <c r="A3" s="58" t="str">
        <f>TEXT(Tabel8[[#This Row],[premier]],"[$-fr-fr]MMMM ") &amp; MOD(YEAR(Tabel8[[#This Row],[premier]]),100)</f>
        <v>octobre 25</v>
      </c>
      <c r="B3" s="58">
        <f>EDATE(DATE_D_ENTREE,ROW()-ROW(Tabel8[[#Headers],[premier]])-1)</f>
        <v>45931</v>
      </c>
      <c r="E3" s="30">
        <f t="shared" ref="E3:E27" si="0">ROW()-ROW($E$2)</f>
        <v>1</v>
      </c>
      <c r="F3" s="51" t="s">
        <v>87</v>
      </c>
      <c r="H3" t="s">
        <v>6</v>
      </c>
      <c r="I3" t="s">
        <v>35</v>
      </c>
      <c r="K3" s="85" t="e">
        <f>INDEX(Tableau1[N°],MATCH(TBL_Absences[[#This Row],[nom]],Tableau1[CHEF DE QUART],0))</f>
        <v>#N/A</v>
      </c>
      <c r="L3" s="1" t="s">
        <v>132</v>
      </c>
      <c r="M3" s="4">
        <v>45935</v>
      </c>
      <c r="N3" s="4">
        <v>45935</v>
      </c>
      <c r="O3" s="1" t="s">
        <v>35</v>
      </c>
      <c r="X3" s="79"/>
      <c r="Y3" t="s">
        <v>81</v>
      </c>
      <c r="AA3" s="93" t="s">
        <v>82</v>
      </c>
      <c r="AB3" t="s">
        <v>74</v>
      </c>
      <c r="AD3" s="93" t="s">
        <v>83</v>
      </c>
      <c r="AE3" s="80" t="s">
        <v>80</v>
      </c>
    </row>
    <row r="4" spans="1:31" x14ac:dyDescent="0.25">
      <c r="A4" s="58" t="str">
        <f>TEXT(Tabel8[[#This Row],[premier]],"[$-fr-fr]MMMM ") &amp; MOD(YEAR(Tabel8[[#This Row],[premier]]),100)</f>
        <v>novembre 25</v>
      </c>
      <c r="B4" s="58">
        <f>EDATE(DATE_D_ENTREE,ROW()-ROW(Tabel8[[#Headers],[premier]])-1)</f>
        <v>45962</v>
      </c>
      <c r="E4" s="30">
        <f t="shared" si="0"/>
        <v>2</v>
      </c>
      <c r="F4" s="51" t="s">
        <v>88</v>
      </c>
      <c r="H4" t="s">
        <v>36</v>
      </c>
      <c r="I4" t="s">
        <v>37</v>
      </c>
      <c r="K4" s="85" t="e">
        <f>INDEX(Tableau1[N°],MATCH(TBL_Absences[[#This Row],[nom]],Tableau1[CHEF DE QUART],0))</f>
        <v>#N/A</v>
      </c>
      <c r="L4" s="1" t="s">
        <v>132</v>
      </c>
      <c r="M4" s="4">
        <v>45937</v>
      </c>
      <c r="N4" s="4">
        <v>45943</v>
      </c>
      <c r="O4" s="1" t="s">
        <v>35</v>
      </c>
      <c r="X4" s="84" t="s">
        <v>75</v>
      </c>
      <c r="Y4" t="s">
        <v>84</v>
      </c>
      <c r="Z4" t="s">
        <v>85</v>
      </c>
      <c r="AA4" s="93"/>
      <c r="AB4" t="s">
        <v>84</v>
      </c>
      <c r="AC4" t="s">
        <v>85</v>
      </c>
      <c r="AD4" s="93"/>
      <c r="AE4" s="80"/>
    </row>
    <row r="5" spans="1:31" x14ac:dyDescent="0.25">
      <c r="A5" s="58" t="str">
        <f>TEXT(Tabel8[[#This Row],[premier]],"[$-fr-fr]MMMM ") &amp; MOD(YEAR(Tabel8[[#This Row],[premier]]),100)</f>
        <v>décembre 25</v>
      </c>
      <c r="B5" s="58">
        <f>EDATE(DATE_D_ENTREE,ROW()-ROW(Tabel8[[#Headers],[premier]])-1)</f>
        <v>45992</v>
      </c>
      <c r="E5" s="30">
        <f t="shared" si="0"/>
        <v>3</v>
      </c>
      <c r="F5" s="52" t="s">
        <v>89</v>
      </c>
      <c r="H5" t="s">
        <v>38</v>
      </c>
      <c r="I5" t="s">
        <v>39</v>
      </c>
      <c r="K5" s="85">
        <f>INDEX(Tableau1[N°],MATCH(TBL_Absences[[#This Row],[nom]],Tableau1[CHEF DE QUART],0))</f>
        <v>8</v>
      </c>
      <c r="L5" s="1" t="s">
        <v>92</v>
      </c>
      <c r="M5" s="4">
        <v>45937</v>
      </c>
      <c r="N5" s="4">
        <v>45937</v>
      </c>
      <c r="O5" s="1" t="s">
        <v>35</v>
      </c>
      <c r="X5" s="79" t="s">
        <v>133</v>
      </c>
      <c r="Y5">
        <v>31</v>
      </c>
      <c r="Z5">
        <v>13</v>
      </c>
      <c r="AA5" s="93">
        <v>44</v>
      </c>
      <c r="AB5">
        <v>10</v>
      </c>
      <c r="AC5">
        <v>5</v>
      </c>
      <c r="AD5" s="93">
        <v>15</v>
      </c>
      <c r="AE5" s="80">
        <v>59</v>
      </c>
    </row>
    <row r="6" spans="1:31" x14ac:dyDescent="0.25">
      <c r="A6" s="58" t="str">
        <f>TEXT(Tabel8[[#This Row],[premier]],"[$-fr-fr]MMMM ") &amp; MOD(YEAR(Tabel8[[#This Row],[premier]]),100)</f>
        <v>janvier 26</v>
      </c>
      <c r="B6" s="58">
        <f>EDATE(DATE_D_ENTREE,ROW()-ROW(Tabel8[[#Headers],[premier]])-1)</f>
        <v>46023</v>
      </c>
      <c r="E6" s="30">
        <f t="shared" si="0"/>
        <v>4</v>
      </c>
      <c r="F6" s="53" t="s">
        <v>90</v>
      </c>
      <c r="K6" s="85">
        <f>INDEX(Tableau1[N°],MATCH(TBL_Absences[[#This Row],[nom]],Tableau1[CHEF DE QUART],0))</f>
        <v>9</v>
      </c>
      <c r="L6" s="1" t="s">
        <v>93</v>
      </c>
      <c r="M6" s="4">
        <v>45937</v>
      </c>
      <c r="N6" s="4">
        <v>45937</v>
      </c>
      <c r="O6" s="1" t="s">
        <v>35</v>
      </c>
      <c r="X6" s="79" t="s">
        <v>109</v>
      </c>
      <c r="Y6">
        <v>31</v>
      </c>
      <c r="Z6">
        <v>12</v>
      </c>
      <c r="AA6" s="93">
        <v>43</v>
      </c>
      <c r="AB6">
        <v>10</v>
      </c>
      <c r="AC6">
        <v>5</v>
      </c>
      <c r="AD6" s="93">
        <v>15</v>
      </c>
      <c r="AE6" s="80">
        <v>58</v>
      </c>
    </row>
    <row r="7" spans="1:31" x14ac:dyDescent="0.25">
      <c r="A7" s="58" t="str">
        <f>TEXT(Tabel8[[#This Row],[premier]],"[$-fr-fr]MMMM ") &amp; MOD(YEAR(Tabel8[[#This Row],[premier]]),100)</f>
        <v>février 26</v>
      </c>
      <c r="B7" s="58">
        <f>EDATE(DATE_D_ENTREE,ROW()-ROW(Tabel8[[#Headers],[premier]])-1)</f>
        <v>46054</v>
      </c>
      <c r="E7" s="30">
        <f t="shared" si="0"/>
        <v>5</v>
      </c>
      <c r="F7" s="53" t="s">
        <v>91</v>
      </c>
      <c r="K7" s="85">
        <f>INDEX(Tableau1[N°],MATCH(TBL_Absences[[#This Row],[nom]],Tableau1[CHEF DE QUART],0))</f>
        <v>10</v>
      </c>
      <c r="L7" s="1" t="s">
        <v>94</v>
      </c>
      <c r="M7" s="4">
        <v>45937</v>
      </c>
      <c r="N7" s="4">
        <v>45937</v>
      </c>
      <c r="O7" s="1" t="s">
        <v>35</v>
      </c>
      <c r="X7" s="79" t="s">
        <v>110</v>
      </c>
      <c r="Y7">
        <v>31</v>
      </c>
      <c r="Z7">
        <v>13</v>
      </c>
      <c r="AA7" s="93">
        <v>44</v>
      </c>
      <c r="AB7">
        <v>9</v>
      </c>
      <c r="AC7">
        <v>5</v>
      </c>
      <c r="AD7" s="93">
        <v>14</v>
      </c>
      <c r="AE7" s="80">
        <v>58</v>
      </c>
    </row>
    <row r="8" spans="1:31" x14ac:dyDescent="0.25">
      <c r="A8" s="58" t="str">
        <f>TEXT(Tabel8[[#This Row],[premier]],"[$-fr-fr]MMMM ") &amp; MOD(YEAR(Tabel8[[#This Row],[premier]]),100)</f>
        <v>mars 26</v>
      </c>
      <c r="B8" s="58">
        <f>EDATE(DATE_D_ENTREE,ROW()-ROW(Tabel8[[#Headers],[premier]])-1)</f>
        <v>46082</v>
      </c>
      <c r="E8" s="30">
        <f>ROW()-ROW($E$2)</f>
        <v>6</v>
      </c>
      <c r="F8" s="53" t="s">
        <v>134</v>
      </c>
      <c r="K8" s="85">
        <f>INDEX(Tableau1[N°],MATCH(TBL_Absences[[#This Row],[nom]],Tableau1[CHEF DE QUART],0))</f>
        <v>12</v>
      </c>
      <c r="L8" s="1" t="s">
        <v>96</v>
      </c>
      <c r="M8" s="4">
        <v>45937</v>
      </c>
      <c r="N8" s="4">
        <v>45937</v>
      </c>
      <c r="O8" s="1" t="s">
        <v>35</v>
      </c>
      <c r="X8" s="79" t="s">
        <v>135</v>
      </c>
      <c r="Y8">
        <v>31</v>
      </c>
      <c r="Z8">
        <v>13</v>
      </c>
      <c r="AA8" s="93">
        <v>44</v>
      </c>
      <c r="AB8">
        <v>9</v>
      </c>
      <c r="AC8">
        <v>5</v>
      </c>
      <c r="AD8" s="93">
        <v>14</v>
      </c>
      <c r="AE8" s="80">
        <v>58</v>
      </c>
    </row>
    <row r="9" spans="1:31" x14ac:dyDescent="0.25">
      <c r="A9" s="58" t="str">
        <f>TEXT(Tabel8[[#This Row],[premier]],"[$-fr-fr]MMMM ") &amp; MOD(YEAR(Tabel8[[#This Row],[premier]]),100)</f>
        <v>avril 26</v>
      </c>
      <c r="B9" s="58">
        <f>EDATE(DATE_D_ENTREE,ROW()-ROW(Tabel8[[#Headers],[premier]])-1)</f>
        <v>46113</v>
      </c>
      <c r="E9" s="30">
        <f>ROW()-ROW($E$2)</f>
        <v>7</v>
      </c>
      <c r="F9" s="53" t="s">
        <v>135</v>
      </c>
      <c r="K9" s="85">
        <f>INDEX(Tableau1[N°],MATCH(TBL_Absences[[#This Row],[nom]],Tableau1[CHEF DE QUART],0))</f>
        <v>11</v>
      </c>
      <c r="L9" s="1" t="s">
        <v>95</v>
      </c>
      <c r="M9" s="4">
        <v>45937</v>
      </c>
      <c r="N9" s="4">
        <v>45937</v>
      </c>
      <c r="O9" s="1" t="s">
        <v>35</v>
      </c>
      <c r="X9" s="79" t="s">
        <v>134</v>
      </c>
      <c r="Y9">
        <v>31</v>
      </c>
      <c r="Z9">
        <v>13</v>
      </c>
      <c r="AA9" s="93">
        <v>44</v>
      </c>
      <c r="AB9">
        <v>11</v>
      </c>
      <c r="AC9">
        <v>4</v>
      </c>
      <c r="AD9" s="93">
        <v>15</v>
      </c>
      <c r="AE9" s="80">
        <v>59</v>
      </c>
    </row>
    <row r="10" spans="1:31" x14ac:dyDescent="0.25">
      <c r="A10" s="58" t="str">
        <f>TEXT(Tabel8[[#This Row],[premier]],"[$-fr-fr]MMMM ") &amp; MOD(YEAR(Tabel8[[#This Row],[premier]]),100)</f>
        <v>mai 26</v>
      </c>
      <c r="B10" s="58">
        <f>EDATE(DATE_D_ENTREE,ROW()-ROW(Tabel8[[#Headers],[premier]])-1)</f>
        <v>46143</v>
      </c>
      <c r="E10" s="30">
        <f t="shared" si="0"/>
        <v>8</v>
      </c>
      <c r="F10" s="53" t="s">
        <v>92</v>
      </c>
      <c r="K10" s="85">
        <f>INDEX(Tableau1[N°],MATCH(TBL_Absences[[#This Row],[nom]],Tableau1[CHEF DE QUART],0))</f>
        <v>13</v>
      </c>
      <c r="L10" s="1" t="s">
        <v>97</v>
      </c>
      <c r="M10" s="4">
        <v>45937</v>
      </c>
      <c r="N10" s="4">
        <v>45937</v>
      </c>
      <c r="O10" s="1" t="s">
        <v>35</v>
      </c>
      <c r="X10" s="79" t="s">
        <v>111</v>
      </c>
      <c r="Y10">
        <v>32</v>
      </c>
      <c r="Z10">
        <v>12</v>
      </c>
      <c r="AA10" s="93">
        <v>44</v>
      </c>
      <c r="AB10">
        <v>9</v>
      </c>
      <c r="AC10">
        <v>5</v>
      </c>
      <c r="AD10" s="93">
        <v>14</v>
      </c>
      <c r="AE10" s="80">
        <v>58</v>
      </c>
    </row>
    <row r="11" spans="1:31" x14ac:dyDescent="0.25">
      <c r="A11" s="58" t="str">
        <f>TEXT(Tabel8[[#This Row],[premier]],"[$-fr-fr]MMMM ") &amp; MOD(YEAR(Tabel8[[#This Row],[premier]]),100)</f>
        <v>juin 26</v>
      </c>
      <c r="B11" s="58">
        <f>EDATE(DATE_D_ENTREE,ROW()-ROW(Tabel8[[#Headers],[premier]])-1)</f>
        <v>46174</v>
      </c>
      <c r="E11" s="30">
        <f t="shared" si="0"/>
        <v>9</v>
      </c>
      <c r="F11" s="87" t="s">
        <v>93</v>
      </c>
      <c r="K11" s="85">
        <f>INDEX(Tableau1[N°],MATCH(TBL_Absences[[#This Row],[nom]],Tableau1[CHEF DE QUART],0))</f>
        <v>14</v>
      </c>
      <c r="L11" s="1" t="s">
        <v>98</v>
      </c>
      <c r="M11" s="4">
        <v>45937</v>
      </c>
      <c r="N11" s="4">
        <v>45937</v>
      </c>
      <c r="O11" s="1" t="s">
        <v>35</v>
      </c>
      <c r="X11" s="79" t="s">
        <v>112</v>
      </c>
      <c r="Y11">
        <v>32</v>
      </c>
      <c r="Z11">
        <v>12</v>
      </c>
      <c r="AA11" s="93">
        <v>44</v>
      </c>
      <c r="AB11">
        <v>8</v>
      </c>
      <c r="AC11">
        <v>6</v>
      </c>
      <c r="AD11" s="93">
        <v>14</v>
      </c>
      <c r="AE11" s="80">
        <v>58</v>
      </c>
    </row>
    <row r="12" spans="1:31" x14ac:dyDescent="0.25">
      <c r="A12" s="58" t="str">
        <f>TEXT(Tabel8[[#This Row],[premier]],"[$-fr-fr]MMMM ") &amp; MOD(YEAR(Tabel8[[#This Row],[premier]]),100)</f>
        <v>juillet 26</v>
      </c>
      <c r="B12" s="58">
        <f>EDATE(DATE_D_ENTREE,ROW()-ROW(Tabel8[[#Headers],[premier]])-1)</f>
        <v>46204</v>
      </c>
      <c r="E12" s="30">
        <f t="shared" si="0"/>
        <v>10</v>
      </c>
      <c r="F12" s="87" t="s">
        <v>94</v>
      </c>
      <c r="K12" s="85">
        <f>INDEX(Tableau1[N°],MATCH(TBL_Absences[[#This Row],[nom]],Tableau1[CHEF DE QUART],0))</f>
        <v>15</v>
      </c>
      <c r="L12" s="1" t="s">
        <v>99</v>
      </c>
      <c r="M12" s="4">
        <v>45937</v>
      </c>
      <c r="N12" s="4">
        <v>45937</v>
      </c>
      <c r="O12" s="1" t="s">
        <v>35</v>
      </c>
      <c r="X12" s="79" t="s">
        <v>113</v>
      </c>
      <c r="Y12">
        <v>31</v>
      </c>
      <c r="Z12">
        <v>12</v>
      </c>
      <c r="AA12" s="93">
        <v>43</v>
      </c>
      <c r="AB12">
        <v>11</v>
      </c>
      <c r="AC12">
        <v>4</v>
      </c>
      <c r="AD12" s="93">
        <v>15</v>
      </c>
      <c r="AE12" s="80">
        <v>58</v>
      </c>
    </row>
    <row r="13" spans="1:31" x14ac:dyDescent="0.25">
      <c r="A13" s="58" t="str">
        <f>TEXT(Tabel8[[#This Row],[premier]],"[$-fr-fr]MMMM ") &amp; MOD(YEAR(Tabel8[[#This Row],[premier]]),100)</f>
        <v>août 26</v>
      </c>
      <c r="B13" s="58">
        <f>EDATE(DATE_D_ENTREE,ROW()-ROW(Tabel8[[#Headers],[premier]])-1)</f>
        <v>46235</v>
      </c>
      <c r="E13" s="30">
        <f t="shared" si="0"/>
        <v>11</v>
      </c>
      <c r="F13" s="86" t="s">
        <v>95</v>
      </c>
      <c r="K13" s="85">
        <f>INDEX(Tableau1[N°],MATCH(TBL_Absences[[#This Row],[nom]],Tableau1[CHEF DE QUART],0))</f>
        <v>16</v>
      </c>
      <c r="L13" s="1" t="s">
        <v>100</v>
      </c>
      <c r="M13" s="4">
        <v>45937</v>
      </c>
      <c r="N13" s="4">
        <v>45937</v>
      </c>
      <c r="O13" s="1" t="s">
        <v>35</v>
      </c>
      <c r="X13" s="79" t="s">
        <v>114</v>
      </c>
      <c r="Y13">
        <v>32</v>
      </c>
      <c r="Z13">
        <v>12</v>
      </c>
      <c r="AA13" s="93">
        <v>44</v>
      </c>
      <c r="AB13">
        <v>13</v>
      </c>
      <c r="AC13">
        <v>2</v>
      </c>
      <c r="AD13" s="93">
        <v>15</v>
      </c>
      <c r="AE13" s="80">
        <v>59</v>
      </c>
    </row>
    <row r="14" spans="1:31" x14ac:dyDescent="0.25">
      <c r="A14" s="58" t="str">
        <f>TEXT(Tabel8[[#This Row],[premier]],"[$-fr-fr]MMMM ") &amp; MOD(YEAR(Tabel8[[#This Row],[premier]]),100)</f>
        <v>septembre 26</v>
      </c>
      <c r="B14" s="58">
        <f>EDATE(DATE_D_ENTREE,ROW()-ROW(Tabel8[[#Headers],[premier]])-1)</f>
        <v>46266</v>
      </c>
      <c r="E14" s="30">
        <f t="shared" si="0"/>
        <v>12</v>
      </c>
      <c r="F14" s="86" t="s">
        <v>96</v>
      </c>
      <c r="K14" s="85">
        <f>INDEX(Tableau1[N°],MATCH(TBL_Absences[[#This Row],[nom]],Tableau1[CHEF DE QUART],0))</f>
        <v>17</v>
      </c>
      <c r="L14" s="1" t="s">
        <v>101</v>
      </c>
      <c r="M14" s="4">
        <v>45937</v>
      </c>
      <c r="N14" s="4">
        <v>45937</v>
      </c>
      <c r="O14" s="1" t="s">
        <v>35</v>
      </c>
      <c r="X14" s="79" t="s">
        <v>115</v>
      </c>
      <c r="Y14">
        <v>31</v>
      </c>
      <c r="Z14">
        <v>13</v>
      </c>
      <c r="AA14" s="93">
        <v>44</v>
      </c>
      <c r="AB14">
        <v>9</v>
      </c>
      <c r="AC14">
        <v>5</v>
      </c>
      <c r="AD14" s="93">
        <v>14</v>
      </c>
      <c r="AE14" s="80">
        <v>58</v>
      </c>
    </row>
    <row r="15" spans="1:31" x14ac:dyDescent="0.25">
      <c r="E15" s="30">
        <f t="shared" si="0"/>
        <v>13</v>
      </c>
      <c r="F15" s="54" t="s">
        <v>97</v>
      </c>
      <c r="K15" s="85">
        <f>INDEX(Tableau1[N°],MATCH(TBL_Absences[[#This Row],[nom]],Tableau1[CHEF DE QUART],0))</f>
        <v>18</v>
      </c>
      <c r="L15" s="1" t="s">
        <v>102</v>
      </c>
      <c r="M15" s="4">
        <v>45937</v>
      </c>
      <c r="N15" s="4">
        <v>45937</v>
      </c>
      <c r="O15" s="1" t="s">
        <v>35</v>
      </c>
      <c r="X15" s="79" t="s">
        <v>116</v>
      </c>
      <c r="Y15">
        <v>32</v>
      </c>
      <c r="Z15">
        <v>12</v>
      </c>
      <c r="AA15" s="93">
        <v>44</v>
      </c>
      <c r="AB15">
        <v>13</v>
      </c>
      <c r="AC15">
        <v>2</v>
      </c>
      <c r="AD15" s="93">
        <v>15</v>
      </c>
      <c r="AE15" s="80">
        <v>59</v>
      </c>
    </row>
    <row r="16" spans="1:31" x14ac:dyDescent="0.25">
      <c r="E16" s="30">
        <f t="shared" si="0"/>
        <v>14</v>
      </c>
      <c r="F16" s="54" t="s">
        <v>98</v>
      </c>
      <c r="K16" s="85">
        <f>INDEX(Tableau1[N°],MATCH(TBL_Absences[[#This Row],[nom]],Tableau1[CHEF DE QUART],0))</f>
        <v>19</v>
      </c>
      <c r="L16" s="1" t="s">
        <v>103</v>
      </c>
      <c r="M16" s="4">
        <v>45937</v>
      </c>
      <c r="N16" s="4">
        <v>45954</v>
      </c>
      <c r="O16" s="1" t="s">
        <v>35</v>
      </c>
      <c r="X16" s="79" t="s">
        <v>117</v>
      </c>
      <c r="Y16">
        <v>31</v>
      </c>
      <c r="Z16">
        <v>12</v>
      </c>
      <c r="AA16" s="93">
        <v>43</v>
      </c>
      <c r="AB16">
        <v>12</v>
      </c>
      <c r="AC16">
        <v>3</v>
      </c>
      <c r="AD16" s="93">
        <v>15</v>
      </c>
      <c r="AE16" s="80">
        <v>58</v>
      </c>
    </row>
    <row r="17" spans="5:31" x14ac:dyDescent="0.25">
      <c r="E17" s="30">
        <f t="shared" si="0"/>
        <v>15</v>
      </c>
      <c r="F17" s="54" t="s">
        <v>99</v>
      </c>
      <c r="K17" s="85" t="e">
        <f>INDEX(Tableau1[N°],MATCH(TBL_Absences[[#This Row],[nom]],Tableau1[CHEF DE QUART],0))</f>
        <v>#N/A</v>
      </c>
      <c r="L17" s="1" t="s">
        <v>132</v>
      </c>
      <c r="M17" s="4">
        <v>45945</v>
      </c>
      <c r="N17" s="4">
        <v>45954</v>
      </c>
      <c r="O17" s="1" t="s">
        <v>35</v>
      </c>
      <c r="X17" s="79" t="s">
        <v>118</v>
      </c>
      <c r="Y17">
        <v>31</v>
      </c>
      <c r="Z17">
        <v>13</v>
      </c>
      <c r="AA17" s="93">
        <v>44</v>
      </c>
      <c r="AB17">
        <v>12</v>
      </c>
      <c r="AC17">
        <v>3</v>
      </c>
      <c r="AD17" s="93">
        <v>15</v>
      </c>
      <c r="AE17" s="80">
        <v>59</v>
      </c>
    </row>
    <row r="18" spans="5:31" x14ac:dyDescent="0.25">
      <c r="E18" s="30">
        <f t="shared" si="0"/>
        <v>16</v>
      </c>
      <c r="F18" s="55" t="s">
        <v>100</v>
      </c>
      <c r="K18" s="85">
        <f>INDEX(Tableau1[N°],MATCH(TBL_Absences[[#This Row],[nom]],Tableau1[CHEF DE QUART],0))</f>
        <v>8</v>
      </c>
      <c r="L18" s="1" t="s">
        <v>92</v>
      </c>
      <c r="M18" s="4">
        <v>45954</v>
      </c>
      <c r="N18" s="4">
        <v>45954</v>
      </c>
      <c r="O18" s="1" t="s">
        <v>136</v>
      </c>
      <c r="X18" s="79" t="s">
        <v>119</v>
      </c>
      <c r="Y18">
        <v>32</v>
      </c>
      <c r="Z18">
        <v>12</v>
      </c>
      <c r="AA18" s="93">
        <v>44</v>
      </c>
      <c r="AB18">
        <v>9</v>
      </c>
      <c r="AC18">
        <v>5</v>
      </c>
      <c r="AD18" s="93">
        <v>14</v>
      </c>
      <c r="AE18" s="80">
        <v>58</v>
      </c>
    </row>
    <row r="19" spans="5:31" x14ac:dyDescent="0.25">
      <c r="E19" s="30">
        <f t="shared" si="0"/>
        <v>17</v>
      </c>
      <c r="F19" s="55" t="s">
        <v>101</v>
      </c>
      <c r="K19" s="85">
        <f>INDEX(Tableau1[N°],MATCH(TBL_Absences[[#This Row],[nom]],Tableau1[CHEF DE QUART],0))</f>
        <v>9</v>
      </c>
      <c r="L19" s="1" t="s">
        <v>93</v>
      </c>
      <c r="M19" s="4">
        <v>45954</v>
      </c>
      <c r="N19" s="4">
        <v>45954</v>
      </c>
      <c r="O19" s="1" t="s">
        <v>136</v>
      </c>
      <c r="X19" s="79" t="s">
        <v>120</v>
      </c>
      <c r="Y19">
        <v>31</v>
      </c>
      <c r="Z19">
        <v>13</v>
      </c>
      <c r="AA19" s="93">
        <v>44</v>
      </c>
      <c r="AB19">
        <v>9</v>
      </c>
      <c r="AC19">
        <v>5</v>
      </c>
      <c r="AD19" s="93">
        <v>14</v>
      </c>
      <c r="AE19" s="80">
        <v>58</v>
      </c>
    </row>
    <row r="20" spans="5:31" x14ac:dyDescent="0.25">
      <c r="E20" s="30">
        <f t="shared" si="0"/>
        <v>18</v>
      </c>
      <c r="F20" s="55" t="s">
        <v>102</v>
      </c>
      <c r="K20" s="85">
        <f>INDEX(Tableau1[N°],MATCH(TBL_Absences[[#This Row],[nom]],Tableau1[CHEF DE QUART],0))</f>
        <v>10</v>
      </c>
      <c r="L20" s="1" t="s">
        <v>94</v>
      </c>
      <c r="M20" s="4">
        <v>45954</v>
      </c>
      <c r="N20" s="4">
        <v>45954</v>
      </c>
      <c r="O20" s="1" t="s">
        <v>136</v>
      </c>
      <c r="X20" s="79" t="s">
        <v>121</v>
      </c>
      <c r="Y20">
        <v>32</v>
      </c>
      <c r="Z20">
        <v>12</v>
      </c>
      <c r="AA20" s="93">
        <v>44</v>
      </c>
      <c r="AB20">
        <v>12</v>
      </c>
      <c r="AC20">
        <v>3</v>
      </c>
      <c r="AD20" s="93">
        <v>15</v>
      </c>
      <c r="AE20" s="80">
        <v>59</v>
      </c>
    </row>
    <row r="21" spans="5:31" x14ac:dyDescent="0.25">
      <c r="E21" s="30">
        <f t="shared" si="0"/>
        <v>19</v>
      </c>
      <c r="F21" s="56" t="s">
        <v>103</v>
      </c>
      <c r="K21" s="85">
        <f>INDEX(Tableau1[N°],MATCH(TBL_Absences[[#This Row],[nom]],Tableau1[CHEF DE QUART],0))</f>
        <v>12</v>
      </c>
      <c r="L21" s="1" t="s">
        <v>96</v>
      </c>
      <c r="M21" s="4">
        <v>45954</v>
      </c>
      <c r="N21" s="4">
        <v>45954</v>
      </c>
      <c r="O21" s="1" t="s">
        <v>136</v>
      </c>
      <c r="X21" s="79" t="s">
        <v>122</v>
      </c>
      <c r="Y21">
        <v>31</v>
      </c>
      <c r="Z21">
        <v>13</v>
      </c>
      <c r="AA21" s="93">
        <v>44</v>
      </c>
      <c r="AB21">
        <v>11</v>
      </c>
      <c r="AC21">
        <v>4</v>
      </c>
      <c r="AD21" s="93">
        <v>15</v>
      </c>
      <c r="AE21" s="80">
        <v>59</v>
      </c>
    </row>
    <row r="22" spans="5:31" x14ac:dyDescent="0.25">
      <c r="E22" s="30">
        <f t="shared" si="0"/>
        <v>20</v>
      </c>
      <c r="F22" s="56" t="s">
        <v>104</v>
      </c>
      <c r="K22" s="85">
        <f>INDEX(Tableau1[N°],MATCH(TBL_Absences[[#This Row],[nom]],Tableau1[CHEF DE QUART],0))</f>
        <v>11</v>
      </c>
      <c r="L22" s="1" t="s">
        <v>95</v>
      </c>
      <c r="M22" s="4">
        <v>45954</v>
      </c>
      <c r="N22" s="4">
        <v>45954</v>
      </c>
      <c r="O22" s="1" t="s">
        <v>136</v>
      </c>
      <c r="X22" s="79" t="s">
        <v>123</v>
      </c>
      <c r="Y22">
        <v>32</v>
      </c>
      <c r="Z22">
        <v>12</v>
      </c>
      <c r="AA22" s="93">
        <v>44</v>
      </c>
      <c r="AB22">
        <v>9</v>
      </c>
      <c r="AC22">
        <v>5</v>
      </c>
      <c r="AD22" s="93">
        <v>14</v>
      </c>
      <c r="AE22" s="80">
        <v>58</v>
      </c>
    </row>
    <row r="23" spans="5:31" x14ac:dyDescent="0.25">
      <c r="E23" s="30">
        <f t="shared" si="0"/>
        <v>21</v>
      </c>
      <c r="F23" s="56" t="s">
        <v>105</v>
      </c>
      <c r="K23" s="85">
        <f>INDEX(Tableau1[N°],MATCH(TBL_Absences[[#This Row],[nom]],Tableau1[CHEF DE QUART],0))</f>
        <v>13</v>
      </c>
      <c r="L23" s="1" t="s">
        <v>97</v>
      </c>
      <c r="M23" s="4">
        <v>45954</v>
      </c>
      <c r="N23" s="4">
        <v>45954</v>
      </c>
      <c r="O23" s="1" t="s">
        <v>136</v>
      </c>
      <c r="X23" s="79" t="s">
        <v>124</v>
      </c>
      <c r="Y23">
        <v>31</v>
      </c>
      <c r="Z23">
        <v>13</v>
      </c>
      <c r="AA23" s="93">
        <v>44</v>
      </c>
      <c r="AB23">
        <v>12</v>
      </c>
      <c r="AC23">
        <v>3</v>
      </c>
      <c r="AD23" s="93">
        <v>15</v>
      </c>
      <c r="AE23" s="80">
        <v>59</v>
      </c>
    </row>
    <row r="24" spans="5:31" x14ac:dyDescent="0.25">
      <c r="E24" s="30">
        <f t="shared" si="0"/>
        <v>22</v>
      </c>
      <c r="F24" s="56" t="s">
        <v>106</v>
      </c>
      <c r="K24" s="85">
        <f>INDEX(Tableau1[N°],MATCH(TBL_Absences[[#This Row],[nom]],Tableau1[CHEF DE QUART],0))</f>
        <v>15</v>
      </c>
      <c r="L24" s="1" t="s">
        <v>99</v>
      </c>
      <c r="M24" s="4">
        <v>45954</v>
      </c>
      <c r="N24" s="4">
        <v>45954</v>
      </c>
      <c r="O24" s="1" t="s">
        <v>136</v>
      </c>
      <c r="X24" s="79" t="s">
        <v>125</v>
      </c>
      <c r="Y24">
        <v>31</v>
      </c>
      <c r="Z24">
        <v>12</v>
      </c>
      <c r="AA24" s="93">
        <v>43</v>
      </c>
      <c r="AB24">
        <v>10</v>
      </c>
      <c r="AC24">
        <v>5</v>
      </c>
      <c r="AD24" s="93">
        <v>15</v>
      </c>
      <c r="AE24" s="80">
        <v>58</v>
      </c>
    </row>
    <row r="25" spans="5:31" x14ac:dyDescent="0.25">
      <c r="E25" s="30">
        <f t="shared" si="0"/>
        <v>23</v>
      </c>
      <c r="F25" s="57" t="s">
        <v>107</v>
      </c>
      <c r="K25" s="85">
        <f>INDEX(Tableau1[N°],MATCH(TBL_Absences[[#This Row],[nom]],Tableau1[CHEF DE QUART],0))</f>
        <v>16</v>
      </c>
      <c r="L25" s="1" t="s">
        <v>100</v>
      </c>
      <c r="M25" s="4">
        <v>45954</v>
      </c>
      <c r="N25" s="4">
        <v>45954</v>
      </c>
      <c r="O25" s="1" t="s">
        <v>136</v>
      </c>
      <c r="X25" s="79" t="s">
        <v>126</v>
      </c>
      <c r="Y25">
        <v>31</v>
      </c>
      <c r="Z25">
        <v>12</v>
      </c>
      <c r="AA25" s="93">
        <v>43</v>
      </c>
      <c r="AB25">
        <v>12</v>
      </c>
      <c r="AC25">
        <v>3</v>
      </c>
      <c r="AD25" s="93">
        <v>15</v>
      </c>
      <c r="AE25" s="80">
        <v>58</v>
      </c>
    </row>
    <row r="26" spans="5:31" x14ac:dyDescent="0.25">
      <c r="E26" s="30">
        <f>ROW()-ROW($E$2)</f>
        <v>24</v>
      </c>
      <c r="F26" s="57" t="s">
        <v>133</v>
      </c>
      <c r="K26" s="85">
        <f>INDEX(Tableau1[N°],MATCH(TBL_Absences[[#This Row],[nom]],Tableau1[CHEF DE QUART],0))</f>
        <v>17</v>
      </c>
      <c r="L26" s="1" t="s">
        <v>101</v>
      </c>
      <c r="M26" s="4">
        <v>45954</v>
      </c>
      <c r="N26" s="4">
        <v>45954</v>
      </c>
      <c r="O26" s="1" t="s">
        <v>136</v>
      </c>
      <c r="X26" s="79" t="s">
        <v>127</v>
      </c>
      <c r="Y26">
        <v>31</v>
      </c>
      <c r="Z26">
        <v>13</v>
      </c>
      <c r="AA26" s="93">
        <v>44</v>
      </c>
      <c r="AB26">
        <v>11</v>
      </c>
      <c r="AC26">
        <v>4</v>
      </c>
      <c r="AD26" s="93">
        <v>15</v>
      </c>
      <c r="AE26" s="80">
        <v>59</v>
      </c>
    </row>
    <row r="27" spans="5:31" x14ac:dyDescent="0.25">
      <c r="E27" s="30">
        <f t="shared" si="0"/>
        <v>25</v>
      </c>
      <c r="F27" s="57" t="s">
        <v>108</v>
      </c>
      <c r="K27" s="85">
        <f>INDEX(Tableau1[N°],MATCH(TBL_Absences[[#This Row],[nom]],Tableau1[CHEF DE QUART],0))</f>
        <v>18</v>
      </c>
      <c r="L27" s="1" t="s">
        <v>102</v>
      </c>
      <c r="M27" s="4">
        <v>45954</v>
      </c>
      <c r="N27" s="4">
        <v>45954</v>
      </c>
      <c r="O27" s="1" t="s">
        <v>136</v>
      </c>
      <c r="X27" s="79" t="s">
        <v>128</v>
      </c>
      <c r="Y27">
        <v>31</v>
      </c>
      <c r="Z27">
        <v>13</v>
      </c>
      <c r="AA27" s="93">
        <v>44</v>
      </c>
      <c r="AB27">
        <v>12</v>
      </c>
      <c r="AC27">
        <v>3</v>
      </c>
      <c r="AD27" s="93">
        <v>15</v>
      </c>
      <c r="AE27" s="80">
        <v>59</v>
      </c>
    </row>
    <row r="28" spans="5:31" x14ac:dyDescent="0.25">
      <c r="K28" s="123">
        <f>INDEX(Tableau1[N°],MATCH(TBL_Absences[[#This Row],[nom]],Tableau1[CHEF DE QUART],0))</f>
        <v>1</v>
      </c>
      <c r="L28" s="124" t="s">
        <v>87</v>
      </c>
      <c r="M28" s="125">
        <v>46063</v>
      </c>
      <c r="N28" s="125">
        <v>46063</v>
      </c>
      <c r="O28" s="1" t="s">
        <v>35</v>
      </c>
      <c r="X28" s="79" t="s">
        <v>129</v>
      </c>
      <c r="Y28">
        <v>32</v>
      </c>
      <c r="Z28">
        <v>12</v>
      </c>
      <c r="AA28" s="93">
        <v>44</v>
      </c>
      <c r="AB28">
        <v>9</v>
      </c>
      <c r="AC28">
        <v>5</v>
      </c>
      <c r="AD28" s="93">
        <v>14</v>
      </c>
      <c r="AE28" s="80">
        <v>58</v>
      </c>
    </row>
    <row r="29" spans="5:31" x14ac:dyDescent="0.25">
      <c r="K29" s="123">
        <f>INDEX(Tableau1[N°],MATCH(TBL_Absences[[#This Row],[nom]],Tableau1[CHEF DE QUART],0))</f>
        <v>2</v>
      </c>
      <c r="L29" s="124" t="s">
        <v>88</v>
      </c>
      <c r="M29" s="125">
        <v>46063</v>
      </c>
      <c r="N29" s="125">
        <v>46063</v>
      </c>
      <c r="O29" s="1" t="s">
        <v>35</v>
      </c>
      <c r="X29" s="79" t="s">
        <v>130</v>
      </c>
      <c r="Y29">
        <v>31</v>
      </c>
      <c r="Z29">
        <v>13</v>
      </c>
      <c r="AA29" s="93">
        <v>44</v>
      </c>
      <c r="AB29">
        <v>9</v>
      </c>
      <c r="AC29">
        <v>5</v>
      </c>
      <c r="AD29" s="93">
        <v>14</v>
      </c>
      <c r="AE29" s="80">
        <v>58</v>
      </c>
    </row>
    <row r="30" spans="5:31" ht="15.75" thickBot="1" x14ac:dyDescent="0.3">
      <c r="K30" s="123">
        <f>INDEX(Tableau1[N°],MATCH(TBL_Absences[[#This Row],[nom]],Tableau1[CHEF DE QUART],0))</f>
        <v>3</v>
      </c>
      <c r="L30" s="124" t="s">
        <v>89</v>
      </c>
      <c r="M30" s="125">
        <v>46063</v>
      </c>
      <c r="N30" s="125">
        <v>46063</v>
      </c>
      <c r="O30" s="1" t="s">
        <v>35</v>
      </c>
      <c r="X30" s="81" t="s">
        <v>80</v>
      </c>
      <c r="Y30" s="94">
        <v>783</v>
      </c>
      <c r="Z30" s="94">
        <v>312</v>
      </c>
      <c r="AA30" s="95">
        <v>1095</v>
      </c>
      <c r="AB30" s="94">
        <v>261</v>
      </c>
      <c r="AC30" s="94">
        <v>104</v>
      </c>
      <c r="AD30" s="95">
        <v>365</v>
      </c>
      <c r="AE30" s="96">
        <v>1460</v>
      </c>
    </row>
    <row r="31" spans="5:31" ht="15.75" thickTop="1" x14ac:dyDescent="0.25">
      <c r="K31" s="123">
        <f>INDEX(Tableau1[N°],MATCH(TBL_Absences[[#This Row],[nom]],Tableau1[CHEF DE QUART],0))</f>
        <v>4</v>
      </c>
      <c r="L31" s="124" t="s">
        <v>90</v>
      </c>
      <c r="M31" s="125">
        <v>46063</v>
      </c>
      <c r="N31" s="125">
        <v>46063</v>
      </c>
      <c r="O31" s="1" t="s">
        <v>35</v>
      </c>
    </row>
    <row r="32" spans="5:31" x14ac:dyDescent="0.25">
      <c r="K32" s="123">
        <f>INDEX(Tableau1[N°],MATCH(TBL_Absences[[#This Row],[nom]],Tableau1[CHEF DE QUART],0))</f>
        <v>5</v>
      </c>
      <c r="L32" s="124" t="s">
        <v>91</v>
      </c>
      <c r="M32" s="125">
        <v>46063</v>
      </c>
      <c r="N32" s="125">
        <v>46063</v>
      </c>
      <c r="O32" s="1" t="s">
        <v>35</v>
      </c>
    </row>
    <row r="33" spans="11:15" x14ac:dyDescent="0.25">
      <c r="K33" s="123">
        <f>INDEX(Tableau1[N°],MATCH(TBL_Absences[[#This Row],[nom]],Tableau1[CHEF DE QUART],0))</f>
        <v>6</v>
      </c>
      <c r="L33" s="124" t="s">
        <v>131</v>
      </c>
      <c r="M33" s="125">
        <v>46063</v>
      </c>
      <c r="N33" s="125">
        <v>46063</v>
      </c>
      <c r="O33" s="1" t="s">
        <v>35</v>
      </c>
    </row>
    <row r="34" spans="11:15" x14ac:dyDescent="0.25">
      <c r="K34" s="123" t="e">
        <f>INDEX(Tableau1[N°],MATCH(TBL_Absences[[#This Row],[nom]],Tableau1[CHEF DE QUART],0))</f>
        <v>#N/A</v>
      </c>
      <c r="L34" s="124" t="s">
        <v>132</v>
      </c>
      <c r="M34" s="125">
        <v>46063</v>
      </c>
      <c r="N34" s="125">
        <v>46063</v>
      </c>
      <c r="O34" s="1" t="s">
        <v>35</v>
      </c>
    </row>
    <row r="35" spans="11:15" x14ac:dyDescent="0.25">
      <c r="K35" s="123">
        <f>INDEX(Tableau1[N°],MATCH(TBL_Absences[[#This Row],[nom]],Tableau1[CHEF DE QUART],0))</f>
        <v>8</v>
      </c>
      <c r="L35" s="124" t="s">
        <v>92</v>
      </c>
      <c r="M35" s="125">
        <v>46063</v>
      </c>
      <c r="N35" s="125">
        <v>46063</v>
      </c>
      <c r="O35" s="1" t="s">
        <v>35</v>
      </c>
    </row>
    <row r="36" spans="11:15" x14ac:dyDescent="0.25">
      <c r="K36" s="123">
        <f>INDEX(Tableau1[N°],MATCH(TBL_Absences[[#This Row],[nom]],Tableau1[CHEF DE QUART],0))</f>
        <v>9</v>
      </c>
      <c r="L36" s="124" t="s">
        <v>93</v>
      </c>
      <c r="M36" s="125">
        <v>46063</v>
      </c>
      <c r="N36" s="125">
        <v>46063</v>
      </c>
      <c r="O36" s="1" t="s">
        <v>35</v>
      </c>
    </row>
    <row r="37" spans="11:15" x14ac:dyDescent="0.25">
      <c r="K37" s="123">
        <f>INDEX(Tableau1[N°],MATCH(TBL_Absences[[#This Row],[nom]],Tableau1[CHEF DE QUART],0))</f>
        <v>10</v>
      </c>
      <c r="L37" s="124" t="s">
        <v>94</v>
      </c>
      <c r="M37" s="125">
        <v>46063</v>
      </c>
      <c r="N37" s="125">
        <v>46063</v>
      </c>
      <c r="O37" s="1" t="s">
        <v>35</v>
      </c>
    </row>
    <row r="38" spans="11:15" x14ac:dyDescent="0.25">
      <c r="K38" s="123">
        <f>INDEX(Tableau1[N°],MATCH(TBL_Absences[[#This Row],[nom]],Tableau1[CHEF DE QUART],0))</f>
        <v>12</v>
      </c>
      <c r="L38" s="124" t="s">
        <v>96</v>
      </c>
      <c r="M38" s="125">
        <v>46063</v>
      </c>
      <c r="N38" s="125">
        <v>46063</v>
      </c>
      <c r="O38" s="1" t="s">
        <v>35</v>
      </c>
    </row>
    <row r="39" spans="11:15" x14ac:dyDescent="0.25">
      <c r="K39" s="123">
        <f>INDEX(Tableau1[N°],MATCH(TBL_Absences[[#This Row],[nom]],Tableau1[CHEF DE QUART],0))</f>
        <v>11</v>
      </c>
      <c r="L39" s="124" t="s">
        <v>95</v>
      </c>
      <c r="M39" s="125">
        <v>46063</v>
      </c>
      <c r="N39" s="125">
        <v>46063</v>
      </c>
      <c r="O39" s="1" t="s">
        <v>35</v>
      </c>
    </row>
    <row r="40" spans="11:15" x14ac:dyDescent="0.25">
      <c r="K40" s="123">
        <f>INDEX(Tableau1[N°],MATCH(TBL_Absences[[#This Row],[nom]],Tableau1[CHEF DE QUART],0))</f>
        <v>13</v>
      </c>
      <c r="L40" s="124" t="s">
        <v>97</v>
      </c>
      <c r="M40" s="125">
        <v>46063</v>
      </c>
      <c r="N40" s="125">
        <v>46063</v>
      </c>
      <c r="O40" s="1" t="s">
        <v>35</v>
      </c>
    </row>
    <row r="41" spans="11:15" x14ac:dyDescent="0.25">
      <c r="K41" s="123">
        <f>INDEX(Tableau1[N°],MATCH(TBL_Absences[[#This Row],[nom]],Tableau1[CHEF DE QUART],0))</f>
        <v>14</v>
      </c>
      <c r="L41" s="124" t="s">
        <v>98</v>
      </c>
      <c r="M41" s="125">
        <v>46063</v>
      </c>
      <c r="N41" s="125">
        <v>46063</v>
      </c>
      <c r="O41" s="1" t="s">
        <v>35</v>
      </c>
    </row>
    <row r="42" spans="11:15" x14ac:dyDescent="0.25">
      <c r="K42" s="123">
        <f>INDEX(Tableau1[N°],MATCH(TBL_Absences[[#This Row],[nom]],Tableau1[CHEF DE QUART],0))</f>
        <v>15</v>
      </c>
      <c r="L42" s="124" t="s">
        <v>99</v>
      </c>
      <c r="M42" s="125">
        <v>46063</v>
      </c>
      <c r="N42" s="125">
        <v>46063</v>
      </c>
      <c r="O42" s="1" t="s">
        <v>35</v>
      </c>
    </row>
    <row r="43" spans="11:15" x14ac:dyDescent="0.25">
      <c r="K43" s="123">
        <f>INDEX(Tableau1[N°],MATCH(TBL_Absences[[#This Row],[nom]],Tableau1[CHEF DE QUART],0))</f>
        <v>16</v>
      </c>
      <c r="L43" s="124" t="s">
        <v>100</v>
      </c>
      <c r="M43" s="125">
        <v>46063</v>
      </c>
      <c r="N43" s="125">
        <v>46063</v>
      </c>
      <c r="O43" s="1" t="s">
        <v>35</v>
      </c>
    </row>
    <row r="44" spans="11:15" x14ac:dyDescent="0.25">
      <c r="K44" s="123">
        <f>INDEX(Tableau1[N°],MATCH(TBL_Absences[[#This Row],[nom]],Tableau1[CHEF DE QUART],0))</f>
        <v>17</v>
      </c>
      <c r="L44" s="124" t="s">
        <v>101</v>
      </c>
      <c r="M44" s="125">
        <v>46063</v>
      </c>
      <c r="N44" s="125">
        <v>46063</v>
      </c>
      <c r="O44" s="1" t="s">
        <v>35</v>
      </c>
    </row>
    <row r="45" spans="11:15" x14ac:dyDescent="0.25">
      <c r="K45" s="123">
        <f>INDEX(Tableau1[N°],MATCH(TBL_Absences[[#This Row],[nom]],Tableau1[CHEF DE QUART],0))</f>
        <v>18</v>
      </c>
      <c r="L45" s="124" t="s">
        <v>102</v>
      </c>
      <c r="M45" s="125">
        <v>46063</v>
      </c>
      <c r="N45" s="125">
        <v>46063</v>
      </c>
      <c r="O45" s="1" t="s">
        <v>35</v>
      </c>
    </row>
    <row r="46" spans="11:15" x14ac:dyDescent="0.25">
      <c r="K46" s="123">
        <f>INDEX(Tableau1[N°],MATCH(TBL_Absences[[#This Row],[nom]],Tableau1[CHEF DE QUART],0))</f>
        <v>19</v>
      </c>
      <c r="L46" s="124" t="s">
        <v>103</v>
      </c>
      <c r="M46" s="125">
        <v>46063</v>
      </c>
      <c r="N46" s="125">
        <v>46063</v>
      </c>
      <c r="O46" s="1" t="s">
        <v>35</v>
      </c>
    </row>
    <row r="47" spans="11:15" x14ac:dyDescent="0.25">
      <c r="K47" s="123">
        <f>INDEX(Tableau1[N°],MATCH(TBL_Absences[[#This Row],[nom]],Tableau1[CHEF DE QUART],0))</f>
        <v>20</v>
      </c>
      <c r="L47" s="124" t="s">
        <v>104</v>
      </c>
      <c r="M47" s="125">
        <v>46063</v>
      </c>
      <c r="N47" s="125">
        <v>46063</v>
      </c>
      <c r="O47" s="1" t="s">
        <v>35</v>
      </c>
    </row>
    <row r="48" spans="11:15" x14ac:dyDescent="0.25">
      <c r="K48" s="123">
        <f>INDEX(Tableau1[N°],MATCH(TBL_Absences[[#This Row],[nom]],Tableau1[CHEF DE QUART],0))</f>
        <v>21</v>
      </c>
      <c r="L48" s="124" t="s">
        <v>105</v>
      </c>
      <c r="M48" s="125">
        <v>46063</v>
      </c>
      <c r="N48" s="125">
        <v>46063</v>
      </c>
      <c r="O48" s="1" t="s">
        <v>35</v>
      </c>
    </row>
    <row r="49" spans="11:15" x14ac:dyDescent="0.25">
      <c r="K49" s="123">
        <f>INDEX(Tableau1[N°],MATCH(TBL_Absences[[#This Row],[nom]],Tableau1[CHEF DE QUART],0))</f>
        <v>22</v>
      </c>
      <c r="L49" s="124" t="s">
        <v>106</v>
      </c>
      <c r="M49" s="125">
        <v>46063</v>
      </c>
      <c r="N49" s="125">
        <v>46063</v>
      </c>
      <c r="O49" s="1" t="s">
        <v>35</v>
      </c>
    </row>
    <row r="50" spans="11:15" x14ac:dyDescent="0.25">
      <c r="K50" s="123">
        <f>INDEX(Tableau1[N°],MATCH(TBL_Absences[[#This Row],[nom]],Tableau1[CHEF DE QUART],0))</f>
        <v>23</v>
      </c>
      <c r="L50" s="124" t="s">
        <v>107</v>
      </c>
      <c r="M50" s="125">
        <v>46063</v>
      </c>
      <c r="N50" s="125">
        <v>46063</v>
      </c>
      <c r="O50" s="1" t="s">
        <v>35</v>
      </c>
    </row>
    <row r="51" spans="11:15" x14ac:dyDescent="0.25">
      <c r="K51" s="123">
        <f>INDEX(Tableau1[N°],MATCH(TBL_Absences[[#This Row],[nom]],Tableau1[CHEF DE QUART],0))</f>
        <v>24</v>
      </c>
      <c r="L51" s="124" t="s">
        <v>133</v>
      </c>
      <c r="M51" s="125">
        <v>46063</v>
      </c>
      <c r="N51" s="125">
        <v>46063</v>
      </c>
      <c r="O51" s="1" t="s">
        <v>35</v>
      </c>
    </row>
    <row r="52" spans="11:15" x14ac:dyDescent="0.25">
      <c r="K52" s="123">
        <f>INDEX(Tableau1[N°],MATCH(TBL_Absences[[#This Row],[nom]],Tableau1[CHEF DE QUART],0))</f>
        <v>25</v>
      </c>
      <c r="L52" s="124" t="s">
        <v>108</v>
      </c>
      <c r="M52" s="125">
        <v>46063</v>
      </c>
      <c r="N52" s="125">
        <v>46063</v>
      </c>
      <c r="O52" s="1" t="s">
        <v>35</v>
      </c>
    </row>
    <row r="53" spans="11:15" x14ac:dyDescent="0.25">
      <c r="K53" s="123">
        <f>INDEX(Tableau1[N°],MATCH(TBL_Absences[[#This Row],[nom]],Tableau1[CHEF DE QUART],0))</f>
        <v>7</v>
      </c>
      <c r="L53" s="124" t="s">
        <v>135</v>
      </c>
      <c r="M53" s="125">
        <v>46063</v>
      </c>
      <c r="N53" s="125">
        <v>46063</v>
      </c>
      <c r="O53" s="1" t="s">
        <v>35</v>
      </c>
    </row>
    <row r="54" spans="11:15" x14ac:dyDescent="0.25">
      <c r="K54" s="123">
        <f>INDEX(Tableau1[N°],MATCH(TBL_Absences[[#This Row],[nom]],Tableau1[CHEF DE QUART],0))</f>
        <v>2</v>
      </c>
      <c r="L54" s="124" t="s">
        <v>88</v>
      </c>
      <c r="M54" s="125">
        <v>46065</v>
      </c>
      <c r="N54" s="125">
        <v>46065</v>
      </c>
      <c r="O54" s="1" t="s">
        <v>35</v>
      </c>
    </row>
    <row r="55" spans="11:15" x14ac:dyDescent="0.25">
      <c r="K55" s="123">
        <f>INDEX(Tableau1[N°],MATCH(TBL_Absences[[#This Row],[nom]],Tableau1[CHEF DE QUART],0))</f>
        <v>3</v>
      </c>
      <c r="L55" s="124" t="s">
        <v>89</v>
      </c>
      <c r="M55" s="125">
        <v>46065</v>
      </c>
      <c r="N55" s="125">
        <v>46065</v>
      </c>
      <c r="O55" s="1" t="s">
        <v>35</v>
      </c>
    </row>
    <row r="56" spans="11:15" x14ac:dyDescent="0.25">
      <c r="K56" s="123">
        <f>INDEX(Tableau1[N°],MATCH(TBL_Absences[[#This Row],[nom]],Tableau1[CHEF DE QUART],0))</f>
        <v>4</v>
      </c>
      <c r="L56" s="124" t="s">
        <v>90</v>
      </c>
      <c r="M56" s="125">
        <v>46065</v>
      </c>
      <c r="N56" s="125">
        <v>46065</v>
      </c>
      <c r="O56" s="1" t="s">
        <v>35</v>
      </c>
    </row>
    <row r="57" spans="11:15" x14ac:dyDescent="0.25">
      <c r="K57" s="123">
        <f>INDEX(Tableau1[N°],MATCH(TBL_Absences[[#This Row],[nom]],Tableau1[CHEF DE QUART],0))</f>
        <v>5</v>
      </c>
      <c r="L57" s="124" t="s">
        <v>91</v>
      </c>
      <c r="M57" s="125">
        <v>46065</v>
      </c>
      <c r="N57" s="125">
        <v>46065</v>
      </c>
      <c r="O57" s="1" t="s">
        <v>35</v>
      </c>
    </row>
    <row r="58" spans="11:15" x14ac:dyDescent="0.25">
      <c r="K58" s="123">
        <f>INDEX(Tableau1[N°],MATCH(TBL_Absences[[#This Row],[nom]],Tableau1[CHEF DE QUART],0))</f>
        <v>7</v>
      </c>
      <c r="L58" s="124" t="s">
        <v>135</v>
      </c>
      <c r="M58" s="125">
        <v>46065</v>
      </c>
      <c r="N58" s="125">
        <v>46065</v>
      </c>
      <c r="O58" s="1" t="s">
        <v>35</v>
      </c>
    </row>
    <row r="59" spans="11:15" x14ac:dyDescent="0.25">
      <c r="K59" s="123">
        <f>INDEX(Tableau1[N°],MATCH(TBL_Absences[[#This Row],[nom]],Tableau1[CHEF DE QUART],0))</f>
        <v>8</v>
      </c>
      <c r="L59" s="124" t="s">
        <v>92</v>
      </c>
      <c r="M59" s="125">
        <v>46065</v>
      </c>
      <c r="N59" s="125">
        <v>46065</v>
      </c>
      <c r="O59" s="1" t="s">
        <v>35</v>
      </c>
    </row>
    <row r="60" spans="11:15" x14ac:dyDescent="0.25">
      <c r="K60" s="123">
        <f>INDEX(Tableau1[N°],MATCH(TBL_Absences[[#This Row],[nom]],Tableau1[CHEF DE QUART],0))</f>
        <v>9</v>
      </c>
      <c r="L60" s="124" t="s">
        <v>93</v>
      </c>
      <c r="M60" s="125">
        <v>46065</v>
      </c>
      <c r="N60" s="125">
        <v>46065</v>
      </c>
      <c r="O60" s="1" t="s">
        <v>35</v>
      </c>
    </row>
    <row r="61" spans="11:15" x14ac:dyDescent="0.25">
      <c r="K61" s="123">
        <f>INDEX(Tableau1[N°],MATCH(TBL_Absences[[#This Row],[nom]],Tableau1[CHEF DE QUART],0))</f>
        <v>10</v>
      </c>
      <c r="L61" s="124" t="s">
        <v>94</v>
      </c>
      <c r="M61" s="125">
        <v>46065</v>
      </c>
      <c r="N61" s="125">
        <v>46065</v>
      </c>
      <c r="O61" s="1" t="s">
        <v>35</v>
      </c>
    </row>
    <row r="62" spans="11:15" x14ac:dyDescent="0.25">
      <c r="K62" s="123">
        <f>INDEX(Tableau1[N°],MATCH(TBL_Absences[[#This Row],[nom]],Tableau1[CHEF DE QUART],0))</f>
        <v>12</v>
      </c>
      <c r="L62" s="124" t="s">
        <v>96</v>
      </c>
      <c r="M62" s="125">
        <v>46065</v>
      </c>
      <c r="N62" s="125">
        <v>46065</v>
      </c>
      <c r="O62" s="1" t="s">
        <v>35</v>
      </c>
    </row>
    <row r="63" spans="11:15" x14ac:dyDescent="0.25">
      <c r="K63" s="123">
        <f>INDEX(Tableau1[N°],MATCH(TBL_Absences[[#This Row],[nom]],Tableau1[CHEF DE QUART],0))</f>
        <v>11</v>
      </c>
      <c r="L63" s="124" t="s">
        <v>95</v>
      </c>
      <c r="M63" s="125">
        <v>46065</v>
      </c>
      <c r="N63" s="125">
        <v>46065</v>
      </c>
      <c r="O63" s="1" t="s">
        <v>35</v>
      </c>
    </row>
    <row r="64" spans="11:15" x14ac:dyDescent="0.25">
      <c r="K64" s="123">
        <f>INDEX(Tableau1[N°],MATCH(TBL_Absences[[#This Row],[nom]],Tableau1[CHEF DE QUART],0))</f>
        <v>13</v>
      </c>
      <c r="L64" s="124" t="s">
        <v>97</v>
      </c>
      <c r="M64" s="125">
        <v>46065</v>
      </c>
      <c r="N64" s="125">
        <v>46065</v>
      </c>
      <c r="O64" s="1" t="s">
        <v>35</v>
      </c>
    </row>
    <row r="65" spans="11:15" x14ac:dyDescent="0.25">
      <c r="K65" s="123">
        <f>INDEX(Tableau1[N°],MATCH(TBL_Absences[[#This Row],[nom]],Tableau1[CHEF DE QUART],0))</f>
        <v>14</v>
      </c>
      <c r="L65" s="124" t="s">
        <v>98</v>
      </c>
      <c r="M65" s="125">
        <v>46065</v>
      </c>
      <c r="N65" s="125">
        <v>46065</v>
      </c>
      <c r="O65" s="1" t="s">
        <v>35</v>
      </c>
    </row>
    <row r="66" spans="11:15" x14ac:dyDescent="0.25">
      <c r="K66" s="123">
        <f>INDEX(Tableau1[N°],MATCH(TBL_Absences[[#This Row],[nom]],Tableau1[CHEF DE QUART],0))</f>
        <v>15</v>
      </c>
      <c r="L66" s="124" t="s">
        <v>99</v>
      </c>
      <c r="M66" s="125">
        <v>46065</v>
      </c>
      <c r="N66" s="125">
        <v>46065</v>
      </c>
      <c r="O66" s="1" t="s">
        <v>35</v>
      </c>
    </row>
    <row r="67" spans="11:15" x14ac:dyDescent="0.25">
      <c r="K67" s="123">
        <f>INDEX(Tableau1[N°],MATCH(TBL_Absences[[#This Row],[nom]],Tableau1[CHEF DE QUART],0))</f>
        <v>16</v>
      </c>
      <c r="L67" s="124" t="s">
        <v>100</v>
      </c>
      <c r="M67" s="125">
        <v>46065</v>
      </c>
      <c r="N67" s="125">
        <v>46065</v>
      </c>
      <c r="O67" s="1" t="s">
        <v>35</v>
      </c>
    </row>
    <row r="68" spans="11:15" x14ac:dyDescent="0.25">
      <c r="K68" s="123">
        <f>INDEX(Tableau1[N°],MATCH(TBL_Absences[[#This Row],[nom]],Tableau1[CHEF DE QUART],0))</f>
        <v>17</v>
      </c>
      <c r="L68" s="124" t="s">
        <v>101</v>
      </c>
      <c r="M68" s="125">
        <v>46065</v>
      </c>
      <c r="N68" s="125">
        <v>46065</v>
      </c>
      <c r="O68" s="1" t="s">
        <v>35</v>
      </c>
    </row>
    <row r="69" spans="11:15" x14ac:dyDescent="0.25">
      <c r="K69" s="123">
        <f>INDEX(Tableau1[N°],MATCH(TBL_Absences[[#This Row],[nom]],Tableau1[CHEF DE QUART],0))</f>
        <v>18</v>
      </c>
      <c r="L69" s="124" t="s">
        <v>102</v>
      </c>
      <c r="M69" s="125">
        <v>46065</v>
      </c>
      <c r="N69" s="125">
        <v>46065</v>
      </c>
      <c r="O69" s="1" t="s">
        <v>35</v>
      </c>
    </row>
    <row r="70" spans="11:15" x14ac:dyDescent="0.25">
      <c r="K70" s="123">
        <f>INDEX(Tableau1[N°],MATCH(TBL_Absences[[#This Row],[nom]],Tableau1[CHEF DE QUART],0))</f>
        <v>19</v>
      </c>
      <c r="L70" s="124" t="s">
        <v>103</v>
      </c>
      <c r="M70" s="125">
        <v>46065</v>
      </c>
      <c r="N70" s="125">
        <v>46065</v>
      </c>
      <c r="O70" s="1" t="s">
        <v>35</v>
      </c>
    </row>
    <row r="71" spans="11:15" x14ac:dyDescent="0.25">
      <c r="K71" s="123">
        <f>INDEX(Tableau1[N°],MATCH(TBL_Absences[[#This Row],[nom]],Tableau1[CHEF DE QUART],0))</f>
        <v>20</v>
      </c>
      <c r="L71" s="124" t="s">
        <v>104</v>
      </c>
      <c r="M71" s="125">
        <v>46065</v>
      </c>
      <c r="N71" s="125">
        <v>46065</v>
      </c>
      <c r="O71" s="1" t="s">
        <v>35</v>
      </c>
    </row>
    <row r="72" spans="11:15" x14ac:dyDescent="0.25">
      <c r="K72" s="123">
        <f>INDEX(Tableau1[N°],MATCH(TBL_Absences[[#This Row],[nom]],Tableau1[CHEF DE QUART],0))</f>
        <v>21</v>
      </c>
      <c r="L72" s="124" t="s">
        <v>105</v>
      </c>
      <c r="M72" s="125">
        <v>46065</v>
      </c>
      <c r="N72" s="125">
        <v>46065</v>
      </c>
      <c r="O72" s="1" t="s">
        <v>35</v>
      </c>
    </row>
    <row r="73" spans="11:15" x14ac:dyDescent="0.25">
      <c r="K73" s="123">
        <f>INDEX(Tableau1[N°],MATCH(TBL_Absences[[#This Row],[nom]],Tableau1[CHEF DE QUART],0))</f>
        <v>22</v>
      </c>
      <c r="L73" s="124" t="s">
        <v>106</v>
      </c>
      <c r="M73" s="125">
        <v>46065</v>
      </c>
      <c r="N73" s="125">
        <v>46065</v>
      </c>
      <c r="O73" s="1" t="s">
        <v>35</v>
      </c>
    </row>
    <row r="74" spans="11:15" x14ac:dyDescent="0.25">
      <c r="K74" s="123">
        <f>INDEX(Tableau1[N°],MATCH(TBL_Absences[[#This Row],[nom]],Tableau1[CHEF DE QUART],0))</f>
        <v>23</v>
      </c>
      <c r="L74" s="124" t="s">
        <v>107</v>
      </c>
      <c r="M74" s="125">
        <v>46065</v>
      </c>
      <c r="N74" s="125">
        <v>46065</v>
      </c>
      <c r="O74" s="1" t="s">
        <v>35</v>
      </c>
    </row>
    <row r="75" spans="11:15" x14ac:dyDescent="0.25">
      <c r="K75" s="123">
        <f>INDEX(Tableau1[N°],MATCH(TBL_Absences[[#This Row],[nom]],Tableau1[CHEF DE QUART],0))</f>
        <v>24</v>
      </c>
      <c r="L75" s="124" t="s">
        <v>133</v>
      </c>
      <c r="M75" s="125">
        <v>46065</v>
      </c>
      <c r="N75" s="125">
        <v>46065</v>
      </c>
      <c r="O75" s="1" t="s">
        <v>35</v>
      </c>
    </row>
    <row r="76" spans="11:15" x14ac:dyDescent="0.25">
      <c r="K76" s="123">
        <f>INDEX(Tableau1[N°],MATCH(TBL_Absences[[#This Row],[nom]],Tableau1[CHEF DE QUART],0))</f>
        <v>1</v>
      </c>
      <c r="L76" s="124" t="s">
        <v>87</v>
      </c>
      <c r="M76" s="125">
        <v>46065</v>
      </c>
      <c r="N76" s="125">
        <v>46065</v>
      </c>
      <c r="O76" s="1" t="s">
        <v>35</v>
      </c>
    </row>
    <row r="77" spans="11:15" x14ac:dyDescent="0.25">
      <c r="K77" s="123">
        <f>INDEX(Tableau1[N°],MATCH(TBL_Absences[[#This Row],[nom]],Tableau1[CHEF DE QUART],0))</f>
        <v>6</v>
      </c>
      <c r="L77" s="124" t="s">
        <v>131</v>
      </c>
      <c r="M77" s="125">
        <v>46065</v>
      </c>
      <c r="N77" s="125">
        <v>46065</v>
      </c>
      <c r="O77" s="1" t="s">
        <v>35</v>
      </c>
    </row>
    <row r="78" spans="11:15" x14ac:dyDescent="0.25">
      <c r="K78" s="85" t="e">
        <f>INDEX(Tableau1[N°],MATCH(TBL_Absences[[#This Row],[nom]],Tableau1[CHEF DE QUART],0))</f>
        <v>#N/A</v>
      </c>
      <c r="L78" s="1"/>
      <c r="O78" s="1"/>
    </row>
    <row r="79" spans="11:15" x14ac:dyDescent="0.25">
      <c r="K79"/>
      <c r="M79"/>
      <c r="N79"/>
    </row>
    <row r="80" spans="11:15" x14ac:dyDescent="0.25">
      <c r="K80"/>
      <c r="M80"/>
      <c r="N80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</sheetData>
  <sheetProtection algorithmName="SHA-512" hashValue="u57uDtX/k4j+ot8e4T1sn9lcqb/Mx9hWIf+GwGb9YrScBxY7z5tb+epZd/JCB0rLyvWD15tvN3W8tZhkKIKuFw==" saltValue="bNnMLH8UTli2DCg1hWh/aw==" spinCount="100000" sheet="1" objects="1" scenarios="1"/>
  <sortState xmlns:xlrd2="http://schemas.microsoft.com/office/spreadsheetml/2017/richdata2" ref="K3:O78">
    <sortCondition ref="M2"/>
  </sortState>
  <phoneticPr fontId="1" type="noConversion"/>
  <pageMargins left="0.7" right="0.7" top="0.75" bottom="0.75" header="0.3" footer="0.3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2B34-0989-4EA5-8473-C895760474A1}">
  <sheetPr codeName="Feuil2"/>
  <dimension ref="B1:AV50"/>
  <sheetViews>
    <sheetView tabSelected="1" zoomScale="58" zoomScaleNormal="58" workbookViewId="0">
      <selection activeCell="B1" sqref="B1:F1"/>
    </sheetView>
  </sheetViews>
  <sheetFormatPr defaultColWidth="9.140625" defaultRowHeight="15" x14ac:dyDescent="0.25"/>
  <cols>
    <col min="1" max="1" width="22" customWidth="1"/>
    <col min="2" max="2" width="33.140625" bestFit="1" customWidth="1"/>
    <col min="3" max="3" width="16.85546875" customWidth="1"/>
    <col min="4" max="4" width="13.85546875" customWidth="1"/>
    <col min="5" max="5" width="14.7109375" customWidth="1"/>
    <col min="6" max="6" width="32.5703125" style="1" customWidth="1"/>
    <col min="7" max="37" width="7.7109375" style="1" customWidth="1"/>
    <col min="38" max="40" width="9.140625" style="1"/>
  </cols>
  <sheetData>
    <row r="1" spans="2:48" s="89" customFormat="1" ht="114.75" customHeight="1" x14ac:dyDescent="0.25">
      <c r="B1" s="99" t="s">
        <v>437</v>
      </c>
      <c r="C1" s="100"/>
      <c r="D1" s="100"/>
      <c r="E1" s="100"/>
      <c r="F1" s="101"/>
      <c r="G1" s="90">
        <f>VLOOKUP(B1,Tabel8[],2,0)</f>
        <v>45992</v>
      </c>
      <c r="H1" s="90">
        <f>G1+1</f>
        <v>45993</v>
      </c>
      <c r="I1" s="90">
        <f t="shared" ref="I1:AH1" si="0">H1+1</f>
        <v>45994</v>
      </c>
      <c r="J1" s="90">
        <f t="shared" si="0"/>
        <v>45995</v>
      </c>
      <c r="K1" s="90">
        <f t="shared" si="0"/>
        <v>45996</v>
      </c>
      <c r="L1" s="90">
        <f t="shared" si="0"/>
        <v>45997</v>
      </c>
      <c r="M1" s="90">
        <f t="shared" si="0"/>
        <v>45998</v>
      </c>
      <c r="N1" s="90">
        <f t="shared" si="0"/>
        <v>45999</v>
      </c>
      <c r="O1" s="90">
        <f t="shared" si="0"/>
        <v>46000</v>
      </c>
      <c r="P1" s="90">
        <f t="shared" si="0"/>
        <v>46001</v>
      </c>
      <c r="Q1" s="90">
        <f t="shared" si="0"/>
        <v>46002</v>
      </c>
      <c r="R1" s="90">
        <f t="shared" si="0"/>
        <v>46003</v>
      </c>
      <c r="S1" s="90">
        <f t="shared" si="0"/>
        <v>46004</v>
      </c>
      <c r="T1" s="90">
        <f t="shared" si="0"/>
        <v>46005</v>
      </c>
      <c r="U1" s="90">
        <f t="shared" si="0"/>
        <v>46006</v>
      </c>
      <c r="V1" s="90">
        <f t="shared" si="0"/>
        <v>46007</v>
      </c>
      <c r="W1" s="90">
        <f t="shared" si="0"/>
        <v>46008</v>
      </c>
      <c r="X1" s="90">
        <f t="shared" si="0"/>
        <v>46009</v>
      </c>
      <c r="Y1" s="90">
        <f t="shared" si="0"/>
        <v>46010</v>
      </c>
      <c r="Z1" s="90">
        <f t="shared" si="0"/>
        <v>46011</v>
      </c>
      <c r="AA1" s="90">
        <f t="shared" si="0"/>
        <v>46012</v>
      </c>
      <c r="AB1" s="90">
        <f t="shared" si="0"/>
        <v>46013</v>
      </c>
      <c r="AC1" s="90">
        <f t="shared" si="0"/>
        <v>46014</v>
      </c>
      <c r="AD1" s="90">
        <f t="shared" si="0"/>
        <v>46015</v>
      </c>
      <c r="AE1" s="90">
        <f t="shared" si="0"/>
        <v>46016</v>
      </c>
      <c r="AF1" s="90">
        <f t="shared" si="0"/>
        <v>46017</v>
      </c>
      <c r="AG1" s="90">
        <f t="shared" si="0"/>
        <v>46018</v>
      </c>
      <c r="AH1" s="90">
        <f t="shared" si="0"/>
        <v>46019</v>
      </c>
      <c r="AI1" s="90">
        <f>IF(MONTH(G1)=MONTH(AE1+4),AE1+4,"-")</f>
        <v>46020</v>
      </c>
      <c r="AJ1" s="90">
        <f>IF(MONTH(H1)=MONTH(AF1+4),AF1+4,"-")</f>
        <v>46021</v>
      </c>
      <c r="AK1" s="90">
        <f>IF(MONTH(I1)=MONTH(AG1+4),AG1+4,"-")</f>
        <v>46022</v>
      </c>
      <c r="AL1" s="88"/>
      <c r="AM1" s="88"/>
      <c r="AN1" s="88"/>
    </row>
    <row r="2" spans="2:48" s="59" customFormat="1" x14ac:dyDescent="0.25">
      <c r="G2" s="59">
        <f t="shared" ref="G2:AK2" si="1">IFERROR(MATCH(G1,MesDates,0),"-")</f>
        <v>62</v>
      </c>
      <c r="H2" s="59">
        <f t="shared" si="1"/>
        <v>63</v>
      </c>
      <c r="I2" s="59">
        <f t="shared" si="1"/>
        <v>64</v>
      </c>
      <c r="J2" s="59">
        <f t="shared" si="1"/>
        <v>65</v>
      </c>
      <c r="K2" s="59">
        <f t="shared" si="1"/>
        <v>66</v>
      </c>
      <c r="L2" s="59">
        <f t="shared" si="1"/>
        <v>67</v>
      </c>
      <c r="M2" s="59">
        <f t="shared" si="1"/>
        <v>68</v>
      </c>
      <c r="N2" s="59">
        <f t="shared" si="1"/>
        <v>69</v>
      </c>
      <c r="O2" s="59">
        <f t="shared" si="1"/>
        <v>70</v>
      </c>
      <c r="P2" s="59">
        <f t="shared" si="1"/>
        <v>71</v>
      </c>
      <c r="Q2" s="59">
        <f t="shared" si="1"/>
        <v>72</v>
      </c>
      <c r="R2" s="59">
        <f t="shared" si="1"/>
        <v>73</v>
      </c>
      <c r="S2" s="59">
        <f t="shared" si="1"/>
        <v>74</v>
      </c>
      <c r="T2" s="59">
        <f t="shared" si="1"/>
        <v>75</v>
      </c>
      <c r="U2" s="59">
        <f t="shared" si="1"/>
        <v>76</v>
      </c>
      <c r="V2" s="59">
        <f t="shared" si="1"/>
        <v>77</v>
      </c>
      <c r="W2" s="59">
        <f t="shared" si="1"/>
        <v>78</v>
      </c>
      <c r="X2" s="59">
        <f t="shared" si="1"/>
        <v>79</v>
      </c>
      <c r="Y2" s="59">
        <f t="shared" si="1"/>
        <v>80</v>
      </c>
      <c r="Z2" s="59">
        <f t="shared" si="1"/>
        <v>81</v>
      </c>
      <c r="AA2" s="59">
        <f t="shared" si="1"/>
        <v>82</v>
      </c>
      <c r="AB2" s="59">
        <f t="shared" si="1"/>
        <v>83</v>
      </c>
      <c r="AC2" s="59">
        <f t="shared" si="1"/>
        <v>84</v>
      </c>
      <c r="AD2" s="59">
        <f t="shared" si="1"/>
        <v>85</v>
      </c>
      <c r="AE2" s="59">
        <f t="shared" si="1"/>
        <v>86</v>
      </c>
      <c r="AF2" s="59">
        <f t="shared" si="1"/>
        <v>87</v>
      </c>
      <c r="AG2" s="59">
        <f t="shared" si="1"/>
        <v>88</v>
      </c>
      <c r="AH2" s="59">
        <f t="shared" si="1"/>
        <v>89</v>
      </c>
      <c r="AI2" s="59">
        <f t="shared" si="1"/>
        <v>90</v>
      </c>
      <c r="AJ2" s="59">
        <f t="shared" si="1"/>
        <v>91</v>
      </c>
      <c r="AK2" s="59">
        <f t="shared" si="1"/>
        <v>92</v>
      </c>
    </row>
    <row r="3" spans="2:48" x14ac:dyDescent="0.25">
      <c r="G3" s="1">
        <f>IF(G1="-",0,WEEKDAY(G1,2))</f>
        <v>1</v>
      </c>
      <c r="H3" s="1">
        <f t="shared" ref="H3:AK3" si="2">IF(H1="-",0,WEEKDAY(H1,2))</f>
        <v>2</v>
      </c>
      <c r="I3" s="1">
        <f t="shared" si="2"/>
        <v>3</v>
      </c>
      <c r="J3" s="1">
        <f t="shared" si="2"/>
        <v>4</v>
      </c>
      <c r="K3" s="1">
        <f t="shared" si="2"/>
        <v>5</v>
      </c>
      <c r="L3" s="1">
        <f t="shared" si="2"/>
        <v>6</v>
      </c>
      <c r="M3" s="1">
        <f t="shared" si="2"/>
        <v>7</v>
      </c>
      <c r="N3" s="1">
        <f t="shared" si="2"/>
        <v>1</v>
      </c>
      <c r="O3" s="1">
        <f t="shared" si="2"/>
        <v>2</v>
      </c>
      <c r="P3" s="1">
        <f t="shared" si="2"/>
        <v>3</v>
      </c>
      <c r="Q3" s="1">
        <f t="shared" si="2"/>
        <v>4</v>
      </c>
      <c r="R3" s="1">
        <f t="shared" si="2"/>
        <v>5</v>
      </c>
      <c r="S3" s="1">
        <f t="shared" si="2"/>
        <v>6</v>
      </c>
      <c r="T3" s="1">
        <f t="shared" si="2"/>
        <v>7</v>
      </c>
      <c r="U3" s="1">
        <f t="shared" si="2"/>
        <v>1</v>
      </c>
      <c r="V3" s="1">
        <f t="shared" si="2"/>
        <v>2</v>
      </c>
      <c r="W3" s="1">
        <f t="shared" si="2"/>
        <v>3</v>
      </c>
      <c r="X3" s="1">
        <f t="shared" si="2"/>
        <v>4</v>
      </c>
      <c r="Y3" s="1">
        <f t="shared" si="2"/>
        <v>5</v>
      </c>
      <c r="Z3" s="1">
        <f t="shared" si="2"/>
        <v>6</v>
      </c>
      <c r="AA3" s="1">
        <f t="shared" si="2"/>
        <v>7</v>
      </c>
      <c r="AB3" s="1">
        <f t="shared" si="2"/>
        <v>1</v>
      </c>
      <c r="AC3" s="1">
        <f t="shared" si="2"/>
        <v>2</v>
      </c>
      <c r="AD3" s="1">
        <f t="shared" si="2"/>
        <v>3</v>
      </c>
      <c r="AE3" s="1">
        <f t="shared" si="2"/>
        <v>4</v>
      </c>
      <c r="AF3" s="1">
        <f t="shared" si="2"/>
        <v>5</v>
      </c>
      <c r="AG3" s="1">
        <f t="shared" si="2"/>
        <v>6</v>
      </c>
      <c r="AH3" s="1">
        <f t="shared" si="2"/>
        <v>7</v>
      </c>
      <c r="AI3" s="1">
        <f t="shared" si="2"/>
        <v>1</v>
      </c>
      <c r="AJ3" s="1">
        <f t="shared" si="2"/>
        <v>2</v>
      </c>
      <c r="AK3" s="1">
        <f t="shared" si="2"/>
        <v>3</v>
      </c>
    </row>
    <row r="4" spans="2:48" ht="27" thickBot="1" x14ac:dyDescent="0.45">
      <c r="B4" s="102" t="s">
        <v>0</v>
      </c>
      <c r="C4" s="103" t="s">
        <v>2</v>
      </c>
      <c r="D4" s="102" t="s">
        <v>27</v>
      </c>
      <c r="E4" s="103" t="s">
        <v>3</v>
      </c>
      <c r="F4" s="103" t="s">
        <v>4</v>
      </c>
      <c r="G4" s="104" t="s">
        <v>40</v>
      </c>
      <c r="H4" s="104" t="s">
        <v>41</v>
      </c>
      <c r="I4" s="104" t="s">
        <v>42</v>
      </c>
      <c r="J4" s="104" t="s">
        <v>43</v>
      </c>
      <c r="K4" s="104" t="s">
        <v>44</v>
      </c>
      <c r="L4" s="104" t="s">
        <v>45</v>
      </c>
      <c r="M4" s="104" t="s">
        <v>46</v>
      </c>
      <c r="N4" s="104" t="s">
        <v>47</v>
      </c>
      <c r="O4" s="104" t="s">
        <v>48</v>
      </c>
      <c r="P4" s="104" t="s">
        <v>49</v>
      </c>
      <c r="Q4" s="104" t="s">
        <v>50</v>
      </c>
      <c r="R4" s="104" t="s">
        <v>51</v>
      </c>
      <c r="S4" s="104" t="s">
        <v>52</v>
      </c>
      <c r="T4" s="104" t="s">
        <v>53</v>
      </c>
      <c r="U4" s="104" t="s">
        <v>54</v>
      </c>
      <c r="V4" s="104" t="s">
        <v>55</v>
      </c>
      <c r="W4" s="104" t="s">
        <v>56</v>
      </c>
      <c r="X4" s="104" t="s">
        <v>57</v>
      </c>
      <c r="Y4" s="104" t="s">
        <v>58</v>
      </c>
      <c r="Z4" s="104" t="s">
        <v>59</v>
      </c>
      <c r="AA4" s="104" t="s">
        <v>60</v>
      </c>
      <c r="AB4" s="104" t="s">
        <v>61</v>
      </c>
      <c r="AC4" s="104" t="s">
        <v>62</v>
      </c>
      <c r="AD4" s="104" t="s">
        <v>63</v>
      </c>
      <c r="AE4" s="104" t="s">
        <v>64</v>
      </c>
      <c r="AF4" s="104" t="s">
        <v>65</v>
      </c>
      <c r="AG4" s="104" t="s">
        <v>66</v>
      </c>
      <c r="AH4" s="104" t="s">
        <v>67</v>
      </c>
      <c r="AI4" s="104" t="s">
        <v>68</v>
      </c>
      <c r="AJ4" s="104" t="s">
        <v>69</v>
      </c>
      <c r="AK4" s="105" t="s">
        <v>70</v>
      </c>
    </row>
    <row r="5" spans="2:48" ht="30" customHeight="1" thickTop="1" thickBot="1" x14ac:dyDescent="0.3">
      <c r="B5" s="106" t="s">
        <v>87</v>
      </c>
      <c r="C5" s="107">
        <f ca="1">COUNTIF(G5:AK5,"S")</f>
        <v>3</v>
      </c>
      <c r="D5" s="108" cm="1">
        <f t="array" aca="1" ref="D5" ca="1">SUMPRODUCT(($G$3:$AK$3&gt;5)*ISNUMBER(SEARCH($G5:$AK5,"SP")))</f>
        <v>0</v>
      </c>
      <c r="E5" s="109">
        <f ca="1">COUNTIF(G5:AK5,"P")</f>
        <v>1</v>
      </c>
      <c r="F5" s="110">
        <f ca="1">COUNTIF(G5:AK5,"I")</f>
        <v>0</v>
      </c>
      <c r="G5" s="91" t="str">
        <f ca="1">IF($B5="","-",IF(SUMPRODUCT((Absent_nom=$B5)*(Absent_Du&lt;=G$1)*(G$1&lt;=Absent_au)),"I",IF(G$2="-","-",IF(COUNTIF(OFFSET(MesServices,G$2-1,,1),$B5),"S",IF(OFFSET(MesSpares,G$2-1,,1)=$B5,"P","-")))))</f>
        <v>-</v>
      </c>
      <c r="H5" s="91" t="str">
        <f ca="1">IF($B5="","-",IF(SUMPRODUCT((Absent_nom=$B5)*(Absent_Du&lt;=H$1)*(H$1&lt;=Absent_au)),"I",IF(H$2="-","-",IF(COUNTIF(OFFSET(MesServices,H$2-1,,1),$B5),"S",IF(OFFSET(MesSpares,H$2-1,,1)=$B5,"P","-")))))</f>
        <v>-</v>
      </c>
      <c r="I5" s="91" t="str">
        <f ca="1">IF($B5="","-",IF(SUMPRODUCT((Absent_nom=$B5)*(Absent_Du&lt;=I$1)*(I$1&lt;=Absent_au)),"I",IF(I$2="-","-",IF(COUNTIF(OFFSET(MesServices,I$2-1,,1),$B5),"S",IF(OFFSET(MesSpares,I$2-1,,1)=$B5,"P","-")))))</f>
        <v>-</v>
      </c>
      <c r="J5" s="91" t="str">
        <f ca="1">IF($B5="","-",IF(SUMPRODUCT((Absent_nom=$B5)*(Absent_Du&lt;=J$1)*(J$1&lt;=Absent_au)),"I",IF(J$2="-","-",IF(COUNTIF(OFFSET(MesServices,J$2-1,,1),$B5),"S",IF(OFFSET(MesSpares,J$2-1,,1)=$B5,"P","-")))))</f>
        <v>-</v>
      </c>
      <c r="K5" s="91" t="str">
        <f ca="1">IF($B5="","-",IF(SUMPRODUCT((Absent_nom=$B5)*(Absent_Du&lt;=K$1)*(K$1&lt;=Absent_au)),"I",IF(K$2="-","-",IF(COUNTIF(OFFSET(MesServices,K$2-1,,1),$B5),"S",IF(OFFSET(MesSpares,K$2-1,,1)=$B5,"P","-")))))</f>
        <v>-</v>
      </c>
      <c r="L5" s="91" t="str">
        <f ca="1">IF($B5="","-",IF(SUMPRODUCT((Absent_nom=$B5)*(Absent_Du&lt;=L$1)*(L$1&lt;=Absent_au)),"I",IF(L$2="-","-",IF(COUNTIF(OFFSET(MesServices,L$2-1,,1),$B5),"S",IF(OFFSET(MesSpares,L$2-1,,1)=$B5,"P","-")))))</f>
        <v>-</v>
      </c>
      <c r="M5" s="91" t="str">
        <f ca="1">IF($B5="","-",IF(SUMPRODUCT((Absent_nom=$B5)*(Absent_Du&lt;=M$1)*(M$1&lt;=Absent_au)),"I",IF(M$2="-","-",IF(COUNTIF(OFFSET(MesServices,M$2-1,,1),$B5),"S",IF(OFFSET(MesSpares,M$2-1,,1)=$B5,"P","-")))))</f>
        <v>-</v>
      </c>
      <c r="N5" s="91" t="str">
        <f ca="1">IF($B5="","-",IF(SUMPRODUCT((Absent_nom=$B5)*(Absent_Du&lt;=N$1)*(N$1&lt;=Absent_au)),"I",IF(N$2="-","-",IF(COUNTIF(OFFSET(MesServices,N$2-1,,1),$B5),"S",IF(OFFSET(MesSpares,N$2-1,,1)=$B5,"P","-")))))</f>
        <v>S</v>
      </c>
      <c r="O5" s="91" t="str">
        <f ca="1">IF($B5="","-",IF(SUMPRODUCT((Absent_nom=$B5)*(Absent_Du&lt;=O$1)*(O$1&lt;=Absent_au)),"I",IF(O$2="-","-",IF(COUNTIF(OFFSET(MesServices,O$2-1,,1),$B5),"S",IF(OFFSET(MesSpares,O$2-1,,1)=$B5,"P","-")))))</f>
        <v>-</v>
      </c>
      <c r="P5" s="91" t="str">
        <f ca="1">IF($B5="","-",IF(SUMPRODUCT((Absent_nom=$B5)*(Absent_Du&lt;=P$1)*(P$1&lt;=Absent_au)),"I",IF(P$2="-","-",IF(COUNTIF(OFFSET(MesServices,P$2-1,,1),$B5),"S",IF(OFFSET(MesSpares,P$2-1,,1)=$B5,"P","-")))))</f>
        <v>P</v>
      </c>
      <c r="Q5" s="91" t="str">
        <f ca="1">IF($B5="","-",IF(SUMPRODUCT((Absent_nom=$B5)*(Absent_Du&lt;=Q$1)*(Q$1&lt;=Absent_au)),"I",IF(Q$2="-","-",IF(COUNTIF(OFFSET(MesServices,Q$2-1,,1),$B5),"S",IF(OFFSET(MesSpares,Q$2-1,,1)=$B5,"P","-")))))</f>
        <v>-</v>
      </c>
      <c r="R5" s="91" t="str">
        <f ca="1">IF($B5="","-",IF(SUMPRODUCT((Absent_nom=$B5)*(Absent_Du&lt;=R$1)*(R$1&lt;=Absent_au)),"I",IF(R$2="-","-",IF(COUNTIF(OFFSET(MesServices,R$2-1,,1),$B5),"S",IF(OFFSET(MesSpares,R$2-1,,1)=$B5,"P","-")))))</f>
        <v>-</v>
      </c>
      <c r="S5" s="91" t="str">
        <f ca="1">IF($B5="","-",IF(SUMPRODUCT((Absent_nom=$B5)*(Absent_Du&lt;=S$1)*(S$1&lt;=Absent_au)),"I",IF(S$2="-","-",IF(COUNTIF(OFFSET(MesServices,S$2-1,,1),$B5),"S",IF(OFFSET(MesSpares,S$2-1,,1)=$B5,"P","-")))))</f>
        <v>-</v>
      </c>
      <c r="T5" s="91" t="str">
        <f ca="1">IF($B5="","-",IF(SUMPRODUCT((Absent_nom=$B5)*(Absent_Du&lt;=T$1)*(T$1&lt;=Absent_au)),"I",IF(T$2="-","-",IF(COUNTIF(OFFSET(MesServices,T$2-1,,1),$B5),"S",IF(OFFSET(MesSpares,T$2-1,,1)=$B5,"P","-")))))</f>
        <v>-</v>
      </c>
      <c r="U5" s="91" t="str">
        <f ca="1">IF($B5="","-",IF(SUMPRODUCT((Absent_nom=$B5)*(Absent_Du&lt;=U$1)*(U$1&lt;=Absent_au)),"I",IF(U$2="-","-",IF(COUNTIF(OFFSET(MesServices,U$2-1,,1),$B5),"S",IF(OFFSET(MesSpares,U$2-1,,1)=$B5,"P","-")))))</f>
        <v>-</v>
      </c>
      <c r="V5" s="91" t="str">
        <f ca="1">IF($B5="","-",IF(SUMPRODUCT((Absent_nom=$B5)*(Absent_Du&lt;=V$1)*(V$1&lt;=Absent_au)),"I",IF(V$2="-","-",IF(COUNTIF(OFFSET(MesServices,V$2-1,,1),$B5),"S",IF(OFFSET(MesSpares,V$2-1,,1)=$B5,"P","-")))))</f>
        <v>S</v>
      </c>
      <c r="W5" s="91" t="str">
        <f ca="1">IF($B5="","-",IF(SUMPRODUCT((Absent_nom=$B5)*(Absent_Du&lt;=W$1)*(W$1&lt;=Absent_au)),"I",IF(W$2="-","-",IF(COUNTIF(OFFSET(MesServices,W$2-1,,1),$B5),"S",IF(OFFSET(MesSpares,W$2-1,,1)=$B5,"P","-")))))</f>
        <v>-</v>
      </c>
      <c r="X5" s="91" t="str">
        <f ca="1">IF($B5="","-",IF(SUMPRODUCT((Absent_nom=$B5)*(Absent_Du&lt;=X$1)*(X$1&lt;=Absent_au)),"I",IF(X$2="-","-",IF(COUNTIF(OFFSET(MesServices,X$2-1,,1),$B5),"S",IF(OFFSET(MesSpares,X$2-1,,1)=$B5,"P","-")))))</f>
        <v>-</v>
      </c>
      <c r="Y5" s="91" t="str">
        <f ca="1">IF($B5="","-",IF(SUMPRODUCT((Absent_nom=$B5)*(Absent_Du&lt;=Y$1)*(Y$1&lt;=Absent_au)),"I",IF(Y$2="-","-",IF(COUNTIF(OFFSET(MesServices,Y$2-1,,1),$B5),"S",IF(OFFSET(MesSpares,Y$2-1,,1)=$B5,"P","-")))))</f>
        <v>-</v>
      </c>
      <c r="Z5" s="91" t="str">
        <f ca="1">IF($B5="","-",IF(SUMPRODUCT((Absent_nom=$B5)*(Absent_Du&lt;=Z$1)*(Z$1&lt;=Absent_au)),"I",IF(Z$2="-","-",IF(COUNTIF(OFFSET(MesServices,Z$2-1,,1),$B5),"S",IF(OFFSET(MesSpares,Z$2-1,,1)=$B5,"P","-")))))</f>
        <v>-</v>
      </c>
      <c r="AA5" s="91" t="str">
        <f ca="1">IF($B5="","-",IF(SUMPRODUCT((Absent_nom=$B5)*(Absent_Du&lt;=AA$1)*(AA$1&lt;=Absent_au)),"I",IF(AA$2="-","-",IF(COUNTIF(OFFSET(MesServices,AA$2-1,,1),$B5),"S",IF(OFFSET(MesSpares,AA$2-1,,1)=$B5,"P","-")))))</f>
        <v>-</v>
      </c>
      <c r="AB5" s="91" t="str">
        <f ca="1">IF($B5="","-",IF(SUMPRODUCT((Absent_nom=$B5)*(Absent_Du&lt;=AB$1)*(AB$1&lt;=Absent_au)),"I",IF(AB$2="-","-",IF(COUNTIF(OFFSET(MesServices,AB$2-1,,1),$B5),"S",IF(OFFSET(MesSpares,AB$2-1,,1)=$B5,"P","-")))))</f>
        <v>-</v>
      </c>
      <c r="AC5" s="91" t="str">
        <f ca="1">IF($B5="","-",IF(SUMPRODUCT((Absent_nom=$B5)*(Absent_Du&lt;=AC$1)*(AC$1&lt;=Absent_au)),"I",IF(AC$2="-","-",IF(COUNTIF(OFFSET(MesServices,AC$2-1,,1),$B5),"S",IF(OFFSET(MesSpares,AC$2-1,,1)=$B5,"P","-")))))</f>
        <v>-</v>
      </c>
      <c r="AD5" s="91" t="str">
        <f ca="1">IF($B5="","-",IF(SUMPRODUCT((Absent_nom=$B5)*(Absent_Du&lt;=AD$1)*(AD$1&lt;=Absent_au)),"I",IF(AD$2="-","-",IF(COUNTIF(OFFSET(MesServices,AD$2-1,,1),$B5),"S",IF(OFFSET(MesSpares,AD$2-1,,1)=$B5,"P","-")))))</f>
        <v>-</v>
      </c>
      <c r="AE5" s="91" t="str">
        <f ca="1">IF($B5="","-",IF(SUMPRODUCT((Absent_nom=$B5)*(Absent_Du&lt;=AE$1)*(AE$1&lt;=Absent_au)),"I",IF(AE$2="-","-",IF(COUNTIF(OFFSET(MesServices,AE$2-1,,1),$B5),"S",IF(OFFSET(MesSpares,AE$2-1,,1)=$B5,"P","-")))))</f>
        <v>S</v>
      </c>
      <c r="AF5" s="91" t="str">
        <f ca="1">IF($B5="","-",IF(SUMPRODUCT((Absent_nom=$B5)*(Absent_Du&lt;=AF$1)*(AF$1&lt;=Absent_au)),"I",IF(AF$2="-","-",IF(COUNTIF(OFFSET(MesServices,AF$2-1,,1),$B5),"S",IF(OFFSET(MesSpares,AF$2-1,,1)=$B5,"P","-")))))</f>
        <v>-</v>
      </c>
      <c r="AG5" s="91" t="str">
        <f ca="1">IF($B5="","-",IF(SUMPRODUCT((Absent_nom=$B5)*(Absent_Du&lt;=AG$1)*(AG$1&lt;=Absent_au)),"I",IF(AG$2="-","-",IF(COUNTIF(OFFSET(MesServices,AG$2-1,,1),$B5),"S",IF(OFFSET(MesSpares,AG$2-1,,1)=$B5,"P","-")))))</f>
        <v>-</v>
      </c>
      <c r="AH5" s="91" t="str">
        <f ca="1">IF($B5="","-",IF(SUMPRODUCT((Absent_nom=$B5)*(Absent_Du&lt;=AH$1)*(AH$1&lt;=Absent_au)),"I",IF(AH$2="-","-",IF(COUNTIF(OFFSET(MesServices,AH$2-1,,1),$B5),"S",IF(OFFSET(MesSpares,AH$2-1,,1)=$B5,"P","-")))))</f>
        <v>-</v>
      </c>
      <c r="AI5" s="91" t="str">
        <f ca="1">IF($B5="","-",IF(SUMPRODUCT((Absent_nom=$B5)*(Absent_Du&lt;=AI$1)*(AI$1&lt;=Absent_au)),"I",IF(AI$2="-","-",IF(COUNTIF(OFFSET(MesServices,AI$2-1,,1),$B5),"S",IF(OFFSET(MesSpares,AI$2-1,,1)=$B5,"P","-")))))</f>
        <v>-</v>
      </c>
      <c r="AJ5" s="91" t="str">
        <f ca="1">IF($B5="","-",IF(SUMPRODUCT((Absent_nom=$B5)*(Absent_Du&lt;=AJ$1)*(AJ$1&lt;=Absent_au)),"I",IF(AJ$2="-","-",IF(COUNTIF(OFFSET(MesServices,AJ$2-1,,1),$B5),"S",IF(OFFSET(MesSpares,AJ$2-1,,1)=$B5,"P","-")))))</f>
        <v>-</v>
      </c>
      <c r="AK5" s="92" t="str">
        <f ca="1">IF($B5="","-",IF(SUMPRODUCT((Absent_nom=$B5)*(Absent_Du&lt;=AK$1)*(AK$1&lt;=Absent_au)),"I",IF(AK$2="-","-",IF(COUNTIF(OFFSET(MesServices,AK$2-1,,1),$B5),"S",IF(OFFSET(MesSpares,AK$2-1,,1)=$B5,"P","-")))))</f>
        <v>-</v>
      </c>
    </row>
    <row r="6" spans="2:48" ht="30" customHeight="1" thickTop="1" thickBot="1" x14ac:dyDescent="0.3">
      <c r="B6" s="111" t="s">
        <v>88</v>
      </c>
      <c r="C6" s="112">
        <f t="shared" ref="C6:C29" ca="1" si="3">COUNTIF(G6:AK6,"S")</f>
        <v>4</v>
      </c>
      <c r="D6" s="108" cm="1">
        <f t="array" aca="1" ref="D6" ca="1">SUMPRODUCT(($G$3:$AK$3&gt;5)*ISNUMBER(SEARCH($G6:$AK6,"SP")))</f>
        <v>2</v>
      </c>
      <c r="E6" s="113">
        <f t="shared" ref="E6:E29" ca="1" si="4">COUNTIF(G6:AK6,"P")</f>
        <v>1</v>
      </c>
      <c r="F6" s="114">
        <f t="shared" ref="F6:F29" ca="1" si="5">COUNTIF(G6:AK6,"I")</f>
        <v>0</v>
      </c>
      <c r="G6" s="91" t="str">
        <f ca="1">IF($B6="","-",IF(SUMPRODUCT((Absent_nom=$B6)*(Absent_Du&lt;=G$1)*(G$1&lt;=Absent_au)),"I",IF(G$2="-","-",IF(COUNTIF(OFFSET(MesServices,G$2-1,,1),$B6),"S",IF(OFFSET(MesSpares,G$2-1,,1)=$B6,"P","-")))))</f>
        <v>-</v>
      </c>
      <c r="H6" s="91" t="str">
        <f ca="1">IF($B6="","-",IF(SUMPRODUCT((Absent_nom=$B6)*(Absent_Du&lt;=H$1)*(H$1&lt;=Absent_au)),"I",IF(H$2="-","-",IF(COUNTIF(OFFSET(MesServices,H$2-1,,1),$B6),"S",IF(OFFSET(MesSpares,H$2-1,,1)=$B6,"P","-")))))</f>
        <v>-</v>
      </c>
      <c r="I6" s="91" t="str">
        <f ca="1">IF($B6="","-",IF(SUMPRODUCT((Absent_nom=$B6)*(Absent_Du&lt;=I$1)*(I$1&lt;=Absent_au)),"I",IF(I$2="-","-",IF(COUNTIF(OFFSET(MesServices,I$2-1,,1),$B6),"S",IF(OFFSET(MesSpares,I$2-1,,1)=$B6,"P","-")))))</f>
        <v>-</v>
      </c>
      <c r="J6" s="91" t="str">
        <f ca="1">IF($B6="","-",IF(SUMPRODUCT((Absent_nom=$B6)*(Absent_Du&lt;=J$1)*(J$1&lt;=Absent_au)),"I",IF(J$2="-","-",IF(COUNTIF(OFFSET(MesServices,J$2-1,,1),$B6),"S",IF(OFFSET(MesSpares,J$2-1,,1)=$B6,"P","-")))))</f>
        <v>-</v>
      </c>
      <c r="K6" s="91" t="str">
        <f ca="1">IF($B6="","-",IF(SUMPRODUCT((Absent_nom=$B6)*(Absent_Du&lt;=K$1)*(K$1&lt;=Absent_au)),"I",IF(K$2="-","-",IF(COUNTIF(OFFSET(MesServices,K$2-1,,1),$B6),"S",IF(OFFSET(MesSpares,K$2-1,,1)=$B6,"P","-")))))</f>
        <v>S</v>
      </c>
      <c r="L6" s="91" t="str">
        <f ca="1">IF($B6="","-",IF(SUMPRODUCT((Absent_nom=$B6)*(Absent_Du&lt;=L$1)*(L$1&lt;=Absent_au)),"I",IF(L$2="-","-",IF(COUNTIF(OFFSET(MesServices,L$2-1,,1),$B6),"S",IF(OFFSET(MesSpares,L$2-1,,1)=$B6,"P","-")))))</f>
        <v>-</v>
      </c>
      <c r="M6" s="91" t="str">
        <f ca="1">IF($B6="","-",IF(SUMPRODUCT((Absent_nom=$B6)*(Absent_Du&lt;=M$1)*(M$1&lt;=Absent_au)),"I",IF(M$2="-","-",IF(COUNTIF(OFFSET(MesServices,M$2-1,,1),$B6),"S",IF(OFFSET(MesSpares,M$2-1,,1)=$B6,"P","-")))))</f>
        <v>-</v>
      </c>
      <c r="N6" s="91" t="str">
        <f ca="1">IF($B6="","-",IF(SUMPRODUCT((Absent_nom=$B6)*(Absent_Du&lt;=N$1)*(N$1&lt;=Absent_au)),"I",IF(N$2="-","-",IF(COUNTIF(OFFSET(MesServices,N$2-1,,1),$B6),"S",IF(OFFSET(MesSpares,N$2-1,,1)=$B6,"P","-")))))</f>
        <v>-</v>
      </c>
      <c r="O6" s="91" t="str">
        <f ca="1">IF($B6="","-",IF(SUMPRODUCT((Absent_nom=$B6)*(Absent_Du&lt;=O$1)*(O$1&lt;=Absent_au)),"I",IF(O$2="-","-",IF(COUNTIF(OFFSET(MesServices,O$2-1,,1),$B6),"S",IF(OFFSET(MesSpares,O$2-1,,1)=$B6,"P","-")))))</f>
        <v>-</v>
      </c>
      <c r="P6" s="91" t="str">
        <f ca="1">IF($B6="","-",IF(SUMPRODUCT((Absent_nom=$B6)*(Absent_Du&lt;=P$1)*(P$1&lt;=Absent_au)),"I",IF(P$2="-","-",IF(COUNTIF(OFFSET(MesServices,P$2-1,,1),$B6),"S",IF(OFFSET(MesSpares,P$2-1,,1)=$B6,"P","-")))))</f>
        <v>-</v>
      </c>
      <c r="Q6" s="91" t="str">
        <f ca="1">IF($B6="","-",IF(SUMPRODUCT((Absent_nom=$B6)*(Absent_Du&lt;=Q$1)*(Q$1&lt;=Absent_au)),"I",IF(Q$2="-","-",IF(COUNTIF(OFFSET(MesServices,Q$2-1,,1),$B6),"S",IF(OFFSET(MesSpares,Q$2-1,,1)=$B6,"P","-")))))</f>
        <v>-</v>
      </c>
      <c r="R6" s="91" t="str">
        <f ca="1">IF($B6="","-",IF(SUMPRODUCT((Absent_nom=$B6)*(Absent_Du&lt;=R$1)*(R$1&lt;=Absent_au)),"I",IF(R$2="-","-",IF(COUNTIF(OFFSET(MesServices,R$2-1,,1),$B6),"S",IF(OFFSET(MesSpares,R$2-1,,1)=$B6,"P","-")))))</f>
        <v>-</v>
      </c>
      <c r="S6" s="91" t="str">
        <f ca="1">IF($B6="","-",IF(SUMPRODUCT((Absent_nom=$B6)*(Absent_Du&lt;=S$1)*(S$1&lt;=Absent_au)),"I",IF(S$2="-","-",IF(COUNTIF(OFFSET(MesServices,S$2-1,,1),$B6),"S",IF(OFFSET(MesSpares,S$2-1,,1)=$B6,"P","-")))))</f>
        <v>-</v>
      </c>
      <c r="T6" s="91" t="str">
        <f ca="1">IF($B6="","-",IF(SUMPRODUCT((Absent_nom=$B6)*(Absent_Du&lt;=T$1)*(T$1&lt;=Absent_au)),"I",IF(T$2="-","-",IF(COUNTIF(OFFSET(MesServices,T$2-1,,1),$B6),"S",IF(OFFSET(MesSpares,T$2-1,,1)=$B6,"P","-")))))</f>
        <v>S</v>
      </c>
      <c r="U6" s="91" t="str">
        <f ca="1">IF($B6="","-",IF(SUMPRODUCT((Absent_nom=$B6)*(Absent_Du&lt;=U$1)*(U$1&lt;=Absent_au)),"I",IF(U$2="-","-",IF(COUNTIF(OFFSET(MesServices,U$2-1,,1),$B6),"S",IF(OFFSET(MesSpares,U$2-1,,1)=$B6,"P","-")))))</f>
        <v>-</v>
      </c>
      <c r="V6" s="91" t="str">
        <f ca="1">IF($B6="","-",IF(SUMPRODUCT((Absent_nom=$B6)*(Absent_Du&lt;=V$1)*(V$1&lt;=Absent_au)),"I",IF(V$2="-","-",IF(COUNTIF(OFFSET(MesServices,V$2-1,,1),$B6),"S",IF(OFFSET(MesSpares,V$2-1,,1)=$B6,"P","-")))))</f>
        <v>-</v>
      </c>
      <c r="W6" s="91" t="str">
        <f ca="1">IF($B6="","-",IF(SUMPRODUCT((Absent_nom=$B6)*(Absent_Du&lt;=W$1)*(W$1&lt;=Absent_au)),"I",IF(W$2="-","-",IF(COUNTIF(OFFSET(MesServices,W$2-1,,1),$B6),"S",IF(OFFSET(MesSpares,W$2-1,,1)=$B6,"P","-")))))</f>
        <v>S</v>
      </c>
      <c r="X6" s="91" t="str">
        <f ca="1">IF($B6="","-",IF(SUMPRODUCT((Absent_nom=$B6)*(Absent_Du&lt;=X$1)*(X$1&lt;=Absent_au)),"I",IF(X$2="-","-",IF(COUNTIF(OFFSET(MesServices,X$2-1,,1),$B6),"S",IF(OFFSET(MesSpares,X$2-1,,1)=$B6,"P","-")))))</f>
        <v>-</v>
      </c>
      <c r="Y6" s="91" t="str">
        <f ca="1">IF($B6="","-",IF(SUMPRODUCT((Absent_nom=$B6)*(Absent_Du&lt;=Y$1)*(Y$1&lt;=Absent_au)),"I",IF(Y$2="-","-",IF(COUNTIF(OFFSET(MesServices,Y$2-1,,1),$B6),"S",IF(OFFSET(MesSpares,Y$2-1,,1)=$B6,"P","-")))))</f>
        <v>-</v>
      </c>
      <c r="Z6" s="91" t="str">
        <f ca="1">IF($B6="","-",IF(SUMPRODUCT((Absent_nom=$B6)*(Absent_Du&lt;=Z$1)*(Z$1&lt;=Absent_au)),"I",IF(Z$2="-","-",IF(COUNTIF(OFFSET(MesServices,Z$2-1,,1),$B6),"S",IF(OFFSET(MesSpares,Z$2-1,,1)=$B6,"P","-")))))</f>
        <v>-</v>
      </c>
      <c r="AA6" s="91" t="str">
        <f ca="1">IF($B6="","-",IF(SUMPRODUCT((Absent_nom=$B6)*(Absent_Du&lt;=AA$1)*(AA$1&lt;=Absent_au)),"I",IF(AA$2="-","-",IF(COUNTIF(OFFSET(MesServices,AA$2-1,,1),$B6),"S",IF(OFFSET(MesSpares,AA$2-1,,1)=$B6,"P","-")))))</f>
        <v>P</v>
      </c>
      <c r="AB6" s="91" t="str">
        <f ca="1">IF($B6="","-",IF(SUMPRODUCT((Absent_nom=$B6)*(Absent_Du&lt;=AB$1)*(AB$1&lt;=Absent_au)),"I",IF(AB$2="-","-",IF(COUNTIF(OFFSET(MesServices,AB$2-1,,1),$B6),"S",IF(OFFSET(MesSpares,AB$2-1,,1)=$B6,"P","-")))))</f>
        <v>-</v>
      </c>
      <c r="AC6" s="91" t="str">
        <f ca="1">IF($B6="","-",IF(SUMPRODUCT((Absent_nom=$B6)*(Absent_Du&lt;=AC$1)*(AC$1&lt;=Absent_au)),"I",IF(AC$2="-","-",IF(COUNTIF(OFFSET(MesServices,AC$2-1,,1),$B6),"S",IF(OFFSET(MesSpares,AC$2-1,,1)=$B6,"P","-")))))</f>
        <v>-</v>
      </c>
      <c r="AD6" s="91" t="str">
        <f ca="1">IF($B6="","-",IF(SUMPRODUCT((Absent_nom=$B6)*(Absent_Du&lt;=AD$1)*(AD$1&lt;=Absent_au)),"I",IF(AD$2="-","-",IF(COUNTIF(OFFSET(MesServices,AD$2-1,,1),$B6),"S",IF(OFFSET(MesSpares,AD$2-1,,1)=$B6,"P","-")))))</f>
        <v>-</v>
      </c>
      <c r="AE6" s="91" t="str">
        <f ca="1">IF($B6="","-",IF(SUMPRODUCT((Absent_nom=$B6)*(Absent_Du&lt;=AE$1)*(AE$1&lt;=Absent_au)),"I",IF(AE$2="-","-",IF(COUNTIF(OFFSET(MesServices,AE$2-1,,1),$B6),"S",IF(OFFSET(MesSpares,AE$2-1,,1)=$B6,"P","-")))))</f>
        <v>-</v>
      </c>
      <c r="AF6" s="91" t="str">
        <f ca="1">IF($B6="","-",IF(SUMPRODUCT((Absent_nom=$B6)*(Absent_Du&lt;=AF$1)*(AF$1&lt;=Absent_au)),"I",IF(AF$2="-","-",IF(COUNTIF(OFFSET(MesServices,AF$2-1,,1),$B6),"S",IF(OFFSET(MesSpares,AF$2-1,,1)=$B6,"P","-")))))</f>
        <v>-</v>
      </c>
      <c r="AG6" s="91" t="str">
        <f ca="1">IF($B6="","-",IF(SUMPRODUCT((Absent_nom=$B6)*(Absent_Du&lt;=AG$1)*(AG$1&lt;=Absent_au)),"I",IF(AG$2="-","-",IF(COUNTIF(OFFSET(MesServices,AG$2-1,,1),$B6),"S",IF(OFFSET(MesSpares,AG$2-1,,1)=$B6,"P","-")))))</f>
        <v>-</v>
      </c>
      <c r="AH6" s="91" t="str">
        <f ca="1">IF($B6="","-",IF(SUMPRODUCT((Absent_nom=$B6)*(Absent_Du&lt;=AH$1)*(AH$1&lt;=Absent_au)),"I",IF(AH$2="-","-",IF(COUNTIF(OFFSET(MesServices,AH$2-1,,1),$B6),"S",IF(OFFSET(MesSpares,AH$2-1,,1)=$B6,"P","-")))))</f>
        <v>-</v>
      </c>
      <c r="AI6" s="91" t="str">
        <f ca="1">IF($B6="","-",IF(SUMPRODUCT((Absent_nom=$B6)*(Absent_Du&lt;=AI$1)*(AI$1&lt;=Absent_au)),"I",IF(AI$2="-","-",IF(COUNTIF(OFFSET(MesServices,AI$2-1,,1),$B6),"S",IF(OFFSET(MesSpares,AI$2-1,,1)=$B6,"P","-")))))</f>
        <v>S</v>
      </c>
      <c r="AJ6" s="91" t="str">
        <f ca="1">IF($B6="","-",IF(SUMPRODUCT((Absent_nom=$B6)*(Absent_Du&lt;=AJ$1)*(AJ$1&lt;=Absent_au)),"I",IF(AJ$2="-","-",IF(COUNTIF(OFFSET(MesServices,AJ$2-1,,1),$B6),"S",IF(OFFSET(MesSpares,AJ$2-1,,1)=$B6,"P","-")))))</f>
        <v>-</v>
      </c>
      <c r="AK6" s="92" t="str">
        <f ca="1">IF($B6="","-",IF(SUMPRODUCT((Absent_nom=$B6)*(Absent_Du&lt;=AK$1)*(AK$1&lt;=Absent_au)),"I",IF(AK$2="-","-",IF(COUNTIF(OFFSET(MesServices,AK$2-1,,1),$B6),"S",IF(OFFSET(MesSpares,AK$2-1,,1)=$B6,"P","-")))))</f>
        <v>-</v>
      </c>
    </row>
    <row r="7" spans="2:48" ht="30" customHeight="1" thickTop="1" thickBot="1" x14ac:dyDescent="0.3">
      <c r="B7" s="115" t="s">
        <v>89</v>
      </c>
      <c r="C7" s="112">
        <f t="shared" ca="1" si="3"/>
        <v>4</v>
      </c>
      <c r="D7" s="108" cm="1">
        <f t="array" aca="1" ref="D7" ca="1">SUMPRODUCT(($G$3:$AK$3&gt;5)*ISNUMBER(SEARCH($G7:$AK7,"SP")))</f>
        <v>1</v>
      </c>
      <c r="E7" s="113">
        <f t="shared" ca="1" si="4"/>
        <v>1</v>
      </c>
      <c r="F7" s="114">
        <f t="shared" ca="1" si="5"/>
        <v>0</v>
      </c>
      <c r="G7" s="91" t="str">
        <f ca="1">IF($B7="","-",IF(SUMPRODUCT((Absent_nom=$B7)*(Absent_Du&lt;=G$1)*(G$1&lt;=Absent_au)),"I",IF(G$2="-","-",IF(COUNTIF(OFFSET(MesServices,G$2-1,,1),$B7),"S",IF(OFFSET(MesSpares,G$2-1,,1)=$B7,"P","-")))))</f>
        <v>-</v>
      </c>
      <c r="H7" s="91" t="str">
        <f ca="1">IF($B7="","-",IF(SUMPRODUCT((Absent_nom=$B7)*(Absent_Du&lt;=H$1)*(H$1&lt;=Absent_au)),"I",IF(H$2="-","-",IF(COUNTIF(OFFSET(MesServices,H$2-1,,1),$B7),"S",IF(OFFSET(MesSpares,H$2-1,,1)=$B7,"P","-")))))</f>
        <v>-</v>
      </c>
      <c r="I7" s="91" t="str">
        <f ca="1">IF($B7="","-",IF(SUMPRODUCT((Absent_nom=$B7)*(Absent_Du&lt;=I$1)*(I$1&lt;=Absent_au)),"I",IF(I$2="-","-",IF(COUNTIF(OFFSET(MesServices,I$2-1,,1),$B7),"S",IF(OFFSET(MesSpares,I$2-1,,1)=$B7,"P","-")))))</f>
        <v>S</v>
      </c>
      <c r="J7" s="91" t="str">
        <f ca="1">IF($B7="","-",IF(SUMPRODUCT((Absent_nom=$B7)*(Absent_Du&lt;=J$1)*(J$1&lt;=Absent_au)),"I",IF(J$2="-","-",IF(COUNTIF(OFFSET(MesServices,J$2-1,,1),$B7),"S",IF(OFFSET(MesSpares,J$2-1,,1)=$B7,"P","-")))))</f>
        <v>-</v>
      </c>
      <c r="K7" s="91" t="str">
        <f ca="1">IF($B7="","-",IF(SUMPRODUCT((Absent_nom=$B7)*(Absent_Du&lt;=K$1)*(K$1&lt;=Absent_au)),"I",IF(K$2="-","-",IF(COUNTIF(OFFSET(MesServices,K$2-1,,1),$B7),"S",IF(OFFSET(MesSpares,K$2-1,,1)=$B7,"P","-")))))</f>
        <v>-</v>
      </c>
      <c r="L7" s="91" t="str">
        <f ca="1">IF($B7="","-",IF(SUMPRODUCT((Absent_nom=$B7)*(Absent_Du&lt;=L$1)*(L$1&lt;=Absent_au)),"I",IF(L$2="-","-",IF(COUNTIF(OFFSET(MesServices,L$2-1,,1),$B7),"S",IF(OFFSET(MesSpares,L$2-1,,1)=$B7,"P","-")))))</f>
        <v>-</v>
      </c>
      <c r="M7" s="91" t="str">
        <f ca="1">IF($B7="","-",IF(SUMPRODUCT((Absent_nom=$B7)*(Absent_Du&lt;=M$1)*(M$1&lt;=Absent_au)),"I",IF(M$2="-","-",IF(COUNTIF(OFFSET(MesServices,M$2-1,,1),$B7),"S",IF(OFFSET(MesSpares,M$2-1,,1)=$B7,"P","-")))))</f>
        <v>-</v>
      </c>
      <c r="N7" s="91" t="str">
        <f ca="1">IF($B7="","-",IF(SUMPRODUCT((Absent_nom=$B7)*(Absent_Du&lt;=N$1)*(N$1&lt;=Absent_au)),"I",IF(N$2="-","-",IF(COUNTIF(OFFSET(MesServices,N$2-1,,1),$B7),"S",IF(OFFSET(MesSpares,N$2-1,,1)=$B7,"P","-")))))</f>
        <v>-</v>
      </c>
      <c r="O7" s="91" t="str">
        <f ca="1">IF($B7="","-",IF(SUMPRODUCT((Absent_nom=$B7)*(Absent_Du&lt;=O$1)*(O$1&lt;=Absent_au)),"I",IF(O$2="-","-",IF(COUNTIF(OFFSET(MesServices,O$2-1,,1),$B7),"S",IF(OFFSET(MesSpares,O$2-1,,1)=$B7,"P","-")))))</f>
        <v>-</v>
      </c>
      <c r="P7" s="91" t="str">
        <f ca="1">IF($B7="","-",IF(SUMPRODUCT((Absent_nom=$B7)*(Absent_Du&lt;=P$1)*(P$1&lt;=Absent_au)),"I",IF(P$2="-","-",IF(COUNTIF(OFFSET(MesServices,P$2-1,,1),$B7),"S",IF(OFFSET(MesSpares,P$2-1,,1)=$B7,"P","-")))))</f>
        <v>-</v>
      </c>
      <c r="Q7" s="91" t="str">
        <f ca="1">IF($B7="","-",IF(SUMPRODUCT((Absent_nom=$B7)*(Absent_Du&lt;=Q$1)*(Q$1&lt;=Absent_au)),"I",IF(Q$2="-","-",IF(COUNTIF(OFFSET(MesServices,Q$2-1,,1),$B7),"S",IF(OFFSET(MesSpares,Q$2-1,,1)=$B7,"P","-")))))</f>
        <v>-</v>
      </c>
      <c r="R7" s="91" t="str">
        <f ca="1">IF($B7="","-",IF(SUMPRODUCT((Absent_nom=$B7)*(Absent_Du&lt;=R$1)*(R$1&lt;=Absent_au)),"I",IF(R$2="-","-",IF(COUNTIF(OFFSET(MesServices,R$2-1,,1),$B7),"S",IF(OFFSET(MesSpares,R$2-1,,1)=$B7,"P","-")))))</f>
        <v>S</v>
      </c>
      <c r="S7" s="91" t="str">
        <f ca="1">IF($B7="","-",IF(SUMPRODUCT((Absent_nom=$B7)*(Absent_Du&lt;=S$1)*(S$1&lt;=Absent_au)),"I",IF(S$2="-","-",IF(COUNTIF(OFFSET(MesServices,S$2-1,,1),$B7),"S",IF(OFFSET(MesSpares,S$2-1,,1)=$B7,"P","-")))))</f>
        <v>-</v>
      </c>
      <c r="T7" s="91" t="str">
        <f ca="1">IF($B7="","-",IF(SUMPRODUCT((Absent_nom=$B7)*(Absent_Du&lt;=T$1)*(T$1&lt;=Absent_au)),"I",IF(T$2="-","-",IF(COUNTIF(OFFSET(MesServices,T$2-1,,1),$B7),"S",IF(OFFSET(MesSpares,T$2-1,,1)=$B7,"P","-")))))</f>
        <v>-</v>
      </c>
      <c r="U7" s="91" t="str">
        <f ca="1">IF($B7="","-",IF(SUMPRODUCT((Absent_nom=$B7)*(Absent_Du&lt;=U$1)*(U$1&lt;=Absent_au)),"I",IF(U$2="-","-",IF(COUNTIF(OFFSET(MesServices,U$2-1,,1),$B7),"S",IF(OFFSET(MesSpares,U$2-1,,1)=$B7,"P","-")))))</f>
        <v>-</v>
      </c>
      <c r="V7" s="91" t="str">
        <f ca="1">IF($B7="","-",IF(SUMPRODUCT((Absent_nom=$B7)*(Absent_Du&lt;=V$1)*(V$1&lt;=Absent_au)),"I",IF(V$2="-","-",IF(COUNTIF(OFFSET(MesServices,V$2-1,,1),$B7),"S",IF(OFFSET(MesSpares,V$2-1,,1)=$B7,"P","-")))))</f>
        <v>-</v>
      </c>
      <c r="W7" s="91" t="str">
        <f ca="1">IF($B7="","-",IF(SUMPRODUCT((Absent_nom=$B7)*(Absent_Du&lt;=W$1)*(W$1&lt;=Absent_au)),"I",IF(W$2="-","-",IF(COUNTIF(OFFSET(MesServices,W$2-1,,1),$B7),"S",IF(OFFSET(MesSpares,W$2-1,,1)=$B7,"P","-")))))</f>
        <v>-</v>
      </c>
      <c r="X7" s="91" t="str">
        <f ca="1">IF($B7="","-",IF(SUMPRODUCT((Absent_nom=$B7)*(Absent_Du&lt;=X$1)*(X$1&lt;=Absent_au)),"I",IF(X$2="-","-",IF(COUNTIF(OFFSET(MesServices,X$2-1,,1),$B7),"S",IF(OFFSET(MesSpares,X$2-1,,1)=$B7,"P","-")))))</f>
        <v>P</v>
      </c>
      <c r="Y7" s="91" t="str">
        <f ca="1">IF($B7="","-",IF(SUMPRODUCT((Absent_nom=$B7)*(Absent_Du&lt;=Y$1)*(Y$1&lt;=Absent_au)),"I",IF(Y$2="-","-",IF(COUNTIF(OFFSET(MesServices,Y$2-1,,1),$B7),"S",IF(OFFSET(MesSpares,Y$2-1,,1)=$B7,"P","-")))))</f>
        <v>-</v>
      </c>
      <c r="Z7" s="91" t="str">
        <f ca="1">IF($B7="","-",IF(SUMPRODUCT((Absent_nom=$B7)*(Absent_Du&lt;=Z$1)*(Z$1&lt;=Absent_au)),"I",IF(Z$2="-","-",IF(COUNTIF(OFFSET(MesServices,Z$2-1,,1),$B7),"S",IF(OFFSET(MesSpares,Z$2-1,,1)=$B7,"P","-")))))</f>
        <v>-</v>
      </c>
      <c r="AA7" s="91" t="str">
        <f ca="1">IF($B7="","-",IF(SUMPRODUCT((Absent_nom=$B7)*(Absent_Du&lt;=AA$1)*(AA$1&lt;=Absent_au)),"I",IF(AA$2="-","-",IF(COUNTIF(OFFSET(MesServices,AA$2-1,,1),$B7),"S",IF(OFFSET(MesSpares,AA$2-1,,1)=$B7,"P","-")))))</f>
        <v>-</v>
      </c>
      <c r="AB7" s="91" t="str">
        <f ca="1">IF($B7="","-",IF(SUMPRODUCT((Absent_nom=$B7)*(Absent_Du&lt;=AB$1)*(AB$1&lt;=Absent_au)),"I",IF(AB$2="-","-",IF(COUNTIF(OFFSET(MesServices,AB$2-1,,1),$B7),"S",IF(OFFSET(MesSpares,AB$2-1,,1)=$B7,"P","-")))))</f>
        <v>S</v>
      </c>
      <c r="AC7" s="91" t="str">
        <f ca="1">IF($B7="","-",IF(SUMPRODUCT((Absent_nom=$B7)*(Absent_Du&lt;=AC$1)*(AC$1&lt;=Absent_au)),"I",IF(AC$2="-","-",IF(COUNTIF(OFFSET(MesServices,AC$2-1,,1),$B7),"S",IF(OFFSET(MesSpares,AC$2-1,,1)=$B7,"P","-")))))</f>
        <v>-</v>
      </c>
      <c r="AD7" s="91" t="str">
        <f ca="1">IF($B7="","-",IF(SUMPRODUCT((Absent_nom=$B7)*(Absent_Du&lt;=AD$1)*(AD$1&lt;=Absent_au)),"I",IF(AD$2="-","-",IF(COUNTIF(OFFSET(MesServices,AD$2-1,,1),$B7),"S",IF(OFFSET(MesSpares,AD$2-1,,1)=$B7,"P","-")))))</f>
        <v>-</v>
      </c>
      <c r="AE7" s="91" t="str">
        <f ca="1">IF($B7="","-",IF(SUMPRODUCT((Absent_nom=$B7)*(Absent_Du&lt;=AE$1)*(AE$1&lt;=Absent_au)),"I",IF(AE$2="-","-",IF(COUNTIF(OFFSET(MesServices,AE$2-1,,1),$B7),"S",IF(OFFSET(MesSpares,AE$2-1,,1)=$B7,"P","-")))))</f>
        <v>-</v>
      </c>
      <c r="AF7" s="91" t="str">
        <f ca="1">IF($B7="","-",IF(SUMPRODUCT((Absent_nom=$B7)*(Absent_Du&lt;=AF$1)*(AF$1&lt;=Absent_au)),"I",IF(AF$2="-","-",IF(COUNTIF(OFFSET(MesServices,AF$2-1,,1),$B7),"S",IF(OFFSET(MesSpares,AF$2-1,,1)=$B7,"P","-")))))</f>
        <v>-</v>
      </c>
      <c r="AG7" s="91" t="str">
        <f ca="1">IF($B7="","-",IF(SUMPRODUCT((Absent_nom=$B7)*(Absent_Du&lt;=AG$1)*(AG$1&lt;=Absent_au)),"I",IF(AG$2="-","-",IF(COUNTIF(OFFSET(MesServices,AG$2-1,,1),$B7),"S",IF(OFFSET(MesSpares,AG$2-1,,1)=$B7,"P","-")))))</f>
        <v>-</v>
      </c>
      <c r="AH7" s="91" t="str">
        <f ca="1">IF($B7="","-",IF(SUMPRODUCT((Absent_nom=$B7)*(Absent_Du&lt;=AH$1)*(AH$1&lt;=Absent_au)),"I",IF(AH$2="-","-",IF(COUNTIF(OFFSET(MesServices,AH$2-1,,1),$B7),"S",IF(OFFSET(MesSpares,AH$2-1,,1)=$B7,"P","-")))))</f>
        <v>S</v>
      </c>
      <c r="AI7" s="91" t="str">
        <f ca="1">IF($B7="","-",IF(SUMPRODUCT((Absent_nom=$B7)*(Absent_Du&lt;=AI$1)*(AI$1&lt;=Absent_au)),"I",IF(AI$2="-","-",IF(COUNTIF(OFFSET(MesServices,AI$2-1,,1),$B7),"S",IF(OFFSET(MesSpares,AI$2-1,,1)=$B7,"P","-")))))</f>
        <v>-</v>
      </c>
      <c r="AJ7" s="91" t="str">
        <f ca="1">IF($B7="","-",IF(SUMPRODUCT((Absent_nom=$B7)*(Absent_Du&lt;=AJ$1)*(AJ$1&lt;=Absent_au)),"I",IF(AJ$2="-","-",IF(COUNTIF(OFFSET(MesServices,AJ$2-1,,1),$B7),"S",IF(OFFSET(MesSpares,AJ$2-1,,1)=$B7,"P","-")))))</f>
        <v>-</v>
      </c>
      <c r="AK7" s="92" t="str">
        <f ca="1">IF($B7="","-",IF(SUMPRODUCT((Absent_nom=$B7)*(Absent_Du&lt;=AK$1)*(AK$1&lt;=Absent_au)),"I",IF(AK$2="-","-",IF(COUNTIF(OFFSET(MesServices,AK$2-1,,1),$B7),"S",IF(OFFSET(MesSpares,AK$2-1,,1)=$B7,"P","-")))))</f>
        <v>-</v>
      </c>
      <c r="AV7" t="s">
        <v>86</v>
      </c>
    </row>
    <row r="8" spans="2:48" ht="30" customHeight="1" thickTop="1" thickBot="1" x14ac:dyDescent="0.3">
      <c r="B8" s="116" t="s">
        <v>90</v>
      </c>
      <c r="C8" s="112">
        <f t="shared" ca="1" si="3"/>
        <v>3</v>
      </c>
      <c r="D8" s="108" cm="1">
        <f t="array" aca="1" ref="D8" ca="1">SUMPRODUCT(($G$3:$AK$3&gt;5)*ISNUMBER(SEARCH($G8:$AK8,"SP")))</f>
        <v>1</v>
      </c>
      <c r="E8" s="113">
        <f t="shared" ca="1" si="4"/>
        <v>1</v>
      </c>
      <c r="F8" s="114">
        <f t="shared" ca="1" si="5"/>
        <v>0</v>
      </c>
      <c r="G8" s="91" t="str">
        <f ca="1">IF($B8="","-",IF(SUMPRODUCT((Absent_nom=$B8)*(Absent_Du&lt;=G$1)*(G$1&lt;=Absent_au)),"I",IF(G$2="-","-",IF(COUNTIF(OFFSET(MesServices,G$2-1,,1),$B8),"S",IF(OFFSET(MesSpares,G$2-1,,1)=$B8,"P","-")))))</f>
        <v>-</v>
      </c>
      <c r="H8" s="91" t="str">
        <f ca="1">IF($B8="","-",IF(SUMPRODUCT((Absent_nom=$B8)*(Absent_Du&lt;=H$1)*(H$1&lt;=Absent_au)),"I",IF(H$2="-","-",IF(COUNTIF(OFFSET(MesServices,H$2-1,,1),$B8),"S",IF(OFFSET(MesSpares,H$2-1,,1)=$B8,"P","-")))))</f>
        <v>-</v>
      </c>
      <c r="I8" s="91" t="str">
        <f ca="1">IF($B8="","-",IF(SUMPRODUCT((Absent_nom=$B8)*(Absent_Du&lt;=I$1)*(I$1&lt;=Absent_au)),"I",IF(I$2="-","-",IF(COUNTIF(OFFSET(MesServices,I$2-1,,1),$B8),"S",IF(OFFSET(MesSpares,I$2-1,,1)=$B8,"P","-")))))</f>
        <v>-</v>
      </c>
      <c r="J8" s="91" t="str">
        <f ca="1">IF($B8="","-",IF(SUMPRODUCT((Absent_nom=$B8)*(Absent_Du&lt;=J$1)*(J$1&lt;=Absent_au)),"I",IF(J$2="-","-",IF(COUNTIF(OFFSET(MesServices,J$2-1,,1),$B8),"S",IF(OFFSET(MesSpares,J$2-1,,1)=$B8,"P","-")))))</f>
        <v>-</v>
      </c>
      <c r="K8" s="91" t="str">
        <f ca="1">IF($B8="","-",IF(SUMPRODUCT((Absent_nom=$B8)*(Absent_Du&lt;=K$1)*(K$1&lt;=Absent_au)),"I",IF(K$2="-","-",IF(COUNTIF(OFFSET(MesServices,K$2-1,,1),$B8),"S",IF(OFFSET(MesSpares,K$2-1,,1)=$B8,"P","-")))))</f>
        <v>-</v>
      </c>
      <c r="L8" s="91" t="str">
        <f ca="1">IF($B8="","-",IF(SUMPRODUCT((Absent_nom=$B8)*(Absent_Du&lt;=L$1)*(L$1&lt;=Absent_au)),"I",IF(L$2="-","-",IF(COUNTIF(OFFSET(MesServices,L$2-1,,1),$B8),"S",IF(OFFSET(MesSpares,L$2-1,,1)=$B8,"P","-")))))</f>
        <v>S</v>
      </c>
      <c r="M8" s="91" t="str">
        <f ca="1">IF($B8="","-",IF(SUMPRODUCT((Absent_nom=$B8)*(Absent_Du&lt;=M$1)*(M$1&lt;=Absent_au)),"I",IF(M$2="-","-",IF(COUNTIF(OFFSET(MesServices,M$2-1,,1),$B8),"S",IF(OFFSET(MesSpares,M$2-1,,1)=$B8,"P","-")))))</f>
        <v>-</v>
      </c>
      <c r="N8" s="91" t="str">
        <f ca="1">IF($B8="","-",IF(SUMPRODUCT((Absent_nom=$B8)*(Absent_Du&lt;=N$1)*(N$1&lt;=Absent_au)),"I",IF(N$2="-","-",IF(COUNTIF(OFFSET(MesServices,N$2-1,,1),$B8),"S",IF(OFFSET(MesSpares,N$2-1,,1)=$B8,"P","-")))))</f>
        <v>P</v>
      </c>
      <c r="O8" s="91" t="str">
        <f ca="1">IF($B8="","-",IF(SUMPRODUCT((Absent_nom=$B8)*(Absent_Du&lt;=O$1)*(O$1&lt;=Absent_au)),"I",IF(O$2="-","-",IF(COUNTIF(OFFSET(MesServices,O$2-1,,1),$B8),"S",IF(OFFSET(MesSpares,O$2-1,,1)=$B8,"P","-")))))</f>
        <v>-</v>
      </c>
      <c r="P8" s="91" t="str">
        <f ca="1">IF($B8="","-",IF(SUMPRODUCT((Absent_nom=$B8)*(Absent_Du&lt;=P$1)*(P$1&lt;=Absent_au)),"I",IF(P$2="-","-",IF(COUNTIF(OFFSET(MesServices,P$2-1,,1),$B8),"S",IF(OFFSET(MesSpares,P$2-1,,1)=$B8,"P","-")))))</f>
        <v>-</v>
      </c>
      <c r="Q8" s="91" t="str">
        <f ca="1">IF($B8="","-",IF(SUMPRODUCT((Absent_nom=$B8)*(Absent_Du&lt;=Q$1)*(Q$1&lt;=Absent_au)),"I",IF(Q$2="-","-",IF(COUNTIF(OFFSET(MesServices,Q$2-1,,1),$B8),"S",IF(OFFSET(MesSpares,Q$2-1,,1)=$B8,"P","-")))))</f>
        <v>-</v>
      </c>
      <c r="R8" s="91" t="str">
        <f ca="1">IF($B8="","-",IF(SUMPRODUCT((Absent_nom=$B8)*(Absent_Du&lt;=R$1)*(R$1&lt;=Absent_au)),"I",IF(R$2="-","-",IF(COUNTIF(OFFSET(MesServices,R$2-1,,1),$B8),"S",IF(OFFSET(MesSpares,R$2-1,,1)=$B8,"P","-")))))</f>
        <v>-</v>
      </c>
      <c r="S8" s="91" t="str">
        <f ca="1">IF($B8="","-",IF(SUMPRODUCT((Absent_nom=$B8)*(Absent_Du&lt;=S$1)*(S$1&lt;=Absent_au)),"I",IF(S$2="-","-",IF(COUNTIF(OFFSET(MesServices,S$2-1,,1),$B8),"S",IF(OFFSET(MesSpares,S$2-1,,1)=$B8,"P","-")))))</f>
        <v>-</v>
      </c>
      <c r="T8" s="91" t="str">
        <f ca="1">IF($B8="","-",IF(SUMPRODUCT((Absent_nom=$B8)*(Absent_Du&lt;=T$1)*(T$1&lt;=Absent_au)),"I",IF(T$2="-","-",IF(COUNTIF(OFFSET(MesServices,T$2-1,,1),$B8),"S",IF(OFFSET(MesSpares,T$2-1,,1)=$B8,"P","-")))))</f>
        <v>-</v>
      </c>
      <c r="U8" s="91" t="str">
        <f ca="1">IF($B8="","-",IF(SUMPRODUCT((Absent_nom=$B8)*(Absent_Du&lt;=U$1)*(U$1&lt;=Absent_au)),"I",IF(U$2="-","-",IF(COUNTIF(OFFSET(MesServices,U$2-1,,1),$B8),"S",IF(OFFSET(MesSpares,U$2-1,,1)=$B8,"P","-")))))</f>
        <v>-</v>
      </c>
      <c r="V8" s="91" t="str">
        <f ca="1">IF($B8="","-",IF(SUMPRODUCT((Absent_nom=$B8)*(Absent_Du&lt;=V$1)*(V$1&lt;=Absent_au)),"I",IF(V$2="-","-",IF(COUNTIF(OFFSET(MesServices,V$2-1,,1),$B8),"S",IF(OFFSET(MesSpares,V$2-1,,1)=$B8,"P","-")))))</f>
        <v>S</v>
      </c>
      <c r="W8" s="91" t="str">
        <f ca="1">IF($B8="","-",IF(SUMPRODUCT((Absent_nom=$B8)*(Absent_Du&lt;=W$1)*(W$1&lt;=Absent_au)),"I",IF(W$2="-","-",IF(COUNTIF(OFFSET(MesServices,W$2-1,,1),$B8),"S",IF(OFFSET(MesSpares,W$2-1,,1)=$B8,"P","-")))))</f>
        <v>-</v>
      </c>
      <c r="X8" s="91" t="str">
        <f ca="1">IF($B8="","-",IF(SUMPRODUCT((Absent_nom=$B8)*(Absent_Du&lt;=X$1)*(X$1&lt;=Absent_au)),"I",IF(X$2="-","-",IF(COUNTIF(OFFSET(MesServices,X$2-1,,1),$B8),"S",IF(OFFSET(MesSpares,X$2-1,,1)=$B8,"P","-")))))</f>
        <v>-</v>
      </c>
      <c r="Y8" s="91" t="str">
        <f ca="1">IF($B8="","-",IF(SUMPRODUCT((Absent_nom=$B8)*(Absent_Du&lt;=Y$1)*(Y$1&lt;=Absent_au)),"I",IF(Y$2="-","-",IF(COUNTIF(OFFSET(MesServices,Y$2-1,,1),$B8),"S",IF(OFFSET(MesSpares,Y$2-1,,1)=$B8,"P","-")))))</f>
        <v>-</v>
      </c>
      <c r="Z8" s="91" t="str">
        <f ca="1">IF($B8="","-",IF(SUMPRODUCT((Absent_nom=$B8)*(Absent_Du&lt;=Z$1)*(Z$1&lt;=Absent_au)),"I",IF(Z$2="-","-",IF(COUNTIF(OFFSET(MesServices,Z$2-1,,1),$B8),"S",IF(OFFSET(MesSpares,Z$2-1,,1)=$B8,"P","-")))))</f>
        <v>-</v>
      </c>
      <c r="AA8" s="91" t="str">
        <f ca="1">IF($B8="","-",IF(SUMPRODUCT((Absent_nom=$B8)*(Absent_Du&lt;=AA$1)*(AA$1&lt;=Absent_au)),"I",IF(AA$2="-","-",IF(COUNTIF(OFFSET(MesServices,AA$2-1,,1),$B8),"S",IF(OFFSET(MesSpares,AA$2-1,,1)=$B8,"P","-")))))</f>
        <v>-</v>
      </c>
      <c r="AB8" s="91" t="str">
        <f ca="1">IF($B8="","-",IF(SUMPRODUCT((Absent_nom=$B8)*(Absent_Du&lt;=AB$1)*(AB$1&lt;=Absent_au)),"I",IF(AB$2="-","-",IF(COUNTIF(OFFSET(MesServices,AB$2-1,,1),$B8),"S",IF(OFFSET(MesSpares,AB$2-1,,1)=$B8,"P","-")))))</f>
        <v>-</v>
      </c>
      <c r="AC8" s="91" t="str">
        <f ca="1">IF($B8="","-",IF(SUMPRODUCT((Absent_nom=$B8)*(Absent_Du&lt;=AC$1)*(AC$1&lt;=Absent_au)),"I",IF(AC$2="-","-",IF(COUNTIF(OFFSET(MesServices,AC$2-1,,1),$B8),"S",IF(OFFSET(MesSpares,AC$2-1,,1)=$B8,"P","-")))))</f>
        <v>S</v>
      </c>
      <c r="AD8" s="91" t="str">
        <f ca="1">IF($B8="","-",IF(SUMPRODUCT((Absent_nom=$B8)*(Absent_Du&lt;=AD$1)*(AD$1&lt;=Absent_au)),"I",IF(AD$2="-","-",IF(COUNTIF(OFFSET(MesServices,AD$2-1,,1),$B8),"S",IF(OFFSET(MesSpares,AD$2-1,,1)=$B8,"P","-")))))</f>
        <v>-</v>
      </c>
      <c r="AE8" s="91" t="str">
        <f ca="1">IF($B8="","-",IF(SUMPRODUCT((Absent_nom=$B8)*(Absent_Du&lt;=AE$1)*(AE$1&lt;=Absent_au)),"I",IF(AE$2="-","-",IF(COUNTIF(OFFSET(MesServices,AE$2-1,,1),$B8),"S",IF(OFFSET(MesSpares,AE$2-1,,1)=$B8,"P","-")))))</f>
        <v>-</v>
      </c>
      <c r="AF8" s="91" t="str">
        <f ca="1">IF($B8="","-",IF(SUMPRODUCT((Absent_nom=$B8)*(Absent_Du&lt;=AF$1)*(AF$1&lt;=Absent_au)),"I",IF(AF$2="-","-",IF(COUNTIF(OFFSET(MesServices,AF$2-1,,1),$B8),"S",IF(OFFSET(MesSpares,AF$2-1,,1)=$B8,"P","-")))))</f>
        <v>-</v>
      </c>
      <c r="AG8" s="91" t="str">
        <f ca="1">IF($B8="","-",IF(SUMPRODUCT((Absent_nom=$B8)*(Absent_Du&lt;=AG$1)*(AG$1&lt;=Absent_au)),"I",IF(AG$2="-","-",IF(COUNTIF(OFFSET(MesServices,AG$2-1,,1),$B8),"S",IF(OFFSET(MesSpares,AG$2-1,,1)=$B8,"P","-")))))</f>
        <v>-</v>
      </c>
      <c r="AH8" s="91" t="str">
        <f ca="1">IF($B8="","-",IF(SUMPRODUCT((Absent_nom=$B8)*(Absent_Du&lt;=AH$1)*(AH$1&lt;=Absent_au)),"I",IF(AH$2="-","-",IF(COUNTIF(OFFSET(MesServices,AH$2-1,,1),$B8),"S",IF(OFFSET(MesSpares,AH$2-1,,1)=$B8,"P","-")))))</f>
        <v>-</v>
      </c>
      <c r="AI8" s="91" t="str">
        <f ca="1">IF($B8="","-",IF(SUMPRODUCT((Absent_nom=$B8)*(Absent_Du&lt;=AI$1)*(AI$1&lt;=Absent_au)),"I",IF(AI$2="-","-",IF(COUNTIF(OFFSET(MesServices,AI$2-1,,1),$B8),"S",IF(OFFSET(MesSpares,AI$2-1,,1)=$B8,"P","-")))))</f>
        <v>-</v>
      </c>
      <c r="AJ8" s="91" t="str">
        <f ca="1">IF($B8="","-",IF(SUMPRODUCT((Absent_nom=$B8)*(Absent_Du&lt;=AJ$1)*(AJ$1&lt;=Absent_au)),"I",IF(AJ$2="-","-",IF(COUNTIF(OFFSET(MesServices,AJ$2-1,,1),$B8),"S",IF(OFFSET(MesSpares,AJ$2-1,,1)=$B8,"P","-")))))</f>
        <v>-</v>
      </c>
      <c r="AK8" s="92" t="str">
        <f ca="1">IF($B8="","-",IF(SUMPRODUCT((Absent_nom=$B8)*(Absent_Du&lt;=AK$1)*(AK$1&lt;=Absent_au)),"I",IF(AK$2="-","-",IF(COUNTIF(OFFSET(MesServices,AK$2-1,,1),$B8),"S",IF(OFFSET(MesSpares,AK$2-1,,1)=$B8,"P","-")))))</f>
        <v>-</v>
      </c>
    </row>
    <row r="9" spans="2:48" ht="30" customHeight="1" thickTop="1" thickBot="1" x14ac:dyDescent="0.3">
      <c r="B9" s="116" t="s">
        <v>91</v>
      </c>
      <c r="C9" s="112">
        <f t="shared" ca="1" si="3"/>
        <v>4</v>
      </c>
      <c r="D9" s="108" cm="1">
        <f t="array" aca="1" ref="D9" ca="1">SUMPRODUCT(($G$3:$AK$3&gt;5)*ISNUMBER(SEARCH($G9:$AK9,"SP")))</f>
        <v>1</v>
      </c>
      <c r="E9" s="113">
        <f t="shared" ca="1" si="4"/>
        <v>1</v>
      </c>
      <c r="F9" s="114">
        <f t="shared" ca="1" si="5"/>
        <v>0</v>
      </c>
      <c r="G9" s="91" t="str">
        <f ca="1">IF($B9="","-",IF(SUMPRODUCT((Absent_nom=$B9)*(Absent_Du&lt;=G$1)*(G$1&lt;=Absent_au)),"I",IF(G$2="-","-",IF(COUNTIF(OFFSET(MesServices,G$2-1,,1),$B9),"S",IF(OFFSET(MesSpares,G$2-1,,1)=$B9,"P","-")))))</f>
        <v>-</v>
      </c>
      <c r="H9" s="91" t="str">
        <f ca="1">IF($B9="","-",IF(SUMPRODUCT((Absent_nom=$B9)*(Absent_Du&lt;=H$1)*(H$1&lt;=Absent_au)),"I",IF(H$2="-","-",IF(COUNTIF(OFFSET(MesServices,H$2-1,,1),$B9),"S",IF(OFFSET(MesSpares,H$2-1,,1)=$B9,"P","-")))))</f>
        <v>-</v>
      </c>
      <c r="I9" s="91" t="str">
        <f ca="1">IF($B9="","-",IF(SUMPRODUCT((Absent_nom=$B9)*(Absent_Du&lt;=I$1)*(I$1&lt;=Absent_au)),"I",IF(I$2="-","-",IF(COUNTIF(OFFSET(MesServices,I$2-1,,1),$B9),"S",IF(OFFSET(MesSpares,I$2-1,,1)=$B9,"P","-")))))</f>
        <v>-</v>
      </c>
      <c r="J9" s="91" t="str">
        <f ca="1">IF($B9="","-",IF(SUMPRODUCT((Absent_nom=$B9)*(Absent_Du&lt;=J$1)*(J$1&lt;=Absent_au)),"I",IF(J$2="-","-",IF(COUNTIF(OFFSET(MesServices,J$2-1,,1),$B9),"S",IF(OFFSET(MesSpares,J$2-1,,1)=$B9,"P","-")))))</f>
        <v>S</v>
      </c>
      <c r="K9" s="91" t="str">
        <f ca="1">IF($B9="","-",IF(SUMPRODUCT((Absent_nom=$B9)*(Absent_Du&lt;=K$1)*(K$1&lt;=Absent_au)),"I",IF(K$2="-","-",IF(COUNTIF(OFFSET(MesServices,K$2-1,,1),$B9),"S",IF(OFFSET(MesSpares,K$2-1,,1)=$B9,"P","-")))))</f>
        <v>-</v>
      </c>
      <c r="L9" s="91" t="str">
        <f ca="1">IF($B9="","-",IF(SUMPRODUCT((Absent_nom=$B9)*(Absent_Du&lt;=L$1)*(L$1&lt;=Absent_au)),"I",IF(L$2="-","-",IF(COUNTIF(OFFSET(MesServices,L$2-1,,1),$B9),"S",IF(OFFSET(MesSpares,L$2-1,,1)=$B9,"P","-")))))</f>
        <v>-</v>
      </c>
      <c r="M9" s="91" t="str">
        <f ca="1">IF($B9="","-",IF(SUMPRODUCT((Absent_nom=$B9)*(Absent_Du&lt;=M$1)*(M$1&lt;=Absent_au)),"I",IF(M$2="-","-",IF(COUNTIF(OFFSET(MesServices,M$2-1,,1),$B9),"S",IF(OFFSET(MesSpares,M$2-1,,1)=$B9,"P","-")))))</f>
        <v>-</v>
      </c>
      <c r="N9" s="91" t="str">
        <f ca="1">IF($B9="","-",IF(SUMPRODUCT((Absent_nom=$B9)*(Absent_Du&lt;=N$1)*(N$1&lt;=Absent_au)),"I",IF(N$2="-","-",IF(COUNTIF(OFFSET(MesServices,N$2-1,,1),$B9),"S",IF(OFFSET(MesSpares,N$2-1,,1)=$B9,"P","-")))))</f>
        <v>-</v>
      </c>
      <c r="O9" s="91" t="str">
        <f ca="1">IF($B9="","-",IF(SUMPRODUCT((Absent_nom=$B9)*(Absent_Du&lt;=O$1)*(O$1&lt;=Absent_au)),"I",IF(O$2="-","-",IF(COUNTIF(OFFSET(MesServices,O$2-1,,1),$B9),"S",IF(OFFSET(MesSpares,O$2-1,,1)=$B9,"P","-")))))</f>
        <v>-</v>
      </c>
      <c r="P9" s="91" t="str">
        <f ca="1">IF($B9="","-",IF(SUMPRODUCT((Absent_nom=$B9)*(Absent_Du&lt;=P$1)*(P$1&lt;=Absent_au)),"I",IF(P$2="-","-",IF(COUNTIF(OFFSET(MesServices,P$2-1,,1),$B9),"S",IF(OFFSET(MesSpares,P$2-1,,1)=$B9,"P","-")))))</f>
        <v>-</v>
      </c>
      <c r="Q9" s="91" t="str">
        <f ca="1">IF($B9="","-",IF(SUMPRODUCT((Absent_nom=$B9)*(Absent_Du&lt;=Q$1)*(Q$1&lt;=Absent_au)),"I",IF(Q$2="-","-",IF(COUNTIF(OFFSET(MesServices,Q$2-1,,1),$B9),"S",IF(OFFSET(MesSpares,Q$2-1,,1)=$B9,"P","-")))))</f>
        <v>S</v>
      </c>
      <c r="R9" s="91" t="str">
        <f ca="1">IF($B9="","-",IF(SUMPRODUCT((Absent_nom=$B9)*(Absent_Du&lt;=R$1)*(R$1&lt;=Absent_au)),"I",IF(R$2="-","-",IF(COUNTIF(OFFSET(MesServices,R$2-1,,1),$B9),"S",IF(OFFSET(MesSpares,R$2-1,,1)=$B9,"P","-")))))</f>
        <v>-</v>
      </c>
      <c r="S9" s="91" t="str">
        <f ca="1">IF($B9="","-",IF(SUMPRODUCT((Absent_nom=$B9)*(Absent_Du&lt;=S$1)*(S$1&lt;=Absent_au)),"I",IF(S$2="-","-",IF(COUNTIF(OFFSET(MesServices,S$2-1,,1),$B9),"S",IF(OFFSET(MesSpares,S$2-1,,1)=$B9,"P","-")))))</f>
        <v>-</v>
      </c>
      <c r="T9" s="91" t="str">
        <f ca="1">IF($B9="","-",IF(SUMPRODUCT((Absent_nom=$B9)*(Absent_Du&lt;=T$1)*(T$1&lt;=Absent_au)),"I",IF(T$2="-","-",IF(COUNTIF(OFFSET(MesServices,T$2-1,,1),$B9),"S",IF(OFFSET(MesSpares,T$2-1,,1)=$B9,"P","-")))))</f>
        <v>-</v>
      </c>
      <c r="U9" s="91" t="str">
        <f ca="1">IF($B9="","-",IF(SUMPRODUCT((Absent_nom=$B9)*(Absent_Du&lt;=U$1)*(U$1&lt;=Absent_au)),"I",IF(U$2="-","-",IF(COUNTIF(OFFSET(MesServices,U$2-1,,1),$B9),"S",IF(OFFSET(MesSpares,U$2-1,,1)=$B9,"P","-")))))</f>
        <v>-</v>
      </c>
      <c r="V9" s="91" t="str">
        <f ca="1">IF($B9="","-",IF(SUMPRODUCT((Absent_nom=$B9)*(Absent_Du&lt;=V$1)*(V$1&lt;=Absent_au)),"I",IF(V$2="-","-",IF(COUNTIF(OFFSET(MesServices,V$2-1,,1),$B9),"S",IF(OFFSET(MesSpares,V$2-1,,1)=$B9,"P","-")))))</f>
        <v>-</v>
      </c>
      <c r="W9" s="91" t="str">
        <f ca="1">IF($B9="","-",IF(SUMPRODUCT((Absent_nom=$B9)*(Absent_Du&lt;=W$1)*(W$1&lt;=Absent_au)),"I",IF(W$2="-","-",IF(COUNTIF(OFFSET(MesServices,W$2-1,,1),$B9),"S",IF(OFFSET(MesSpares,W$2-1,,1)=$B9,"P","-")))))</f>
        <v>-</v>
      </c>
      <c r="X9" s="91" t="str">
        <f ca="1">IF($B9="","-",IF(SUMPRODUCT((Absent_nom=$B9)*(Absent_Du&lt;=X$1)*(X$1&lt;=Absent_au)),"I",IF(X$2="-","-",IF(COUNTIF(OFFSET(MesServices,X$2-1,,1),$B9),"S",IF(OFFSET(MesSpares,X$2-1,,1)=$B9,"P","-")))))</f>
        <v>-</v>
      </c>
      <c r="Y9" s="91" t="str">
        <f ca="1">IF($B9="","-",IF(SUMPRODUCT((Absent_nom=$B9)*(Absent_Du&lt;=Y$1)*(Y$1&lt;=Absent_au)),"I",IF(Y$2="-","-",IF(COUNTIF(OFFSET(MesServices,Y$2-1,,1),$B9),"S",IF(OFFSET(MesSpares,Y$2-1,,1)=$B9,"P","-")))))</f>
        <v>-</v>
      </c>
      <c r="Z9" s="91" t="str">
        <f ca="1">IF($B9="","-",IF(SUMPRODUCT((Absent_nom=$B9)*(Absent_Du&lt;=Z$1)*(Z$1&lt;=Absent_au)),"I",IF(Z$2="-","-",IF(COUNTIF(OFFSET(MesServices,Z$2-1,,1),$B9),"S",IF(OFFSET(MesSpares,Z$2-1,,1)=$B9,"P","-")))))</f>
        <v>S</v>
      </c>
      <c r="AA9" s="91" t="str">
        <f ca="1">IF($B9="","-",IF(SUMPRODUCT((Absent_nom=$B9)*(Absent_Du&lt;=AA$1)*(AA$1&lt;=Absent_au)),"I",IF(AA$2="-","-",IF(COUNTIF(OFFSET(MesServices,AA$2-1,,1),$B9),"S",IF(OFFSET(MesSpares,AA$2-1,,1)=$B9,"P","-")))))</f>
        <v>-</v>
      </c>
      <c r="AB9" s="91" t="str">
        <f ca="1">IF($B9="","-",IF(SUMPRODUCT((Absent_nom=$B9)*(Absent_Du&lt;=AB$1)*(AB$1&lt;=Absent_au)),"I",IF(AB$2="-","-",IF(COUNTIF(OFFSET(MesServices,AB$2-1,,1),$B9),"S",IF(OFFSET(MesSpares,AB$2-1,,1)=$B9,"P","-")))))</f>
        <v>-</v>
      </c>
      <c r="AC9" s="91" t="str">
        <f ca="1">IF($B9="","-",IF(SUMPRODUCT((Absent_nom=$B9)*(Absent_Du&lt;=AC$1)*(AC$1&lt;=Absent_au)),"I",IF(AC$2="-","-",IF(COUNTIF(OFFSET(MesServices,AC$2-1,,1),$B9),"S",IF(OFFSET(MesSpares,AC$2-1,,1)=$B9,"P","-")))))</f>
        <v>-</v>
      </c>
      <c r="AD9" s="91" t="str">
        <f ca="1">IF($B9="","-",IF(SUMPRODUCT((Absent_nom=$B9)*(Absent_Du&lt;=AD$1)*(AD$1&lt;=Absent_au)),"I",IF(AD$2="-","-",IF(COUNTIF(OFFSET(MesServices,AD$2-1,,1),$B9),"S",IF(OFFSET(MesSpares,AD$2-1,,1)=$B9,"P","-")))))</f>
        <v>-</v>
      </c>
      <c r="AE9" s="91" t="str">
        <f ca="1">IF($B9="","-",IF(SUMPRODUCT((Absent_nom=$B9)*(Absent_Du&lt;=AE$1)*(AE$1&lt;=Absent_au)),"I",IF(AE$2="-","-",IF(COUNTIF(OFFSET(MesServices,AE$2-1,,1),$B9),"S",IF(OFFSET(MesSpares,AE$2-1,,1)=$B9,"P","-")))))</f>
        <v>P</v>
      </c>
      <c r="AF9" s="91" t="str">
        <f ca="1">IF($B9="","-",IF(SUMPRODUCT((Absent_nom=$B9)*(Absent_Du&lt;=AF$1)*(AF$1&lt;=Absent_au)),"I",IF(AF$2="-","-",IF(COUNTIF(OFFSET(MesServices,AF$2-1,,1),$B9),"S",IF(OFFSET(MesSpares,AF$2-1,,1)=$B9,"P","-")))))</f>
        <v>-</v>
      </c>
      <c r="AG9" s="91" t="str">
        <f ca="1">IF($B9="","-",IF(SUMPRODUCT((Absent_nom=$B9)*(Absent_Du&lt;=AG$1)*(AG$1&lt;=Absent_au)),"I",IF(AG$2="-","-",IF(COUNTIF(OFFSET(MesServices,AG$2-1,,1),$B9),"S",IF(OFFSET(MesSpares,AG$2-1,,1)=$B9,"P","-")))))</f>
        <v>-</v>
      </c>
      <c r="AH9" s="91" t="str">
        <f ca="1">IF($B9="","-",IF(SUMPRODUCT((Absent_nom=$B9)*(Absent_Du&lt;=AH$1)*(AH$1&lt;=Absent_au)),"I",IF(AH$2="-","-",IF(COUNTIF(OFFSET(MesServices,AH$2-1,,1),$B9),"S",IF(OFFSET(MesSpares,AH$2-1,,1)=$B9,"P","-")))))</f>
        <v>-</v>
      </c>
      <c r="AI9" s="91" t="str">
        <f ca="1">IF($B9="","-",IF(SUMPRODUCT((Absent_nom=$B9)*(Absent_Du&lt;=AI$1)*(AI$1&lt;=Absent_au)),"I",IF(AI$2="-","-",IF(COUNTIF(OFFSET(MesServices,AI$2-1,,1),$B9),"S",IF(OFFSET(MesSpares,AI$2-1,,1)=$B9,"P","-")))))</f>
        <v>-</v>
      </c>
      <c r="AJ9" s="91" t="str">
        <f ca="1">IF($B9="","-",IF(SUMPRODUCT((Absent_nom=$B9)*(Absent_Du&lt;=AJ$1)*(AJ$1&lt;=Absent_au)),"I",IF(AJ$2="-","-",IF(COUNTIF(OFFSET(MesServices,AJ$2-1,,1),$B9),"S",IF(OFFSET(MesSpares,AJ$2-1,,1)=$B9,"P","-")))))</f>
        <v>S</v>
      </c>
      <c r="AK9" s="92" t="str">
        <f ca="1">IF($B9="","-",IF(SUMPRODUCT((Absent_nom=$B9)*(Absent_Du&lt;=AK$1)*(AK$1&lt;=Absent_au)),"I",IF(AK$2="-","-",IF(COUNTIF(OFFSET(MesServices,AK$2-1,,1),$B9),"S",IF(OFFSET(MesSpares,AK$2-1,,1)=$B9,"P","-")))))</f>
        <v>-</v>
      </c>
    </row>
    <row r="10" spans="2:48" ht="30" customHeight="1" thickTop="1" thickBot="1" x14ac:dyDescent="0.3">
      <c r="B10" s="116" t="s">
        <v>131</v>
      </c>
      <c r="C10" s="112"/>
      <c r="D10" s="108"/>
      <c r="E10" s="113"/>
      <c r="F10" s="114"/>
      <c r="G10" s="91" t="str">
        <f ca="1">IF($B10="","-",IF(SUMPRODUCT((Absent_nom=$B10)*(Absent_Du&lt;=G$1)*(G$1&lt;=Absent_au)),"I",IF(G$2="-","-",IF(COUNTIF(OFFSET(MesServices,G$2-1,,1),$B10),"S",IF(OFFSET(MesSpares,G$2-1,,1)=$B10,"P","-")))))</f>
        <v>-</v>
      </c>
      <c r="H10" s="91" t="str">
        <f ca="1">IF($B10="","-",IF(SUMPRODUCT((Absent_nom=$B10)*(Absent_Du&lt;=H$1)*(H$1&lt;=Absent_au)),"I",IF(H$2="-","-",IF(COUNTIF(OFFSET(MesServices,H$2-1,,1),$B10),"S",IF(OFFSET(MesSpares,H$2-1,,1)=$B10,"P","-")))))</f>
        <v>-</v>
      </c>
      <c r="I10" s="91" t="str">
        <f ca="1">IF($B10="","-",IF(SUMPRODUCT((Absent_nom=$B10)*(Absent_Du&lt;=I$1)*(I$1&lt;=Absent_au)),"I",IF(I$2="-","-",IF(COUNTIF(OFFSET(MesServices,I$2-1,,1),$B10),"S",IF(OFFSET(MesSpares,I$2-1,,1)=$B10,"P","-")))))</f>
        <v>-</v>
      </c>
      <c r="J10" s="91" t="str">
        <f ca="1">IF($B10="","-",IF(SUMPRODUCT((Absent_nom=$B10)*(Absent_Du&lt;=J$1)*(J$1&lt;=Absent_au)),"I",IF(J$2="-","-",IF(COUNTIF(OFFSET(MesServices,J$2-1,,1),$B10),"S",IF(OFFSET(MesSpares,J$2-1,,1)=$B10,"P","-")))))</f>
        <v>-</v>
      </c>
      <c r="K10" s="91" t="str">
        <f ca="1">IF($B10="","-",IF(SUMPRODUCT((Absent_nom=$B10)*(Absent_Du&lt;=K$1)*(K$1&lt;=Absent_au)),"I",IF(K$2="-","-",IF(COUNTIF(OFFSET(MesServices,K$2-1,,1),$B10),"S",IF(OFFSET(MesSpares,K$2-1,,1)=$B10,"P","-")))))</f>
        <v>-</v>
      </c>
      <c r="L10" s="91" t="str">
        <f ca="1">IF($B10="","-",IF(SUMPRODUCT((Absent_nom=$B10)*(Absent_Du&lt;=L$1)*(L$1&lt;=Absent_au)),"I",IF(L$2="-","-",IF(COUNTIF(OFFSET(MesServices,L$2-1,,1),$B10),"S",IF(OFFSET(MesSpares,L$2-1,,1)=$B10,"P","-")))))</f>
        <v>P</v>
      </c>
      <c r="M10" s="91" t="str">
        <f ca="1">IF($B10="","-",IF(SUMPRODUCT((Absent_nom=$B10)*(Absent_Du&lt;=M$1)*(M$1&lt;=Absent_au)),"I",IF(M$2="-","-",IF(COUNTIF(OFFSET(MesServices,M$2-1,,1),$B10),"S",IF(OFFSET(MesSpares,M$2-1,,1)=$B10,"P","-")))))</f>
        <v>-</v>
      </c>
      <c r="N10" s="91" t="str">
        <f ca="1">IF($B10="","-",IF(SUMPRODUCT((Absent_nom=$B10)*(Absent_Du&lt;=N$1)*(N$1&lt;=Absent_au)),"I",IF(N$2="-","-",IF(COUNTIF(OFFSET(MesServices,N$2-1,,1),$B10),"S",IF(OFFSET(MesSpares,N$2-1,,1)=$B10,"P","-")))))</f>
        <v>-</v>
      </c>
      <c r="O10" s="91" t="str">
        <f ca="1">IF($B10="","-",IF(SUMPRODUCT((Absent_nom=$B10)*(Absent_Du&lt;=O$1)*(O$1&lt;=Absent_au)),"I",IF(O$2="-","-",IF(COUNTIF(OFFSET(MesServices,O$2-1,,1),$B10),"S",IF(OFFSET(MesSpares,O$2-1,,1)=$B10,"P","-")))))</f>
        <v>S</v>
      </c>
      <c r="P10" s="91" t="str">
        <f ca="1">IF($B10="","-",IF(SUMPRODUCT((Absent_nom=$B10)*(Absent_Du&lt;=P$1)*(P$1&lt;=Absent_au)),"I",IF(P$2="-","-",IF(COUNTIF(OFFSET(MesServices,P$2-1,,1),$B10),"S",IF(OFFSET(MesSpares,P$2-1,,1)=$B10,"P","-")))))</f>
        <v>-</v>
      </c>
      <c r="Q10" s="91" t="str">
        <f ca="1">IF($B10="","-",IF(SUMPRODUCT((Absent_nom=$B10)*(Absent_Du&lt;=Q$1)*(Q$1&lt;=Absent_au)),"I",IF(Q$2="-","-",IF(COUNTIF(OFFSET(MesServices,Q$2-1,,1),$B10),"S",IF(OFFSET(MesSpares,Q$2-1,,1)=$B10,"P","-")))))</f>
        <v>-</v>
      </c>
      <c r="R10" s="91" t="str">
        <f ca="1">IF($B10="","-",IF(SUMPRODUCT((Absent_nom=$B10)*(Absent_Du&lt;=R$1)*(R$1&lt;=Absent_au)),"I",IF(R$2="-","-",IF(COUNTIF(OFFSET(MesServices,R$2-1,,1),$B10),"S",IF(OFFSET(MesSpares,R$2-1,,1)=$B10,"P","-")))))</f>
        <v>-</v>
      </c>
      <c r="S10" s="91" t="str">
        <f ca="1">IF($B10="","-",IF(SUMPRODUCT((Absent_nom=$B10)*(Absent_Du&lt;=S$1)*(S$1&lt;=Absent_au)),"I",IF(S$2="-","-",IF(COUNTIF(OFFSET(MesServices,S$2-1,,1),$B10),"S",IF(OFFSET(MesSpares,S$2-1,,1)=$B10,"P","-")))))</f>
        <v>-</v>
      </c>
      <c r="T10" s="91" t="str">
        <f ca="1">IF($B10="","-",IF(SUMPRODUCT((Absent_nom=$B10)*(Absent_Du&lt;=T$1)*(T$1&lt;=Absent_au)),"I",IF(T$2="-","-",IF(COUNTIF(OFFSET(MesServices,T$2-1,,1),$B10),"S",IF(OFFSET(MesSpares,T$2-1,,1)=$B10,"P","-")))))</f>
        <v>-</v>
      </c>
      <c r="U10" s="91" t="str">
        <f ca="1">IF($B10="","-",IF(SUMPRODUCT((Absent_nom=$B10)*(Absent_Du&lt;=U$1)*(U$1&lt;=Absent_au)),"I",IF(U$2="-","-",IF(COUNTIF(OFFSET(MesServices,U$2-1,,1),$B10),"S",IF(OFFSET(MesSpares,U$2-1,,1)=$B10,"P","-")))))</f>
        <v>S</v>
      </c>
      <c r="V10" s="91" t="str">
        <f ca="1">IF($B10="","-",IF(SUMPRODUCT((Absent_nom=$B10)*(Absent_Du&lt;=V$1)*(V$1&lt;=Absent_au)),"I",IF(V$2="-","-",IF(COUNTIF(OFFSET(MesServices,V$2-1,,1),$B10),"S",IF(OFFSET(MesSpares,V$2-1,,1)=$B10,"P","-")))))</f>
        <v>-</v>
      </c>
      <c r="W10" s="91" t="str">
        <f ca="1">IF($B10="","-",IF(SUMPRODUCT((Absent_nom=$B10)*(Absent_Du&lt;=W$1)*(W$1&lt;=Absent_au)),"I",IF(W$2="-","-",IF(COUNTIF(OFFSET(MesServices,W$2-1,,1),$B10),"S",IF(OFFSET(MesSpares,W$2-1,,1)=$B10,"P","-")))))</f>
        <v>-</v>
      </c>
      <c r="X10" s="91" t="str">
        <f ca="1">IF($B10="","-",IF(SUMPRODUCT((Absent_nom=$B10)*(Absent_Du&lt;=X$1)*(X$1&lt;=Absent_au)),"I",IF(X$2="-","-",IF(COUNTIF(OFFSET(MesServices,X$2-1,,1),$B10),"S",IF(OFFSET(MesSpares,X$2-1,,1)=$B10,"P","-")))))</f>
        <v>-</v>
      </c>
      <c r="Y10" s="91" t="str">
        <f ca="1">IF($B10="","-",IF(SUMPRODUCT((Absent_nom=$B10)*(Absent_Du&lt;=Y$1)*(Y$1&lt;=Absent_au)),"I",IF(Y$2="-","-",IF(COUNTIF(OFFSET(MesServices,Y$2-1,,1),$B10),"S",IF(OFFSET(MesSpares,Y$2-1,,1)=$B10,"P","-")))))</f>
        <v>-</v>
      </c>
      <c r="Z10" s="91" t="str">
        <f ca="1">IF($B10="","-",IF(SUMPRODUCT((Absent_nom=$B10)*(Absent_Du&lt;=Z$1)*(Z$1&lt;=Absent_au)),"I",IF(Z$2="-","-",IF(COUNTIF(OFFSET(MesServices,Z$2-1,,1),$B10),"S",IF(OFFSET(MesSpares,Z$2-1,,1)=$B10,"P","-")))))</f>
        <v>-</v>
      </c>
      <c r="AA10" s="91" t="str">
        <f ca="1">IF($B10="","-",IF(SUMPRODUCT((Absent_nom=$B10)*(Absent_Du&lt;=AA$1)*(AA$1&lt;=Absent_au)),"I",IF(AA$2="-","-",IF(COUNTIF(OFFSET(MesServices,AA$2-1,,1),$B10),"S",IF(OFFSET(MesSpares,AA$2-1,,1)=$B10,"P","-")))))</f>
        <v>-</v>
      </c>
      <c r="AB10" s="91" t="str">
        <f ca="1">IF($B10="","-",IF(SUMPRODUCT((Absent_nom=$B10)*(Absent_Du&lt;=AB$1)*(AB$1&lt;=Absent_au)),"I",IF(AB$2="-","-",IF(COUNTIF(OFFSET(MesServices,AB$2-1,,1),$B10),"S",IF(OFFSET(MesSpares,AB$2-1,,1)=$B10,"P","-")))))</f>
        <v>-</v>
      </c>
      <c r="AC10" s="91" t="str">
        <f ca="1">IF($B10="","-",IF(SUMPRODUCT((Absent_nom=$B10)*(Absent_Du&lt;=AC$1)*(AC$1&lt;=Absent_au)),"I",IF(AC$2="-","-",IF(COUNTIF(OFFSET(MesServices,AC$2-1,,1),$B10),"S",IF(OFFSET(MesSpares,AC$2-1,,1)=$B10,"P","-")))))</f>
        <v>-</v>
      </c>
      <c r="AD10" s="91" t="str">
        <f ca="1">IF($B10="","-",IF(SUMPRODUCT((Absent_nom=$B10)*(Absent_Du&lt;=AD$1)*(AD$1&lt;=Absent_au)),"I",IF(AD$2="-","-",IF(COUNTIF(OFFSET(MesServices,AD$2-1,,1),$B10),"S",IF(OFFSET(MesSpares,AD$2-1,,1)=$B10,"P","-")))))</f>
        <v>S</v>
      </c>
      <c r="AE10" s="91" t="str">
        <f ca="1">IF($B10="","-",IF(SUMPRODUCT((Absent_nom=$B10)*(Absent_Du&lt;=AE$1)*(AE$1&lt;=Absent_au)),"I",IF(AE$2="-","-",IF(COUNTIF(OFFSET(MesServices,AE$2-1,,1),$B10),"S",IF(OFFSET(MesSpares,AE$2-1,,1)=$B10,"P","-")))))</f>
        <v>-</v>
      </c>
      <c r="AF10" s="91" t="str">
        <f ca="1">IF($B10="","-",IF(SUMPRODUCT((Absent_nom=$B10)*(Absent_Du&lt;=AF$1)*(AF$1&lt;=Absent_au)),"I",IF(AF$2="-","-",IF(COUNTIF(OFFSET(MesServices,AF$2-1,,1),$B10),"S",IF(OFFSET(MesSpares,AF$2-1,,1)=$B10,"P","-")))))</f>
        <v>-</v>
      </c>
      <c r="AG10" s="91" t="str">
        <f ca="1">IF($B10="","-",IF(SUMPRODUCT((Absent_nom=$B10)*(Absent_Du&lt;=AG$1)*(AG$1&lt;=Absent_au)),"I",IF(AG$2="-","-",IF(COUNTIF(OFFSET(MesServices,AG$2-1,,1),$B10),"S",IF(OFFSET(MesSpares,AG$2-1,,1)=$B10,"P","-")))))</f>
        <v>-</v>
      </c>
      <c r="AH10" s="91" t="str">
        <f ca="1">IF($B10="","-",IF(SUMPRODUCT((Absent_nom=$B10)*(Absent_Du&lt;=AH$1)*(AH$1&lt;=Absent_au)),"I",IF(AH$2="-","-",IF(COUNTIF(OFFSET(MesServices,AH$2-1,,1),$B10),"S",IF(OFFSET(MesSpares,AH$2-1,,1)=$B10,"P","-")))))</f>
        <v>-</v>
      </c>
      <c r="AI10" s="91" t="str">
        <f ca="1">IF($B10="","-",IF(SUMPRODUCT((Absent_nom=$B10)*(Absent_Du&lt;=AI$1)*(AI$1&lt;=Absent_au)),"I",IF(AI$2="-","-",IF(COUNTIF(OFFSET(MesServices,AI$2-1,,1),$B10),"S",IF(OFFSET(MesSpares,AI$2-1,,1)=$B10,"P","-")))))</f>
        <v>-</v>
      </c>
      <c r="AJ10" s="91" t="str">
        <f ca="1">IF($B10="","-",IF(SUMPRODUCT((Absent_nom=$B10)*(Absent_Du&lt;=AJ$1)*(AJ$1&lt;=Absent_au)),"I",IF(AJ$2="-","-",IF(COUNTIF(OFFSET(MesServices,AJ$2-1,,1),$B10),"S",IF(OFFSET(MesSpares,AJ$2-1,,1)=$B10,"P","-")))))</f>
        <v>-</v>
      </c>
      <c r="AK10" s="92" t="str">
        <f ca="1">IF($B10="","-",IF(SUMPRODUCT((Absent_nom=$B10)*(Absent_Du&lt;=AK$1)*(AK$1&lt;=Absent_au)),"I",IF(AK$2="-","-",IF(COUNTIF(OFFSET(MesServices,AK$2-1,,1),$B10),"S",IF(OFFSET(MesSpares,AK$2-1,,1)=$B10,"P","-")))))</f>
        <v>P</v>
      </c>
    </row>
    <row r="11" spans="2:48" ht="30" customHeight="1" thickTop="1" thickBot="1" x14ac:dyDescent="0.3">
      <c r="B11" s="116" t="s">
        <v>135</v>
      </c>
      <c r="C11" s="112"/>
      <c r="D11" s="108"/>
      <c r="E11" s="113"/>
      <c r="F11" s="114"/>
      <c r="G11" s="91" t="str">
        <f ca="1">IF($B11="","-",IF(SUMPRODUCT((Absent_nom=$B11)*(Absent_Du&lt;=G$1)*(G$1&lt;=Absent_au)),"I",IF(G$2="-","-",IF(COUNTIF(OFFSET(MesServices,G$2-1,,1),$B11),"S",IF(OFFSET(MesSpares,G$2-1,,1)=$B11,"P","-")))))</f>
        <v>-</v>
      </c>
      <c r="H11" s="91" t="str">
        <f ca="1">IF($B11="","-",IF(SUMPRODUCT((Absent_nom=$B11)*(Absent_Du&lt;=H$1)*(H$1&lt;=Absent_au)),"I",IF(H$2="-","-",IF(COUNTIF(OFFSET(MesServices,H$2-1,,1),$B11),"S",IF(OFFSET(MesSpares,H$2-1,,1)=$B11,"P","-")))))</f>
        <v>-</v>
      </c>
      <c r="I11" s="91" t="str">
        <f ca="1">IF($B11="","-",IF(SUMPRODUCT((Absent_nom=$B11)*(Absent_Du&lt;=I$1)*(I$1&lt;=Absent_au)),"I",IF(I$2="-","-",IF(COUNTIF(OFFSET(MesServices,I$2-1,,1),$B11),"S",IF(OFFSET(MesSpares,I$2-1,,1)=$B11,"P","-")))))</f>
        <v>-</v>
      </c>
      <c r="J11" s="91" t="str">
        <f ca="1">IF($B11="","-",IF(SUMPRODUCT((Absent_nom=$B11)*(Absent_Du&lt;=J$1)*(J$1&lt;=Absent_au)),"I",IF(J$2="-","-",IF(COUNTIF(OFFSET(MesServices,J$2-1,,1),$B11),"S",IF(OFFSET(MesSpares,J$2-1,,1)=$B11,"P","-")))))</f>
        <v>S</v>
      </c>
      <c r="K11" s="91" t="str">
        <f ca="1">IF($B11="","-",IF(SUMPRODUCT((Absent_nom=$B11)*(Absent_Du&lt;=K$1)*(K$1&lt;=Absent_au)),"I",IF(K$2="-","-",IF(COUNTIF(OFFSET(MesServices,K$2-1,,1),$B11),"S",IF(OFFSET(MesSpares,K$2-1,,1)=$B11,"P","-")))))</f>
        <v>-</v>
      </c>
      <c r="L11" s="91" t="str">
        <f ca="1">IF($B11="","-",IF(SUMPRODUCT((Absent_nom=$B11)*(Absent_Du&lt;=L$1)*(L$1&lt;=Absent_au)),"I",IF(L$2="-","-",IF(COUNTIF(OFFSET(MesServices,L$2-1,,1),$B11),"S",IF(OFFSET(MesSpares,L$2-1,,1)=$B11,"P","-")))))</f>
        <v>-</v>
      </c>
      <c r="M11" s="91" t="str">
        <f ca="1">IF($B11="","-",IF(SUMPRODUCT((Absent_nom=$B11)*(Absent_Du&lt;=M$1)*(M$1&lt;=Absent_au)),"I",IF(M$2="-","-",IF(COUNTIF(OFFSET(MesServices,M$2-1,,1),$B11),"S",IF(OFFSET(MesSpares,M$2-1,,1)=$B11,"P","-")))))</f>
        <v>-</v>
      </c>
      <c r="N11" s="91" t="str">
        <f ca="1">IF($B11="","-",IF(SUMPRODUCT((Absent_nom=$B11)*(Absent_Du&lt;=N$1)*(N$1&lt;=Absent_au)),"I",IF(N$2="-","-",IF(COUNTIF(OFFSET(MesServices,N$2-1,,1),$B11),"S",IF(OFFSET(MesSpares,N$2-1,,1)=$B11,"P","-")))))</f>
        <v>-</v>
      </c>
      <c r="O11" s="91" t="str">
        <f ca="1">IF($B11="","-",IF(SUMPRODUCT((Absent_nom=$B11)*(Absent_Du&lt;=O$1)*(O$1&lt;=Absent_au)),"I",IF(O$2="-","-",IF(COUNTIF(OFFSET(MesServices,O$2-1,,1),$B11),"S",IF(OFFSET(MesSpares,O$2-1,,1)=$B11,"P","-")))))</f>
        <v>-</v>
      </c>
      <c r="P11" s="91" t="str">
        <f ca="1">IF($B11="","-",IF(SUMPRODUCT((Absent_nom=$B11)*(Absent_Du&lt;=P$1)*(P$1&lt;=Absent_au)),"I",IF(P$2="-","-",IF(COUNTIF(OFFSET(MesServices,P$2-1,,1),$B11),"S",IF(OFFSET(MesSpares,P$2-1,,1)=$B11,"P","-")))))</f>
        <v>-</v>
      </c>
      <c r="Q11" s="91" t="str">
        <f ca="1">IF($B11="","-",IF(SUMPRODUCT((Absent_nom=$B11)*(Absent_Du&lt;=Q$1)*(Q$1&lt;=Absent_au)),"I",IF(Q$2="-","-",IF(COUNTIF(OFFSET(MesServices,Q$2-1,,1),$B11),"S",IF(OFFSET(MesSpares,Q$2-1,,1)=$B11,"P","-")))))</f>
        <v>-</v>
      </c>
      <c r="R11" s="91" t="str">
        <f ca="1">IF($B11="","-",IF(SUMPRODUCT((Absent_nom=$B11)*(Absent_Du&lt;=R$1)*(R$1&lt;=Absent_au)),"I",IF(R$2="-","-",IF(COUNTIF(OFFSET(MesServices,R$2-1,,1),$B11),"S",IF(OFFSET(MesSpares,R$2-1,,1)=$B11,"P","-")))))</f>
        <v>-</v>
      </c>
      <c r="S11" s="91" t="str">
        <f ca="1">IF($B11="","-",IF(SUMPRODUCT((Absent_nom=$B11)*(Absent_Du&lt;=S$1)*(S$1&lt;=Absent_au)),"I",IF(S$2="-","-",IF(COUNTIF(OFFSET(MesServices,S$2-1,,1),$B11),"S",IF(OFFSET(MesSpares,S$2-1,,1)=$B11,"P","-")))))</f>
        <v>S</v>
      </c>
      <c r="T11" s="91" t="str">
        <f ca="1">IF($B11="","-",IF(SUMPRODUCT((Absent_nom=$B11)*(Absent_Du&lt;=T$1)*(T$1&lt;=Absent_au)),"I",IF(T$2="-","-",IF(COUNTIF(OFFSET(MesServices,T$2-1,,1),$B11),"S",IF(OFFSET(MesSpares,T$2-1,,1)=$B11,"P","-")))))</f>
        <v>-</v>
      </c>
      <c r="U11" s="91" t="str">
        <f ca="1">IF($B11="","-",IF(SUMPRODUCT((Absent_nom=$B11)*(Absent_Du&lt;=U$1)*(U$1&lt;=Absent_au)),"I",IF(U$2="-","-",IF(COUNTIF(OFFSET(MesServices,U$2-1,,1),$B11),"S",IF(OFFSET(MesSpares,U$2-1,,1)=$B11,"P","-")))))</f>
        <v>-</v>
      </c>
      <c r="V11" s="91" t="str">
        <f ca="1">IF($B11="","-",IF(SUMPRODUCT((Absent_nom=$B11)*(Absent_Du&lt;=V$1)*(V$1&lt;=Absent_au)),"I",IF(V$2="-","-",IF(COUNTIF(OFFSET(MesServices,V$2-1,,1),$B11),"S",IF(OFFSET(MesSpares,V$2-1,,1)=$B11,"P","-")))))</f>
        <v>-</v>
      </c>
      <c r="W11" s="91" t="str">
        <f ca="1">IF($B11="","-",IF(SUMPRODUCT((Absent_nom=$B11)*(Absent_Du&lt;=W$1)*(W$1&lt;=Absent_au)),"I",IF(W$2="-","-",IF(COUNTIF(OFFSET(MesServices,W$2-1,,1),$B11),"S",IF(OFFSET(MesSpares,W$2-1,,1)=$B11,"P","-")))))</f>
        <v>-</v>
      </c>
      <c r="X11" s="91" t="str">
        <f ca="1">IF($B11="","-",IF(SUMPRODUCT((Absent_nom=$B11)*(Absent_Du&lt;=X$1)*(X$1&lt;=Absent_au)),"I",IF(X$2="-","-",IF(COUNTIF(OFFSET(MesServices,X$2-1,,1),$B11),"S",IF(OFFSET(MesSpares,X$2-1,,1)=$B11,"P","-")))))</f>
        <v>S</v>
      </c>
      <c r="Y11" s="91" t="str">
        <f ca="1">IF($B11="","-",IF(SUMPRODUCT((Absent_nom=$B11)*(Absent_Du&lt;=Y$1)*(Y$1&lt;=Absent_au)),"I",IF(Y$2="-","-",IF(COUNTIF(OFFSET(MesServices,Y$2-1,,1),$B11),"S",IF(OFFSET(MesSpares,Y$2-1,,1)=$B11,"P","-")))))</f>
        <v>-</v>
      </c>
      <c r="Z11" s="91" t="str">
        <f ca="1">IF($B11="","-",IF(SUMPRODUCT((Absent_nom=$B11)*(Absent_Du&lt;=Z$1)*(Z$1&lt;=Absent_au)),"I",IF(Z$2="-","-",IF(COUNTIF(OFFSET(MesServices,Z$2-1,,1),$B11),"S",IF(OFFSET(MesSpares,Z$2-1,,1)=$B11,"P","-")))))</f>
        <v>-</v>
      </c>
      <c r="AA11" s="91" t="str">
        <f ca="1">IF($B11="","-",IF(SUMPRODUCT((Absent_nom=$B11)*(Absent_Du&lt;=AA$1)*(AA$1&lt;=Absent_au)),"I",IF(AA$2="-","-",IF(COUNTIF(OFFSET(MesServices,AA$2-1,,1),$B11),"S",IF(OFFSET(MesSpares,AA$2-1,,1)=$B11,"P","-")))))</f>
        <v>-</v>
      </c>
      <c r="AB11" s="91" t="str">
        <f ca="1">IF($B11="","-",IF(SUMPRODUCT((Absent_nom=$B11)*(Absent_Du&lt;=AB$1)*(AB$1&lt;=Absent_au)),"I",IF(AB$2="-","-",IF(COUNTIF(OFFSET(MesServices,AB$2-1,,1),$B11),"S",IF(OFFSET(MesSpares,AB$2-1,,1)=$B11,"P","-")))))</f>
        <v>-</v>
      </c>
      <c r="AC11" s="91" t="str">
        <f ca="1">IF($B11="","-",IF(SUMPRODUCT((Absent_nom=$B11)*(Absent_Du&lt;=AC$1)*(AC$1&lt;=Absent_au)),"I",IF(AC$2="-","-",IF(COUNTIF(OFFSET(MesServices,AC$2-1,,1),$B11),"S",IF(OFFSET(MesSpares,AC$2-1,,1)=$B11,"P","-")))))</f>
        <v>-</v>
      </c>
      <c r="AD11" s="91" t="str">
        <f ca="1">IF($B11="","-",IF(SUMPRODUCT((Absent_nom=$B11)*(Absent_Du&lt;=AD$1)*(AD$1&lt;=Absent_au)),"I",IF(AD$2="-","-",IF(COUNTIF(OFFSET(MesServices,AD$2-1,,1),$B11),"S",IF(OFFSET(MesSpares,AD$2-1,,1)=$B11,"P","-")))))</f>
        <v>-</v>
      </c>
      <c r="AE11" s="91" t="str">
        <f ca="1">IF($B11="","-",IF(SUMPRODUCT((Absent_nom=$B11)*(Absent_Du&lt;=AE$1)*(AE$1&lt;=Absent_au)),"I",IF(AE$2="-","-",IF(COUNTIF(OFFSET(MesServices,AE$2-1,,1),$B11),"S",IF(OFFSET(MesSpares,AE$2-1,,1)=$B11,"P","-")))))</f>
        <v>-</v>
      </c>
      <c r="AF11" s="91" t="str">
        <f ca="1">IF($B11="","-",IF(SUMPRODUCT((Absent_nom=$B11)*(Absent_Du&lt;=AF$1)*(AF$1&lt;=Absent_au)),"I",IF(AF$2="-","-",IF(COUNTIF(OFFSET(MesServices,AF$2-1,,1),$B11),"S",IF(OFFSET(MesSpares,AF$2-1,,1)=$B11,"P","-")))))</f>
        <v>S</v>
      </c>
      <c r="AG11" s="91" t="str">
        <f ca="1">IF($B11="","-",IF(SUMPRODUCT((Absent_nom=$B11)*(Absent_Du&lt;=AG$1)*(AG$1&lt;=Absent_au)),"I",IF(AG$2="-","-",IF(COUNTIF(OFFSET(MesServices,AG$2-1,,1),$B11),"S",IF(OFFSET(MesSpares,AG$2-1,,1)=$B11,"P","-")))))</f>
        <v>-</v>
      </c>
      <c r="AH11" s="91" t="str">
        <f ca="1">IF($B11="","-",IF(SUMPRODUCT((Absent_nom=$B11)*(Absent_Du&lt;=AH$1)*(AH$1&lt;=Absent_au)),"I",IF(AH$2="-","-",IF(COUNTIF(OFFSET(MesServices,AH$2-1,,1),$B11),"S",IF(OFFSET(MesSpares,AH$2-1,,1)=$B11,"P","-")))))</f>
        <v>P</v>
      </c>
      <c r="AI11" s="91" t="str">
        <f ca="1">IF($B11="","-",IF(SUMPRODUCT((Absent_nom=$B11)*(Absent_Du&lt;=AI$1)*(AI$1&lt;=Absent_au)),"I",IF(AI$2="-","-",IF(COUNTIF(OFFSET(MesServices,AI$2-1,,1),$B11),"S",IF(OFFSET(MesSpares,AI$2-1,,1)=$B11,"P","-")))))</f>
        <v>-</v>
      </c>
      <c r="AJ11" s="91" t="str">
        <f ca="1">IF($B11="","-",IF(SUMPRODUCT((Absent_nom=$B11)*(Absent_Du&lt;=AJ$1)*(AJ$1&lt;=Absent_au)),"I",IF(AJ$2="-","-",IF(COUNTIF(OFFSET(MesServices,AJ$2-1,,1),$B11),"S",IF(OFFSET(MesSpares,AJ$2-1,,1)=$B11,"P","-")))))</f>
        <v>-</v>
      </c>
      <c r="AK11" s="92" t="str">
        <f ca="1">IF($B11="","-",IF(SUMPRODUCT((Absent_nom=$B11)*(Absent_Du&lt;=AK$1)*(AK$1&lt;=Absent_au)),"I",IF(AK$2="-","-",IF(COUNTIF(OFFSET(MesServices,AK$2-1,,1),$B11),"S",IF(OFFSET(MesSpares,AK$2-1,,1)=$B11,"P","-")))))</f>
        <v>-</v>
      </c>
    </row>
    <row r="12" spans="2:48" ht="30" customHeight="1" thickTop="1" thickBot="1" x14ac:dyDescent="0.3">
      <c r="B12" s="116" t="s">
        <v>92</v>
      </c>
      <c r="C12" s="112">
        <f t="shared" ca="1" si="3"/>
        <v>4</v>
      </c>
      <c r="D12" s="108" cm="1">
        <f t="array" aca="1" ref="D12" ca="1">SUMPRODUCT(($G$3:$AK$3&gt;5)*ISNUMBER(SEARCH($G12:$AK12,"SP")))</f>
        <v>1</v>
      </c>
      <c r="E12" s="113">
        <f t="shared" ca="1" si="4"/>
        <v>1</v>
      </c>
      <c r="F12" s="114">
        <f t="shared" ca="1" si="5"/>
        <v>0</v>
      </c>
      <c r="G12" s="91" t="str">
        <f ca="1">IF($B12="","-",IF(SUMPRODUCT((Absent_nom=$B12)*(Absent_Du&lt;=G$1)*(G$1&lt;=Absent_au)),"I",IF(G$2="-","-",IF(COUNTIF(OFFSET(MesServices,G$2-1,,1),$B12),"S",IF(OFFSET(MesSpares,G$2-1,,1)=$B12,"P","-")))))</f>
        <v>-</v>
      </c>
      <c r="H12" s="91" t="str">
        <f ca="1">IF($B12="","-",IF(SUMPRODUCT((Absent_nom=$B12)*(Absent_Du&lt;=H$1)*(H$1&lt;=Absent_au)),"I",IF(H$2="-","-",IF(COUNTIF(OFFSET(MesServices,H$2-1,,1),$B12),"S",IF(OFFSET(MesSpares,H$2-1,,1)=$B12,"P","-")))))</f>
        <v>-</v>
      </c>
      <c r="I12" s="91" t="str">
        <f ca="1">IF($B12="","-",IF(SUMPRODUCT((Absent_nom=$B12)*(Absent_Du&lt;=I$1)*(I$1&lt;=Absent_au)),"I",IF(I$2="-","-",IF(COUNTIF(OFFSET(MesServices,I$2-1,,1),$B12),"S",IF(OFFSET(MesSpares,I$2-1,,1)=$B12,"P","-")))))</f>
        <v>S</v>
      </c>
      <c r="J12" s="91" t="str">
        <f ca="1">IF($B12="","-",IF(SUMPRODUCT((Absent_nom=$B12)*(Absent_Du&lt;=J$1)*(J$1&lt;=Absent_au)),"I",IF(J$2="-","-",IF(COUNTIF(OFFSET(MesServices,J$2-1,,1),$B12),"S",IF(OFFSET(MesSpares,J$2-1,,1)=$B12,"P","-")))))</f>
        <v>-</v>
      </c>
      <c r="K12" s="91" t="str">
        <f ca="1">IF($B12="","-",IF(SUMPRODUCT((Absent_nom=$B12)*(Absent_Du&lt;=K$1)*(K$1&lt;=Absent_au)),"I",IF(K$2="-","-",IF(COUNTIF(OFFSET(MesServices,K$2-1,,1),$B12),"S",IF(OFFSET(MesSpares,K$2-1,,1)=$B12,"P","-")))))</f>
        <v>-</v>
      </c>
      <c r="L12" s="91" t="str">
        <f ca="1">IF($B12="","-",IF(SUMPRODUCT((Absent_nom=$B12)*(Absent_Du&lt;=L$1)*(L$1&lt;=Absent_au)),"I",IF(L$2="-","-",IF(COUNTIF(OFFSET(MesServices,L$2-1,,1),$B12),"S",IF(OFFSET(MesSpares,L$2-1,,1)=$B12,"P","-")))))</f>
        <v>-</v>
      </c>
      <c r="M12" s="91" t="str">
        <f ca="1">IF($B12="","-",IF(SUMPRODUCT((Absent_nom=$B12)*(Absent_Du&lt;=M$1)*(M$1&lt;=Absent_au)),"I",IF(M$2="-","-",IF(COUNTIF(OFFSET(MesServices,M$2-1,,1),$B12),"S",IF(OFFSET(MesSpares,M$2-1,,1)=$B12,"P","-")))))</f>
        <v>-</v>
      </c>
      <c r="N12" s="91" t="str">
        <f ca="1">IF($B12="","-",IF(SUMPRODUCT((Absent_nom=$B12)*(Absent_Du&lt;=N$1)*(N$1&lt;=Absent_au)),"I",IF(N$2="-","-",IF(COUNTIF(OFFSET(MesServices,N$2-1,,1),$B12),"S",IF(OFFSET(MesSpares,N$2-1,,1)=$B12,"P","-")))))</f>
        <v>-</v>
      </c>
      <c r="O12" s="91" t="str">
        <f ca="1">IF($B12="","-",IF(SUMPRODUCT((Absent_nom=$B12)*(Absent_Du&lt;=O$1)*(O$1&lt;=Absent_au)),"I",IF(O$2="-","-",IF(COUNTIF(OFFSET(MesServices,O$2-1,,1),$B12),"S",IF(OFFSET(MesSpares,O$2-1,,1)=$B12,"P","-")))))</f>
        <v>-</v>
      </c>
      <c r="P12" s="91" t="str">
        <f ca="1">IF($B12="","-",IF(SUMPRODUCT((Absent_nom=$B12)*(Absent_Du&lt;=P$1)*(P$1&lt;=Absent_au)),"I",IF(P$2="-","-",IF(COUNTIF(OFFSET(MesServices,P$2-1,,1),$B12),"S",IF(OFFSET(MesSpares,P$2-1,,1)=$B12,"P","-")))))</f>
        <v>-</v>
      </c>
      <c r="Q12" s="91" t="str">
        <f ca="1">IF($B12="","-",IF(SUMPRODUCT((Absent_nom=$B12)*(Absent_Du&lt;=Q$1)*(Q$1&lt;=Absent_au)),"I",IF(Q$2="-","-",IF(COUNTIF(OFFSET(MesServices,Q$2-1,,1),$B12),"S",IF(OFFSET(MesSpares,Q$2-1,,1)=$B12,"P","-")))))</f>
        <v>-</v>
      </c>
      <c r="R12" s="91" t="str">
        <f ca="1">IF($B12="","-",IF(SUMPRODUCT((Absent_nom=$B12)*(Absent_Du&lt;=R$1)*(R$1&lt;=Absent_au)),"I",IF(R$2="-","-",IF(COUNTIF(OFFSET(MesServices,R$2-1,,1),$B12),"S",IF(OFFSET(MesSpares,R$2-1,,1)=$B12,"P","-")))))</f>
        <v>-</v>
      </c>
      <c r="S12" s="91" t="str">
        <f ca="1">IF($B12="","-",IF(SUMPRODUCT((Absent_nom=$B12)*(Absent_Du&lt;=S$1)*(S$1&lt;=Absent_au)),"I",IF(S$2="-","-",IF(COUNTIF(OFFSET(MesServices,S$2-1,,1),$B12),"S",IF(OFFSET(MesSpares,S$2-1,,1)=$B12,"P","-")))))</f>
        <v>-</v>
      </c>
      <c r="T12" s="91" t="str">
        <f ca="1">IF($B12="","-",IF(SUMPRODUCT((Absent_nom=$B12)*(Absent_Du&lt;=T$1)*(T$1&lt;=Absent_au)),"I",IF(T$2="-","-",IF(COUNTIF(OFFSET(MesServices,T$2-1,,1),$B12),"S",IF(OFFSET(MesSpares,T$2-1,,1)=$B12,"P","-")))))</f>
        <v>S</v>
      </c>
      <c r="U12" s="91" t="str">
        <f ca="1">IF($B12="","-",IF(SUMPRODUCT((Absent_nom=$B12)*(Absent_Du&lt;=U$1)*(U$1&lt;=Absent_au)),"I",IF(U$2="-","-",IF(COUNTIF(OFFSET(MesServices,U$2-1,,1),$B12),"S",IF(OFFSET(MesSpares,U$2-1,,1)=$B12,"P","-")))))</f>
        <v>-</v>
      </c>
      <c r="V12" s="91" t="str">
        <f ca="1">IF($B12="","-",IF(SUMPRODUCT((Absent_nom=$B12)*(Absent_Du&lt;=V$1)*(V$1&lt;=Absent_au)),"I",IF(V$2="-","-",IF(COUNTIF(OFFSET(MesServices,V$2-1,,1),$B12),"S",IF(OFFSET(MesSpares,V$2-1,,1)=$B12,"P","-")))))</f>
        <v>-</v>
      </c>
      <c r="W12" s="91" t="str">
        <f ca="1">IF($B12="","-",IF(SUMPRODUCT((Absent_nom=$B12)*(Absent_Du&lt;=W$1)*(W$1&lt;=Absent_au)),"I",IF(W$2="-","-",IF(COUNTIF(OFFSET(MesServices,W$2-1,,1),$B12),"S",IF(OFFSET(MesSpares,W$2-1,,1)=$B12,"P","-")))))</f>
        <v>S</v>
      </c>
      <c r="X12" s="91" t="str">
        <f ca="1">IF($B12="","-",IF(SUMPRODUCT((Absent_nom=$B12)*(Absent_Du&lt;=X$1)*(X$1&lt;=Absent_au)),"I",IF(X$2="-","-",IF(COUNTIF(OFFSET(MesServices,X$2-1,,1),$B12),"S",IF(OFFSET(MesSpares,X$2-1,,1)=$B12,"P","-")))))</f>
        <v>-</v>
      </c>
      <c r="Y12" s="91" t="str">
        <f ca="1">IF($B12="","-",IF(SUMPRODUCT((Absent_nom=$B12)*(Absent_Du&lt;=Y$1)*(Y$1&lt;=Absent_au)),"I",IF(Y$2="-","-",IF(COUNTIF(OFFSET(MesServices,Y$2-1,,1),$B12),"S",IF(OFFSET(MesSpares,Y$2-1,,1)=$B12,"P","-")))))</f>
        <v>-</v>
      </c>
      <c r="Z12" s="91" t="str">
        <f ca="1">IF($B12="","-",IF(SUMPRODUCT((Absent_nom=$B12)*(Absent_Du&lt;=Z$1)*(Z$1&lt;=Absent_au)),"I",IF(Z$2="-","-",IF(COUNTIF(OFFSET(MesServices,Z$2-1,,1),$B12),"S",IF(OFFSET(MesSpares,Z$2-1,,1)=$B12,"P","-")))))</f>
        <v>-</v>
      </c>
      <c r="AA12" s="91" t="str">
        <f ca="1">IF($B12="","-",IF(SUMPRODUCT((Absent_nom=$B12)*(Absent_Du&lt;=AA$1)*(AA$1&lt;=Absent_au)),"I",IF(AA$2="-","-",IF(COUNTIF(OFFSET(MesServices,AA$2-1,,1),$B12),"S",IF(OFFSET(MesSpares,AA$2-1,,1)=$B12,"P","-")))))</f>
        <v>-</v>
      </c>
      <c r="AB12" s="91" t="str">
        <f ca="1">IF($B12="","-",IF(SUMPRODUCT((Absent_nom=$B12)*(Absent_Du&lt;=AB$1)*(AB$1&lt;=Absent_au)),"I",IF(AB$2="-","-",IF(COUNTIF(OFFSET(MesServices,AB$2-1,,1),$B12),"S",IF(OFFSET(MesSpares,AB$2-1,,1)=$B12,"P","-")))))</f>
        <v>P</v>
      </c>
      <c r="AC12" s="91" t="str">
        <f ca="1">IF($B12="","-",IF(SUMPRODUCT((Absent_nom=$B12)*(Absent_Du&lt;=AC$1)*(AC$1&lt;=Absent_au)),"I",IF(AC$2="-","-",IF(COUNTIF(OFFSET(MesServices,AC$2-1,,1),$B12),"S",IF(OFFSET(MesSpares,AC$2-1,,1)=$B12,"P","-")))))</f>
        <v>-</v>
      </c>
      <c r="AD12" s="91" t="str">
        <f ca="1">IF($B12="","-",IF(SUMPRODUCT((Absent_nom=$B12)*(Absent_Du&lt;=AD$1)*(AD$1&lt;=Absent_au)),"I",IF(AD$2="-","-",IF(COUNTIF(OFFSET(MesServices,AD$2-1,,1),$B12),"S",IF(OFFSET(MesSpares,AD$2-1,,1)=$B12,"P","-")))))</f>
        <v>-</v>
      </c>
      <c r="AE12" s="91" t="str">
        <f ca="1">IF($B12="","-",IF(SUMPRODUCT((Absent_nom=$B12)*(Absent_Du&lt;=AE$1)*(AE$1&lt;=Absent_au)),"I",IF(AE$2="-","-",IF(COUNTIF(OFFSET(MesServices,AE$2-1,,1),$B12),"S",IF(OFFSET(MesSpares,AE$2-1,,1)=$B12,"P","-")))))</f>
        <v>-</v>
      </c>
      <c r="AF12" s="91" t="str">
        <f ca="1">IF($B12="","-",IF(SUMPRODUCT((Absent_nom=$B12)*(Absent_Du&lt;=AF$1)*(AF$1&lt;=Absent_au)),"I",IF(AF$2="-","-",IF(COUNTIF(OFFSET(MesServices,AF$2-1,,1),$B12),"S",IF(OFFSET(MesSpares,AF$2-1,,1)=$B12,"P","-")))))</f>
        <v>-</v>
      </c>
      <c r="AG12" s="91" t="str">
        <f ca="1">IF($B12="","-",IF(SUMPRODUCT((Absent_nom=$B12)*(Absent_Du&lt;=AG$1)*(AG$1&lt;=Absent_au)),"I",IF(AG$2="-","-",IF(COUNTIF(OFFSET(MesServices,AG$2-1,,1),$B12),"S",IF(OFFSET(MesSpares,AG$2-1,,1)=$B12,"P","-")))))</f>
        <v>-</v>
      </c>
      <c r="AH12" s="91" t="str">
        <f ca="1">IF($B12="","-",IF(SUMPRODUCT((Absent_nom=$B12)*(Absent_Du&lt;=AH$1)*(AH$1&lt;=Absent_au)),"I",IF(AH$2="-","-",IF(COUNTIF(OFFSET(MesServices,AH$2-1,,1),$B12),"S",IF(OFFSET(MesSpares,AH$2-1,,1)=$B12,"P","-")))))</f>
        <v>-</v>
      </c>
      <c r="AI12" s="91" t="str">
        <f ca="1">IF($B12="","-",IF(SUMPRODUCT((Absent_nom=$B12)*(Absent_Du&lt;=AI$1)*(AI$1&lt;=Absent_au)),"I",IF(AI$2="-","-",IF(COUNTIF(OFFSET(MesServices,AI$2-1,,1),$B12),"S",IF(OFFSET(MesSpares,AI$2-1,,1)=$B12,"P","-")))))</f>
        <v>-</v>
      </c>
      <c r="AJ12" s="91" t="str">
        <f ca="1">IF($B12="","-",IF(SUMPRODUCT((Absent_nom=$B12)*(Absent_Du&lt;=AJ$1)*(AJ$1&lt;=Absent_au)),"I",IF(AJ$2="-","-",IF(COUNTIF(OFFSET(MesServices,AJ$2-1,,1),$B12),"S",IF(OFFSET(MesSpares,AJ$2-1,,1)=$B12,"P","-")))))</f>
        <v>S</v>
      </c>
      <c r="AK12" s="92" t="str">
        <f ca="1">IF($B12="","-",IF(SUMPRODUCT((Absent_nom=$B12)*(Absent_Du&lt;=AK$1)*(AK$1&lt;=Absent_au)),"I",IF(AK$2="-","-",IF(COUNTIF(OFFSET(MesServices,AK$2-1,,1),$B12),"S",IF(OFFSET(MesSpares,AK$2-1,,1)=$B12,"P","-")))))</f>
        <v>-</v>
      </c>
    </row>
    <row r="13" spans="2:48" ht="30" customHeight="1" thickTop="1" thickBot="1" x14ac:dyDescent="0.3">
      <c r="B13" s="117" t="s">
        <v>93</v>
      </c>
      <c r="C13" s="112">
        <f t="shared" ca="1" si="3"/>
        <v>4</v>
      </c>
      <c r="D13" s="108" cm="1">
        <f t="array" aca="1" ref="D13" ca="1">SUMPRODUCT(($G$3:$AK$3&gt;5)*ISNUMBER(SEARCH($G13:$AK13,"SP")))</f>
        <v>1</v>
      </c>
      <c r="E13" s="113">
        <f t="shared" ca="1" si="4"/>
        <v>1</v>
      </c>
      <c r="F13" s="114">
        <f t="shared" ca="1" si="5"/>
        <v>0</v>
      </c>
      <c r="G13" s="91" t="str">
        <f ca="1">IF($B13="","-",IF(SUMPRODUCT((Absent_nom=$B13)*(Absent_Du&lt;=G$1)*(G$1&lt;=Absent_au)),"I",IF(G$2="-","-",IF(COUNTIF(OFFSET(MesServices,G$2-1,,1),$B13),"S",IF(OFFSET(MesSpares,G$2-1,,1)=$B13,"P","-")))))</f>
        <v>-</v>
      </c>
      <c r="H13" s="91" t="str">
        <f ca="1">IF($B13="","-",IF(SUMPRODUCT((Absent_nom=$B13)*(Absent_Du&lt;=H$1)*(H$1&lt;=Absent_au)),"I",IF(H$2="-","-",IF(COUNTIF(OFFSET(MesServices,H$2-1,,1),$B13),"S",IF(OFFSET(MesSpares,H$2-1,,1)=$B13,"P","-")))))</f>
        <v>-</v>
      </c>
      <c r="I13" s="91" t="str">
        <f ca="1">IF($B13="","-",IF(SUMPRODUCT((Absent_nom=$B13)*(Absent_Du&lt;=I$1)*(I$1&lt;=Absent_au)),"I",IF(I$2="-","-",IF(COUNTIF(OFFSET(MesServices,I$2-1,,1),$B13),"S",IF(OFFSET(MesSpares,I$2-1,,1)=$B13,"P","-")))))</f>
        <v>-</v>
      </c>
      <c r="J13" s="91" t="str">
        <f ca="1">IF($B13="","-",IF(SUMPRODUCT((Absent_nom=$B13)*(Absent_Du&lt;=J$1)*(J$1&lt;=Absent_au)),"I",IF(J$2="-","-",IF(COUNTIF(OFFSET(MesServices,J$2-1,,1),$B13),"S",IF(OFFSET(MesSpares,J$2-1,,1)=$B13,"P","-")))))</f>
        <v>-</v>
      </c>
      <c r="K13" s="91" t="str">
        <f ca="1">IF($B13="","-",IF(SUMPRODUCT((Absent_nom=$B13)*(Absent_Du&lt;=K$1)*(K$1&lt;=Absent_au)),"I",IF(K$2="-","-",IF(COUNTIF(OFFSET(MesServices,K$2-1,,1),$B13),"S",IF(OFFSET(MesSpares,K$2-1,,1)=$B13,"P","-")))))</f>
        <v>S</v>
      </c>
      <c r="L13" s="91" t="str">
        <f ca="1">IF($B13="","-",IF(SUMPRODUCT((Absent_nom=$B13)*(Absent_Du&lt;=L$1)*(L$1&lt;=Absent_au)),"I",IF(L$2="-","-",IF(COUNTIF(OFFSET(MesServices,L$2-1,,1),$B13),"S",IF(OFFSET(MesSpares,L$2-1,,1)=$B13,"P","-")))))</f>
        <v>-</v>
      </c>
      <c r="M13" s="91" t="str">
        <f ca="1">IF($B13="","-",IF(SUMPRODUCT((Absent_nom=$B13)*(Absent_Du&lt;=M$1)*(M$1&lt;=Absent_au)),"I",IF(M$2="-","-",IF(COUNTIF(OFFSET(MesServices,M$2-1,,1),$B13),"S",IF(OFFSET(MesSpares,M$2-1,,1)=$B13,"P","-")))))</f>
        <v>-</v>
      </c>
      <c r="N13" s="91" t="str">
        <f ca="1">IF($B13="","-",IF(SUMPRODUCT((Absent_nom=$B13)*(Absent_Du&lt;=N$1)*(N$1&lt;=Absent_au)),"I",IF(N$2="-","-",IF(COUNTIF(OFFSET(MesServices,N$2-1,,1),$B13),"S",IF(OFFSET(MesSpares,N$2-1,,1)=$B13,"P","-")))))</f>
        <v>-</v>
      </c>
      <c r="O13" s="91" t="str">
        <f ca="1">IF($B13="","-",IF(SUMPRODUCT((Absent_nom=$B13)*(Absent_Du&lt;=O$1)*(O$1&lt;=Absent_au)),"I",IF(O$2="-","-",IF(COUNTIF(OFFSET(MesServices,O$2-1,,1),$B13),"S",IF(OFFSET(MesSpares,O$2-1,,1)=$B13,"P","-")))))</f>
        <v>-</v>
      </c>
      <c r="P13" s="91" t="str">
        <f ca="1">IF($B13="","-",IF(SUMPRODUCT((Absent_nom=$B13)*(Absent_Du&lt;=P$1)*(P$1&lt;=Absent_au)),"I",IF(P$2="-","-",IF(COUNTIF(OFFSET(MesServices,P$2-1,,1),$B13),"S",IF(OFFSET(MesSpares,P$2-1,,1)=$B13,"P","-")))))</f>
        <v>-</v>
      </c>
      <c r="Q13" s="91" t="str">
        <f ca="1">IF($B13="","-",IF(SUMPRODUCT((Absent_nom=$B13)*(Absent_Du&lt;=Q$1)*(Q$1&lt;=Absent_au)),"I",IF(Q$2="-","-",IF(COUNTIF(OFFSET(MesServices,Q$2-1,,1),$B13),"S",IF(OFFSET(MesSpares,Q$2-1,,1)=$B13,"P","-")))))</f>
        <v>S</v>
      </c>
      <c r="R13" s="91" t="str">
        <f ca="1">IF($B13="","-",IF(SUMPRODUCT((Absent_nom=$B13)*(Absent_Du&lt;=R$1)*(R$1&lt;=Absent_au)),"I",IF(R$2="-","-",IF(COUNTIF(OFFSET(MesServices,R$2-1,,1),$B13),"S",IF(OFFSET(MesSpares,R$2-1,,1)=$B13,"P","-")))))</f>
        <v>-</v>
      </c>
      <c r="S13" s="91" t="str">
        <f ca="1">IF($B13="","-",IF(SUMPRODUCT((Absent_nom=$B13)*(Absent_Du&lt;=S$1)*(S$1&lt;=Absent_au)),"I",IF(S$2="-","-",IF(COUNTIF(OFFSET(MesServices,S$2-1,,1),$B13),"S",IF(OFFSET(MesSpares,S$2-1,,1)=$B13,"P","-")))))</f>
        <v>-</v>
      </c>
      <c r="T13" s="91" t="str">
        <f ca="1">IF($B13="","-",IF(SUMPRODUCT((Absent_nom=$B13)*(Absent_Du&lt;=T$1)*(T$1&lt;=Absent_au)),"I",IF(T$2="-","-",IF(COUNTIF(OFFSET(MesServices,T$2-1,,1),$B13),"S",IF(OFFSET(MesSpares,T$2-1,,1)=$B13,"P","-")))))</f>
        <v>-</v>
      </c>
      <c r="U13" s="91" t="str">
        <f ca="1">IF($B13="","-",IF(SUMPRODUCT((Absent_nom=$B13)*(Absent_Du&lt;=U$1)*(U$1&lt;=Absent_au)),"I",IF(U$2="-","-",IF(COUNTIF(OFFSET(MesServices,U$2-1,,1),$B13),"S",IF(OFFSET(MesSpares,U$2-1,,1)=$B13,"P","-")))))</f>
        <v>-</v>
      </c>
      <c r="V13" s="91" t="str">
        <f ca="1">IF($B13="","-",IF(SUMPRODUCT((Absent_nom=$B13)*(Absent_Du&lt;=V$1)*(V$1&lt;=Absent_au)),"I",IF(V$2="-","-",IF(COUNTIF(OFFSET(MesServices,V$2-1,,1),$B13),"S",IF(OFFSET(MesSpares,V$2-1,,1)=$B13,"P","-")))))</f>
        <v>-</v>
      </c>
      <c r="W13" s="91" t="str">
        <f ca="1">IF($B13="","-",IF(SUMPRODUCT((Absent_nom=$B13)*(Absent_Du&lt;=W$1)*(W$1&lt;=Absent_au)),"I",IF(W$2="-","-",IF(COUNTIF(OFFSET(MesServices,W$2-1,,1),$B13),"S",IF(OFFSET(MesSpares,W$2-1,,1)=$B13,"P","-")))))</f>
        <v>-</v>
      </c>
      <c r="X13" s="91" t="str">
        <f ca="1">IF($B13="","-",IF(SUMPRODUCT((Absent_nom=$B13)*(Absent_Du&lt;=X$1)*(X$1&lt;=Absent_au)),"I",IF(X$2="-","-",IF(COUNTIF(OFFSET(MesServices,X$2-1,,1),$B13),"S",IF(OFFSET(MesSpares,X$2-1,,1)=$B13,"P","-")))))</f>
        <v>-</v>
      </c>
      <c r="Y13" s="91" t="str">
        <f ca="1">IF($B13="","-",IF(SUMPRODUCT((Absent_nom=$B13)*(Absent_Du&lt;=Y$1)*(Y$1&lt;=Absent_au)),"I",IF(Y$2="-","-",IF(COUNTIF(OFFSET(MesServices,Y$2-1,,1),$B13),"S",IF(OFFSET(MesSpares,Y$2-1,,1)=$B13,"P","-")))))</f>
        <v>-</v>
      </c>
      <c r="Z13" s="91" t="str">
        <f ca="1">IF($B13="","-",IF(SUMPRODUCT((Absent_nom=$B13)*(Absent_Du&lt;=Z$1)*(Z$1&lt;=Absent_au)),"I",IF(Z$2="-","-",IF(COUNTIF(OFFSET(MesServices,Z$2-1,,1),$B13),"S",IF(OFFSET(MesSpares,Z$2-1,,1)=$B13,"P","-")))))</f>
        <v>S</v>
      </c>
      <c r="AA13" s="91" t="str">
        <f ca="1">IF($B13="","-",IF(SUMPRODUCT((Absent_nom=$B13)*(Absent_Du&lt;=AA$1)*(AA$1&lt;=Absent_au)),"I",IF(AA$2="-","-",IF(COUNTIF(OFFSET(MesServices,AA$2-1,,1),$B13),"S",IF(OFFSET(MesSpares,AA$2-1,,1)=$B13,"P","-")))))</f>
        <v>-</v>
      </c>
      <c r="AB13" s="91" t="str">
        <f ca="1">IF($B13="","-",IF(SUMPRODUCT((Absent_nom=$B13)*(Absent_Du&lt;=AB$1)*(AB$1&lt;=Absent_au)),"I",IF(AB$2="-","-",IF(COUNTIF(OFFSET(MesServices,AB$2-1,,1),$B13),"S",IF(OFFSET(MesSpares,AB$2-1,,1)=$B13,"P","-")))))</f>
        <v>-</v>
      </c>
      <c r="AC13" s="91" t="str">
        <f ca="1">IF($B13="","-",IF(SUMPRODUCT((Absent_nom=$B13)*(Absent_Du&lt;=AC$1)*(AC$1&lt;=Absent_au)),"I",IF(AC$2="-","-",IF(COUNTIF(OFFSET(MesServices,AC$2-1,,1),$B13),"S",IF(OFFSET(MesSpares,AC$2-1,,1)=$B13,"P","-")))))</f>
        <v>-</v>
      </c>
      <c r="AD13" s="91" t="str">
        <f ca="1">IF($B13="","-",IF(SUMPRODUCT((Absent_nom=$B13)*(Absent_Du&lt;=AD$1)*(AD$1&lt;=Absent_au)),"I",IF(AD$2="-","-",IF(COUNTIF(OFFSET(MesServices,AD$2-1,,1),$B13),"S",IF(OFFSET(MesSpares,AD$2-1,,1)=$B13,"P","-")))))</f>
        <v>P</v>
      </c>
      <c r="AE13" s="91" t="str">
        <f ca="1">IF($B13="","-",IF(SUMPRODUCT((Absent_nom=$B13)*(Absent_Du&lt;=AE$1)*(AE$1&lt;=Absent_au)),"I",IF(AE$2="-","-",IF(COUNTIF(OFFSET(MesServices,AE$2-1,,1),$B13),"S",IF(OFFSET(MesSpares,AE$2-1,,1)=$B13,"P","-")))))</f>
        <v>-</v>
      </c>
      <c r="AF13" s="91" t="str">
        <f ca="1">IF($B13="","-",IF(SUMPRODUCT((Absent_nom=$B13)*(Absent_Du&lt;=AF$1)*(AF$1&lt;=Absent_au)),"I",IF(AF$2="-","-",IF(COUNTIF(OFFSET(MesServices,AF$2-1,,1),$B13),"S",IF(OFFSET(MesSpares,AF$2-1,,1)=$B13,"P","-")))))</f>
        <v>-</v>
      </c>
      <c r="AG13" s="91" t="str">
        <f ca="1">IF($B13="","-",IF(SUMPRODUCT((Absent_nom=$B13)*(Absent_Du&lt;=AG$1)*(AG$1&lt;=Absent_au)),"I",IF(AG$2="-","-",IF(COUNTIF(OFFSET(MesServices,AG$2-1,,1),$B13),"S",IF(OFFSET(MesSpares,AG$2-1,,1)=$B13,"P","-")))))</f>
        <v>-</v>
      </c>
      <c r="AH13" s="91" t="str">
        <f ca="1">IF($B13="","-",IF(SUMPRODUCT((Absent_nom=$B13)*(Absent_Du&lt;=AH$1)*(AH$1&lt;=Absent_au)),"I",IF(AH$2="-","-",IF(COUNTIF(OFFSET(MesServices,AH$2-1,,1),$B13),"S",IF(OFFSET(MesSpares,AH$2-1,,1)=$B13,"P","-")))))</f>
        <v>-</v>
      </c>
      <c r="AI13" s="91" t="str">
        <f ca="1">IF($B13="","-",IF(SUMPRODUCT((Absent_nom=$B13)*(Absent_Du&lt;=AI$1)*(AI$1&lt;=Absent_au)),"I",IF(AI$2="-","-",IF(COUNTIF(OFFSET(MesServices,AI$2-1,,1),$B13),"S",IF(OFFSET(MesSpares,AI$2-1,,1)=$B13,"P","-")))))</f>
        <v>S</v>
      </c>
      <c r="AJ13" s="91" t="str">
        <f ca="1">IF($B13="","-",IF(SUMPRODUCT((Absent_nom=$B13)*(Absent_Du&lt;=AJ$1)*(AJ$1&lt;=Absent_au)),"I",IF(AJ$2="-","-",IF(COUNTIF(OFFSET(MesServices,AJ$2-1,,1),$B13),"S",IF(OFFSET(MesSpares,AJ$2-1,,1)=$B13,"P","-")))))</f>
        <v>-</v>
      </c>
      <c r="AK13" s="91" t="str">
        <f ca="1">IF($B13="","-",IF(SUMPRODUCT((Absent_nom=$B13)*(Absent_Du&lt;=AK$1)*(AK$1&lt;=Absent_au)),"I",IF(AK$2="-","-",IF(COUNTIF(OFFSET(MesServices,AK$2-1,,1),$B13),"S",IF(OFFSET(MesSpares,AK$2-1,,1)=$B13,"P","-")))))</f>
        <v>-</v>
      </c>
    </row>
    <row r="14" spans="2:48" ht="30" customHeight="1" thickTop="1" thickBot="1" x14ac:dyDescent="0.3">
      <c r="B14" s="117" t="s">
        <v>94</v>
      </c>
      <c r="C14" s="112">
        <f t="shared" ca="1" si="3"/>
        <v>3</v>
      </c>
      <c r="D14" s="108" cm="1">
        <f t="array" aca="1" ref="D14" ca="1">SUMPRODUCT(($G$3:$AK$3&gt;5)*ISNUMBER(SEARCH($G14:$AK14,"SP")))</f>
        <v>1</v>
      </c>
      <c r="E14" s="113">
        <f t="shared" ca="1" si="4"/>
        <v>2</v>
      </c>
      <c r="F14" s="114">
        <f t="shared" ca="1" si="5"/>
        <v>0</v>
      </c>
      <c r="G14" s="91" t="str">
        <f ca="1">IF($B14="","-",IF(SUMPRODUCT((Absent_nom=$B14)*(Absent_Du&lt;=G$1)*(G$1&lt;=Absent_au)),"I",IF(G$2="-","-",IF(COUNTIF(OFFSET(MesServices,G$2-1,,1),$B14),"S",IF(OFFSET(MesSpares,G$2-1,,1)=$B14,"P","-")))))</f>
        <v>-</v>
      </c>
      <c r="H14" s="91" t="str">
        <f ca="1">IF($B14="","-",IF(SUMPRODUCT((Absent_nom=$B14)*(Absent_Du&lt;=H$1)*(H$1&lt;=Absent_au)),"I",IF(H$2="-","-",IF(COUNTIF(OFFSET(MesServices,H$2-1,,1),$B14),"S",IF(OFFSET(MesSpares,H$2-1,,1)=$B14,"P","-")))))</f>
        <v>P</v>
      </c>
      <c r="I14" s="91" t="str">
        <f ca="1">IF($B14="","-",IF(SUMPRODUCT((Absent_nom=$B14)*(Absent_Du&lt;=I$1)*(I$1&lt;=Absent_au)),"I",IF(I$2="-","-",IF(COUNTIF(OFFSET(MesServices,I$2-1,,1),$B14),"S",IF(OFFSET(MesSpares,I$2-1,,1)=$B14,"P","-")))))</f>
        <v>-</v>
      </c>
      <c r="J14" s="91" t="str">
        <f ca="1">IF($B14="","-",IF(SUMPRODUCT((Absent_nom=$B14)*(Absent_Du&lt;=J$1)*(J$1&lt;=Absent_au)),"I",IF(J$2="-","-",IF(COUNTIF(OFFSET(MesServices,J$2-1,,1),$B14),"S",IF(OFFSET(MesSpares,J$2-1,,1)=$B14,"P","-")))))</f>
        <v>-</v>
      </c>
      <c r="K14" s="91" t="str">
        <f ca="1">IF($B14="","-",IF(SUMPRODUCT((Absent_nom=$B14)*(Absent_Du&lt;=K$1)*(K$1&lt;=Absent_au)),"I",IF(K$2="-","-",IF(COUNTIF(OFFSET(MesServices,K$2-1,,1),$B14),"S",IF(OFFSET(MesSpares,K$2-1,,1)=$B14,"P","-")))))</f>
        <v>-</v>
      </c>
      <c r="L14" s="91" t="str">
        <f ca="1">IF($B14="","-",IF(SUMPRODUCT((Absent_nom=$B14)*(Absent_Du&lt;=L$1)*(L$1&lt;=Absent_au)),"I",IF(L$2="-","-",IF(COUNTIF(OFFSET(MesServices,L$2-1,,1),$B14),"S",IF(OFFSET(MesSpares,L$2-1,,1)=$B14,"P","-")))))</f>
        <v>-</v>
      </c>
      <c r="M14" s="91" t="str">
        <f ca="1">IF($B14="","-",IF(SUMPRODUCT((Absent_nom=$B14)*(Absent_Du&lt;=M$1)*(M$1&lt;=Absent_au)),"I",IF(M$2="-","-",IF(COUNTIF(OFFSET(MesServices,M$2-1,,1),$B14),"S",IF(OFFSET(MesSpares,M$2-1,,1)=$B14,"P","-")))))</f>
        <v>-</v>
      </c>
      <c r="N14" s="91" t="str">
        <f ca="1">IF($B14="","-",IF(SUMPRODUCT((Absent_nom=$B14)*(Absent_Du&lt;=N$1)*(N$1&lt;=Absent_au)),"I",IF(N$2="-","-",IF(COUNTIF(OFFSET(MesServices,N$2-1,,1),$B14),"S",IF(OFFSET(MesSpares,N$2-1,,1)=$B14,"P","-")))))</f>
        <v>-</v>
      </c>
      <c r="O14" s="91" t="str">
        <f ca="1">IF($B14="","-",IF(SUMPRODUCT((Absent_nom=$B14)*(Absent_Du&lt;=O$1)*(O$1&lt;=Absent_au)),"I",IF(O$2="-","-",IF(COUNTIF(OFFSET(MesServices,O$2-1,,1),$B14),"S",IF(OFFSET(MesSpares,O$2-1,,1)=$B14,"P","-")))))</f>
        <v>-</v>
      </c>
      <c r="P14" s="91" t="str">
        <f ca="1">IF($B14="","-",IF(SUMPRODUCT((Absent_nom=$B14)*(Absent_Du&lt;=P$1)*(P$1&lt;=Absent_au)),"I",IF(P$2="-","-",IF(COUNTIF(OFFSET(MesServices,P$2-1,,1),$B14),"S",IF(OFFSET(MesSpares,P$2-1,,1)=$B14,"P","-")))))</f>
        <v>S</v>
      </c>
      <c r="Q14" s="91" t="str">
        <f ca="1">IF($B14="","-",IF(SUMPRODUCT((Absent_nom=$B14)*(Absent_Du&lt;=Q$1)*(Q$1&lt;=Absent_au)),"I",IF(Q$2="-","-",IF(COUNTIF(OFFSET(MesServices,Q$2-1,,1),$B14),"S",IF(OFFSET(MesSpares,Q$2-1,,1)=$B14,"P","-")))))</f>
        <v>-</v>
      </c>
      <c r="R14" s="91" t="str">
        <f ca="1">IF($B14="","-",IF(SUMPRODUCT((Absent_nom=$B14)*(Absent_Du&lt;=R$1)*(R$1&lt;=Absent_au)),"I",IF(R$2="-","-",IF(COUNTIF(OFFSET(MesServices,R$2-1,,1),$B14),"S",IF(OFFSET(MesSpares,R$2-1,,1)=$B14,"P","-")))))</f>
        <v>-</v>
      </c>
      <c r="S14" s="91" t="str">
        <f ca="1">IF($B14="","-",IF(SUMPRODUCT((Absent_nom=$B14)*(Absent_Du&lt;=S$1)*(S$1&lt;=Absent_au)),"I",IF(S$2="-","-",IF(COUNTIF(OFFSET(MesServices,S$2-1,,1),$B14),"S",IF(OFFSET(MesSpares,S$2-1,,1)=$B14,"P","-")))))</f>
        <v>-</v>
      </c>
      <c r="T14" s="91" t="str">
        <f ca="1">IF($B14="","-",IF(SUMPRODUCT((Absent_nom=$B14)*(Absent_Du&lt;=T$1)*(T$1&lt;=Absent_au)),"I",IF(T$2="-","-",IF(COUNTIF(OFFSET(MesServices,T$2-1,,1),$B14),"S",IF(OFFSET(MesSpares,T$2-1,,1)=$B14,"P","-")))))</f>
        <v>-</v>
      </c>
      <c r="U14" s="91" t="str">
        <f ca="1">IF($B14="","-",IF(SUMPRODUCT((Absent_nom=$B14)*(Absent_Du&lt;=U$1)*(U$1&lt;=Absent_au)),"I",IF(U$2="-","-",IF(COUNTIF(OFFSET(MesServices,U$2-1,,1),$B14),"S",IF(OFFSET(MesSpares,U$2-1,,1)=$B14,"P","-")))))</f>
        <v>S</v>
      </c>
      <c r="V14" s="91" t="str">
        <f ca="1">IF($B14="","-",IF(SUMPRODUCT((Absent_nom=$B14)*(Absent_Du&lt;=V$1)*(V$1&lt;=Absent_au)),"I",IF(V$2="-","-",IF(COUNTIF(OFFSET(MesServices,V$2-1,,1),$B14),"S",IF(OFFSET(MesSpares,V$2-1,,1)=$B14,"P","-")))))</f>
        <v>-</v>
      </c>
      <c r="W14" s="91" t="str">
        <f ca="1">IF($B14="","-",IF(SUMPRODUCT((Absent_nom=$B14)*(Absent_Du&lt;=W$1)*(W$1&lt;=Absent_au)),"I",IF(W$2="-","-",IF(COUNTIF(OFFSET(MesServices,W$2-1,,1),$B14),"S",IF(OFFSET(MesSpares,W$2-1,,1)=$B14,"P","-")))))</f>
        <v>-</v>
      </c>
      <c r="X14" s="91" t="str">
        <f ca="1">IF($B14="","-",IF(SUMPRODUCT((Absent_nom=$B14)*(Absent_Du&lt;=X$1)*(X$1&lt;=Absent_au)),"I",IF(X$2="-","-",IF(COUNTIF(OFFSET(MesServices,X$2-1,,1),$B14),"S",IF(OFFSET(MesSpares,X$2-1,,1)=$B14,"P","-")))))</f>
        <v>-</v>
      </c>
      <c r="Y14" s="91" t="str">
        <f ca="1">IF($B14="","-",IF(SUMPRODUCT((Absent_nom=$B14)*(Absent_Du&lt;=Y$1)*(Y$1&lt;=Absent_au)),"I",IF(Y$2="-","-",IF(COUNTIF(OFFSET(MesServices,Y$2-1,,1),$B14),"S",IF(OFFSET(MesSpares,Y$2-1,,1)=$B14,"P","-")))))</f>
        <v>-</v>
      </c>
      <c r="Z14" s="91" t="str">
        <f ca="1">IF($B14="","-",IF(SUMPRODUCT((Absent_nom=$B14)*(Absent_Du&lt;=Z$1)*(Z$1&lt;=Absent_au)),"I",IF(Z$2="-","-",IF(COUNTIF(OFFSET(MesServices,Z$2-1,,1),$B14),"S",IF(OFFSET(MesSpares,Z$2-1,,1)=$B14,"P","-")))))</f>
        <v>-</v>
      </c>
      <c r="AA14" s="91" t="str">
        <f ca="1">IF($B14="","-",IF(SUMPRODUCT((Absent_nom=$B14)*(Absent_Du&lt;=AA$1)*(AA$1&lt;=Absent_au)),"I",IF(AA$2="-","-",IF(COUNTIF(OFFSET(MesServices,AA$2-1,,1),$B14),"S",IF(OFFSET(MesSpares,AA$2-1,,1)=$B14,"P","-")))))</f>
        <v>-</v>
      </c>
      <c r="AB14" s="91" t="str">
        <f ca="1">IF($B14="","-",IF(SUMPRODUCT((Absent_nom=$B14)*(Absent_Du&lt;=AB$1)*(AB$1&lt;=Absent_au)),"I",IF(AB$2="-","-",IF(COUNTIF(OFFSET(MesServices,AB$2-1,,1),$B14),"S",IF(OFFSET(MesSpares,AB$2-1,,1)=$B14,"P","-")))))</f>
        <v>-</v>
      </c>
      <c r="AC14" s="91" t="str">
        <f ca="1">IF($B14="","-",IF(SUMPRODUCT((Absent_nom=$B14)*(Absent_Du&lt;=AC$1)*(AC$1&lt;=Absent_au)),"I",IF(AC$2="-","-",IF(COUNTIF(OFFSET(MesServices,AC$2-1,,1),$B14),"S",IF(OFFSET(MesSpares,AC$2-1,,1)=$B14,"P","-")))))</f>
        <v>S</v>
      </c>
      <c r="AD14" s="91" t="str">
        <f ca="1">IF($B14="","-",IF(SUMPRODUCT((Absent_nom=$B14)*(Absent_Du&lt;=AD$1)*(AD$1&lt;=Absent_au)),"I",IF(AD$2="-","-",IF(COUNTIF(OFFSET(MesServices,AD$2-1,,1),$B14),"S",IF(OFFSET(MesSpares,AD$2-1,,1)=$B14,"P","-")))))</f>
        <v>-</v>
      </c>
      <c r="AE14" s="91" t="str">
        <f ca="1">IF($B14="","-",IF(SUMPRODUCT((Absent_nom=$B14)*(Absent_Du&lt;=AE$1)*(AE$1&lt;=Absent_au)),"I",IF(AE$2="-","-",IF(COUNTIF(OFFSET(MesServices,AE$2-1,,1),$B14),"S",IF(OFFSET(MesSpares,AE$2-1,,1)=$B14,"P","-")))))</f>
        <v>-</v>
      </c>
      <c r="AF14" s="91" t="str">
        <f ca="1">IF($B14="","-",IF(SUMPRODUCT((Absent_nom=$B14)*(Absent_Du&lt;=AF$1)*(AF$1&lt;=Absent_au)),"I",IF(AF$2="-","-",IF(COUNTIF(OFFSET(MesServices,AF$2-1,,1),$B14),"S",IF(OFFSET(MesSpares,AF$2-1,,1)=$B14,"P","-")))))</f>
        <v>-</v>
      </c>
      <c r="AG14" s="91" t="str">
        <f ca="1">IF($B14="","-",IF(SUMPRODUCT((Absent_nom=$B14)*(Absent_Du&lt;=AG$1)*(AG$1&lt;=Absent_au)),"I",IF(AG$2="-","-",IF(COUNTIF(OFFSET(MesServices,AG$2-1,,1),$B14),"S",IF(OFFSET(MesSpares,AG$2-1,,1)=$B14,"P","-")))))</f>
        <v>P</v>
      </c>
      <c r="AH14" s="91" t="str">
        <f ca="1">IF($B14="","-",IF(SUMPRODUCT((Absent_nom=$B14)*(Absent_Du&lt;=AH$1)*(AH$1&lt;=Absent_au)),"I",IF(AH$2="-","-",IF(COUNTIF(OFFSET(MesServices,AH$2-1,,1),$B14),"S",IF(OFFSET(MesSpares,AH$2-1,,1)=$B14,"P","-")))))</f>
        <v>-</v>
      </c>
      <c r="AI14" s="91" t="str">
        <f ca="1">IF($B14="","-",IF(SUMPRODUCT((Absent_nom=$B14)*(Absent_Du&lt;=AI$1)*(AI$1&lt;=Absent_au)),"I",IF(AI$2="-","-",IF(COUNTIF(OFFSET(MesServices,AI$2-1,,1),$B14),"S",IF(OFFSET(MesSpares,AI$2-1,,1)=$B14,"P","-")))))</f>
        <v>-</v>
      </c>
      <c r="AJ14" s="91" t="str">
        <f ca="1">IF($B14="","-",IF(SUMPRODUCT((Absent_nom=$B14)*(Absent_Du&lt;=AJ$1)*(AJ$1&lt;=Absent_au)),"I",IF(AJ$2="-","-",IF(COUNTIF(OFFSET(MesServices,AJ$2-1,,1),$B14),"S",IF(OFFSET(MesSpares,AJ$2-1,,1)=$B14,"P","-")))))</f>
        <v>-</v>
      </c>
      <c r="AK14" s="92" t="str">
        <f ca="1">IF($B14="","-",IF(SUMPRODUCT((Absent_nom=$B14)*(Absent_Du&lt;=AK$1)*(AK$1&lt;=Absent_au)),"I",IF(AK$2="-","-",IF(COUNTIF(OFFSET(MesServices,AK$2-1,,1),$B14),"S",IF(OFFSET(MesSpares,AK$2-1,,1)=$B14,"P","-")))))</f>
        <v>-</v>
      </c>
    </row>
    <row r="15" spans="2:48" ht="30" customHeight="1" thickTop="1" thickBot="1" x14ac:dyDescent="0.3">
      <c r="B15" s="118" t="s">
        <v>96</v>
      </c>
      <c r="C15" s="112">
        <f t="shared" ca="1" si="3"/>
        <v>5</v>
      </c>
      <c r="D15" s="108" cm="1">
        <f t="array" aca="1" ref="D15" ca="1">SUMPRODUCT(($G$3:$AK$3&gt;5)*ISNUMBER(SEARCH($G15:$AK15,"SP")))</f>
        <v>2</v>
      </c>
      <c r="E15" s="113">
        <f t="shared" ca="1" si="4"/>
        <v>1</v>
      </c>
      <c r="F15" s="114">
        <f t="shared" ca="1" si="5"/>
        <v>0</v>
      </c>
      <c r="G15" s="91" t="str">
        <f ca="1">IF($B15="","-",IF(SUMPRODUCT((Absent_nom=$B15)*(Absent_Du&lt;=G$1)*(G$1&lt;=Absent_au)),"I",IF(G$2="-","-",IF(COUNTIF(OFFSET(MesServices,G$2-1,,1),$B15),"S",IF(OFFSET(MesSpares,G$2-1,,1)=$B15,"P","-")))))</f>
        <v>S</v>
      </c>
      <c r="H15" s="91" t="str">
        <f ca="1">IF($B15="","-",IF(SUMPRODUCT((Absent_nom=$B15)*(Absent_Du&lt;=H$1)*(H$1&lt;=Absent_au)),"I",IF(H$2="-","-",IF(COUNTIF(OFFSET(MesServices,H$2-1,,1),$B15),"S",IF(OFFSET(MesSpares,H$2-1,,1)=$B15,"P","-")))))</f>
        <v>-</v>
      </c>
      <c r="I15" s="91" t="str">
        <f ca="1">IF($B15="","-",IF(SUMPRODUCT((Absent_nom=$B15)*(Absent_Du&lt;=I$1)*(I$1&lt;=Absent_au)),"I",IF(I$2="-","-",IF(COUNTIF(OFFSET(MesServices,I$2-1,,1),$B15),"S",IF(OFFSET(MesSpares,I$2-1,,1)=$B15,"P","-")))))</f>
        <v>-</v>
      </c>
      <c r="J15" s="91" t="str">
        <f ca="1">IF($B15="","-",IF(SUMPRODUCT((Absent_nom=$B15)*(Absent_Du&lt;=J$1)*(J$1&lt;=Absent_au)),"I",IF(J$2="-","-",IF(COUNTIF(OFFSET(MesServices,J$2-1,,1),$B15),"S",IF(OFFSET(MesSpares,J$2-1,,1)=$B15,"P","-")))))</f>
        <v>-</v>
      </c>
      <c r="K15" s="91" t="str">
        <f ca="1">IF($B15="","-",IF(SUMPRODUCT((Absent_nom=$B15)*(Absent_Du&lt;=K$1)*(K$1&lt;=Absent_au)),"I",IF(K$2="-","-",IF(COUNTIF(OFFSET(MesServices,K$2-1,,1),$B15),"S",IF(OFFSET(MesSpares,K$2-1,,1)=$B15,"P","-")))))</f>
        <v>-</v>
      </c>
      <c r="L15" s="91" t="str">
        <f ca="1">IF($B15="","-",IF(SUMPRODUCT((Absent_nom=$B15)*(Absent_Du&lt;=L$1)*(L$1&lt;=Absent_au)),"I",IF(L$2="-","-",IF(COUNTIF(OFFSET(MesServices,L$2-1,,1),$B15),"S",IF(OFFSET(MesSpares,L$2-1,,1)=$B15,"P","-")))))</f>
        <v>-</v>
      </c>
      <c r="M15" s="91" t="str">
        <f ca="1">IF($B15="","-",IF(SUMPRODUCT((Absent_nom=$B15)*(Absent_Du&lt;=M$1)*(M$1&lt;=Absent_au)),"I",IF(M$2="-","-",IF(COUNTIF(OFFSET(MesServices,M$2-1,,1),$B15),"S",IF(OFFSET(MesSpares,M$2-1,,1)=$B15,"P","-")))))</f>
        <v>S</v>
      </c>
      <c r="N15" s="91" t="str">
        <f ca="1">IF($B15="","-",IF(SUMPRODUCT((Absent_nom=$B15)*(Absent_Du&lt;=N$1)*(N$1&lt;=Absent_au)),"I",IF(N$2="-","-",IF(COUNTIF(OFFSET(MesServices,N$2-1,,1),$B15),"S",IF(OFFSET(MesSpares,N$2-1,,1)=$B15,"P","-")))))</f>
        <v>-</v>
      </c>
      <c r="O15" s="91" t="str">
        <f ca="1">IF($B15="","-",IF(SUMPRODUCT((Absent_nom=$B15)*(Absent_Du&lt;=O$1)*(O$1&lt;=Absent_au)),"I",IF(O$2="-","-",IF(COUNTIF(OFFSET(MesServices,O$2-1,,1),$B15),"S",IF(OFFSET(MesSpares,O$2-1,,1)=$B15,"P","-")))))</f>
        <v>P</v>
      </c>
      <c r="P15" s="91" t="str">
        <f ca="1">IF($B15="","-",IF(SUMPRODUCT((Absent_nom=$B15)*(Absent_Du&lt;=P$1)*(P$1&lt;=Absent_au)),"I",IF(P$2="-","-",IF(COUNTIF(OFFSET(MesServices,P$2-1,,1),$B15),"S",IF(OFFSET(MesSpares,P$2-1,,1)=$B15,"P","-")))))</f>
        <v>-</v>
      </c>
      <c r="Q15" s="91" t="str">
        <f ca="1">IF($B15="","-",IF(SUMPRODUCT((Absent_nom=$B15)*(Absent_Du&lt;=Q$1)*(Q$1&lt;=Absent_au)),"I",IF(Q$2="-","-",IF(COUNTIF(OFFSET(MesServices,Q$2-1,,1),$B15),"S",IF(OFFSET(MesSpares,Q$2-1,,1)=$B15,"P","-")))))</f>
        <v>-</v>
      </c>
      <c r="R15" s="91" t="str">
        <f ca="1">IF($B15="","-",IF(SUMPRODUCT((Absent_nom=$B15)*(Absent_Du&lt;=R$1)*(R$1&lt;=Absent_au)),"I",IF(R$2="-","-",IF(COUNTIF(OFFSET(MesServices,R$2-1,,1),$B15),"S",IF(OFFSET(MesSpares,R$2-1,,1)=$B15,"P","-")))))</f>
        <v>-</v>
      </c>
      <c r="S15" s="91" t="str">
        <f ca="1">IF($B15="","-",IF(SUMPRODUCT((Absent_nom=$B15)*(Absent_Du&lt;=S$1)*(S$1&lt;=Absent_au)),"I",IF(S$2="-","-",IF(COUNTIF(OFFSET(MesServices,S$2-1,,1),$B15),"S",IF(OFFSET(MesSpares,S$2-1,,1)=$B15,"P","-")))))</f>
        <v>-</v>
      </c>
      <c r="T15" s="91" t="str">
        <f ca="1">IF($B15="","-",IF(SUMPRODUCT((Absent_nom=$B15)*(Absent_Du&lt;=T$1)*(T$1&lt;=Absent_au)),"I",IF(T$2="-","-",IF(COUNTIF(OFFSET(MesServices,T$2-1,,1),$B15),"S",IF(OFFSET(MesSpares,T$2-1,,1)=$B15,"P","-")))))</f>
        <v>-</v>
      </c>
      <c r="U15" s="91" t="str">
        <f ca="1">IF($B15="","-",IF(SUMPRODUCT((Absent_nom=$B15)*(Absent_Du&lt;=U$1)*(U$1&lt;=Absent_au)),"I",IF(U$2="-","-",IF(COUNTIF(OFFSET(MesServices,U$2-1,,1),$B15),"S",IF(OFFSET(MesSpares,U$2-1,,1)=$B15,"P","-")))))</f>
        <v>-</v>
      </c>
      <c r="V15" s="91" t="str">
        <f ca="1">IF($B15="","-",IF(SUMPRODUCT((Absent_nom=$B15)*(Absent_Du&lt;=V$1)*(V$1&lt;=Absent_au)),"I",IF(V$2="-","-",IF(COUNTIF(OFFSET(MesServices,V$2-1,,1),$B15),"S",IF(OFFSET(MesSpares,V$2-1,,1)=$B15,"P","-")))))</f>
        <v>-</v>
      </c>
      <c r="W15" s="91" t="str">
        <f ca="1">IF($B15="","-",IF(SUMPRODUCT((Absent_nom=$B15)*(Absent_Du&lt;=W$1)*(W$1&lt;=Absent_au)),"I",IF(W$2="-","-",IF(COUNTIF(OFFSET(MesServices,W$2-1,,1),$B15),"S",IF(OFFSET(MesSpares,W$2-1,,1)=$B15,"P","-")))))</f>
        <v>-</v>
      </c>
      <c r="X15" s="91" t="str">
        <f ca="1">IF($B15="","-",IF(SUMPRODUCT((Absent_nom=$B15)*(Absent_Du&lt;=X$1)*(X$1&lt;=Absent_au)),"I",IF(X$2="-","-",IF(COUNTIF(OFFSET(MesServices,X$2-1,,1),$B15),"S",IF(OFFSET(MesSpares,X$2-1,,1)=$B15,"P","-")))))</f>
        <v>-</v>
      </c>
      <c r="Y15" s="91" t="str">
        <f ca="1">IF($B15="","-",IF(SUMPRODUCT((Absent_nom=$B15)*(Absent_Du&lt;=Y$1)*(Y$1&lt;=Absent_au)),"I",IF(Y$2="-","-",IF(COUNTIF(OFFSET(MesServices,Y$2-1,,1),$B15),"S",IF(OFFSET(MesSpares,Y$2-1,,1)=$B15,"P","-")))))</f>
        <v>S</v>
      </c>
      <c r="Z15" s="91" t="str">
        <f ca="1">IF($B15="","-",IF(SUMPRODUCT((Absent_nom=$B15)*(Absent_Du&lt;=Z$1)*(Z$1&lt;=Absent_au)),"I",IF(Z$2="-","-",IF(COUNTIF(OFFSET(MesServices,Z$2-1,,1),$B15),"S",IF(OFFSET(MesSpares,Z$2-1,,1)=$B15,"P","-")))))</f>
        <v>-</v>
      </c>
      <c r="AA15" s="91" t="str">
        <f ca="1">IF($B15="","-",IF(SUMPRODUCT((Absent_nom=$B15)*(Absent_Du&lt;=AA$1)*(AA$1&lt;=Absent_au)),"I",IF(AA$2="-","-",IF(COUNTIF(OFFSET(MesServices,AA$2-1,,1),$B15),"S",IF(OFFSET(MesSpares,AA$2-1,,1)=$B15,"P","-")))))</f>
        <v>-</v>
      </c>
      <c r="AB15" s="91" t="str">
        <f ca="1">IF($B15="","-",IF(SUMPRODUCT((Absent_nom=$B15)*(Absent_Du&lt;=AB$1)*(AB$1&lt;=Absent_au)),"I",IF(AB$2="-","-",IF(COUNTIF(OFFSET(MesServices,AB$2-1,,1),$B15),"S",IF(OFFSET(MesSpares,AB$2-1,,1)=$B15,"P","-")))))</f>
        <v>-</v>
      </c>
      <c r="AC15" s="91" t="str">
        <f ca="1">IF($B15="","-",IF(SUMPRODUCT((Absent_nom=$B15)*(Absent_Du&lt;=AC$1)*(AC$1&lt;=Absent_au)),"I",IF(AC$2="-","-",IF(COUNTIF(OFFSET(MesServices,AC$2-1,,1),$B15),"S",IF(OFFSET(MesSpares,AC$2-1,,1)=$B15,"P","-")))))</f>
        <v>-</v>
      </c>
      <c r="AD15" s="91" t="str">
        <f ca="1">IF($B15="","-",IF(SUMPRODUCT((Absent_nom=$B15)*(Absent_Du&lt;=AD$1)*(AD$1&lt;=Absent_au)),"I",IF(AD$2="-","-",IF(COUNTIF(OFFSET(MesServices,AD$2-1,,1),$B15),"S",IF(OFFSET(MesSpares,AD$2-1,,1)=$B15,"P","-")))))</f>
        <v>-</v>
      </c>
      <c r="AE15" s="91" t="str">
        <f ca="1">IF($B15="","-",IF(SUMPRODUCT((Absent_nom=$B15)*(Absent_Du&lt;=AE$1)*(AE$1&lt;=Absent_au)),"I",IF(AE$2="-","-",IF(COUNTIF(OFFSET(MesServices,AE$2-1,,1),$B15),"S",IF(OFFSET(MesSpares,AE$2-1,,1)=$B15,"P","-")))))</f>
        <v>-</v>
      </c>
      <c r="AF15" s="91" t="str">
        <f ca="1">IF($B15="","-",IF(SUMPRODUCT((Absent_nom=$B15)*(Absent_Du&lt;=AF$1)*(AF$1&lt;=Absent_au)),"I",IF(AF$2="-","-",IF(COUNTIF(OFFSET(MesServices,AF$2-1,,1),$B15),"S",IF(OFFSET(MesSpares,AF$2-1,,1)=$B15,"P","-")))))</f>
        <v>-</v>
      </c>
      <c r="AG15" s="91" t="str">
        <f ca="1">IF($B15="","-",IF(SUMPRODUCT((Absent_nom=$B15)*(Absent_Du&lt;=AG$1)*(AG$1&lt;=Absent_au)),"I",IF(AG$2="-","-",IF(COUNTIF(OFFSET(MesServices,AG$2-1,,1),$B15),"S",IF(OFFSET(MesSpares,AG$2-1,,1)=$B15,"P","-")))))</f>
        <v>S</v>
      </c>
      <c r="AH15" s="91" t="str">
        <f ca="1">IF($B15="","-",IF(SUMPRODUCT((Absent_nom=$B15)*(Absent_Du&lt;=AH$1)*(AH$1&lt;=Absent_au)),"I",IF(AH$2="-","-",IF(COUNTIF(OFFSET(MesServices,AH$2-1,,1),$B15),"S",IF(OFFSET(MesSpares,AH$2-1,,1)=$B15,"P","-")))))</f>
        <v>-</v>
      </c>
      <c r="AI15" s="91" t="str">
        <f ca="1">IF($B15="","-",IF(SUMPRODUCT((Absent_nom=$B15)*(Absent_Du&lt;=AI$1)*(AI$1&lt;=Absent_au)),"I",IF(AI$2="-","-",IF(COUNTIF(OFFSET(MesServices,AI$2-1,,1),$B15),"S",IF(OFFSET(MesSpares,AI$2-1,,1)=$B15,"P","-")))))</f>
        <v>-</v>
      </c>
      <c r="AJ15" s="91" t="str">
        <f ca="1">IF($B15="","-",IF(SUMPRODUCT((Absent_nom=$B15)*(Absent_Du&lt;=AJ$1)*(AJ$1&lt;=Absent_au)),"I",IF(AJ$2="-","-",IF(COUNTIF(OFFSET(MesServices,AJ$2-1,,1),$B15),"S",IF(OFFSET(MesSpares,AJ$2-1,,1)=$B15,"P","-")))))</f>
        <v>-</v>
      </c>
      <c r="AK15" s="92" t="str">
        <f ca="1">IF($B15="","-",IF(SUMPRODUCT((Absent_nom=$B15)*(Absent_Du&lt;=AK$1)*(AK$1&lt;=Absent_au)),"I",IF(AK$2="-","-",IF(COUNTIF(OFFSET(MesServices,AK$2-1,,1),$B15),"S",IF(OFFSET(MesSpares,AK$2-1,,1)=$B15,"P","-")))))</f>
        <v>S</v>
      </c>
    </row>
    <row r="16" spans="2:48" ht="30" customHeight="1" thickTop="1" thickBot="1" x14ac:dyDescent="0.3">
      <c r="B16" s="118" t="s">
        <v>95</v>
      </c>
      <c r="C16" s="112">
        <f t="shared" ca="1" si="3"/>
        <v>4</v>
      </c>
      <c r="D16" s="108" cm="1">
        <f t="array" aca="1" ref="D16" ca="1">SUMPRODUCT(($G$3:$AK$3&gt;5)*ISNUMBER(SEARCH($G16:$AK16,"SP")))</f>
        <v>1</v>
      </c>
      <c r="E16" s="113">
        <f t="shared" ca="1" si="4"/>
        <v>1</v>
      </c>
      <c r="F16" s="114">
        <f t="shared" ca="1" si="5"/>
        <v>0</v>
      </c>
      <c r="G16" s="91" t="str">
        <f ca="1">IF($B16="","-",IF(SUMPRODUCT((Absent_nom=$B16)*(Absent_Du&lt;=G$1)*(G$1&lt;=Absent_au)),"I",IF(G$2="-","-",IF(COUNTIF(OFFSET(MesServices,G$2-1,,1),$B16),"S",IF(OFFSET(MesSpares,G$2-1,,1)=$B16,"P","-")))))</f>
        <v>-</v>
      </c>
      <c r="H16" s="91" t="str">
        <f ca="1">IF($B16="","-",IF(SUMPRODUCT((Absent_nom=$B16)*(Absent_Du&lt;=H$1)*(H$1&lt;=Absent_au)),"I",IF(H$2="-","-",IF(COUNTIF(OFFSET(MesServices,H$2-1,,1),$B16),"S",IF(OFFSET(MesSpares,H$2-1,,1)=$B16,"P","-")))))</f>
        <v>S</v>
      </c>
      <c r="I16" s="91" t="str">
        <f ca="1">IF($B16="","-",IF(SUMPRODUCT((Absent_nom=$B16)*(Absent_Du&lt;=I$1)*(I$1&lt;=Absent_au)),"I",IF(I$2="-","-",IF(COUNTIF(OFFSET(MesServices,I$2-1,,1),$B16),"S",IF(OFFSET(MesSpares,I$2-1,,1)=$B16,"P","-")))))</f>
        <v>-</v>
      </c>
      <c r="J16" s="91" t="str">
        <f ca="1">IF($B16="","-",IF(SUMPRODUCT((Absent_nom=$B16)*(Absent_Du&lt;=J$1)*(J$1&lt;=Absent_au)),"I",IF(J$2="-","-",IF(COUNTIF(OFFSET(MesServices,J$2-1,,1),$B16),"S",IF(OFFSET(MesSpares,J$2-1,,1)=$B16,"P","-")))))</f>
        <v>-</v>
      </c>
      <c r="K16" s="91" t="str">
        <f ca="1">IF($B16="","-",IF(SUMPRODUCT((Absent_nom=$B16)*(Absent_Du&lt;=K$1)*(K$1&lt;=Absent_au)),"I",IF(K$2="-","-",IF(COUNTIF(OFFSET(MesServices,K$2-1,,1),$B16),"S",IF(OFFSET(MesSpares,K$2-1,,1)=$B16,"P","-")))))</f>
        <v>-</v>
      </c>
      <c r="L16" s="91" t="str">
        <f ca="1">IF($B16="","-",IF(SUMPRODUCT((Absent_nom=$B16)*(Absent_Du&lt;=L$1)*(L$1&lt;=Absent_au)),"I",IF(L$2="-","-",IF(COUNTIF(OFFSET(MesServices,L$2-1,,1),$B16),"S",IF(OFFSET(MesSpares,L$2-1,,1)=$B16,"P","-")))))</f>
        <v>-</v>
      </c>
      <c r="M16" s="91" t="str">
        <f ca="1">IF($B16="","-",IF(SUMPRODUCT((Absent_nom=$B16)*(Absent_Du&lt;=M$1)*(M$1&lt;=Absent_au)),"I",IF(M$2="-","-",IF(COUNTIF(OFFSET(MesServices,M$2-1,,1),$B16),"S",IF(OFFSET(MesSpares,M$2-1,,1)=$B16,"P","-")))))</f>
        <v>-</v>
      </c>
      <c r="N16" s="91" t="str">
        <f ca="1">IF($B16="","-",IF(SUMPRODUCT((Absent_nom=$B16)*(Absent_Du&lt;=N$1)*(N$1&lt;=Absent_au)),"I",IF(N$2="-","-",IF(COUNTIF(OFFSET(MesServices,N$2-1,,1),$B16),"S",IF(OFFSET(MesSpares,N$2-1,,1)=$B16,"P","-")))))</f>
        <v>-</v>
      </c>
      <c r="O16" s="91" t="str">
        <f ca="1">IF($B16="","-",IF(SUMPRODUCT((Absent_nom=$B16)*(Absent_Du&lt;=O$1)*(O$1&lt;=Absent_au)),"I",IF(O$2="-","-",IF(COUNTIF(OFFSET(MesServices,O$2-1,,1),$B16),"S",IF(OFFSET(MesSpares,O$2-1,,1)=$B16,"P","-")))))</f>
        <v>-</v>
      </c>
      <c r="P16" s="91" t="str">
        <f ca="1">IF($B16="","-",IF(SUMPRODUCT((Absent_nom=$B16)*(Absent_Du&lt;=P$1)*(P$1&lt;=Absent_au)),"I",IF(P$2="-","-",IF(COUNTIF(OFFSET(MesServices,P$2-1,,1),$B16),"S",IF(OFFSET(MesSpares,P$2-1,,1)=$B16,"P","-")))))</f>
        <v>-</v>
      </c>
      <c r="Q16" s="91" t="str">
        <f ca="1">IF($B16="","-",IF(SUMPRODUCT((Absent_nom=$B16)*(Absent_Du&lt;=Q$1)*(Q$1&lt;=Absent_au)),"I",IF(Q$2="-","-",IF(COUNTIF(OFFSET(MesServices,Q$2-1,,1),$B16),"S",IF(OFFSET(MesSpares,Q$2-1,,1)=$B16,"P","-")))))</f>
        <v>-</v>
      </c>
      <c r="R16" s="91" t="str">
        <f ca="1">IF($B16="","-",IF(SUMPRODUCT((Absent_nom=$B16)*(Absent_Du&lt;=R$1)*(R$1&lt;=Absent_au)),"I",IF(R$2="-","-",IF(COUNTIF(OFFSET(MesServices,R$2-1,,1),$B16),"S",IF(OFFSET(MesSpares,R$2-1,,1)=$B16,"P","-")))))</f>
        <v>-</v>
      </c>
      <c r="S16" s="91" t="str">
        <f ca="1">IF($B16="","-",IF(SUMPRODUCT((Absent_nom=$B16)*(Absent_Du&lt;=S$1)*(S$1&lt;=Absent_au)),"I",IF(S$2="-","-",IF(COUNTIF(OFFSET(MesServices,S$2-1,,1),$B16),"S",IF(OFFSET(MesSpares,S$2-1,,1)=$B16,"P","-")))))</f>
        <v>S</v>
      </c>
      <c r="T16" s="91" t="str">
        <f ca="1">IF($B16="","-",IF(SUMPRODUCT((Absent_nom=$B16)*(Absent_Du&lt;=T$1)*(T$1&lt;=Absent_au)),"I",IF(T$2="-","-",IF(COUNTIF(OFFSET(MesServices,T$2-1,,1),$B16),"S",IF(OFFSET(MesSpares,T$2-1,,1)=$B16,"P","-")))))</f>
        <v>-</v>
      </c>
      <c r="U16" s="91" t="str">
        <f ca="1">IF($B16="","-",IF(SUMPRODUCT((Absent_nom=$B16)*(Absent_Du&lt;=U$1)*(U$1&lt;=Absent_au)),"I",IF(U$2="-","-",IF(COUNTIF(OFFSET(MesServices,U$2-1,,1),$B16),"S",IF(OFFSET(MesSpares,U$2-1,,1)=$B16,"P","-")))))</f>
        <v>-</v>
      </c>
      <c r="V16" s="91" t="str">
        <f ca="1">IF($B16="","-",IF(SUMPRODUCT((Absent_nom=$B16)*(Absent_Du&lt;=V$1)*(V$1&lt;=Absent_au)),"I",IF(V$2="-","-",IF(COUNTIF(OFFSET(MesServices,V$2-1,,1),$B16),"S",IF(OFFSET(MesSpares,V$2-1,,1)=$B16,"P","-")))))</f>
        <v>-</v>
      </c>
      <c r="W16" s="91" t="str">
        <f ca="1">IF($B16="","-",IF(SUMPRODUCT((Absent_nom=$B16)*(Absent_Du&lt;=W$1)*(W$1&lt;=Absent_au)),"I",IF(W$2="-","-",IF(COUNTIF(OFFSET(MesServices,W$2-1,,1),$B16),"S",IF(OFFSET(MesSpares,W$2-1,,1)=$B16,"P","-")))))</f>
        <v>S</v>
      </c>
      <c r="X16" s="91" t="str">
        <f ca="1">IF($B16="","-",IF(SUMPRODUCT((Absent_nom=$B16)*(Absent_Du&lt;=X$1)*(X$1&lt;=Absent_au)),"I",IF(X$2="-","-",IF(COUNTIF(OFFSET(MesServices,X$2-1,,1),$B16),"S",IF(OFFSET(MesSpares,X$2-1,,1)=$B16,"P","-")))))</f>
        <v>-</v>
      </c>
      <c r="Y16" s="91" t="str">
        <f ca="1">IF($B16="","-",IF(SUMPRODUCT((Absent_nom=$B16)*(Absent_Du&lt;=Y$1)*(Y$1&lt;=Absent_au)),"I",IF(Y$2="-","-",IF(COUNTIF(OFFSET(MesServices,Y$2-1,,1),$B16),"S",IF(OFFSET(MesSpares,Y$2-1,,1)=$B16,"P","-")))))</f>
        <v>-</v>
      </c>
      <c r="Z16" s="91" t="str">
        <f ca="1">IF($B16="","-",IF(SUMPRODUCT((Absent_nom=$B16)*(Absent_Du&lt;=Z$1)*(Z$1&lt;=Absent_au)),"I",IF(Z$2="-","-",IF(COUNTIF(OFFSET(MesServices,Z$2-1,,1),$B16),"S",IF(OFFSET(MesSpares,Z$2-1,,1)=$B16,"P","-")))))</f>
        <v>-</v>
      </c>
      <c r="AA16" s="91" t="str">
        <f ca="1">IF($B16="","-",IF(SUMPRODUCT((Absent_nom=$B16)*(Absent_Du&lt;=AA$1)*(AA$1&lt;=Absent_au)),"I",IF(AA$2="-","-",IF(COUNTIF(OFFSET(MesServices,AA$2-1,,1),$B16),"S",IF(OFFSET(MesSpares,AA$2-1,,1)=$B16,"P","-")))))</f>
        <v>-</v>
      </c>
      <c r="AB16" s="91" t="str">
        <f ca="1">IF($B16="","-",IF(SUMPRODUCT((Absent_nom=$B16)*(Absent_Du&lt;=AB$1)*(AB$1&lt;=Absent_au)),"I",IF(AB$2="-","-",IF(COUNTIF(OFFSET(MesServices,AB$2-1,,1),$B16),"S",IF(OFFSET(MesSpares,AB$2-1,,1)=$B16,"P","-")))))</f>
        <v>-</v>
      </c>
      <c r="AC16" s="91" t="str">
        <f ca="1">IF($B16="","-",IF(SUMPRODUCT((Absent_nom=$B16)*(Absent_Du&lt;=AC$1)*(AC$1&lt;=Absent_au)),"I",IF(AC$2="-","-",IF(COUNTIF(OFFSET(MesServices,AC$2-1,,1),$B16),"S",IF(OFFSET(MesSpares,AC$2-1,,1)=$B16,"P","-")))))</f>
        <v>P</v>
      </c>
      <c r="AD16" s="91" t="str">
        <f ca="1">IF($B16="","-",IF(SUMPRODUCT((Absent_nom=$B16)*(Absent_Du&lt;=AD$1)*(AD$1&lt;=Absent_au)),"I",IF(AD$2="-","-",IF(COUNTIF(OFFSET(MesServices,AD$2-1,,1),$B16),"S",IF(OFFSET(MesSpares,AD$2-1,,1)=$B16,"P","-")))))</f>
        <v>-</v>
      </c>
      <c r="AE16" s="91" t="str">
        <f ca="1">IF($B16="","-",IF(SUMPRODUCT((Absent_nom=$B16)*(Absent_Du&lt;=AE$1)*(AE$1&lt;=Absent_au)),"I",IF(AE$2="-","-",IF(COUNTIF(OFFSET(MesServices,AE$2-1,,1),$B16),"S",IF(OFFSET(MesSpares,AE$2-1,,1)=$B16,"P","-")))))</f>
        <v>-</v>
      </c>
      <c r="AF16" s="91" t="str">
        <f ca="1">IF($B16="","-",IF(SUMPRODUCT((Absent_nom=$B16)*(Absent_Du&lt;=AF$1)*(AF$1&lt;=Absent_au)),"I",IF(AF$2="-","-",IF(COUNTIF(OFFSET(MesServices,AF$2-1,,1),$B16),"S",IF(OFFSET(MesSpares,AF$2-1,,1)=$B16,"P","-")))))</f>
        <v>-</v>
      </c>
      <c r="AG16" s="91" t="str">
        <f ca="1">IF($B16="","-",IF(SUMPRODUCT((Absent_nom=$B16)*(Absent_Du&lt;=AG$1)*(AG$1&lt;=Absent_au)),"I",IF(AG$2="-","-",IF(COUNTIF(OFFSET(MesServices,AG$2-1,,1),$B16),"S",IF(OFFSET(MesSpares,AG$2-1,,1)=$B16,"P","-")))))</f>
        <v>-</v>
      </c>
      <c r="AH16" s="91" t="str">
        <f ca="1">IF($B16="","-",IF(SUMPRODUCT((Absent_nom=$B16)*(Absent_Du&lt;=AH$1)*(AH$1&lt;=Absent_au)),"I",IF(AH$2="-","-",IF(COUNTIF(OFFSET(MesServices,AH$2-1,,1),$B16),"S",IF(OFFSET(MesSpares,AH$2-1,,1)=$B16,"P","-")))))</f>
        <v>-</v>
      </c>
      <c r="AI16" s="91" t="str">
        <f ca="1">IF($B16="","-",IF(SUMPRODUCT((Absent_nom=$B16)*(Absent_Du&lt;=AI$1)*(AI$1&lt;=Absent_au)),"I",IF(AI$2="-","-",IF(COUNTIF(OFFSET(MesServices,AI$2-1,,1),$B16),"S",IF(OFFSET(MesSpares,AI$2-1,,1)=$B16,"P","-")))))</f>
        <v>-</v>
      </c>
      <c r="AJ16" s="91" t="str">
        <f ca="1">IF($B16="","-",IF(SUMPRODUCT((Absent_nom=$B16)*(Absent_Du&lt;=AJ$1)*(AJ$1&lt;=Absent_au)),"I",IF(AJ$2="-","-",IF(COUNTIF(OFFSET(MesServices,AJ$2-1,,1),$B16),"S",IF(OFFSET(MesSpares,AJ$2-1,,1)=$B16,"P","-")))))</f>
        <v>-</v>
      </c>
      <c r="AK16" s="92" t="str">
        <f ca="1">IF($B16="","-",IF(SUMPRODUCT((Absent_nom=$B16)*(Absent_Du&lt;=AK$1)*(AK$1&lt;=Absent_au)),"I",IF(AK$2="-","-",IF(COUNTIF(OFFSET(MesServices,AK$2-1,,1),$B16),"S",IF(OFFSET(MesSpares,AK$2-1,,1)=$B16,"P","-")))))</f>
        <v>S</v>
      </c>
    </row>
    <row r="17" spans="2:37" ht="30" customHeight="1" thickTop="1" thickBot="1" x14ac:dyDescent="0.3">
      <c r="B17" s="119" t="s">
        <v>97</v>
      </c>
      <c r="C17" s="112">
        <f t="shared" ca="1" si="3"/>
        <v>4</v>
      </c>
      <c r="D17" s="108" cm="1">
        <f t="array" aca="1" ref="D17" ca="1">SUMPRODUCT(($G$3:$AK$3&gt;5)*ISNUMBER(SEARCH($G17:$AK17,"SP")))</f>
        <v>2</v>
      </c>
      <c r="E17" s="113">
        <f t="shared" ca="1" si="4"/>
        <v>2</v>
      </c>
      <c r="F17" s="114">
        <f t="shared" ca="1" si="5"/>
        <v>0</v>
      </c>
      <c r="G17" s="91" t="str">
        <f ca="1">IF($B17="","-",IF(SUMPRODUCT((Absent_nom=$B17)*(Absent_Du&lt;=G$1)*(G$1&lt;=Absent_au)),"I",IF(G$2="-","-",IF(COUNTIF(OFFSET(MesServices,G$2-1,,1),$B17),"S",IF(OFFSET(MesSpares,G$2-1,,1)=$B17,"P","-")))))</f>
        <v>-</v>
      </c>
      <c r="H17" s="91" t="str">
        <f ca="1">IF($B17="","-",IF(SUMPRODUCT((Absent_nom=$B17)*(Absent_Du&lt;=H$1)*(H$1&lt;=Absent_au)),"I",IF(H$2="-","-",IF(COUNTIF(OFFSET(MesServices,H$2-1,,1),$B17),"S",IF(OFFSET(MesSpares,H$2-1,,1)=$B17,"P","-")))))</f>
        <v>S</v>
      </c>
      <c r="I17" s="91" t="str">
        <f ca="1">IF($B17="","-",IF(SUMPRODUCT((Absent_nom=$B17)*(Absent_Du&lt;=I$1)*(I$1&lt;=Absent_au)),"I",IF(I$2="-","-",IF(COUNTIF(OFFSET(MesServices,I$2-1,,1),$B17),"S",IF(OFFSET(MesSpares,I$2-1,,1)=$B17,"P","-")))))</f>
        <v>-</v>
      </c>
      <c r="J17" s="91" t="str">
        <f ca="1">IF($B17="","-",IF(SUMPRODUCT((Absent_nom=$B17)*(Absent_Du&lt;=J$1)*(J$1&lt;=Absent_au)),"I",IF(J$2="-","-",IF(COUNTIF(OFFSET(MesServices,J$2-1,,1),$B17),"S",IF(OFFSET(MesSpares,J$2-1,,1)=$B17,"P","-")))))</f>
        <v>-</v>
      </c>
      <c r="K17" s="91" t="str">
        <f ca="1">IF($B17="","-",IF(SUMPRODUCT((Absent_nom=$B17)*(Absent_Du&lt;=K$1)*(K$1&lt;=Absent_au)),"I",IF(K$2="-","-",IF(COUNTIF(OFFSET(MesServices,K$2-1,,1),$B17),"S",IF(OFFSET(MesSpares,K$2-1,,1)=$B17,"P","-")))))</f>
        <v>-</v>
      </c>
      <c r="L17" s="91" t="str">
        <f ca="1">IF($B17="","-",IF(SUMPRODUCT((Absent_nom=$B17)*(Absent_Du&lt;=L$1)*(L$1&lt;=Absent_au)),"I",IF(L$2="-","-",IF(COUNTIF(OFFSET(MesServices,L$2-1,,1),$B17),"S",IF(OFFSET(MesSpares,L$2-1,,1)=$B17,"P","-")))))</f>
        <v>-</v>
      </c>
      <c r="M17" s="91" t="str">
        <f ca="1">IF($B17="","-",IF(SUMPRODUCT((Absent_nom=$B17)*(Absent_Du&lt;=M$1)*(M$1&lt;=Absent_au)),"I",IF(M$2="-","-",IF(COUNTIF(OFFSET(MesServices,M$2-1,,1),$B17),"S",IF(OFFSET(MesSpares,M$2-1,,1)=$B17,"P","-")))))</f>
        <v>S</v>
      </c>
      <c r="N17" s="91" t="str">
        <f ca="1">IF($B17="","-",IF(SUMPRODUCT((Absent_nom=$B17)*(Absent_Du&lt;=N$1)*(N$1&lt;=Absent_au)),"I",IF(N$2="-","-",IF(COUNTIF(OFFSET(MesServices,N$2-1,,1),$B17),"S",IF(OFFSET(MesSpares,N$2-1,,1)=$B17,"P","-")))))</f>
        <v>-</v>
      </c>
      <c r="O17" s="91" t="str">
        <f ca="1">IF($B17="","-",IF(SUMPRODUCT((Absent_nom=$B17)*(Absent_Du&lt;=O$1)*(O$1&lt;=Absent_au)),"I",IF(O$2="-","-",IF(COUNTIF(OFFSET(MesServices,O$2-1,,1),$B17),"S",IF(OFFSET(MesSpares,O$2-1,,1)=$B17,"P","-")))))</f>
        <v>-</v>
      </c>
      <c r="P17" s="91" t="str">
        <f ca="1">IF($B17="","-",IF(SUMPRODUCT((Absent_nom=$B17)*(Absent_Du&lt;=P$1)*(P$1&lt;=Absent_au)),"I",IF(P$2="-","-",IF(COUNTIF(OFFSET(MesServices,P$2-1,,1),$B17),"S",IF(OFFSET(MesSpares,P$2-1,,1)=$B17,"P","-")))))</f>
        <v>-</v>
      </c>
      <c r="Q17" s="91" t="str">
        <f ca="1">IF($B17="","-",IF(SUMPRODUCT((Absent_nom=$B17)*(Absent_Du&lt;=Q$1)*(Q$1&lt;=Absent_au)),"I",IF(Q$2="-","-",IF(COUNTIF(OFFSET(MesServices,Q$2-1,,1),$B17),"S",IF(OFFSET(MesSpares,Q$2-1,,1)=$B17,"P","-")))))</f>
        <v>-</v>
      </c>
      <c r="R17" s="91" t="str">
        <f ca="1">IF($B17="","-",IF(SUMPRODUCT((Absent_nom=$B17)*(Absent_Du&lt;=R$1)*(R$1&lt;=Absent_au)),"I",IF(R$2="-","-",IF(COUNTIF(OFFSET(MesServices,R$2-1,,1),$B17),"S",IF(OFFSET(MesSpares,R$2-1,,1)=$B17,"P","-")))))</f>
        <v>-</v>
      </c>
      <c r="S17" s="91" t="str">
        <f ca="1">IF($B17="","-",IF(SUMPRODUCT((Absent_nom=$B17)*(Absent_Du&lt;=S$1)*(S$1&lt;=Absent_au)),"I",IF(S$2="-","-",IF(COUNTIF(OFFSET(MesServices,S$2-1,,1),$B17),"S",IF(OFFSET(MesSpares,S$2-1,,1)=$B17,"P","-")))))</f>
        <v>P</v>
      </c>
      <c r="T17" s="91" t="str">
        <f ca="1">IF($B17="","-",IF(SUMPRODUCT((Absent_nom=$B17)*(Absent_Du&lt;=T$1)*(T$1&lt;=Absent_au)),"I",IF(T$2="-","-",IF(COUNTIF(OFFSET(MesServices,T$2-1,,1),$B17),"S",IF(OFFSET(MesSpares,T$2-1,,1)=$B17,"P","-")))))</f>
        <v>-</v>
      </c>
      <c r="U17" s="91" t="str">
        <f ca="1">IF($B17="","-",IF(SUMPRODUCT((Absent_nom=$B17)*(Absent_Du&lt;=U$1)*(U$1&lt;=Absent_au)),"I",IF(U$2="-","-",IF(COUNTIF(OFFSET(MesServices,U$2-1,,1),$B17),"S",IF(OFFSET(MesSpares,U$2-1,,1)=$B17,"P","-")))))</f>
        <v>-</v>
      </c>
      <c r="V17" s="91" t="str">
        <f ca="1">IF($B17="","-",IF(SUMPRODUCT((Absent_nom=$B17)*(Absent_Du&lt;=V$1)*(V$1&lt;=Absent_au)),"I",IF(V$2="-","-",IF(COUNTIF(OFFSET(MesServices,V$2-1,,1),$B17),"S",IF(OFFSET(MesSpares,V$2-1,,1)=$B17,"P","-")))))</f>
        <v>-</v>
      </c>
      <c r="W17" s="91" t="str">
        <f ca="1">IF($B17="","-",IF(SUMPRODUCT((Absent_nom=$B17)*(Absent_Du&lt;=W$1)*(W$1&lt;=Absent_au)),"I",IF(W$2="-","-",IF(COUNTIF(OFFSET(MesServices,W$2-1,,1),$B17),"S",IF(OFFSET(MesSpares,W$2-1,,1)=$B17,"P","-")))))</f>
        <v>-</v>
      </c>
      <c r="X17" s="91" t="str">
        <f ca="1">IF($B17="","-",IF(SUMPRODUCT((Absent_nom=$B17)*(Absent_Du&lt;=X$1)*(X$1&lt;=Absent_au)),"I",IF(X$2="-","-",IF(COUNTIF(OFFSET(MesServices,X$2-1,,1),$B17),"S",IF(OFFSET(MesSpares,X$2-1,,1)=$B17,"P","-")))))</f>
        <v>-</v>
      </c>
      <c r="Y17" s="91" t="str">
        <f ca="1">IF($B17="","-",IF(SUMPRODUCT((Absent_nom=$B17)*(Absent_Du&lt;=Y$1)*(Y$1&lt;=Absent_au)),"I",IF(Y$2="-","-",IF(COUNTIF(OFFSET(MesServices,Y$2-1,,1),$B17),"S",IF(OFFSET(MesSpares,Y$2-1,,1)=$B17,"P","-")))))</f>
        <v>S</v>
      </c>
      <c r="Z17" s="91" t="str">
        <f ca="1">IF($B17="","-",IF(SUMPRODUCT((Absent_nom=$B17)*(Absent_Du&lt;=Z$1)*(Z$1&lt;=Absent_au)),"I",IF(Z$2="-","-",IF(COUNTIF(OFFSET(MesServices,Z$2-1,,1),$B17),"S",IF(OFFSET(MesSpares,Z$2-1,,1)=$B17,"P","-")))))</f>
        <v>-</v>
      </c>
      <c r="AA17" s="91" t="str">
        <f ca="1">IF($B17="","-",IF(SUMPRODUCT((Absent_nom=$B17)*(Absent_Du&lt;=AA$1)*(AA$1&lt;=Absent_au)),"I",IF(AA$2="-","-",IF(COUNTIF(OFFSET(MesServices,AA$2-1,,1),$B17),"S",IF(OFFSET(MesSpares,AA$2-1,,1)=$B17,"P","-")))))</f>
        <v>-</v>
      </c>
      <c r="AB17" s="91" t="str">
        <f ca="1">IF($B17="","-",IF(SUMPRODUCT((Absent_nom=$B17)*(Absent_Du&lt;=AB$1)*(AB$1&lt;=Absent_au)),"I",IF(AB$2="-","-",IF(COUNTIF(OFFSET(MesServices,AB$2-1,,1),$B17),"S",IF(OFFSET(MesSpares,AB$2-1,,1)=$B17,"P","-")))))</f>
        <v>-</v>
      </c>
      <c r="AC17" s="91" t="str">
        <f ca="1">IF($B17="","-",IF(SUMPRODUCT((Absent_nom=$B17)*(Absent_Du&lt;=AC$1)*(AC$1&lt;=Absent_au)),"I",IF(AC$2="-","-",IF(COUNTIF(OFFSET(MesServices,AC$2-1,,1),$B17),"S",IF(OFFSET(MesSpares,AC$2-1,,1)=$B17,"P","-")))))</f>
        <v>-</v>
      </c>
      <c r="AD17" s="91" t="str">
        <f ca="1">IF($B17="","-",IF(SUMPRODUCT((Absent_nom=$B17)*(Absent_Du&lt;=AD$1)*(AD$1&lt;=Absent_au)),"I",IF(AD$2="-","-",IF(COUNTIF(OFFSET(MesServices,AD$2-1,,1),$B17),"S",IF(OFFSET(MesSpares,AD$2-1,,1)=$B17,"P","-")))))</f>
        <v>-</v>
      </c>
      <c r="AE17" s="91" t="str">
        <f ca="1">IF($B17="","-",IF(SUMPRODUCT((Absent_nom=$B17)*(Absent_Du&lt;=AE$1)*(AE$1&lt;=Absent_au)),"I",IF(AE$2="-","-",IF(COUNTIF(OFFSET(MesServices,AE$2-1,,1),$B17),"S",IF(OFFSET(MesSpares,AE$2-1,,1)=$B17,"P","-")))))</f>
        <v>-</v>
      </c>
      <c r="AF17" s="91" t="str">
        <f ca="1">IF($B17="","-",IF(SUMPRODUCT((Absent_nom=$B17)*(Absent_Du&lt;=AF$1)*(AF$1&lt;=Absent_au)),"I",IF(AF$2="-","-",IF(COUNTIF(OFFSET(MesServices,AF$2-1,,1),$B17),"S",IF(OFFSET(MesSpares,AF$2-1,,1)=$B17,"P","-")))))</f>
        <v>P</v>
      </c>
      <c r="AG17" s="91" t="str">
        <f ca="1">IF($B17="","-",IF(SUMPRODUCT((Absent_nom=$B17)*(Absent_Du&lt;=AG$1)*(AG$1&lt;=Absent_au)),"I",IF(AG$2="-","-",IF(COUNTIF(OFFSET(MesServices,AG$2-1,,1),$B17),"S",IF(OFFSET(MesSpares,AG$2-1,,1)=$B17,"P","-")))))</f>
        <v>-</v>
      </c>
      <c r="AH17" s="91" t="str">
        <f ca="1">IF($B17="","-",IF(SUMPRODUCT((Absent_nom=$B17)*(Absent_Du&lt;=AH$1)*(AH$1&lt;=Absent_au)),"I",IF(AH$2="-","-",IF(COUNTIF(OFFSET(MesServices,AH$2-1,,1),$B17),"S",IF(OFFSET(MesSpares,AH$2-1,,1)=$B17,"P","-")))))</f>
        <v>-</v>
      </c>
      <c r="AI17" s="91" t="str">
        <f ca="1">IF($B17="","-",IF(SUMPRODUCT((Absent_nom=$B17)*(Absent_Du&lt;=AI$1)*(AI$1&lt;=Absent_au)),"I",IF(AI$2="-","-",IF(COUNTIF(OFFSET(MesServices,AI$2-1,,1),$B17),"S",IF(OFFSET(MesSpares,AI$2-1,,1)=$B17,"P","-")))))</f>
        <v>-</v>
      </c>
      <c r="AJ17" s="91" t="str">
        <f ca="1">IF($B17="","-",IF(SUMPRODUCT((Absent_nom=$B17)*(Absent_Du&lt;=AJ$1)*(AJ$1&lt;=Absent_au)),"I",IF(AJ$2="-","-",IF(COUNTIF(OFFSET(MesServices,AJ$2-1,,1),$B17),"S",IF(OFFSET(MesSpares,AJ$2-1,,1)=$B17,"P","-")))))</f>
        <v>-</v>
      </c>
      <c r="AK17" s="92" t="str">
        <f ca="1">IF($B17="","-",IF(SUMPRODUCT((Absent_nom=$B17)*(Absent_Du&lt;=AK$1)*(AK$1&lt;=Absent_au)),"I",IF(AK$2="-","-",IF(COUNTIF(OFFSET(MesServices,AK$2-1,,1),$B17),"S",IF(OFFSET(MesSpares,AK$2-1,,1)=$B17,"P","-")))))</f>
        <v>S</v>
      </c>
    </row>
    <row r="18" spans="2:37" ht="30" customHeight="1" thickTop="1" thickBot="1" x14ac:dyDescent="0.3">
      <c r="B18" s="119" t="s">
        <v>98</v>
      </c>
      <c r="C18" s="112">
        <f t="shared" ca="1" si="3"/>
        <v>3</v>
      </c>
      <c r="D18" s="108" cm="1">
        <f t="array" aca="1" ref="D18" ca="1">SUMPRODUCT(($G$3:$AK$3&gt;5)*ISNUMBER(SEARCH($G18:$AK18,"SP")))</f>
        <v>2</v>
      </c>
      <c r="E18" s="113">
        <f t="shared" ca="1" si="4"/>
        <v>2</v>
      </c>
      <c r="F18" s="114">
        <f t="shared" ca="1" si="5"/>
        <v>0</v>
      </c>
      <c r="G18" s="91" t="str">
        <f ca="1">IF($B18="","-",IF(SUMPRODUCT((Absent_nom=$B18)*(Absent_Du&lt;=G$1)*(G$1&lt;=Absent_au)),"I",IF(G$2="-","-",IF(COUNTIF(OFFSET(MesServices,G$2-1,,1),$B18),"S",IF(OFFSET(MesSpares,G$2-1,,1)=$B18,"P","-")))))</f>
        <v>-</v>
      </c>
      <c r="H18" s="91" t="str">
        <f ca="1">IF($B18="","-",IF(SUMPRODUCT((Absent_nom=$B18)*(Absent_Du&lt;=H$1)*(H$1&lt;=Absent_au)),"I",IF(H$2="-","-",IF(COUNTIF(OFFSET(MesServices,H$2-1,,1),$B18),"S",IF(OFFSET(MesSpares,H$2-1,,1)=$B18,"P","-")))))</f>
        <v>-</v>
      </c>
      <c r="I18" s="91" t="str">
        <f ca="1">IF($B18="","-",IF(SUMPRODUCT((Absent_nom=$B18)*(Absent_Du&lt;=I$1)*(I$1&lt;=Absent_au)),"I",IF(I$2="-","-",IF(COUNTIF(OFFSET(MesServices,I$2-1,,1),$B18),"S",IF(OFFSET(MesSpares,I$2-1,,1)=$B18,"P","-")))))</f>
        <v>P</v>
      </c>
      <c r="J18" s="91" t="str">
        <f ca="1">IF($B18="","-",IF(SUMPRODUCT((Absent_nom=$B18)*(Absent_Du&lt;=J$1)*(J$1&lt;=Absent_au)),"I",IF(J$2="-","-",IF(COUNTIF(OFFSET(MesServices,J$2-1,,1),$B18),"S",IF(OFFSET(MesSpares,J$2-1,,1)=$B18,"P","-")))))</f>
        <v>-</v>
      </c>
      <c r="K18" s="91" t="str">
        <f ca="1">IF($B18="","-",IF(SUMPRODUCT((Absent_nom=$B18)*(Absent_Du&lt;=K$1)*(K$1&lt;=Absent_au)),"I",IF(K$2="-","-",IF(COUNTIF(OFFSET(MesServices,K$2-1,,1),$B18),"S",IF(OFFSET(MesSpares,K$2-1,,1)=$B18,"P","-")))))</f>
        <v>-</v>
      </c>
      <c r="L18" s="91" t="str">
        <f ca="1">IF($B18="","-",IF(SUMPRODUCT((Absent_nom=$B18)*(Absent_Du&lt;=L$1)*(L$1&lt;=Absent_au)),"I",IF(L$2="-","-",IF(COUNTIF(OFFSET(MesServices,L$2-1,,1),$B18),"S",IF(OFFSET(MesSpares,L$2-1,,1)=$B18,"P","-")))))</f>
        <v>-</v>
      </c>
      <c r="M18" s="91" t="str">
        <f ca="1">IF($B18="","-",IF(SUMPRODUCT((Absent_nom=$B18)*(Absent_Du&lt;=M$1)*(M$1&lt;=Absent_au)),"I",IF(M$2="-","-",IF(COUNTIF(OFFSET(MesServices,M$2-1,,1),$B18),"S",IF(OFFSET(MesSpares,M$2-1,,1)=$B18,"P","-")))))</f>
        <v>-</v>
      </c>
      <c r="N18" s="91" t="str">
        <f ca="1">IF($B18="","-",IF(SUMPRODUCT((Absent_nom=$B18)*(Absent_Du&lt;=N$1)*(N$1&lt;=Absent_au)),"I",IF(N$2="-","-",IF(COUNTIF(OFFSET(MesServices,N$2-1,,1),$B18),"S",IF(OFFSET(MesSpares,N$2-1,,1)=$B18,"P","-")))))</f>
        <v>-</v>
      </c>
      <c r="O18" s="91" t="str">
        <f ca="1">IF($B18="","-",IF(SUMPRODUCT((Absent_nom=$B18)*(Absent_Du&lt;=O$1)*(O$1&lt;=Absent_au)),"I",IF(O$2="-","-",IF(COUNTIF(OFFSET(MesServices,O$2-1,,1),$B18),"S",IF(OFFSET(MesSpares,O$2-1,,1)=$B18,"P","-")))))</f>
        <v>-</v>
      </c>
      <c r="P18" s="91" t="str">
        <f ca="1">IF($B18="","-",IF(SUMPRODUCT((Absent_nom=$B18)*(Absent_Du&lt;=P$1)*(P$1&lt;=Absent_au)),"I",IF(P$2="-","-",IF(COUNTIF(OFFSET(MesServices,P$2-1,,1),$B18),"S",IF(OFFSET(MesSpares,P$2-1,,1)=$B18,"P","-")))))</f>
        <v>S</v>
      </c>
      <c r="Q18" s="91" t="str">
        <f ca="1">IF($B18="","-",IF(SUMPRODUCT((Absent_nom=$B18)*(Absent_Du&lt;=Q$1)*(Q$1&lt;=Absent_au)),"I",IF(Q$2="-","-",IF(COUNTIF(OFFSET(MesServices,Q$2-1,,1),$B18),"S",IF(OFFSET(MesSpares,Q$2-1,,1)=$B18,"P","-")))))</f>
        <v>-</v>
      </c>
      <c r="R18" s="91" t="str">
        <f ca="1">IF($B18="","-",IF(SUMPRODUCT((Absent_nom=$B18)*(Absent_Du&lt;=R$1)*(R$1&lt;=Absent_au)),"I",IF(R$2="-","-",IF(COUNTIF(OFFSET(MesServices,R$2-1,,1),$B18),"S",IF(OFFSET(MesSpares,R$2-1,,1)=$B18,"P","-")))))</f>
        <v>-</v>
      </c>
      <c r="S18" s="91" t="str">
        <f ca="1">IF($B18="","-",IF(SUMPRODUCT((Absent_nom=$B18)*(Absent_Du&lt;=S$1)*(S$1&lt;=Absent_au)),"I",IF(S$2="-","-",IF(COUNTIF(OFFSET(MesServices,S$2-1,,1),$B18),"S",IF(OFFSET(MesSpares,S$2-1,,1)=$B18,"P","-")))))</f>
        <v>-</v>
      </c>
      <c r="T18" s="91" t="str">
        <f ca="1">IF($B18="","-",IF(SUMPRODUCT((Absent_nom=$B18)*(Absent_Du&lt;=T$1)*(T$1&lt;=Absent_au)),"I",IF(T$2="-","-",IF(COUNTIF(OFFSET(MesServices,T$2-1,,1),$B18),"S",IF(OFFSET(MesSpares,T$2-1,,1)=$B18,"P","-")))))</f>
        <v>-</v>
      </c>
      <c r="U18" s="91" t="str">
        <f ca="1">IF($B18="","-",IF(SUMPRODUCT((Absent_nom=$B18)*(Absent_Du&lt;=U$1)*(U$1&lt;=Absent_au)),"I",IF(U$2="-","-",IF(COUNTIF(OFFSET(MesServices,U$2-1,,1),$B18),"S",IF(OFFSET(MesSpares,U$2-1,,1)=$B18,"P","-")))))</f>
        <v>-</v>
      </c>
      <c r="V18" s="91" t="str">
        <f ca="1">IF($B18="","-",IF(SUMPRODUCT((Absent_nom=$B18)*(Absent_Du&lt;=V$1)*(V$1&lt;=Absent_au)),"I",IF(V$2="-","-",IF(COUNTIF(OFFSET(MesServices,V$2-1,,1),$B18),"S",IF(OFFSET(MesSpares,V$2-1,,1)=$B18,"P","-")))))</f>
        <v>-</v>
      </c>
      <c r="W18" s="91" t="str">
        <f ca="1">IF($B18="","-",IF(SUMPRODUCT((Absent_nom=$B18)*(Absent_Du&lt;=W$1)*(W$1&lt;=Absent_au)),"I",IF(W$2="-","-",IF(COUNTIF(OFFSET(MesServices,W$2-1,,1),$B18),"S",IF(OFFSET(MesSpares,W$2-1,,1)=$B18,"P","-")))))</f>
        <v>-</v>
      </c>
      <c r="X18" s="91" t="str">
        <f ca="1">IF($B18="","-",IF(SUMPRODUCT((Absent_nom=$B18)*(Absent_Du&lt;=X$1)*(X$1&lt;=Absent_au)),"I",IF(X$2="-","-",IF(COUNTIF(OFFSET(MesServices,X$2-1,,1),$B18),"S",IF(OFFSET(MesSpares,X$2-1,,1)=$B18,"P","-")))))</f>
        <v>-</v>
      </c>
      <c r="Y18" s="91" t="str">
        <f ca="1">IF($B18="","-",IF(SUMPRODUCT((Absent_nom=$B18)*(Absent_Du&lt;=Y$1)*(Y$1&lt;=Absent_au)),"I",IF(Y$2="-","-",IF(COUNTIF(OFFSET(MesServices,Y$2-1,,1),$B18),"S",IF(OFFSET(MesSpares,Y$2-1,,1)=$B18,"P","-")))))</f>
        <v>P</v>
      </c>
      <c r="Z18" s="91" t="str">
        <f ca="1">IF($B18="","-",IF(SUMPRODUCT((Absent_nom=$B18)*(Absent_Du&lt;=Z$1)*(Z$1&lt;=Absent_au)),"I",IF(Z$2="-","-",IF(COUNTIF(OFFSET(MesServices,Z$2-1,,1),$B18),"S",IF(OFFSET(MesSpares,Z$2-1,,1)=$B18,"P","-")))))</f>
        <v>-</v>
      </c>
      <c r="AA18" s="91" t="str">
        <f ca="1">IF($B18="","-",IF(SUMPRODUCT((Absent_nom=$B18)*(Absent_Du&lt;=AA$1)*(AA$1&lt;=Absent_au)),"I",IF(AA$2="-","-",IF(COUNTIF(OFFSET(MesServices,AA$2-1,,1),$B18),"S",IF(OFFSET(MesSpares,AA$2-1,,1)=$B18,"P","-")))))</f>
        <v>S</v>
      </c>
      <c r="AB18" s="91" t="str">
        <f ca="1">IF($B18="","-",IF(SUMPRODUCT((Absent_nom=$B18)*(Absent_Du&lt;=AB$1)*(AB$1&lt;=Absent_au)),"I",IF(AB$2="-","-",IF(COUNTIF(OFFSET(MesServices,AB$2-1,,1),$B18),"S",IF(OFFSET(MesSpares,AB$2-1,,1)=$B18,"P","-")))))</f>
        <v>-</v>
      </c>
      <c r="AC18" s="91" t="str">
        <f ca="1">IF($B18="","-",IF(SUMPRODUCT((Absent_nom=$B18)*(Absent_Du&lt;=AC$1)*(AC$1&lt;=Absent_au)),"I",IF(AC$2="-","-",IF(COUNTIF(OFFSET(MesServices,AC$2-1,,1),$B18),"S",IF(OFFSET(MesSpares,AC$2-1,,1)=$B18,"P","-")))))</f>
        <v>-</v>
      </c>
      <c r="AD18" s="91" t="str">
        <f ca="1">IF($B18="","-",IF(SUMPRODUCT((Absent_nom=$B18)*(Absent_Du&lt;=AD$1)*(AD$1&lt;=Absent_au)),"I",IF(AD$2="-","-",IF(COUNTIF(OFFSET(MesServices,AD$2-1,,1),$B18),"S",IF(OFFSET(MesSpares,AD$2-1,,1)=$B18,"P","-")))))</f>
        <v>-</v>
      </c>
      <c r="AE18" s="91" t="str">
        <f ca="1">IF($B18="","-",IF(SUMPRODUCT((Absent_nom=$B18)*(Absent_Du&lt;=AE$1)*(AE$1&lt;=Absent_au)),"I",IF(AE$2="-","-",IF(COUNTIF(OFFSET(MesServices,AE$2-1,,1),$B18),"S",IF(OFFSET(MesSpares,AE$2-1,,1)=$B18,"P","-")))))</f>
        <v>-</v>
      </c>
      <c r="AF18" s="91" t="str">
        <f ca="1">IF($B18="","-",IF(SUMPRODUCT((Absent_nom=$B18)*(Absent_Du&lt;=AF$1)*(AF$1&lt;=Absent_au)),"I",IF(AF$2="-","-",IF(COUNTIF(OFFSET(MesServices,AF$2-1,,1),$B18),"S",IF(OFFSET(MesSpares,AF$2-1,,1)=$B18,"P","-")))))</f>
        <v>-</v>
      </c>
      <c r="AG18" s="91" t="str">
        <f ca="1">IF($B18="","-",IF(SUMPRODUCT((Absent_nom=$B18)*(Absent_Du&lt;=AG$1)*(AG$1&lt;=Absent_au)),"I",IF(AG$2="-","-",IF(COUNTIF(OFFSET(MesServices,AG$2-1,,1),$B18),"S",IF(OFFSET(MesSpares,AG$2-1,,1)=$B18,"P","-")))))</f>
        <v>-</v>
      </c>
      <c r="AH18" s="91" t="str">
        <f ca="1">IF($B18="","-",IF(SUMPRODUCT((Absent_nom=$B18)*(Absent_Du&lt;=AH$1)*(AH$1&lt;=Absent_au)),"I",IF(AH$2="-","-",IF(COUNTIF(OFFSET(MesServices,AH$2-1,,1),$B18),"S",IF(OFFSET(MesSpares,AH$2-1,,1)=$B18,"P","-")))))</f>
        <v>S</v>
      </c>
      <c r="AI18" s="91" t="str">
        <f ca="1">IF($B18="","-",IF(SUMPRODUCT((Absent_nom=$B18)*(Absent_Du&lt;=AI$1)*(AI$1&lt;=Absent_au)),"I",IF(AI$2="-","-",IF(COUNTIF(OFFSET(MesServices,AI$2-1,,1),$B18),"S",IF(OFFSET(MesSpares,AI$2-1,,1)=$B18,"P","-")))))</f>
        <v>-</v>
      </c>
      <c r="AJ18" s="91" t="str">
        <f ca="1">IF($B18="","-",IF(SUMPRODUCT((Absent_nom=$B18)*(Absent_Du&lt;=AJ$1)*(AJ$1&lt;=Absent_au)),"I",IF(AJ$2="-","-",IF(COUNTIF(OFFSET(MesServices,AJ$2-1,,1),$B18),"S",IF(OFFSET(MesSpares,AJ$2-1,,1)=$B18,"P","-")))))</f>
        <v>-</v>
      </c>
      <c r="AK18" s="92" t="str">
        <f ca="1">IF($B18="","-",IF(SUMPRODUCT((Absent_nom=$B18)*(Absent_Du&lt;=AK$1)*(AK$1&lt;=Absent_au)),"I",IF(AK$2="-","-",IF(COUNTIF(OFFSET(MesServices,AK$2-1,,1),$B18),"S",IF(OFFSET(MesSpares,AK$2-1,,1)=$B18,"P","-")))))</f>
        <v>-</v>
      </c>
    </row>
    <row r="19" spans="2:37" ht="30" customHeight="1" thickTop="1" thickBot="1" x14ac:dyDescent="0.3">
      <c r="B19" s="119" t="s">
        <v>99</v>
      </c>
      <c r="C19" s="112">
        <f t="shared" ca="1" si="3"/>
        <v>4</v>
      </c>
      <c r="D19" s="108" cm="1">
        <f t="array" aca="1" ref="D19" ca="1">SUMPRODUCT(($G$3:$AK$3&gt;5)*ISNUMBER(SEARCH($G19:$AK19,"SP")))</f>
        <v>2</v>
      </c>
      <c r="E19" s="113">
        <f t="shared" ca="1" si="4"/>
        <v>1</v>
      </c>
      <c r="F19" s="114">
        <f t="shared" ca="1" si="5"/>
        <v>0</v>
      </c>
      <c r="G19" s="91" t="str">
        <f ca="1">IF($B19="","-",IF(SUMPRODUCT((Absent_nom=$B19)*(Absent_Du&lt;=G$1)*(G$1&lt;=Absent_au)),"I",IF(G$2="-","-",IF(COUNTIF(OFFSET(MesServices,G$2-1,,1),$B19),"S",IF(OFFSET(MesSpares,G$2-1,,1)=$B19,"P","-")))))</f>
        <v>S</v>
      </c>
      <c r="H19" s="91" t="str">
        <f ca="1">IF($B19="","-",IF(SUMPRODUCT((Absent_nom=$B19)*(Absent_Du&lt;=H$1)*(H$1&lt;=Absent_au)),"I",IF(H$2="-","-",IF(COUNTIF(OFFSET(MesServices,H$2-1,,1),$B19),"S",IF(OFFSET(MesSpares,H$2-1,,1)=$B19,"P","-")))))</f>
        <v>-</v>
      </c>
      <c r="I19" s="91" t="str">
        <f ca="1">IF($B19="","-",IF(SUMPRODUCT((Absent_nom=$B19)*(Absent_Du&lt;=I$1)*(I$1&lt;=Absent_au)),"I",IF(I$2="-","-",IF(COUNTIF(OFFSET(MesServices,I$2-1,,1),$B19),"S",IF(OFFSET(MesSpares,I$2-1,,1)=$B19,"P","-")))))</f>
        <v>-</v>
      </c>
      <c r="J19" s="91" t="str">
        <f ca="1">IF($B19="","-",IF(SUMPRODUCT((Absent_nom=$B19)*(Absent_Du&lt;=J$1)*(J$1&lt;=Absent_au)),"I",IF(J$2="-","-",IF(COUNTIF(OFFSET(MesServices,J$2-1,,1),$B19),"S",IF(OFFSET(MesSpares,J$2-1,,1)=$B19,"P","-")))))</f>
        <v>-</v>
      </c>
      <c r="K19" s="91" t="str">
        <f ca="1">IF($B19="","-",IF(SUMPRODUCT((Absent_nom=$B19)*(Absent_Du&lt;=K$1)*(K$1&lt;=Absent_au)),"I",IF(K$2="-","-",IF(COUNTIF(OFFSET(MesServices,K$2-1,,1),$B19),"S",IF(OFFSET(MesSpares,K$2-1,,1)=$B19,"P","-")))))</f>
        <v>-</v>
      </c>
      <c r="L19" s="91" t="str">
        <f ca="1">IF($B19="","-",IF(SUMPRODUCT((Absent_nom=$B19)*(Absent_Du&lt;=L$1)*(L$1&lt;=Absent_au)),"I",IF(L$2="-","-",IF(COUNTIF(OFFSET(MesServices,L$2-1,,1),$B19),"S",IF(OFFSET(MesSpares,L$2-1,,1)=$B19,"P","-")))))</f>
        <v>-</v>
      </c>
      <c r="M19" s="91" t="str">
        <f ca="1">IF($B19="","-",IF(SUMPRODUCT((Absent_nom=$B19)*(Absent_Du&lt;=M$1)*(M$1&lt;=Absent_au)),"I",IF(M$2="-","-",IF(COUNTIF(OFFSET(MesServices,M$2-1,,1),$B19),"S",IF(OFFSET(MesSpares,M$2-1,,1)=$B19,"P","-")))))</f>
        <v>-</v>
      </c>
      <c r="N19" s="91" t="str">
        <f ca="1">IF($B19="","-",IF(SUMPRODUCT((Absent_nom=$B19)*(Absent_Du&lt;=N$1)*(N$1&lt;=Absent_au)),"I",IF(N$2="-","-",IF(COUNTIF(OFFSET(MesServices,N$2-1,,1),$B19),"S",IF(OFFSET(MesSpares,N$2-1,,1)=$B19,"P","-")))))</f>
        <v>S</v>
      </c>
      <c r="O19" s="91" t="str">
        <f ca="1">IF($B19="","-",IF(SUMPRODUCT((Absent_nom=$B19)*(Absent_Du&lt;=O$1)*(O$1&lt;=Absent_au)),"I",IF(O$2="-","-",IF(COUNTIF(OFFSET(MesServices,O$2-1,,1),$B19),"S",IF(OFFSET(MesSpares,O$2-1,,1)=$B19,"P","-")))))</f>
        <v>-</v>
      </c>
      <c r="P19" s="91" t="str">
        <f ca="1">IF($B19="","-",IF(SUMPRODUCT((Absent_nom=$B19)*(Absent_Du&lt;=P$1)*(P$1&lt;=Absent_au)),"I",IF(P$2="-","-",IF(COUNTIF(OFFSET(MesServices,P$2-1,,1),$B19),"S",IF(OFFSET(MesSpares,P$2-1,,1)=$B19,"P","-")))))</f>
        <v>-</v>
      </c>
      <c r="Q19" s="91" t="str">
        <f ca="1">IF($B19="","-",IF(SUMPRODUCT((Absent_nom=$B19)*(Absent_Du&lt;=Q$1)*(Q$1&lt;=Absent_au)),"I",IF(Q$2="-","-",IF(COUNTIF(OFFSET(MesServices,Q$2-1,,1),$B19),"S",IF(OFFSET(MesSpares,Q$2-1,,1)=$B19,"P","-")))))</f>
        <v>-</v>
      </c>
      <c r="R19" s="91" t="str">
        <f ca="1">IF($B19="","-",IF(SUMPRODUCT((Absent_nom=$B19)*(Absent_Du&lt;=R$1)*(R$1&lt;=Absent_au)),"I",IF(R$2="-","-",IF(COUNTIF(OFFSET(MesServices,R$2-1,,1),$B19),"S",IF(OFFSET(MesSpares,R$2-1,,1)=$B19,"P","-")))))</f>
        <v>-</v>
      </c>
      <c r="S19" s="91" t="str">
        <f ca="1">IF($B19="","-",IF(SUMPRODUCT((Absent_nom=$B19)*(Absent_Du&lt;=S$1)*(S$1&lt;=Absent_au)),"I",IF(S$2="-","-",IF(COUNTIF(OFFSET(MesServices,S$2-1,,1),$B19),"S",IF(OFFSET(MesSpares,S$2-1,,1)=$B19,"P","-")))))</f>
        <v>-</v>
      </c>
      <c r="T19" s="91" t="str">
        <f ca="1">IF($B19="","-",IF(SUMPRODUCT((Absent_nom=$B19)*(Absent_Du&lt;=T$1)*(T$1&lt;=Absent_au)),"I",IF(T$2="-","-",IF(COUNTIF(OFFSET(MesServices,T$2-1,,1),$B19),"S",IF(OFFSET(MesSpares,T$2-1,,1)=$B19,"P","-")))))</f>
        <v>P</v>
      </c>
      <c r="U19" s="91" t="str">
        <f ca="1">IF($B19="","-",IF(SUMPRODUCT((Absent_nom=$B19)*(Absent_Du&lt;=U$1)*(U$1&lt;=Absent_au)),"I",IF(U$2="-","-",IF(COUNTIF(OFFSET(MesServices,U$2-1,,1),$B19),"S",IF(OFFSET(MesSpares,U$2-1,,1)=$B19,"P","-")))))</f>
        <v>-</v>
      </c>
      <c r="V19" s="91" t="str">
        <f ca="1">IF($B19="","-",IF(SUMPRODUCT((Absent_nom=$B19)*(Absent_Du&lt;=V$1)*(V$1&lt;=Absent_au)),"I",IF(V$2="-","-",IF(COUNTIF(OFFSET(MesServices,V$2-1,,1),$B19),"S",IF(OFFSET(MesSpares,V$2-1,,1)=$B19,"P","-")))))</f>
        <v>-</v>
      </c>
      <c r="W19" s="91" t="str">
        <f ca="1">IF($B19="","-",IF(SUMPRODUCT((Absent_nom=$B19)*(Absent_Du&lt;=W$1)*(W$1&lt;=Absent_au)),"I",IF(W$2="-","-",IF(COUNTIF(OFFSET(MesServices,W$2-1,,1),$B19),"S",IF(OFFSET(MesSpares,W$2-1,,1)=$B19,"P","-")))))</f>
        <v>-</v>
      </c>
      <c r="X19" s="91" t="str">
        <f ca="1">IF($B19="","-",IF(SUMPRODUCT((Absent_nom=$B19)*(Absent_Du&lt;=X$1)*(X$1&lt;=Absent_au)),"I",IF(X$2="-","-",IF(COUNTIF(OFFSET(MesServices,X$2-1,,1),$B19),"S",IF(OFFSET(MesSpares,X$2-1,,1)=$B19,"P","-")))))</f>
        <v>-</v>
      </c>
      <c r="Y19" s="91" t="str">
        <f ca="1">IF($B19="","-",IF(SUMPRODUCT((Absent_nom=$B19)*(Absent_Du&lt;=Y$1)*(Y$1&lt;=Absent_au)),"I",IF(Y$2="-","-",IF(COUNTIF(OFFSET(MesServices,Y$2-1,,1),$B19),"S",IF(OFFSET(MesSpares,Y$2-1,,1)=$B19,"P","-")))))</f>
        <v>-</v>
      </c>
      <c r="Z19" s="91" t="str">
        <f ca="1">IF($B19="","-",IF(SUMPRODUCT((Absent_nom=$B19)*(Absent_Du&lt;=Z$1)*(Z$1&lt;=Absent_au)),"I",IF(Z$2="-","-",IF(COUNTIF(OFFSET(MesServices,Z$2-1,,1),$B19),"S",IF(OFFSET(MesSpares,Z$2-1,,1)=$B19,"P","-")))))</f>
        <v>-</v>
      </c>
      <c r="AA19" s="91" t="str">
        <f ca="1">IF($B19="","-",IF(SUMPRODUCT((Absent_nom=$B19)*(Absent_Du&lt;=AA$1)*(AA$1&lt;=Absent_au)),"I",IF(AA$2="-","-",IF(COUNTIF(OFFSET(MesServices,AA$2-1,,1),$B19),"S",IF(OFFSET(MesSpares,AA$2-1,,1)=$B19,"P","-")))))</f>
        <v>S</v>
      </c>
      <c r="AB19" s="91" t="str">
        <f ca="1">IF($B19="","-",IF(SUMPRODUCT((Absent_nom=$B19)*(Absent_Du&lt;=AB$1)*(AB$1&lt;=Absent_au)),"I",IF(AB$2="-","-",IF(COUNTIF(OFFSET(MesServices,AB$2-1,,1),$B19),"S",IF(OFFSET(MesSpares,AB$2-1,,1)=$B19,"P","-")))))</f>
        <v>-</v>
      </c>
      <c r="AC19" s="91" t="str">
        <f ca="1">IF($B19="","-",IF(SUMPRODUCT((Absent_nom=$B19)*(Absent_Du&lt;=AC$1)*(AC$1&lt;=Absent_au)),"I",IF(AC$2="-","-",IF(COUNTIF(OFFSET(MesServices,AC$2-1,,1),$B19),"S",IF(OFFSET(MesSpares,AC$2-1,,1)=$B19,"P","-")))))</f>
        <v>-</v>
      </c>
      <c r="AD19" s="91" t="str">
        <f ca="1">IF($B19="","-",IF(SUMPRODUCT((Absent_nom=$B19)*(Absent_Du&lt;=AD$1)*(AD$1&lt;=Absent_au)),"I",IF(AD$2="-","-",IF(COUNTIF(OFFSET(MesServices,AD$2-1,,1),$B19),"S",IF(OFFSET(MesSpares,AD$2-1,,1)=$B19,"P","-")))))</f>
        <v>-</v>
      </c>
      <c r="AE19" s="91" t="str">
        <f ca="1">IF($B19="","-",IF(SUMPRODUCT((Absent_nom=$B19)*(Absent_Du&lt;=AE$1)*(AE$1&lt;=Absent_au)),"I",IF(AE$2="-","-",IF(COUNTIF(OFFSET(MesServices,AE$2-1,,1),$B19),"S",IF(OFFSET(MesSpares,AE$2-1,,1)=$B19,"P","-")))))</f>
        <v>-</v>
      </c>
      <c r="AF19" s="91" t="str">
        <f ca="1">IF($B19="","-",IF(SUMPRODUCT((Absent_nom=$B19)*(Absent_Du&lt;=AF$1)*(AF$1&lt;=Absent_au)),"I",IF(AF$2="-","-",IF(COUNTIF(OFFSET(MesServices,AF$2-1,,1),$B19),"S",IF(OFFSET(MesSpares,AF$2-1,,1)=$B19,"P","-")))))</f>
        <v>S</v>
      </c>
      <c r="AG19" s="91" t="str">
        <f ca="1">IF($B19="","-",IF(SUMPRODUCT((Absent_nom=$B19)*(Absent_Du&lt;=AG$1)*(AG$1&lt;=Absent_au)),"I",IF(AG$2="-","-",IF(COUNTIF(OFFSET(MesServices,AG$2-1,,1),$B19),"S",IF(OFFSET(MesSpares,AG$2-1,,1)=$B19,"P","-")))))</f>
        <v>-</v>
      </c>
      <c r="AH19" s="91" t="str">
        <f ca="1">IF($B19="","-",IF(SUMPRODUCT((Absent_nom=$B19)*(Absent_Du&lt;=AH$1)*(AH$1&lt;=Absent_au)),"I",IF(AH$2="-","-",IF(COUNTIF(OFFSET(MesServices,AH$2-1,,1),$B19),"S",IF(OFFSET(MesSpares,AH$2-1,,1)=$B19,"P","-")))))</f>
        <v>-</v>
      </c>
      <c r="AI19" s="91" t="str">
        <f ca="1">IF($B19="","-",IF(SUMPRODUCT((Absent_nom=$B19)*(Absent_Du&lt;=AI$1)*(AI$1&lt;=Absent_au)),"I",IF(AI$2="-","-",IF(COUNTIF(OFFSET(MesServices,AI$2-1,,1),$B19),"S",IF(OFFSET(MesSpares,AI$2-1,,1)=$B19,"P","-")))))</f>
        <v>-</v>
      </c>
      <c r="AJ19" s="91" t="str">
        <f ca="1">IF($B19="","-",IF(SUMPRODUCT((Absent_nom=$B19)*(Absent_Du&lt;=AJ$1)*(AJ$1&lt;=Absent_au)),"I",IF(AJ$2="-","-",IF(COUNTIF(OFFSET(MesServices,AJ$2-1,,1),$B19),"S",IF(OFFSET(MesSpares,AJ$2-1,,1)=$B19,"P","-")))))</f>
        <v>-</v>
      </c>
      <c r="AK19" s="92" t="str">
        <f ca="1">IF($B19="","-",IF(SUMPRODUCT((Absent_nom=$B19)*(Absent_Du&lt;=AK$1)*(AK$1&lt;=Absent_au)),"I",IF(AK$2="-","-",IF(COUNTIF(OFFSET(MesServices,AK$2-1,,1),$B19),"S",IF(OFFSET(MesSpares,AK$2-1,,1)=$B19,"P","-")))))</f>
        <v>-</v>
      </c>
    </row>
    <row r="20" spans="2:37" ht="30" customHeight="1" thickTop="1" thickBot="1" x14ac:dyDescent="0.3">
      <c r="B20" s="120" t="s">
        <v>100</v>
      </c>
      <c r="C20" s="112">
        <f t="shared" ca="1" si="3"/>
        <v>4</v>
      </c>
      <c r="D20" s="108" cm="1">
        <f t="array" aca="1" ref="D20" ca="1">SUMPRODUCT(($G$3:$AK$3&gt;5)*ISNUMBER(SEARCH($G20:$AK20,"SP")))</f>
        <v>2</v>
      </c>
      <c r="E20" s="113">
        <f t="shared" ca="1" si="4"/>
        <v>1</v>
      </c>
      <c r="F20" s="114">
        <f t="shared" ca="1" si="5"/>
        <v>0</v>
      </c>
      <c r="G20" s="91" t="str">
        <f ca="1">IF($B20="","-",IF(SUMPRODUCT((Absent_nom=$B20)*(Absent_Du&lt;=G$1)*(G$1&lt;=Absent_au)),"I",IF(G$2="-","-",IF(COUNTIF(OFFSET(MesServices,G$2-1,,1),$B20),"S",IF(OFFSET(MesSpares,G$2-1,,1)=$B20,"P","-")))))</f>
        <v>-</v>
      </c>
      <c r="H20" s="91" t="str">
        <f ca="1">IF($B20="","-",IF(SUMPRODUCT((Absent_nom=$B20)*(Absent_Du&lt;=H$1)*(H$1&lt;=Absent_au)),"I",IF(H$2="-","-",IF(COUNTIF(OFFSET(MesServices,H$2-1,,1),$B20),"S",IF(OFFSET(MesSpares,H$2-1,,1)=$B20,"P","-")))))</f>
        <v>S</v>
      </c>
      <c r="I20" s="91" t="str">
        <f ca="1">IF($B20="","-",IF(SUMPRODUCT((Absent_nom=$B20)*(Absent_Du&lt;=I$1)*(I$1&lt;=Absent_au)),"I",IF(I$2="-","-",IF(COUNTIF(OFFSET(MesServices,I$2-1,,1),$B20),"S",IF(OFFSET(MesSpares,I$2-1,,1)=$B20,"P","-")))))</f>
        <v>-</v>
      </c>
      <c r="J20" s="91" t="str">
        <f ca="1">IF($B20="","-",IF(SUMPRODUCT((Absent_nom=$B20)*(Absent_Du&lt;=J$1)*(J$1&lt;=Absent_au)),"I",IF(J$2="-","-",IF(COUNTIF(OFFSET(MesServices,J$2-1,,1),$B20),"S",IF(OFFSET(MesSpares,J$2-1,,1)=$B20,"P","-")))))</f>
        <v>-</v>
      </c>
      <c r="K20" s="91" t="str">
        <f ca="1">IF($B20="","-",IF(SUMPRODUCT((Absent_nom=$B20)*(Absent_Du&lt;=K$1)*(K$1&lt;=Absent_au)),"I",IF(K$2="-","-",IF(COUNTIF(OFFSET(MesServices,K$2-1,,1),$B20),"S",IF(OFFSET(MesSpares,K$2-1,,1)=$B20,"P","-")))))</f>
        <v>-</v>
      </c>
      <c r="L20" s="91" t="str">
        <f ca="1">IF($B20="","-",IF(SUMPRODUCT((Absent_nom=$B20)*(Absent_Du&lt;=L$1)*(L$1&lt;=Absent_au)),"I",IF(L$2="-","-",IF(COUNTIF(OFFSET(MesServices,L$2-1,,1),$B20),"S",IF(OFFSET(MesSpares,L$2-1,,1)=$B20,"P","-")))))</f>
        <v>-</v>
      </c>
      <c r="M20" s="91" t="str">
        <f ca="1">IF($B20="","-",IF(SUMPRODUCT((Absent_nom=$B20)*(Absent_Du&lt;=M$1)*(M$1&lt;=Absent_au)),"I",IF(M$2="-","-",IF(COUNTIF(OFFSET(MesServices,M$2-1,,1),$B20),"S",IF(OFFSET(MesSpares,M$2-1,,1)=$B20,"P","-")))))</f>
        <v>S</v>
      </c>
      <c r="N20" s="91" t="str">
        <f ca="1">IF($B20="","-",IF(SUMPRODUCT((Absent_nom=$B20)*(Absent_Du&lt;=N$1)*(N$1&lt;=Absent_au)),"I",IF(N$2="-","-",IF(COUNTIF(OFFSET(MesServices,N$2-1,,1),$B20),"S",IF(OFFSET(MesSpares,N$2-1,,1)=$B20,"P","-")))))</f>
        <v>-</v>
      </c>
      <c r="O20" s="91" t="str">
        <f ca="1">IF($B20="","-",IF(SUMPRODUCT((Absent_nom=$B20)*(Absent_Du&lt;=O$1)*(O$1&lt;=Absent_au)),"I",IF(O$2="-","-",IF(COUNTIF(OFFSET(MesServices,O$2-1,,1),$B20),"S",IF(OFFSET(MesSpares,O$2-1,,1)=$B20,"P","-")))))</f>
        <v>-</v>
      </c>
      <c r="P20" s="91" t="str">
        <f ca="1">IF($B20="","-",IF(SUMPRODUCT((Absent_nom=$B20)*(Absent_Du&lt;=P$1)*(P$1&lt;=Absent_au)),"I",IF(P$2="-","-",IF(COUNTIF(OFFSET(MesServices,P$2-1,,1),$B20),"S",IF(OFFSET(MesSpares,P$2-1,,1)=$B20,"P","-")))))</f>
        <v>-</v>
      </c>
      <c r="Q20" s="91" t="str">
        <f ca="1">IF($B20="","-",IF(SUMPRODUCT((Absent_nom=$B20)*(Absent_Du&lt;=Q$1)*(Q$1&lt;=Absent_au)),"I",IF(Q$2="-","-",IF(COUNTIF(OFFSET(MesServices,Q$2-1,,1),$B20),"S",IF(OFFSET(MesSpares,Q$2-1,,1)=$B20,"P","-")))))</f>
        <v>-</v>
      </c>
      <c r="R20" s="91" t="str">
        <f ca="1">IF($B20="","-",IF(SUMPRODUCT((Absent_nom=$B20)*(Absent_Du&lt;=R$1)*(R$1&lt;=Absent_au)),"I",IF(R$2="-","-",IF(COUNTIF(OFFSET(MesServices,R$2-1,,1),$B20),"S",IF(OFFSET(MesSpares,R$2-1,,1)=$B20,"P","-")))))</f>
        <v>P</v>
      </c>
      <c r="S20" s="91" t="str">
        <f ca="1">IF($B20="","-",IF(SUMPRODUCT((Absent_nom=$B20)*(Absent_Du&lt;=S$1)*(S$1&lt;=Absent_au)),"I",IF(S$2="-","-",IF(COUNTIF(OFFSET(MesServices,S$2-1,,1),$B20),"S",IF(OFFSET(MesSpares,S$2-1,,1)=$B20,"P","-")))))</f>
        <v>-</v>
      </c>
      <c r="T20" s="91" t="str">
        <f ca="1">IF($B20="","-",IF(SUMPRODUCT((Absent_nom=$B20)*(Absent_Du&lt;=T$1)*(T$1&lt;=Absent_au)),"I",IF(T$2="-","-",IF(COUNTIF(OFFSET(MesServices,T$2-1,,1),$B20),"S",IF(OFFSET(MesSpares,T$2-1,,1)=$B20,"P","-")))))</f>
        <v>-</v>
      </c>
      <c r="U20" s="91" t="str">
        <f ca="1">IF($B20="","-",IF(SUMPRODUCT((Absent_nom=$B20)*(Absent_Du&lt;=U$1)*(U$1&lt;=Absent_au)),"I",IF(U$2="-","-",IF(COUNTIF(OFFSET(MesServices,U$2-1,,1),$B20),"S",IF(OFFSET(MesSpares,U$2-1,,1)=$B20,"P","-")))))</f>
        <v>-</v>
      </c>
      <c r="V20" s="91" t="str">
        <f ca="1">IF($B20="","-",IF(SUMPRODUCT((Absent_nom=$B20)*(Absent_Du&lt;=V$1)*(V$1&lt;=Absent_au)),"I",IF(V$2="-","-",IF(COUNTIF(OFFSET(MesServices,V$2-1,,1),$B20),"S",IF(OFFSET(MesSpares,V$2-1,,1)=$B20,"P","-")))))</f>
        <v>-</v>
      </c>
      <c r="W20" s="91" t="str">
        <f ca="1">IF($B20="","-",IF(SUMPRODUCT((Absent_nom=$B20)*(Absent_Du&lt;=W$1)*(W$1&lt;=Absent_au)),"I",IF(W$2="-","-",IF(COUNTIF(OFFSET(MesServices,W$2-1,,1),$B20),"S",IF(OFFSET(MesSpares,W$2-1,,1)=$B20,"P","-")))))</f>
        <v>-</v>
      </c>
      <c r="X20" s="91" t="str">
        <f ca="1">IF($B20="","-",IF(SUMPRODUCT((Absent_nom=$B20)*(Absent_Du&lt;=X$1)*(X$1&lt;=Absent_au)),"I",IF(X$2="-","-",IF(COUNTIF(OFFSET(MesServices,X$2-1,,1),$B20),"S",IF(OFFSET(MesSpares,X$2-1,,1)=$B20,"P","-")))))</f>
        <v>S</v>
      </c>
      <c r="Y20" s="91" t="str">
        <f ca="1">IF($B20="","-",IF(SUMPRODUCT((Absent_nom=$B20)*(Absent_Du&lt;=Y$1)*(Y$1&lt;=Absent_au)),"I",IF(Y$2="-","-",IF(COUNTIF(OFFSET(MesServices,Y$2-1,,1),$B20),"S",IF(OFFSET(MesSpares,Y$2-1,,1)=$B20,"P","-")))))</f>
        <v>-</v>
      </c>
      <c r="Z20" s="91" t="str">
        <f ca="1">IF($B20="","-",IF(SUMPRODUCT((Absent_nom=$B20)*(Absent_Du&lt;=Z$1)*(Z$1&lt;=Absent_au)),"I",IF(Z$2="-","-",IF(COUNTIF(OFFSET(MesServices,Z$2-1,,1),$B20),"S",IF(OFFSET(MesSpares,Z$2-1,,1)=$B20,"P","-")))))</f>
        <v>-</v>
      </c>
      <c r="AA20" s="91" t="str">
        <f ca="1">IF($B20="","-",IF(SUMPRODUCT((Absent_nom=$B20)*(Absent_Du&lt;=AA$1)*(AA$1&lt;=Absent_au)),"I",IF(AA$2="-","-",IF(COUNTIF(OFFSET(MesServices,AA$2-1,,1),$B20),"S",IF(OFFSET(MesSpares,AA$2-1,,1)=$B20,"P","-")))))</f>
        <v>-</v>
      </c>
      <c r="AB20" s="91" t="str">
        <f ca="1">IF($B20="","-",IF(SUMPRODUCT((Absent_nom=$B20)*(Absent_Du&lt;=AB$1)*(AB$1&lt;=Absent_au)),"I",IF(AB$2="-","-",IF(COUNTIF(OFFSET(MesServices,AB$2-1,,1),$B20),"S",IF(OFFSET(MesSpares,AB$2-1,,1)=$B20,"P","-")))))</f>
        <v>-</v>
      </c>
      <c r="AC20" s="91" t="str">
        <f ca="1">IF($B20="","-",IF(SUMPRODUCT((Absent_nom=$B20)*(Absent_Du&lt;=AC$1)*(AC$1&lt;=Absent_au)),"I",IF(AC$2="-","-",IF(COUNTIF(OFFSET(MesServices,AC$2-1,,1),$B20),"S",IF(OFFSET(MesSpares,AC$2-1,,1)=$B20,"P","-")))))</f>
        <v>-</v>
      </c>
      <c r="AD20" s="91" t="str">
        <f ca="1">IF($B20="","-",IF(SUMPRODUCT((Absent_nom=$B20)*(Absent_Du&lt;=AD$1)*(AD$1&lt;=Absent_au)),"I",IF(AD$2="-","-",IF(COUNTIF(OFFSET(MesServices,AD$2-1,,1),$B20),"S",IF(OFFSET(MesSpares,AD$2-1,,1)=$B20,"P","-")))))</f>
        <v>-</v>
      </c>
      <c r="AE20" s="91" t="str">
        <f ca="1">IF($B20="","-",IF(SUMPRODUCT((Absent_nom=$B20)*(Absent_Du&lt;=AE$1)*(AE$1&lt;=Absent_au)),"I",IF(AE$2="-","-",IF(COUNTIF(OFFSET(MesServices,AE$2-1,,1),$B20),"S",IF(OFFSET(MesSpares,AE$2-1,,1)=$B20,"P","-")))))</f>
        <v>-</v>
      </c>
      <c r="AF20" s="91" t="str">
        <f ca="1">IF($B20="","-",IF(SUMPRODUCT((Absent_nom=$B20)*(Absent_Du&lt;=AF$1)*(AF$1&lt;=Absent_au)),"I",IF(AF$2="-","-",IF(COUNTIF(OFFSET(MesServices,AF$2-1,,1),$B20),"S",IF(OFFSET(MesSpares,AF$2-1,,1)=$B20,"P","-")))))</f>
        <v>-</v>
      </c>
      <c r="AG20" s="91" t="str">
        <f ca="1">IF($B20="","-",IF(SUMPRODUCT((Absent_nom=$B20)*(Absent_Du&lt;=AG$1)*(AG$1&lt;=Absent_au)),"I",IF(AG$2="-","-",IF(COUNTIF(OFFSET(MesServices,AG$2-1,,1),$B20),"S",IF(OFFSET(MesSpares,AG$2-1,,1)=$B20,"P","-")))))</f>
        <v>S</v>
      </c>
      <c r="AH20" s="91" t="str">
        <f ca="1">IF($B20="","-",IF(SUMPRODUCT((Absent_nom=$B20)*(Absent_Du&lt;=AH$1)*(AH$1&lt;=Absent_au)),"I",IF(AH$2="-","-",IF(COUNTIF(OFFSET(MesServices,AH$2-1,,1),$B20),"S",IF(OFFSET(MesSpares,AH$2-1,,1)=$B20,"P","-")))))</f>
        <v>-</v>
      </c>
      <c r="AI20" s="91" t="str">
        <f ca="1">IF($B20="","-",IF(SUMPRODUCT((Absent_nom=$B20)*(Absent_Du&lt;=AI$1)*(AI$1&lt;=Absent_au)),"I",IF(AI$2="-","-",IF(COUNTIF(OFFSET(MesServices,AI$2-1,,1),$B20),"S",IF(OFFSET(MesSpares,AI$2-1,,1)=$B20,"P","-")))))</f>
        <v>-</v>
      </c>
      <c r="AJ20" s="91" t="str">
        <f ca="1">IF($B20="","-",IF(SUMPRODUCT((Absent_nom=$B20)*(Absent_Du&lt;=AJ$1)*(AJ$1&lt;=Absent_au)),"I",IF(AJ$2="-","-",IF(COUNTIF(OFFSET(MesServices,AJ$2-1,,1),$B20),"S",IF(OFFSET(MesSpares,AJ$2-1,,1)=$B20,"P","-")))))</f>
        <v>-</v>
      </c>
      <c r="AK20" s="92" t="str">
        <f ca="1">IF($B20="","-",IF(SUMPRODUCT((Absent_nom=$B20)*(Absent_Du&lt;=AK$1)*(AK$1&lt;=Absent_au)),"I",IF(AK$2="-","-",IF(COUNTIF(OFFSET(MesServices,AK$2-1,,1),$B20),"S",IF(OFFSET(MesSpares,AK$2-1,,1)=$B20,"P","-")))))</f>
        <v>-</v>
      </c>
    </row>
    <row r="21" spans="2:37" ht="30" customHeight="1" thickTop="1" thickBot="1" x14ac:dyDescent="0.3">
      <c r="B21" s="120" t="s">
        <v>101</v>
      </c>
      <c r="C21" s="112">
        <f t="shared" ca="1" si="3"/>
        <v>3</v>
      </c>
      <c r="D21" s="108" cm="1">
        <f t="array" aca="1" ref="D21" ca="1">SUMPRODUCT(($G$3:$AK$3&gt;5)*ISNUMBER(SEARCH($G21:$AK21,"SP")))</f>
        <v>0</v>
      </c>
      <c r="E21" s="113">
        <f t="shared" ca="1" si="4"/>
        <v>1</v>
      </c>
      <c r="F21" s="114">
        <f t="shared" ca="1" si="5"/>
        <v>0</v>
      </c>
      <c r="G21" s="91" t="str">
        <f ca="1">IF($B21="","-",IF(SUMPRODUCT((Absent_nom=$B21)*(Absent_Du&lt;=G$1)*(G$1&lt;=Absent_au)),"I",IF(G$2="-","-",IF(COUNTIF(OFFSET(MesServices,G$2-1,,1),$B21),"S",IF(OFFSET(MesSpares,G$2-1,,1)=$B21,"P","-")))))</f>
        <v>-</v>
      </c>
      <c r="H21" s="91" t="str">
        <f ca="1">IF($B21="","-",IF(SUMPRODUCT((Absent_nom=$B21)*(Absent_Du&lt;=H$1)*(H$1&lt;=Absent_au)),"I",IF(H$2="-","-",IF(COUNTIF(OFFSET(MesServices,H$2-1,,1),$B21),"S",IF(OFFSET(MesSpares,H$2-1,,1)=$B21,"P","-")))))</f>
        <v>-</v>
      </c>
      <c r="I21" s="91" t="str">
        <f ca="1">IF($B21="","-",IF(SUMPRODUCT((Absent_nom=$B21)*(Absent_Du&lt;=I$1)*(I$1&lt;=Absent_au)),"I",IF(I$2="-","-",IF(COUNTIF(OFFSET(MesServices,I$2-1,,1),$B21),"S",IF(OFFSET(MesSpares,I$2-1,,1)=$B21,"P","-")))))</f>
        <v>-</v>
      </c>
      <c r="J21" s="91" t="str">
        <f ca="1">IF($B21="","-",IF(SUMPRODUCT((Absent_nom=$B21)*(Absent_Du&lt;=J$1)*(J$1&lt;=Absent_au)),"I",IF(J$2="-","-",IF(COUNTIF(OFFSET(MesServices,J$2-1,,1),$B21),"S",IF(OFFSET(MesSpares,J$2-1,,1)=$B21,"P","-")))))</f>
        <v>-</v>
      </c>
      <c r="K21" s="91" t="str">
        <f ca="1">IF($B21="","-",IF(SUMPRODUCT((Absent_nom=$B21)*(Absent_Du&lt;=K$1)*(K$1&lt;=Absent_au)),"I",IF(K$2="-","-",IF(COUNTIF(OFFSET(MesServices,K$2-1,,1),$B21),"S",IF(OFFSET(MesSpares,K$2-1,,1)=$B21,"P","-")))))</f>
        <v>P</v>
      </c>
      <c r="L21" s="91" t="str">
        <f ca="1">IF($B21="","-",IF(SUMPRODUCT((Absent_nom=$B21)*(Absent_Du&lt;=L$1)*(L$1&lt;=Absent_au)),"I",IF(L$2="-","-",IF(COUNTIF(OFFSET(MesServices,L$2-1,,1),$B21),"S",IF(OFFSET(MesSpares,L$2-1,,1)=$B21,"P","-")))))</f>
        <v>-</v>
      </c>
      <c r="M21" s="91" t="str">
        <f ca="1">IF($B21="","-",IF(SUMPRODUCT((Absent_nom=$B21)*(Absent_Du&lt;=M$1)*(M$1&lt;=Absent_au)),"I",IF(M$2="-","-",IF(COUNTIF(OFFSET(MesServices,M$2-1,,1),$B21),"S",IF(OFFSET(MesSpares,M$2-1,,1)=$B21,"P","-")))))</f>
        <v>-</v>
      </c>
      <c r="N21" s="91" t="str">
        <f ca="1">IF($B21="","-",IF(SUMPRODUCT((Absent_nom=$B21)*(Absent_Du&lt;=N$1)*(N$1&lt;=Absent_au)),"I",IF(N$2="-","-",IF(COUNTIF(OFFSET(MesServices,N$2-1,,1),$B21),"S",IF(OFFSET(MesSpares,N$2-1,,1)=$B21,"P","-")))))</f>
        <v>-</v>
      </c>
      <c r="O21" s="91" t="str">
        <f ca="1">IF($B21="","-",IF(SUMPRODUCT((Absent_nom=$B21)*(Absent_Du&lt;=O$1)*(O$1&lt;=Absent_au)),"I",IF(O$2="-","-",IF(COUNTIF(OFFSET(MesServices,O$2-1,,1),$B21),"S",IF(OFFSET(MesSpares,O$2-1,,1)=$B21,"P","-")))))</f>
        <v>S</v>
      </c>
      <c r="P21" s="91" t="str">
        <f ca="1">IF($B21="","-",IF(SUMPRODUCT((Absent_nom=$B21)*(Absent_Du&lt;=P$1)*(P$1&lt;=Absent_au)),"I",IF(P$2="-","-",IF(COUNTIF(OFFSET(MesServices,P$2-1,,1),$B21),"S",IF(OFFSET(MesSpares,P$2-1,,1)=$B21,"P","-")))))</f>
        <v>-</v>
      </c>
      <c r="Q21" s="91" t="str">
        <f ca="1">IF($B21="","-",IF(SUMPRODUCT((Absent_nom=$B21)*(Absent_Du&lt;=Q$1)*(Q$1&lt;=Absent_au)),"I",IF(Q$2="-","-",IF(COUNTIF(OFFSET(MesServices,Q$2-1,,1),$B21),"S",IF(OFFSET(MesSpares,Q$2-1,,1)=$B21,"P","-")))))</f>
        <v>-</v>
      </c>
      <c r="R21" s="91" t="str">
        <f ca="1">IF($B21="","-",IF(SUMPRODUCT((Absent_nom=$B21)*(Absent_Du&lt;=R$1)*(R$1&lt;=Absent_au)),"I",IF(R$2="-","-",IF(COUNTIF(OFFSET(MesServices,R$2-1,,1),$B21),"S",IF(OFFSET(MesSpares,R$2-1,,1)=$B21,"P","-")))))</f>
        <v>-</v>
      </c>
      <c r="S21" s="91" t="str">
        <f ca="1">IF($B21="","-",IF(SUMPRODUCT((Absent_nom=$B21)*(Absent_Du&lt;=S$1)*(S$1&lt;=Absent_au)),"I",IF(S$2="-","-",IF(COUNTIF(OFFSET(MesServices,S$2-1,,1),$B21),"S",IF(OFFSET(MesSpares,S$2-1,,1)=$B21,"P","-")))))</f>
        <v>-</v>
      </c>
      <c r="T21" s="91" t="str">
        <f ca="1">IF($B21="","-",IF(SUMPRODUCT((Absent_nom=$B21)*(Absent_Du&lt;=T$1)*(T$1&lt;=Absent_au)),"I",IF(T$2="-","-",IF(COUNTIF(OFFSET(MesServices,T$2-1,,1),$B21),"S",IF(OFFSET(MesSpares,T$2-1,,1)=$B21,"P","-")))))</f>
        <v>-</v>
      </c>
      <c r="U21" s="91" t="str">
        <f ca="1">IF($B21="","-",IF(SUMPRODUCT((Absent_nom=$B21)*(Absent_Du&lt;=U$1)*(U$1&lt;=Absent_au)),"I",IF(U$2="-","-",IF(COUNTIF(OFFSET(MesServices,U$2-1,,1),$B21),"S",IF(OFFSET(MesSpares,U$2-1,,1)=$B21,"P","-")))))</f>
        <v>S</v>
      </c>
      <c r="V21" s="91" t="str">
        <f ca="1">IF($B21="","-",IF(SUMPRODUCT((Absent_nom=$B21)*(Absent_Du&lt;=V$1)*(V$1&lt;=Absent_au)),"I",IF(V$2="-","-",IF(COUNTIF(OFFSET(MesServices,V$2-1,,1),$B21),"S",IF(OFFSET(MesSpares,V$2-1,,1)=$B21,"P","-")))))</f>
        <v>-</v>
      </c>
      <c r="W21" s="91" t="str">
        <f ca="1">IF($B21="","-",IF(SUMPRODUCT((Absent_nom=$B21)*(Absent_Du&lt;=W$1)*(W$1&lt;=Absent_au)),"I",IF(W$2="-","-",IF(COUNTIF(OFFSET(MesServices,W$2-1,,1),$B21),"S",IF(OFFSET(MesSpares,W$2-1,,1)=$B21,"P","-")))))</f>
        <v>-</v>
      </c>
      <c r="X21" s="91" t="str">
        <f ca="1">IF($B21="","-",IF(SUMPRODUCT((Absent_nom=$B21)*(Absent_Du&lt;=X$1)*(X$1&lt;=Absent_au)),"I",IF(X$2="-","-",IF(COUNTIF(OFFSET(MesServices,X$2-1,,1),$B21),"S",IF(OFFSET(MesSpares,X$2-1,,1)=$B21,"P","-")))))</f>
        <v>-</v>
      </c>
      <c r="Y21" s="91" t="str">
        <f ca="1">IF($B21="","-",IF(SUMPRODUCT((Absent_nom=$B21)*(Absent_Du&lt;=Y$1)*(Y$1&lt;=Absent_au)),"I",IF(Y$2="-","-",IF(COUNTIF(OFFSET(MesServices,Y$2-1,,1),$B21),"S",IF(OFFSET(MesSpares,Y$2-1,,1)=$B21,"P","-")))))</f>
        <v>-</v>
      </c>
      <c r="Z21" s="91" t="str">
        <f ca="1">IF($B21="","-",IF(SUMPRODUCT((Absent_nom=$B21)*(Absent_Du&lt;=Z$1)*(Z$1&lt;=Absent_au)),"I",IF(Z$2="-","-",IF(COUNTIF(OFFSET(MesServices,Z$2-1,,1),$B21),"S",IF(OFFSET(MesSpares,Z$2-1,,1)=$B21,"P","-")))))</f>
        <v>-</v>
      </c>
      <c r="AA21" s="91" t="str">
        <f ca="1">IF($B21="","-",IF(SUMPRODUCT((Absent_nom=$B21)*(Absent_Du&lt;=AA$1)*(AA$1&lt;=Absent_au)),"I",IF(AA$2="-","-",IF(COUNTIF(OFFSET(MesServices,AA$2-1,,1),$B21),"S",IF(OFFSET(MesSpares,AA$2-1,,1)=$B21,"P","-")))))</f>
        <v>-</v>
      </c>
      <c r="AB21" s="91" t="str">
        <f ca="1">IF($B21="","-",IF(SUMPRODUCT((Absent_nom=$B21)*(Absent_Du&lt;=AB$1)*(AB$1&lt;=Absent_au)),"I",IF(AB$2="-","-",IF(COUNTIF(OFFSET(MesServices,AB$2-1,,1),$B21),"S",IF(OFFSET(MesSpares,AB$2-1,,1)=$B21,"P","-")))))</f>
        <v>-</v>
      </c>
      <c r="AC21" s="91" t="str">
        <f ca="1">IF($B21="","-",IF(SUMPRODUCT((Absent_nom=$B21)*(Absent_Du&lt;=AC$1)*(AC$1&lt;=Absent_au)),"I",IF(AC$2="-","-",IF(COUNTIF(OFFSET(MesServices,AC$2-1,,1),$B21),"S",IF(OFFSET(MesSpares,AC$2-1,,1)=$B21,"P","-")))))</f>
        <v>-</v>
      </c>
      <c r="AD21" s="91" t="str">
        <f ca="1">IF($B21="","-",IF(SUMPRODUCT((Absent_nom=$B21)*(Absent_Du&lt;=AD$1)*(AD$1&lt;=Absent_au)),"I",IF(AD$2="-","-",IF(COUNTIF(OFFSET(MesServices,AD$2-1,,1),$B21),"S",IF(OFFSET(MesSpares,AD$2-1,,1)=$B21,"P","-")))))</f>
        <v>S</v>
      </c>
      <c r="AE21" s="91" t="str">
        <f ca="1">IF($B21="","-",IF(SUMPRODUCT((Absent_nom=$B21)*(Absent_Du&lt;=AE$1)*(AE$1&lt;=Absent_au)),"I",IF(AE$2="-","-",IF(COUNTIF(OFFSET(MesServices,AE$2-1,,1),$B21),"S",IF(OFFSET(MesSpares,AE$2-1,,1)=$B21,"P","-")))))</f>
        <v>-</v>
      </c>
      <c r="AF21" s="91" t="str">
        <f ca="1">IF($B21="","-",IF(SUMPRODUCT((Absent_nom=$B21)*(Absent_Du&lt;=AF$1)*(AF$1&lt;=Absent_au)),"I",IF(AF$2="-","-",IF(COUNTIF(OFFSET(MesServices,AF$2-1,,1),$B21),"S",IF(OFFSET(MesSpares,AF$2-1,,1)=$B21,"P","-")))))</f>
        <v>-</v>
      </c>
      <c r="AG21" s="91" t="str">
        <f ca="1">IF($B21="","-",IF(SUMPRODUCT((Absent_nom=$B21)*(Absent_Du&lt;=AG$1)*(AG$1&lt;=Absent_au)),"I",IF(AG$2="-","-",IF(COUNTIF(OFFSET(MesServices,AG$2-1,,1),$B21),"S",IF(OFFSET(MesSpares,AG$2-1,,1)=$B21,"P","-")))))</f>
        <v>-</v>
      </c>
      <c r="AH21" s="91" t="str">
        <f ca="1">IF($B21="","-",IF(SUMPRODUCT((Absent_nom=$B21)*(Absent_Du&lt;=AH$1)*(AH$1&lt;=Absent_au)),"I",IF(AH$2="-","-",IF(COUNTIF(OFFSET(MesServices,AH$2-1,,1),$B21),"S",IF(OFFSET(MesSpares,AH$2-1,,1)=$B21,"P","-")))))</f>
        <v>-</v>
      </c>
      <c r="AI21" s="91" t="str">
        <f ca="1">IF($B21="","-",IF(SUMPRODUCT((Absent_nom=$B21)*(Absent_Du&lt;=AI$1)*(AI$1&lt;=Absent_au)),"I",IF(AI$2="-","-",IF(COUNTIF(OFFSET(MesServices,AI$2-1,,1),$B21),"S",IF(OFFSET(MesSpares,AI$2-1,,1)=$B21,"P","-")))))</f>
        <v>-</v>
      </c>
      <c r="AJ21" s="91" t="str">
        <f ca="1">IF($B21="","-",IF(SUMPRODUCT((Absent_nom=$B21)*(Absent_Du&lt;=AJ$1)*(AJ$1&lt;=Absent_au)),"I",IF(AJ$2="-","-",IF(COUNTIF(OFFSET(MesServices,AJ$2-1,,1),$B21),"S",IF(OFFSET(MesSpares,AJ$2-1,,1)=$B21,"P","-")))))</f>
        <v>-</v>
      </c>
      <c r="AK21" s="92" t="str">
        <f ca="1">IF($B21="","-",IF(SUMPRODUCT((Absent_nom=$B21)*(Absent_Du&lt;=AK$1)*(AK$1&lt;=Absent_au)),"I",IF(AK$2="-","-",IF(COUNTIF(OFFSET(MesServices,AK$2-1,,1),$B21),"S",IF(OFFSET(MesSpares,AK$2-1,,1)=$B21,"P","-")))))</f>
        <v>-</v>
      </c>
    </row>
    <row r="22" spans="2:37" ht="30" customHeight="1" thickTop="1" thickBot="1" x14ac:dyDescent="0.3">
      <c r="B22" s="120" t="s">
        <v>102</v>
      </c>
      <c r="C22" s="112">
        <f t="shared" ca="1" si="3"/>
        <v>4</v>
      </c>
      <c r="D22" s="108" cm="1">
        <f t="array" aca="1" ref="D22" ca="1">SUMPRODUCT(($G$3:$AK$3&gt;5)*ISNUMBER(SEARCH($G22:$AK22,"SP")))</f>
        <v>2</v>
      </c>
      <c r="E22" s="113">
        <f t="shared" ca="1" si="4"/>
        <v>2</v>
      </c>
      <c r="F22" s="114">
        <f t="shared" ca="1" si="5"/>
        <v>0</v>
      </c>
      <c r="G22" s="91" t="str">
        <f ca="1">IF($B22="","-",IF(SUMPRODUCT((Absent_nom=$B22)*(Absent_Du&lt;=G$1)*(G$1&lt;=Absent_au)),"I",IF(G$2="-","-",IF(COUNTIF(OFFSET(MesServices,G$2-1,,1),$B22),"S",IF(OFFSET(MesSpares,G$2-1,,1)=$B22,"P","-")))))</f>
        <v>S</v>
      </c>
      <c r="H22" s="91" t="str">
        <f ca="1">IF($B22="","-",IF(SUMPRODUCT((Absent_nom=$B22)*(Absent_Du&lt;=H$1)*(H$1&lt;=Absent_au)),"I",IF(H$2="-","-",IF(COUNTIF(OFFSET(MesServices,H$2-1,,1),$B22),"S",IF(OFFSET(MesSpares,H$2-1,,1)=$B22,"P","-")))))</f>
        <v>-</v>
      </c>
      <c r="I22" s="91" t="str">
        <f ca="1">IF($B22="","-",IF(SUMPRODUCT((Absent_nom=$B22)*(Absent_Du&lt;=I$1)*(I$1&lt;=Absent_au)),"I",IF(I$2="-","-",IF(COUNTIF(OFFSET(MesServices,I$2-1,,1),$B22),"S",IF(OFFSET(MesSpares,I$2-1,,1)=$B22,"P","-")))))</f>
        <v>-</v>
      </c>
      <c r="J22" s="91" t="str">
        <f ca="1">IF($B22="","-",IF(SUMPRODUCT((Absent_nom=$B22)*(Absent_Du&lt;=J$1)*(J$1&lt;=Absent_au)),"I",IF(J$2="-","-",IF(COUNTIF(OFFSET(MesServices,J$2-1,,1),$B22),"S",IF(OFFSET(MesSpares,J$2-1,,1)=$B22,"P","-")))))</f>
        <v>-</v>
      </c>
      <c r="K22" s="91" t="str">
        <f ca="1">IF($B22="","-",IF(SUMPRODUCT((Absent_nom=$B22)*(Absent_Du&lt;=K$1)*(K$1&lt;=Absent_au)),"I",IF(K$2="-","-",IF(COUNTIF(OFFSET(MesServices,K$2-1,,1),$B22),"S",IF(OFFSET(MesSpares,K$2-1,,1)=$B22,"P","-")))))</f>
        <v>-</v>
      </c>
      <c r="L22" s="91" t="str">
        <f ca="1">IF($B22="","-",IF(SUMPRODUCT((Absent_nom=$B22)*(Absent_Du&lt;=L$1)*(L$1&lt;=Absent_au)),"I",IF(L$2="-","-",IF(COUNTIF(OFFSET(MesServices,L$2-1,,1),$B22),"S",IF(OFFSET(MesSpares,L$2-1,,1)=$B22,"P","-")))))</f>
        <v>-</v>
      </c>
      <c r="M22" s="91" t="str">
        <f ca="1">IF($B22="","-",IF(SUMPRODUCT((Absent_nom=$B22)*(Absent_Du&lt;=M$1)*(M$1&lt;=Absent_au)),"I",IF(M$2="-","-",IF(COUNTIF(OFFSET(MesServices,M$2-1,,1),$B22),"S",IF(OFFSET(MesSpares,M$2-1,,1)=$B22,"P","-")))))</f>
        <v>-</v>
      </c>
      <c r="N22" s="91" t="str">
        <f ca="1">IF($B22="","-",IF(SUMPRODUCT((Absent_nom=$B22)*(Absent_Du&lt;=N$1)*(N$1&lt;=Absent_au)),"I",IF(N$2="-","-",IF(COUNTIF(OFFSET(MesServices,N$2-1,,1),$B22),"S",IF(OFFSET(MesSpares,N$2-1,,1)=$B22,"P","-")))))</f>
        <v>S</v>
      </c>
      <c r="O22" s="91" t="str">
        <f ca="1">IF($B22="","-",IF(SUMPRODUCT((Absent_nom=$B22)*(Absent_Du&lt;=O$1)*(O$1&lt;=Absent_au)),"I",IF(O$2="-","-",IF(COUNTIF(OFFSET(MesServices,O$2-1,,1),$B22),"S",IF(OFFSET(MesSpares,O$2-1,,1)=$B22,"P","-")))))</f>
        <v>-</v>
      </c>
      <c r="P22" s="91" t="str">
        <f ca="1">IF($B22="","-",IF(SUMPRODUCT((Absent_nom=$B22)*(Absent_Du&lt;=P$1)*(P$1&lt;=Absent_au)),"I",IF(P$2="-","-",IF(COUNTIF(OFFSET(MesServices,P$2-1,,1),$B22),"S",IF(OFFSET(MesSpares,P$2-1,,1)=$B22,"P","-")))))</f>
        <v>-</v>
      </c>
      <c r="Q22" s="91" t="str">
        <f ca="1">IF($B22="","-",IF(SUMPRODUCT((Absent_nom=$B22)*(Absent_Du&lt;=Q$1)*(Q$1&lt;=Absent_au)),"I",IF(Q$2="-","-",IF(COUNTIF(OFFSET(MesServices,Q$2-1,,1),$B22),"S",IF(OFFSET(MesSpares,Q$2-1,,1)=$B22,"P","-")))))</f>
        <v>P</v>
      </c>
      <c r="R22" s="91" t="str">
        <f ca="1">IF($B22="","-",IF(SUMPRODUCT((Absent_nom=$B22)*(Absent_Du&lt;=R$1)*(R$1&lt;=Absent_au)),"I",IF(R$2="-","-",IF(COUNTIF(OFFSET(MesServices,R$2-1,,1),$B22),"S",IF(OFFSET(MesSpares,R$2-1,,1)=$B22,"P","-")))))</f>
        <v>-</v>
      </c>
      <c r="S22" s="91" t="str">
        <f ca="1">IF($B22="","-",IF(SUMPRODUCT((Absent_nom=$B22)*(Absent_Du&lt;=S$1)*(S$1&lt;=Absent_au)),"I",IF(S$2="-","-",IF(COUNTIF(OFFSET(MesServices,S$2-1,,1),$B22),"S",IF(OFFSET(MesSpares,S$2-1,,1)=$B22,"P","-")))))</f>
        <v>-</v>
      </c>
      <c r="T22" s="91" t="str">
        <f ca="1">IF($B22="","-",IF(SUMPRODUCT((Absent_nom=$B22)*(Absent_Du&lt;=T$1)*(T$1&lt;=Absent_au)),"I",IF(T$2="-","-",IF(COUNTIF(OFFSET(MesServices,T$2-1,,1),$B22),"S",IF(OFFSET(MesSpares,T$2-1,,1)=$B22,"P","-")))))</f>
        <v>-</v>
      </c>
      <c r="U22" s="91" t="str">
        <f ca="1">IF($B22="","-",IF(SUMPRODUCT((Absent_nom=$B22)*(Absent_Du&lt;=U$1)*(U$1&lt;=Absent_au)),"I",IF(U$2="-","-",IF(COUNTIF(OFFSET(MesServices,U$2-1,,1),$B22),"S",IF(OFFSET(MesSpares,U$2-1,,1)=$B22,"P","-")))))</f>
        <v>-</v>
      </c>
      <c r="V22" s="91" t="str">
        <f ca="1">IF($B22="","-",IF(SUMPRODUCT((Absent_nom=$B22)*(Absent_Du&lt;=V$1)*(V$1&lt;=Absent_au)),"I",IF(V$2="-","-",IF(COUNTIF(OFFSET(MesServices,V$2-1,,1),$B22),"S",IF(OFFSET(MesSpares,V$2-1,,1)=$B22,"P","-")))))</f>
        <v>-</v>
      </c>
      <c r="W22" s="91" t="str">
        <f ca="1">IF($B22="","-",IF(SUMPRODUCT((Absent_nom=$B22)*(Absent_Du&lt;=W$1)*(W$1&lt;=Absent_au)),"I",IF(W$2="-","-",IF(COUNTIF(OFFSET(MesServices,W$2-1,,1),$B22),"S",IF(OFFSET(MesSpares,W$2-1,,1)=$B22,"P","-")))))</f>
        <v>-</v>
      </c>
      <c r="X22" s="91" t="str">
        <f ca="1">IF($B22="","-",IF(SUMPRODUCT((Absent_nom=$B22)*(Absent_Du&lt;=X$1)*(X$1&lt;=Absent_au)),"I",IF(X$2="-","-",IF(COUNTIF(OFFSET(MesServices,X$2-1,,1),$B22),"S",IF(OFFSET(MesSpares,X$2-1,,1)=$B22,"P","-")))))</f>
        <v>-</v>
      </c>
      <c r="Y22" s="91" t="str">
        <f ca="1">IF($B22="","-",IF(SUMPRODUCT((Absent_nom=$B22)*(Absent_Du&lt;=Y$1)*(Y$1&lt;=Absent_au)),"I",IF(Y$2="-","-",IF(COUNTIF(OFFSET(MesServices,Y$2-1,,1),$B22),"S",IF(OFFSET(MesSpares,Y$2-1,,1)=$B22,"P","-")))))</f>
        <v>-</v>
      </c>
      <c r="Z22" s="91" t="str">
        <f ca="1">IF($B22="","-",IF(SUMPRODUCT((Absent_nom=$B22)*(Absent_Du&lt;=Z$1)*(Z$1&lt;=Absent_au)),"I",IF(Z$2="-","-",IF(COUNTIF(OFFSET(MesServices,Z$2-1,,1),$B22),"S",IF(OFFSET(MesSpares,Z$2-1,,1)=$B22,"P","-")))))</f>
        <v>P</v>
      </c>
      <c r="AA22" s="91" t="str">
        <f ca="1">IF($B22="","-",IF(SUMPRODUCT((Absent_nom=$B22)*(Absent_Du&lt;=AA$1)*(AA$1&lt;=Absent_au)),"I",IF(AA$2="-","-",IF(COUNTIF(OFFSET(MesServices,AA$2-1,,1),$B22),"S",IF(OFFSET(MesSpares,AA$2-1,,1)=$B22,"P","-")))))</f>
        <v>-</v>
      </c>
      <c r="AB22" s="91" t="str">
        <f ca="1">IF($B22="","-",IF(SUMPRODUCT((Absent_nom=$B22)*(Absent_Du&lt;=AB$1)*(AB$1&lt;=Absent_au)),"I",IF(AB$2="-","-",IF(COUNTIF(OFFSET(MesServices,AB$2-1,,1),$B22),"S",IF(OFFSET(MesSpares,AB$2-1,,1)=$B22,"P","-")))))</f>
        <v>-</v>
      </c>
      <c r="AC22" s="91" t="str">
        <f ca="1">IF($B22="","-",IF(SUMPRODUCT((Absent_nom=$B22)*(Absent_Du&lt;=AC$1)*(AC$1&lt;=Absent_au)),"I",IF(AC$2="-","-",IF(COUNTIF(OFFSET(MesServices,AC$2-1,,1),$B22),"S",IF(OFFSET(MesSpares,AC$2-1,,1)=$B22,"P","-")))))</f>
        <v>S</v>
      </c>
      <c r="AD22" s="91" t="str">
        <f ca="1">IF($B22="","-",IF(SUMPRODUCT((Absent_nom=$B22)*(Absent_Du&lt;=AD$1)*(AD$1&lt;=Absent_au)),"I",IF(AD$2="-","-",IF(COUNTIF(OFFSET(MesServices,AD$2-1,,1),$B22),"S",IF(OFFSET(MesSpares,AD$2-1,,1)=$B22,"P","-")))))</f>
        <v>-</v>
      </c>
      <c r="AE22" s="91" t="str">
        <f ca="1">IF($B22="","-",IF(SUMPRODUCT((Absent_nom=$B22)*(Absent_Du&lt;=AE$1)*(AE$1&lt;=Absent_au)),"I",IF(AE$2="-","-",IF(COUNTIF(OFFSET(MesServices,AE$2-1,,1),$B22),"S",IF(OFFSET(MesSpares,AE$2-1,,1)=$B22,"P","-")))))</f>
        <v>-</v>
      </c>
      <c r="AF22" s="91" t="str">
        <f ca="1">IF($B22="","-",IF(SUMPRODUCT((Absent_nom=$B22)*(Absent_Du&lt;=AF$1)*(AF$1&lt;=Absent_au)),"I",IF(AF$2="-","-",IF(COUNTIF(OFFSET(MesServices,AF$2-1,,1),$B22),"S",IF(OFFSET(MesSpares,AF$2-1,,1)=$B22,"P","-")))))</f>
        <v>-</v>
      </c>
      <c r="AG22" s="91" t="str">
        <f ca="1">IF($B22="","-",IF(SUMPRODUCT((Absent_nom=$B22)*(Absent_Du&lt;=AG$1)*(AG$1&lt;=Absent_au)),"I",IF(AG$2="-","-",IF(COUNTIF(OFFSET(MesServices,AG$2-1,,1),$B22),"S",IF(OFFSET(MesSpares,AG$2-1,,1)=$B22,"P","-")))))</f>
        <v>-</v>
      </c>
      <c r="AH22" s="91" t="str">
        <f ca="1">IF($B22="","-",IF(SUMPRODUCT((Absent_nom=$B22)*(Absent_Du&lt;=AH$1)*(AH$1&lt;=Absent_au)),"I",IF(AH$2="-","-",IF(COUNTIF(OFFSET(MesServices,AH$2-1,,1),$B22),"S",IF(OFFSET(MesSpares,AH$2-1,,1)=$B22,"P","-")))))</f>
        <v>S</v>
      </c>
      <c r="AI22" s="91" t="str">
        <f ca="1">IF($B22="","-",IF(SUMPRODUCT((Absent_nom=$B22)*(Absent_Du&lt;=AI$1)*(AI$1&lt;=Absent_au)),"I",IF(AI$2="-","-",IF(COUNTIF(OFFSET(MesServices,AI$2-1,,1),$B22),"S",IF(OFFSET(MesSpares,AI$2-1,,1)=$B22,"P","-")))))</f>
        <v>-</v>
      </c>
      <c r="AJ22" s="91" t="str">
        <f ca="1">IF($B22="","-",IF(SUMPRODUCT((Absent_nom=$B22)*(Absent_Du&lt;=AJ$1)*(AJ$1&lt;=Absent_au)),"I",IF(AJ$2="-","-",IF(COUNTIF(OFFSET(MesServices,AJ$2-1,,1),$B22),"S",IF(OFFSET(MesSpares,AJ$2-1,,1)=$B22,"P","-")))))</f>
        <v>-</v>
      </c>
      <c r="AK22" s="92" t="str">
        <f ca="1">IF($B22="","-",IF(SUMPRODUCT((Absent_nom=$B22)*(Absent_Du&lt;=AK$1)*(AK$1&lt;=Absent_au)),"I",IF(AK$2="-","-",IF(COUNTIF(OFFSET(MesServices,AK$2-1,,1),$B22),"S",IF(OFFSET(MesSpares,AK$2-1,,1)=$B22,"P","-")))))</f>
        <v>-</v>
      </c>
    </row>
    <row r="23" spans="2:37" ht="30" customHeight="1" thickTop="1" thickBot="1" x14ac:dyDescent="0.3">
      <c r="B23" s="121" t="s">
        <v>103</v>
      </c>
      <c r="C23" s="112">
        <f t="shared" ca="1" si="3"/>
        <v>4</v>
      </c>
      <c r="D23" s="108" cm="1">
        <f t="array" aca="1" ref="D23" ca="1">SUMPRODUCT(($G$3:$AK$3&gt;5)*ISNUMBER(SEARCH($G23:$AK23,"SP")))</f>
        <v>1</v>
      </c>
      <c r="E23" s="113">
        <f t="shared" ca="1" si="4"/>
        <v>1</v>
      </c>
      <c r="F23" s="114">
        <f t="shared" ca="1" si="5"/>
        <v>0</v>
      </c>
      <c r="G23" s="91" t="str">
        <f ca="1">IF($B23="","-",IF(SUMPRODUCT((Absent_nom=$B23)*(Absent_Du&lt;=G$1)*(G$1&lt;=Absent_au)),"I",IF(G$2="-","-",IF(COUNTIF(OFFSET(MesServices,G$2-1,,1),$B23),"S",IF(OFFSET(MesSpares,G$2-1,,1)=$B23,"P","-")))))</f>
        <v>P</v>
      </c>
      <c r="H23" s="91" t="str">
        <f ca="1">IF($B23="","-",IF(SUMPRODUCT((Absent_nom=$B23)*(Absent_Du&lt;=H$1)*(H$1&lt;=Absent_au)),"I",IF(H$2="-","-",IF(COUNTIF(OFFSET(MesServices,H$2-1,,1),$B23),"S",IF(OFFSET(MesSpares,H$2-1,,1)=$B23,"P","-")))))</f>
        <v>-</v>
      </c>
      <c r="I23" s="91" t="str">
        <f ca="1">IF($B23="","-",IF(SUMPRODUCT((Absent_nom=$B23)*(Absent_Du&lt;=I$1)*(I$1&lt;=Absent_au)),"I",IF(I$2="-","-",IF(COUNTIF(OFFSET(MesServices,I$2-1,,1),$B23),"S",IF(OFFSET(MesSpares,I$2-1,,1)=$B23,"P","-")))))</f>
        <v>-</v>
      </c>
      <c r="J23" s="91" t="str">
        <f ca="1">IF($B23="","-",IF(SUMPRODUCT((Absent_nom=$B23)*(Absent_Du&lt;=J$1)*(J$1&lt;=Absent_au)),"I",IF(J$2="-","-",IF(COUNTIF(OFFSET(MesServices,J$2-1,,1),$B23),"S",IF(OFFSET(MesSpares,J$2-1,,1)=$B23,"P","-")))))</f>
        <v>-</v>
      </c>
      <c r="K23" s="91" t="str">
        <f ca="1">IF($B23="","-",IF(SUMPRODUCT((Absent_nom=$B23)*(Absent_Du&lt;=K$1)*(K$1&lt;=Absent_au)),"I",IF(K$2="-","-",IF(COUNTIF(OFFSET(MesServices,K$2-1,,1),$B23),"S",IF(OFFSET(MesSpares,K$2-1,,1)=$B23,"P","-")))))</f>
        <v>-</v>
      </c>
      <c r="L23" s="91" t="str">
        <f ca="1">IF($B23="","-",IF(SUMPRODUCT((Absent_nom=$B23)*(Absent_Du&lt;=L$1)*(L$1&lt;=Absent_au)),"I",IF(L$2="-","-",IF(COUNTIF(OFFSET(MesServices,L$2-1,,1),$B23),"S",IF(OFFSET(MesSpares,L$2-1,,1)=$B23,"P","-")))))</f>
        <v>S</v>
      </c>
      <c r="M23" s="91" t="str">
        <f ca="1">IF($B23="","-",IF(SUMPRODUCT((Absent_nom=$B23)*(Absent_Du&lt;=M$1)*(M$1&lt;=Absent_au)),"I",IF(M$2="-","-",IF(COUNTIF(OFFSET(MesServices,M$2-1,,1),$B23),"S",IF(OFFSET(MesSpares,M$2-1,,1)=$B23,"P","-")))))</f>
        <v>-</v>
      </c>
      <c r="N23" s="91" t="str">
        <f ca="1">IF($B23="","-",IF(SUMPRODUCT((Absent_nom=$B23)*(Absent_Du&lt;=N$1)*(N$1&lt;=Absent_au)),"I",IF(N$2="-","-",IF(COUNTIF(OFFSET(MesServices,N$2-1,,1),$B23),"S",IF(OFFSET(MesSpares,N$2-1,,1)=$B23,"P","-")))))</f>
        <v>-</v>
      </c>
      <c r="O23" s="91" t="str">
        <f ca="1">IF($B23="","-",IF(SUMPRODUCT((Absent_nom=$B23)*(Absent_Du&lt;=O$1)*(O$1&lt;=Absent_au)),"I",IF(O$2="-","-",IF(COUNTIF(OFFSET(MesServices,O$2-1,,1),$B23),"S",IF(OFFSET(MesSpares,O$2-1,,1)=$B23,"P","-")))))</f>
        <v>-</v>
      </c>
      <c r="P23" s="91" t="str">
        <f ca="1">IF($B23="","-",IF(SUMPRODUCT((Absent_nom=$B23)*(Absent_Du&lt;=P$1)*(P$1&lt;=Absent_au)),"I",IF(P$2="-","-",IF(COUNTIF(OFFSET(MesServices,P$2-1,,1),$B23),"S",IF(OFFSET(MesSpares,P$2-1,,1)=$B23,"P","-")))))</f>
        <v>S</v>
      </c>
      <c r="Q23" s="91" t="str">
        <f ca="1">IF($B23="","-",IF(SUMPRODUCT((Absent_nom=$B23)*(Absent_Du&lt;=Q$1)*(Q$1&lt;=Absent_au)),"I",IF(Q$2="-","-",IF(COUNTIF(OFFSET(MesServices,Q$2-1,,1),$B23),"S",IF(OFFSET(MesSpares,Q$2-1,,1)=$B23,"P","-")))))</f>
        <v>-</v>
      </c>
      <c r="R23" s="91" t="str">
        <f ca="1">IF($B23="","-",IF(SUMPRODUCT((Absent_nom=$B23)*(Absent_Du&lt;=R$1)*(R$1&lt;=Absent_au)),"I",IF(R$2="-","-",IF(COUNTIF(OFFSET(MesServices,R$2-1,,1),$B23),"S",IF(OFFSET(MesSpares,R$2-1,,1)=$B23,"P","-")))))</f>
        <v>-</v>
      </c>
      <c r="S23" s="91" t="str">
        <f ca="1">IF($B23="","-",IF(SUMPRODUCT((Absent_nom=$B23)*(Absent_Du&lt;=S$1)*(S$1&lt;=Absent_au)),"I",IF(S$2="-","-",IF(COUNTIF(OFFSET(MesServices,S$2-1,,1),$B23),"S",IF(OFFSET(MesSpares,S$2-1,,1)=$B23,"P","-")))))</f>
        <v>-</v>
      </c>
      <c r="T23" s="91" t="str">
        <f ca="1">IF($B23="","-",IF(SUMPRODUCT((Absent_nom=$B23)*(Absent_Du&lt;=T$1)*(T$1&lt;=Absent_au)),"I",IF(T$2="-","-",IF(COUNTIF(OFFSET(MesServices,T$2-1,,1),$B23),"S",IF(OFFSET(MesSpares,T$2-1,,1)=$B23,"P","-")))))</f>
        <v>-</v>
      </c>
      <c r="U23" s="91" t="str">
        <f ca="1">IF($B23="","-",IF(SUMPRODUCT((Absent_nom=$B23)*(Absent_Du&lt;=U$1)*(U$1&lt;=Absent_au)),"I",IF(U$2="-","-",IF(COUNTIF(OFFSET(MesServices,U$2-1,,1),$B23),"S",IF(OFFSET(MesSpares,U$2-1,,1)=$B23,"P","-")))))</f>
        <v>-</v>
      </c>
      <c r="V23" s="91" t="str">
        <f ca="1">IF($B23="","-",IF(SUMPRODUCT((Absent_nom=$B23)*(Absent_Du&lt;=V$1)*(V$1&lt;=Absent_au)),"I",IF(V$2="-","-",IF(COUNTIF(OFFSET(MesServices,V$2-1,,1),$B23),"S",IF(OFFSET(MesSpares,V$2-1,,1)=$B23,"P","-")))))</f>
        <v>-</v>
      </c>
      <c r="W23" s="91" t="str">
        <f ca="1">IF($B23="","-",IF(SUMPRODUCT((Absent_nom=$B23)*(Absent_Du&lt;=W$1)*(W$1&lt;=Absent_au)),"I",IF(W$2="-","-",IF(COUNTIF(OFFSET(MesServices,W$2-1,,1),$B23),"S",IF(OFFSET(MesSpares,W$2-1,,1)=$B23,"P","-")))))</f>
        <v>-</v>
      </c>
      <c r="X23" s="91" t="str">
        <f ca="1">IF($B23="","-",IF(SUMPRODUCT((Absent_nom=$B23)*(Absent_Du&lt;=X$1)*(X$1&lt;=Absent_au)),"I",IF(X$2="-","-",IF(COUNTIF(OFFSET(MesServices,X$2-1,,1),$B23),"S",IF(OFFSET(MesSpares,X$2-1,,1)=$B23,"P","-")))))</f>
        <v>-</v>
      </c>
      <c r="Y23" s="91" t="str">
        <f ca="1">IF($B23="","-",IF(SUMPRODUCT((Absent_nom=$B23)*(Absent_Du&lt;=Y$1)*(Y$1&lt;=Absent_au)),"I",IF(Y$2="-","-",IF(COUNTIF(OFFSET(MesServices,Y$2-1,,1),$B23),"S",IF(OFFSET(MesSpares,Y$2-1,,1)=$B23,"P","-")))))</f>
        <v>S</v>
      </c>
      <c r="Z23" s="91" t="str">
        <f ca="1">IF($B23="","-",IF(SUMPRODUCT((Absent_nom=$B23)*(Absent_Du&lt;=Z$1)*(Z$1&lt;=Absent_au)),"I",IF(Z$2="-","-",IF(COUNTIF(OFFSET(MesServices,Z$2-1,,1),$B23),"S",IF(OFFSET(MesSpares,Z$2-1,,1)=$B23,"P","-")))))</f>
        <v>-</v>
      </c>
      <c r="AA23" s="91" t="str">
        <f ca="1">IF($B23="","-",IF(SUMPRODUCT((Absent_nom=$B23)*(Absent_Du&lt;=AA$1)*(AA$1&lt;=Absent_au)),"I",IF(AA$2="-","-",IF(COUNTIF(OFFSET(MesServices,AA$2-1,,1),$B23),"S",IF(OFFSET(MesSpares,AA$2-1,,1)=$B23,"P","-")))))</f>
        <v>-</v>
      </c>
      <c r="AB23" s="91" t="str">
        <f ca="1">IF($B23="","-",IF(SUMPRODUCT((Absent_nom=$B23)*(Absent_Du&lt;=AB$1)*(AB$1&lt;=Absent_au)),"I",IF(AB$2="-","-",IF(COUNTIF(OFFSET(MesServices,AB$2-1,,1),$B23),"S",IF(OFFSET(MesSpares,AB$2-1,,1)=$B23,"P","-")))))</f>
        <v>-</v>
      </c>
      <c r="AC23" s="91" t="str">
        <f ca="1">IF($B23="","-",IF(SUMPRODUCT((Absent_nom=$B23)*(Absent_Du&lt;=AC$1)*(AC$1&lt;=Absent_au)),"I",IF(AC$2="-","-",IF(COUNTIF(OFFSET(MesServices,AC$2-1,,1),$B23),"S",IF(OFFSET(MesSpares,AC$2-1,,1)=$B23,"P","-")))))</f>
        <v>-</v>
      </c>
      <c r="AD23" s="91" t="str">
        <f ca="1">IF($B23="","-",IF(SUMPRODUCT((Absent_nom=$B23)*(Absent_Du&lt;=AD$1)*(AD$1&lt;=Absent_au)),"I",IF(AD$2="-","-",IF(COUNTIF(OFFSET(MesServices,AD$2-1,,1),$B23),"S",IF(OFFSET(MesSpares,AD$2-1,,1)=$B23,"P","-")))))</f>
        <v>-</v>
      </c>
      <c r="AE23" s="91" t="str">
        <f ca="1">IF($B23="","-",IF(SUMPRODUCT((Absent_nom=$B23)*(Absent_Du&lt;=AE$1)*(AE$1&lt;=Absent_au)),"I",IF(AE$2="-","-",IF(COUNTIF(OFFSET(MesServices,AE$2-1,,1),$B23),"S",IF(OFFSET(MesSpares,AE$2-1,,1)=$B23,"P","-")))))</f>
        <v>-</v>
      </c>
      <c r="AF23" s="91" t="str">
        <f ca="1">IF($B23="","-",IF(SUMPRODUCT((Absent_nom=$B23)*(Absent_Du&lt;=AF$1)*(AF$1&lt;=Absent_au)),"I",IF(AF$2="-","-",IF(COUNTIF(OFFSET(MesServices,AF$2-1,,1),$B23),"S",IF(OFFSET(MesSpares,AF$2-1,,1)=$B23,"P","-")))))</f>
        <v>S</v>
      </c>
      <c r="AG23" s="91" t="str">
        <f ca="1">IF($B23="","-",IF(SUMPRODUCT((Absent_nom=$B23)*(Absent_Du&lt;=AG$1)*(AG$1&lt;=Absent_au)),"I",IF(AG$2="-","-",IF(COUNTIF(OFFSET(MesServices,AG$2-1,,1),$B23),"S",IF(OFFSET(MesSpares,AG$2-1,,1)=$B23,"P","-")))))</f>
        <v>-</v>
      </c>
      <c r="AH23" s="91" t="str">
        <f ca="1">IF($B23="","-",IF(SUMPRODUCT((Absent_nom=$B23)*(Absent_Du&lt;=AH$1)*(AH$1&lt;=Absent_au)),"I",IF(AH$2="-","-",IF(COUNTIF(OFFSET(MesServices,AH$2-1,,1),$B23),"S",IF(OFFSET(MesSpares,AH$2-1,,1)=$B23,"P","-")))))</f>
        <v>-</v>
      </c>
      <c r="AI23" s="91" t="str">
        <f ca="1">IF($B23="","-",IF(SUMPRODUCT((Absent_nom=$B23)*(Absent_Du&lt;=AI$1)*(AI$1&lt;=Absent_au)),"I",IF(AI$2="-","-",IF(COUNTIF(OFFSET(MesServices,AI$2-1,,1),$B23),"S",IF(OFFSET(MesSpares,AI$2-1,,1)=$B23,"P","-")))))</f>
        <v>-</v>
      </c>
      <c r="AJ23" s="91" t="str">
        <f ca="1">IF($B23="","-",IF(SUMPRODUCT((Absent_nom=$B23)*(Absent_Du&lt;=AJ$1)*(AJ$1&lt;=Absent_au)),"I",IF(AJ$2="-","-",IF(COUNTIF(OFFSET(MesServices,AJ$2-1,,1),$B23),"S",IF(OFFSET(MesSpares,AJ$2-1,,1)=$B23,"P","-")))))</f>
        <v>-</v>
      </c>
      <c r="AK23" s="92" t="str">
        <f ca="1">IF($B23="","-",IF(SUMPRODUCT((Absent_nom=$B23)*(Absent_Du&lt;=AK$1)*(AK$1&lt;=Absent_au)),"I",IF(AK$2="-","-",IF(COUNTIF(OFFSET(MesServices,AK$2-1,,1),$B23),"S",IF(OFFSET(MesSpares,AK$2-1,,1)=$B23,"P","-")))))</f>
        <v>-</v>
      </c>
    </row>
    <row r="24" spans="2:37" ht="30" customHeight="1" thickTop="1" thickBot="1" x14ac:dyDescent="0.3">
      <c r="B24" s="121" t="s">
        <v>104</v>
      </c>
      <c r="C24" s="112">
        <f t="shared" ca="1" si="3"/>
        <v>4</v>
      </c>
      <c r="D24" s="108" cm="1">
        <f t="array" aca="1" ref="D24" ca="1">SUMPRODUCT(($G$3:$AK$3&gt;5)*ISNUMBER(SEARCH($G24:$AK24,"SP")))</f>
        <v>2</v>
      </c>
      <c r="E24" s="113">
        <f t="shared" ca="1" si="4"/>
        <v>1</v>
      </c>
      <c r="F24" s="114">
        <f t="shared" ca="1" si="5"/>
        <v>0</v>
      </c>
      <c r="G24" s="91" t="str">
        <f ca="1">IF($B24="","-",IF(SUMPRODUCT((Absent_nom=$B24)*(Absent_Du&lt;=G$1)*(G$1&lt;=Absent_au)),"I",IF(G$2="-","-",IF(COUNTIF(OFFSET(MesServices,G$2-1,,1),$B24),"S",IF(OFFSET(MesSpares,G$2-1,,1)=$B24,"P","-")))))</f>
        <v>-</v>
      </c>
      <c r="H24" s="91" t="str">
        <f ca="1">IF($B24="","-",IF(SUMPRODUCT((Absent_nom=$B24)*(Absent_Du&lt;=H$1)*(H$1&lt;=Absent_au)),"I",IF(H$2="-","-",IF(COUNTIF(OFFSET(MesServices,H$2-1,,1),$B24),"S",IF(OFFSET(MesSpares,H$2-1,,1)=$B24,"P","-")))))</f>
        <v>-</v>
      </c>
      <c r="I24" s="91" t="str">
        <f ca="1">IF($B24="","-",IF(SUMPRODUCT((Absent_nom=$B24)*(Absent_Du&lt;=I$1)*(I$1&lt;=Absent_au)),"I",IF(I$2="-","-",IF(COUNTIF(OFFSET(MesServices,I$2-1,,1),$B24),"S",IF(OFFSET(MesSpares,I$2-1,,1)=$B24,"P","-")))))</f>
        <v>-</v>
      </c>
      <c r="J24" s="91" t="str">
        <f ca="1">IF($B24="","-",IF(SUMPRODUCT((Absent_nom=$B24)*(Absent_Du&lt;=J$1)*(J$1&lt;=Absent_au)),"I",IF(J$2="-","-",IF(COUNTIF(OFFSET(MesServices,J$2-1,,1),$B24),"S",IF(OFFSET(MesSpares,J$2-1,,1)=$B24,"P","-")))))</f>
        <v>-</v>
      </c>
      <c r="K24" s="91" t="str">
        <f ca="1">IF($B24="","-",IF(SUMPRODUCT((Absent_nom=$B24)*(Absent_Du&lt;=K$1)*(K$1&lt;=Absent_au)),"I",IF(K$2="-","-",IF(COUNTIF(OFFSET(MesServices,K$2-1,,1),$B24),"S",IF(OFFSET(MesSpares,K$2-1,,1)=$B24,"P","-")))))</f>
        <v>-</v>
      </c>
      <c r="L24" s="91" t="str">
        <f ca="1">IF($B24="","-",IF(SUMPRODUCT((Absent_nom=$B24)*(Absent_Du&lt;=L$1)*(L$1&lt;=Absent_au)),"I",IF(L$2="-","-",IF(COUNTIF(OFFSET(MesServices,L$2-1,,1),$B24),"S",IF(OFFSET(MesSpares,L$2-1,,1)=$B24,"P","-")))))</f>
        <v>S</v>
      </c>
      <c r="M24" s="91" t="str">
        <f ca="1">IF($B24="","-",IF(SUMPRODUCT((Absent_nom=$B24)*(Absent_Du&lt;=M$1)*(M$1&lt;=Absent_au)),"I",IF(M$2="-","-",IF(COUNTIF(OFFSET(MesServices,M$2-1,,1),$B24),"S",IF(OFFSET(MesSpares,M$2-1,,1)=$B24,"P","-")))))</f>
        <v>-</v>
      </c>
      <c r="N24" s="91" t="str">
        <f ca="1">IF($B24="","-",IF(SUMPRODUCT((Absent_nom=$B24)*(Absent_Du&lt;=N$1)*(N$1&lt;=Absent_au)),"I",IF(N$2="-","-",IF(COUNTIF(OFFSET(MesServices,N$2-1,,1),$B24),"S",IF(OFFSET(MesSpares,N$2-1,,1)=$B24,"P","-")))))</f>
        <v>-</v>
      </c>
      <c r="O24" s="91" t="str">
        <f ca="1">IF($B24="","-",IF(SUMPRODUCT((Absent_nom=$B24)*(Absent_Du&lt;=O$1)*(O$1&lt;=Absent_au)),"I",IF(O$2="-","-",IF(COUNTIF(OFFSET(MesServices,O$2-1,,1),$B24),"S",IF(OFFSET(MesSpares,O$2-1,,1)=$B24,"P","-")))))</f>
        <v>-</v>
      </c>
      <c r="P24" s="91" t="str">
        <f ca="1">IF($B24="","-",IF(SUMPRODUCT((Absent_nom=$B24)*(Absent_Du&lt;=P$1)*(P$1&lt;=Absent_au)),"I",IF(P$2="-","-",IF(COUNTIF(OFFSET(MesServices,P$2-1,,1),$B24),"S",IF(OFFSET(MesSpares,P$2-1,,1)=$B24,"P","-")))))</f>
        <v>-</v>
      </c>
      <c r="Q24" s="91" t="str">
        <f ca="1">IF($B24="","-",IF(SUMPRODUCT((Absent_nom=$B24)*(Absent_Du&lt;=Q$1)*(Q$1&lt;=Absent_au)),"I",IF(Q$2="-","-",IF(COUNTIF(OFFSET(MesServices,Q$2-1,,1),$B24),"S",IF(OFFSET(MesSpares,Q$2-1,,1)=$B24,"P","-")))))</f>
        <v>-</v>
      </c>
      <c r="R24" s="91" t="str">
        <f ca="1">IF($B24="","-",IF(SUMPRODUCT((Absent_nom=$B24)*(Absent_Du&lt;=R$1)*(R$1&lt;=Absent_au)),"I",IF(R$2="-","-",IF(COUNTIF(OFFSET(MesServices,R$2-1,,1),$B24),"S",IF(OFFSET(MesSpares,R$2-1,,1)=$B24,"P","-")))))</f>
        <v>-</v>
      </c>
      <c r="S24" s="91" t="str">
        <f ca="1">IF($B24="","-",IF(SUMPRODUCT((Absent_nom=$B24)*(Absent_Du&lt;=S$1)*(S$1&lt;=Absent_au)),"I",IF(S$2="-","-",IF(COUNTIF(OFFSET(MesServices,S$2-1,,1),$B24),"S",IF(OFFSET(MesSpares,S$2-1,,1)=$B24,"P","-")))))</f>
        <v>-</v>
      </c>
      <c r="T24" s="91" t="str">
        <f ca="1">IF($B24="","-",IF(SUMPRODUCT((Absent_nom=$B24)*(Absent_Du&lt;=T$1)*(T$1&lt;=Absent_au)),"I",IF(T$2="-","-",IF(COUNTIF(OFFSET(MesServices,T$2-1,,1),$B24),"S",IF(OFFSET(MesSpares,T$2-1,,1)=$B24,"P","-")))))</f>
        <v>S</v>
      </c>
      <c r="U24" s="91" t="str">
        <f ca="1">IF($B24="","-",IF(SUMPRODUCT((Absent_nom=$B24)*(Absent_Du&lt;=U$1)*(U$1&lt;=Absent_au)),"I",IF(U$2="-","-",IF(COUNTIF(OFFSET(MesServices,U$2-1,,1),$B24),"S",IF(OFFSET(MesSpares,U$2-1,,1)=$B24,"P","-")))))</f>
        <v>-</v>
      </c>
      <c r="V24" s="91" t="str">
        <f ca="1">IF($B24="","-",IF(SUMPRODUCT((Absent_nom=$B24)*(Absent_Du&lt;=V$1)*(V$1&lt;=Absent_au)),"I",IF(V$2="-","-",IF(COUNTIF(OFFSET(MesServices,V$2-1,,1),$B24),"S",IF(OFFSET(MesSpares,V$2-1,,1)=$B24,"P","-")))))</f>
        <v>P</v>
      </c>
      <c r="W24" s="91" t="str">
        <f ca="1">IF($B24="","-",IF(SUMPRODUCT((Absent_nom=$B24)*(Absent_Du&lt;=W$1)*(W$1&lt;=Absent_au)),"I",IF(W$2="-","-",IF(COUNTIF(OFFSET(MesServices,W$2-1,,1),$B24),"S",IF(OFFSET(MesSpares,W$2-1,,1)=$B24,"P","-")))))</f>
        <v>-</v>
      </c>
      <c r="X24" s="91" t="str">
        <f ca="1">IF($B24="","-",IF(SUMPRODUCT((Absent_nom=$B24)*(Absent_Du&lt;=X$1)*(X$1&lt;=Absent_au)),"I",IF(X$2="-","-",IF(COUNTIF(OFFSET(MesServices,X$2-1,,1),$B24),"S",IF(OFFSET(MesSpares,X$2-1,,1)=$B24,"P","-")))))</f>
        <v>-</v>
      </c>
      <c r="Y24" s="91" t="str">
        <f ca="1">IF($B24="","-",IF(SUMPRODUCT((Absent_nom=$B24)*(Absent_Du&lt;=Y$1)*(Y$1&lt;=Absent_au)),"I",IF(Y$2="-","-",IF(COUNTIF(OFFSET(MesServices,Y$2-1,,1),$B24),"S",IF(OFFSET(MesSpares,Y$2-1,,1)=$B24,"P","-")))))</f>
        <v>-</v>
      </c>
      <c r="Z24" s="91" t="str">
        <f ca="1">IF($B24="","-",IF(SUMPRODUCT((Absent_nom=$B24)*(Absent_Du&lt;=Z$1)*(Z$1&lt;=Absent_au)),"I",IF(Z$2="-","-",IF(COUNTIF(OFFSET(MesServices,Z$2-1,,1),$B24),"S",IF(OFFSET(MesSpares,Z$2-1,,1)=$B24,"P","-")))))</f>
        <v>-</v>
      </c>
      <c r="AA24" s="91" t="str">
        <f ca="1">IF($B24="","-",IF(SUMPRODUCT((Absent_nom=$B24)*(Absent_Du&lt;=AA$1)*(AA$1&lt;=Absent_au)),"I",IF(AA$2="-","-",IF(COUNTIF(OFFSET(MesServices,AA$2-1,,1),$B24),"S",IF(OFFSET(MesSpares,AA$2-1,,1)=$B24,"P","-")))))</f>
        <v>-</v>
      </c>
      <c r="AB24" s="91" t="str">
        <f ca="1">IF($B24="","-",IF(SUMPRODUCT((Absent_nom=$B24)*(Absent_Du&lt;=AB$1)*(AB$1&lt;=Absent_au)),"I",IF(AB$2="-","-",IF(COUNTIF(OFFSET(MesServices,AB$2-1,,1),$B24),"S",IF(OFFSET(MesSpares,AB$2-1,,1)=$B24,"P","-")))))</f>
        <v>S</v>
      </c>
      <c r="AC24" s="91" t="str">
        <f ca="1">IF($B24="","-",IF(SUMPRODUCT((Absent_nom=$B24)*(Absent_Du&lt;=AC$1)*(AC$1&lt;=Absent_au)),"I",IF(AC$2="-","-",IF(COUNTIF(OFFSET(MesServices,AC$2-1,,1),$B24),"S",IF(OFFSET(MesSpares,AC$2-1,,1)=$B24,"P","-")))))</f>
        <v>-</v>
      </c>
      <c r="AD24" s="91" t="str">
        <f ca="1">IF($B24="","-",IF(SUMPRODUCT((Absent_nom=$B24)*(Absent_Du&lt;=AD$1)*(AD$1&lt;=Absent_au)),"I",IF(AD$2="-","-",IF(COUNTIF(OFFSET(MesServices,AD$2-1,,1),$B24),"S",IF(OFFSET(MesSpares,AD$2-1,,1)=$B24,"P","-")))))</f>
        <v>-</v>
      </c>
      <c r="AE24" s="91" t="str">
        <f ca="1">IF($B24="","-",IF(SUMPRODUCT((Absent_nom=$B24)*(Absent_Du&lt;=AE$1)*(AE$1&lt;=Absent_au)),"I",IF(AE$2="-","-",IF(COUNTIF(OFFSET(MesServices,AE$2-1,,1),$B24),"S",IF(OFFSET(MesSpares,AE$2-1,,1)=$B24,"P","-")))))</f>
        <v>-</v>
      </c>
      <c r="AF24" s="91" t="str">
        <f ca="1">IF($B24="","-",IF(SUMPRODUCT((Absent_nom=$B24)*(Absent_Du&lt;=AF$1)*(AF$1&lt;=Absent_au)),"I",IF(AF$2="-","-",IF(COUNTIF(OFFSET(MesServices,AF$2-1,,1),$B24),"S",IF(OFFSET(MesSpares,AF$2-1,,1)=$B24,"P","-")))))</f>
        <v>-</v>
      </c>
      <c r="AG24" s="91" t="str">
        <f ca="1">IF($B24="","-",IF(SUMPRODUCT((Absent_nom=$B24)*(Absent_Du&lt;=AG$1)*(AG$1&lt;=Absent_au)),"I",IF(AG$2="-","-",IF(COUNTIF(OFFSET(MesServices,AG$2-1,,1),$B24),"S",IF(OFFSET(MesSpares,AG$2-1,,1)=$B24,"P","-")))))</f>
        <v>-</v>
      </c>
      <c r="AH24" s="91" t="str">
        <f ca="1">IF($B24="","-",IF(SUMPRODUCT((Absent_nom=$B24)*(Absent_Du&lt;=AH$1)*(AH$1&lt;=Absent_au)),"I",IF(AH$2="-","-",IF(COUNTIF(OFFSET(MesServices,AH$2-1,,1),$B24),"S",IF(OFFSET(MesSpares,AH$2-1,,1)=$B24,"P","-")))))</f>
        <v>-</v>
      </c>
      <c r="AI24" s="91" t="str">
        <f ca="1">IF($B24="","-",IF(SUMPRODUCT((Absent_nom=$B24)*(Absent_Du&lt;=AI$1)*(AI$1&lt;=Absent_au)),"I",IF(AI$2="-","-",IF(COUNTIF(OFFSET(MesServices,AI$2-1,,1),$B24),"S",IF(OFFSET(MesSpares,AI$2-1,,1)=$B24,"P","-")))))</f>
        <v>S</v>
      </c>
      <c r="AJ24" s="91" t="str">
        <f ca="1">IF($B24="","-",IF(SUMPRODUCT((Absent_nom=$B24)*(Absent_Du&lt;=AJ$1)*(AJ$1&lt;=Absent_au)),"I",IF(AJ$2="-","-",IF(COUNTIF(OFFSET(MesServices,AJ$2-1,,1),$B24),"S",IF(OFFSET(MesSpares,AJ$2-1,,1)=$B24,"P","-")))))</f>
        <v>-</v>
      </c>
      <c r="AK24" s="92" t="str">
        <f ca="1">IF($B24="","-",IF(SUMPRODUCT((Absent_nom=$B24)*(Absent_Du&lt;=AK$1)*(AK$1&lt;=Absent_au)),"I",IF(AK$2="-","-",IF(COUNTIF(OFFSET(MesServices,AK$2-1,,1),$B24),"S",IF(OFFSET(MesSpares,AK$2-1,,1)=$B24,"P","-")))))</f>
        <v>-</v>
      </c>
    </row>
    <row r="25" spans="2:37" ht="30" customHeight="1" thickTop="1" thickBot="1" x14ac:dyDescent="0.3">
      <c r="B25" s="121" t="s">
        <v>105</v>
      </c>
      <c r="C25" s="112">
        <f t="shared" ca="1" si="3"/>
        <v>4</v>
      </c>
      <c r="D25" s="108" cm="1">
        <f t="array" aca="1" ref="D25" ca="1">SUMPRODUCT(($G$3:$AK$3&gt;5)*ISNUMBER(SEARCH($G25:$AK25,"SP")))</f>
        <v>1</v>
      </c>
      <c r="E25" s="113">
        <f t="shared" ca="1" si="4"/>
        <v>1</v>
      </c>
      <c r="F25" s="114">
        <f t="shared" ca="1" si="5"/>
        <v>0</v>
      </c>
      <c r="G25" s="91" t="str">
        <f ca="1">IF($B25="","-",IF(SUMPRODUCT((Absent_nom=$B25)*(Absent_Du&lt;=G$1)*(G$1&lt;=Absent_au)),"I",IF(G$2="-","-",IF(COUNTIF(OFFSET(MesServices,G$2-1,,1),$B25),"S",IF(OFFSET(MesSpares,G$2-1,,1)=$B25,"P","-")))))</f>
        <v>-</v>
      </c>
      <c r="H25" s="91" t="str">
        <f ca="1">IF($B25="","-",IF(SUMPRODUCT((Absent_nom=$B25)*(Absent_Du&lt;=H$1)*(H$1&lt;=Absent_au)),"I",IF(H$2="-","-",IF(COUNTIF(OFFSET(MesServices,H$2-1,,1),$B25),"S",IF(OFFSET(MesSpares,H$2-1,,1)=$B25,"P","-")))))</f>
        <v>-</v>
      </c>
      <c r="I25" s="91" t="str">
        <f ca="1">IF($B25="","-",IF(SUMPRODUCT((Absent_nom=$B25)*(Absent_Du&lt;=I$1)*(I$1&lt;=Absent_au)),"I",IF(I$2="-","-",IF(COUNTIF(OFFSET(MesServices,I$2-1,,1),$B25),"S",IF(OFFSET(MesSpares,I$2-1,,1)=$B25,"P","-")))))</f>
        <v>-</v>
      </c>
      <c r="J25" s="91" t="str">
        <f ca="1">IF($B25="","-",IF(SUMPRODUCT((Absent_nom=$B25)*(Absent_Du&lt;=J$1)*(J$1&lt;=Absent_au)),"I",IF(J$2="-","-",IF(COUNTIF(OFFSET(MesServices,J$2-1,,1),$B25),"S",IF(OFFSET(MesSpares,J$2-1,,1)=$B25,"P","-")))))</f>
        <v>S</v>
      </c>
      <c r="K25" s="91" t="str">
        <f ca="1">IF($B25="","-",IF(SUMPRODUCT((Absent_nom=$B25)*(Absent_Du&lt;=K$1)*(K$1&lt;=Absent_au)),"I",IF(K$2="-","-",IF(COUNTIF(OFFSET(MesServices,K$2-1,,1),$B25),"S",IF(OFFSET(MesSpares,K$2-1,,1)=$B25,"P","-")))))</f>
        <v>-</v>
      </c>
      <c r="L25" s="91" t="str">
        <f ca="1">IF($B25="","-",IF(SUMPRODUCT((Absent_nom=$B25)*(Absent_Du&lt;=L$1)*(L$1&lt;=Absent_au)),"I",IF(L$2="-","-",IF(COUNTIF(OFFSET(MesServices,L$2-1,,1),$B25),"S",IF(OFFSET(MesSpares,L$2-1,,1)=$B25,"P","-")))))</f>
        <v>-</v>
      </c>
      <c r="M25" s="91" t="str">
        <f ca="1">IF($B25="","-",IF(SUMPRODUCT((Absent_nom=$B25)*(Absent_Du&lt;=M$1)*(M$1&lt;=Absent_au)),"I",IF(M$2="-","-",IF(COUNTIF(OFFSET(MesServices,M$2-1,,1),$B25),"S",IF(OFFSET(MesSpares,M$2-1,,1)=$B25,"P","-")))))</f>
        <v>-</v>
      </c>
      <c r="N25" s="91" t="str">
        <f ca="1">IF($B25="","-",IF(SUMPRODUCT((Absent_nom=$B25)*(Absent_Du&lt;=N$1)*(N$1&lt;=Absent_au)),"I",IF(N$2="-","-",IF(COUNTIF(OFFSET(MesServices,N$2-1,,1),$B25),"S",IF(OFFSET(MesSpares,N$2-1,,1)=$B25,"P","-")))))</f>
        <v>-</v>
      </c>
      <c r="O25" s="91" t="str">
        <f ca="1">IF($B25="","-",IF(SUMPRODUCT((Absent_nom=$B25)*(Absent_Du&lt;=O$1)*(O$1&lt;=Absent_au)),"I",IF(O$2="-","-",IF(COUNTIF(OFFSET(MesServices,O$2-1,,1),$B25),"S",IF(OFFSET(MesSpares,O$2-1,,1)=$B25,"P","-")))))</f>
        <v>-</v>
      </c>
      <c r="P25" s="91" t="str">
        <f ca="1">IF($B25="","-",IF(SUMPRODUCT((Absent_nom=$B25)*(Absent_Du&lt;=P$1)*(P$1&lt;=Absent_au)),"I",IF(P$2="-","-",IF(COUNTIF(OFFSET(MesServices,P$2-1,,1),$B25),"S",IF(OFFSET(MesSpares,P$2-1,,1)=$B25,"P","-")))))</f>
        <v>-</v>
      </c>
      <c r="Q25" s="91" t="str">
        <f ca="1">IF($B25="","-",IF(SUMPRODUCT((Absent_nom=$B25)*(Absent_Du&lt;=Q$1)*(Q$1&lt;=Absent_au)),"I",IF(Q$2="-","-",IF(COUNTIF(OFFSET(MesServices,Q$2-1,,1),$B25),"S",IF(OFFSET(MesSpares,Q$2-1,,1)=$B25,"P","-")))))</f>
        <v>-</v>
      </c>
      <c r="R25" s="91" t="str">
        <f ca="1">IF($B25="","-",IF(SUMPRODUCT((Absent_nom=$B25)*(Absent_Du&lt;=R$1)*(R$1&lt;=Absent_au)),"I",IF(R$2="-","-",IF(COUNTIF(OFFSET(MesServices,R$2-1,,1),$B25),"S",IF(OFFSET(MesSpares,R$2-1,,1)=$B25,"P","-")))))</f>
        <v>-</v>
      </c>
      <c r="S25" s="91" t="str">
        <f ca="1">IF($B25="","-",IF(SUMPRODUCT((Absent_nom=$B25)*(Absent_Du&lt;=S$1)*(S$1&lt;=Absent_au)),"I",IF(S$2="-","-",IF(COUNTIF(OFFSET(MesServices,S$2-1,,1),$B25),"S",IF(OFFSET(MesSpares,S$2-1,,1)=$B25,"P","-")))))</f>
        <v>S</v>
      </c>
      <c r="T25" s="91" t="str">
        <f ca="1">IF($B25="","-",IF(SUMPRODUCT((Absent_nom=$B25)*(Absent_Du&lt;=T$1)*(T$1&lt;=Absent_au)),"I",IF(T$2="-","-",IF(COUNTIF(OFFSET(MesServices,T$2-1,,1),$B25),"S",IF(OFFSET(MesSpares,T$2-1,,1)=$B25,"P","-")))))</f>
        <v>-</v>
      </c>
      <c r="U25" s="91" t="str">
        <f ca="1">IF($B25="","-",IF(SUMPRODUCT((Absent_nom=$B25)*(Absent_Du&lt;=U$1)*(U$1&lt;=Absent_au)),"I",IF(U$2="-","-",IF(COUNTIF(OFFSET(MesServices,U$2-1,,1),$B25),"S",IF(OFFSET(MesSpares,U$2-1,,1)=$B25,"P","-")))))</f>
        <v>-</v>
      </c>
      <c r="V25" s="91" t="str">
        <f ca="1">IF($B25="","-",IF(SUMPRODUCT((Absent_nom=$B25)*(Absent_Du&lt;=V$1)*(V$1&lt;=Absent_au)),"I",IF(V$2="-","-",IF(COUNTIF(OFFSET(MesServices,V$2-1,,1),$B25),"S",IF(OFFSET(MesSpares,V$2-1,,1)=$B25,"P","-")))))</f>
        <v>-</v>
      </c>
      <c r="W25" s="91" t="str">
        <f ca="1">IF($B25="","-",IF(SUMPRODUCT((Absent_nom=$B25)*(Absent_Du&lt;=W$1)*(W$1&lt;=Absent_au)),"I",IF(W$2="-","-",IF(COUNTIF(OFFSET(MesServices,W$2-1,,1),$B25),"S",IF(OFFSET(MesSpares,W$2-1,,1)=$B25,"P","-")))))</f>
        <v>-</v>
      </c>
      <c r="X25" s="91" t="str">
        <f ca="1">IF($B25="","-",IF(SUMPRODUCT((Absent_nom=$B25)*(Absent_Du&lt;=X$1)*(X$1&lt;=Absent_au)),"I",IF(X$2="-","-",IF(COUNTIF(OFFSET(MesServices,X$2-1,,1),$B25),"S",IF(OFFSET(MesSpares,X$2-1,,1)=$B25,"P","-")))))</f>
        <v>S</v>
      </c>
      <c r="Y25" s="91" t="str">
        <f ca="1">IF($B25="","-",IF(SUMPRODUCT((Absent_nom=$B25)*(Absent_Du&lt;=Y$1)*(Y$1&lt;=Absent_au)),"I",IF(Y$2="-","-",IF(COUNTIF(OFFSET(MesServices,Y$2-1,,1),$B25),"S",IF(OFFSET(MesSpares,Y$2-1,,1)=$B25,"P","-")))))</f>
        <v>-</v>
      </c>
      <c r="Z25" s="91" t="str">
        <f ca="1">IF($B25="","-",IF(SUMPRODUCT((Absent_nom=$B25)*(Absent_Du&lt;=Z$1)*(Z$1&lt;=Absent_au)),"I",IF(Z$2="-","-",IF(COUNTIF(OFFSET(MesServices,Z$2-1,,1),$B25),"S",IF(OFFSET(MesSpares,Z$2-1,,1)=$B25,"P","-")))))</f>
        <v>-</v>
      </c>
      <c r="AA25" s="91" t="str">
        <f ca="1">IF($B25="","-",IF(SUMPRODUCT((Absent_nom=$B25)*(Absent_Du&lt;=AA$1)*(AA$1&lt;=Absent_au)),"I",IF(AA$2="-","-",IF(COUNTIF(OFFSET(MesServices,AA$2-1,,1),$B25),"S",IF(OFFSET(MesSpares,AA$2-1,,1)=$B25,"P","-")))))</f>
        <v>-</v>
      </c>
      <c r="AB25" s="91" t="str">
        <f ca="1">IF($B25="","-",IF(SUMPRODUCT((Absent_nom=$B25)*(Absent_Du&lt;=AB$1)*(AB$1&lt;=Absent_au)),"I",IF(AB$2="-","-",IF(COUNTIF(OFFSET(MesServices,AB$2-1,,1),$B25),"S",IF(OFFSET(MesSpares,AB$2-1,,1)=$B25,"P","-")))))</f>
        <v>-</v>
      </c>
      <c r="AC25" s="91" t="str">
        <f ca="1">IF($B25="","-",IF(SUMPRODUCT((Absent_nom=$B25)*(Absent_Du&lt;=AC$1)*(AC$1&lt;=Absent_au)),"I",IF(AC$2="-","-",IF(COUNTIF(OFFSET(MesServices,AC$2-1,,1),$B25),"S",IF(OFFSET(MesSpares,AC$2-1,,1)=$B25,"P","-")))))</f>
        <v>-</v>
      </c>
      <c r="AD25" s="91" t="str">
        <f ca="1">IF($B25="","-",IF(SUMPRODUCT((Absent_nom=$B25)*(Absent_Du&lt;=AD$1)*(AD$1&lt;=Absent_au)),"I",IF(AD$2="-","-",IF(COUNTIF(OFFSET(MesServices,AD$2-1,,1),$B25),"S",IF(OFFSET(MesSpares,AD$2-1,,1)=$B25,"P","-")))))</f>
        <v>-</v>
      </c>
      <c r="AE25" s="91" t="str">
        <f ca="1">IF($B25="","-",IF(SUMPRODUCT((Absent_nom=$B25)*(Absent_Du&lt;=AE$1)*(AE$1&lt;=Absent_au)),"I",IF(AE$2="-","-",IF(COUNTIF(OFFSET(MesServices,AE$2-1,,1),$B25),"S",IF(OFFSET(MesSpares,AE$2-1,,1)=$B25,"P","-")))))</f>
        <v>S</v>
      </c>
      <c r="AF25" s="91" t="str">
        <f ca="1">IF($B25="","-",IF(SUMPRODUCT((Absent_nom=$B25)*(Absent_Du&lt;=AF$1)*(AF$1&lt;=Absent_au)),"I",IF(AF$2="-","-",IF(COUNTIF(OFFSET(MesServices,AF$2-1,,1),$B25),"S",IF(OFFSET(MesSpares,AF$2-1,,1)=$B25,"P","-")))))</f>
        <v>-</v>
      </c>
      <c r="AG25" s="91" t="str">
        <f ca="1">IF($B25="","-",IF(SUMPRODUCT((Absent_nom=$B25)*(Absent_Du&lt;=AG$1)*(AG$1&lt;=Absent_au)),"I",IF(AG$2="-","-",IF(COUNTIF(OFFSET(MesServices,AG$2-1,,1),$B25),"S",IF(OFFSET(MesSpares,AG$2-1,,1)=$B25,"P","-")))))</f>
        <v>-</v>
      </c>
      <c r="AH25" s="91" t="str">
        <f ca="1">IF($B25="","-",IF(SUMPRODUCT((Absent_nom=$B25)*(Absent_Du&lt;=AH$1)*(AH$1&lt;=Absent_au)),"I",IF(AH$2="-","-",IF(COUNTIF(OFFSET(MesServices,AH$2-1,,1),$B25),"S",IF(OFFSET(MesSpares,AH$2-1,,1)=$B25,"P","-")))))</f>
        <v>-</v>
      </c>
      <c r="AI25" s="91" t="str">
        <f ca="1">IF($B25="","-",IF(SUMPRODUCT((Absent_nom=$B25)*(Absent_Du&lt;=AI$1)*(AI$1&lt;=Absent_au)),"I",IF(AI$2="-","-",IF(COUNTIF(OFFSET(MesServices,AI$2-1,,1),$B25),"S",IF(OFFSET(MesSpares,AI$2-1,,1)=$B25,"P","-")))))</f>
        <v>P</v>
      </c>
      <c r="AJ25" s="91" t="str">
        <f ca="1">IF($B25="","-",IF(SUMPRODUCT((Absent_nom=$B25)*(Absent_Du&lt;=AJ$1)*(AJ$1&lt;=Absent_au)),"I",IF(AJ$2="-","-",IF(COUNTIF(OFFSET(MesServices,AJ$2-1,,1),$B25),"S",IF(OFFSET(MesSpares,AJ$2-1,,1)=$B25,"P","-")))))</f>
        <v>-</v>
      </c>
      <c r="AK25" s="92" t="str">
        <f ca="1">IF($B25="","-",IF(SUMPRODUCT((Absent_nom=$B25)*(Absent_Du&lt;=AK$1)*(AK$1&lt;=Absent_au)),"I",IF(AK$2="-","-",IF(COUNTIF(OFFSET(MesServices,AK$2-1,,1),$B25),"S",IF(OFFSET(MesSpares,AK$2-1,,1)=$B25,"P","-")))))</f>
        <v>-</v>
      </c>
    </row>
    <row r="26" spans="2:37" ht="30" customHeight="1" thickTop="1" thickBot="1" x14ac:dyDescent="0.3">
      <c r="B26" s="121" t="s">
        <v>106</v>
      </c>
      <c r="C26" s="112">
        <f t="shared" ca="1" si="3"/>
        <v>3</v>
      </c>
      <c r="D26" s="108" cm="1">
        <f t="array" aca="1" ref="D26" ca="1">SUMPRODUCT(($G$3:$AK$3&gt;5)*ISNUMBER(SEARCH($G26:$AK26,"SP")))</f>
        <v>1</v>
      </c>
      <c r="E26" s="113">
        <f t="shared" ca="1" si="4"/>
        <v>1</v>
      </c>
      <c r="F26" s="114">
        <f t="shared" ca="1" si="5"/>
        <v>0</v>
      </c>
      <c r="G26" s="91" t="str">
        <f ca="1">IF($B26="","-",IF(SUMPRODUCT((Absent_nom=$B26)*(Absent_Du&lt;=G$1)*(G$1&lt;=Absent_au)),"I",IF(G$2="-","-",IF(COUNTIF(OFFSET(MesServices,G$2-1,,1),$B26),"S",IF(OFFSET(MesSpares,G$2-1,,1)=$B26,"P","-")))))</f>
        <v>-</v>
      </c>
      <c r="H26" s="91" t="str">
        <f ca="1">IF($B26="","-",IF(SUMPRODUCT((Absent_nom=$B26)*(Absent_Du&lt;=H$1)*(H$1&lt;=Absent_au)),"I",IF(H$2="-","-",IF(COUNTIF(OFFSET(MesServices,H$2-1,,1),$B26),"S",IF(OFFSET(MesSpares,H$2-1,,1)=$B26,"P","-")))))</f>
        <v>-</v>
      </c>
      <c r="I26" s="91" t="str">
        <f ca="1">IF($B26="","-",IF(SUMPRODUCT((Absent_nom=$B26)*(Absent_Du&lt;=I$1)*(I$1&lt;=Absent_au)),"I",IF(I$2="-","-",IF(COUNTIF(OFFSET(MesServices,I$2-1,,1),$B26),"S",IF(OFFSET(MesSpares,I$2-1,,1)=$B26,"P","-")))))</f>
        <v>-</v>
      </c>
      <c r="J26" s="91" t="str">
        <f ca="1">IF($B26="","-",IF(SUMPRODUCT((Absent_nom=$B26)*(Absent_Du&lt;=J$1)*(J$1&lt;=Absent_au)),"I",IF(J$2="-","-",IF(COUNTIF(OFFSET(MesServices,J$2-1,,1),$B26),"S",IF(OFFSET(MesSpares,J$2-1,,1)=$B26,"P","-")))))</f>
        <v>-</v>
      </c>
      <c r="K26" s="91" t="str">
        <f ca="1">IF($B26="","-",IF(SUMPRODUCT((Absent_nom=$B26)*(Absent_Du&lt;=K$1)*(K$1&lt;=Absent_au)),"I",IF(K$2="-","-",IF(COUNTIF(OFFSET(MesServices,K$2-1,,1),$B26),"S",IF(OFFSET(MesSpares,K$2-1,,1)=$B26,"P","-")))))</f>
        <v>-</v>
      </c>
      <c r="L26" s="91" t="str">
        <f ca="1">IF($B26="","-",IF(SUMPRODUCT((Absent_nom=$B26)*(Absent_Du&lt;=L$1)*(L$1&lt;=Absent_au)),"I",IF(L$2="-","-",IF(COUNTIF(OFFSET(MesServices,L$2-1,,1),$B26),"S",IF(OFFSET(MesSpares,L$2-1,,1)=$B26,"P","-")))))</f>
        <v>-</v>
      </c>
      <c r="M26" s="91" t="str">
        <f ca="1">IF($B26="","-",IF(SUMPRODUCT((Absent_nom=$B26)*(Absent_Du&lt;=M$1)*(M$1&lt;=Absent_au)),"I",IF(M$2="-","-",IF(COUNTIF(OFFSET(MesServices,M$2-1,,1),$B26),"S",IF(OFFSET(MesSpares,M$2-1,,1)=$B26,"P","-")))))</f>
        <v>P</v>
      </c>
      <c r="N26" s="91" t="str">
        <f ca="1">IF($B26="","-",IF(SUMPRODUCT((Absent_nom=$B26)*(Absent_Du&lt;=N$1)*(N$1&lt;=Absent_au)),"I",IF(N$2="-","-",IF(COUNTIF(OFFSET(MesServices,N$2-1,,1),$B26),"S",IF(OFFSET(MesSpares,N$2-1,,1)=$B26,"P","-")))))</f>
        <v>-</v>
      </c>
      <c r="O26" s="91" t="str">
        <f ca="1">IF($B26="","-",IF(SUMPRODUCT((Absent_nom=$B26)*(Absent_Du&lt;=O$1)*(O$1&lt;=Absent_au)),"I",IF(O$2="-","-",IF(COUNTIF(OFFSET(MesServices,O$2-1,,1),$B26),"S",IF(OFFSET(MesSpares,O$2-1,,1)=$B26,"P","-")))))</f>
        <v>S</v>
      </c>
      <c r="P26" s="91" t="str">
        <f ca="1">IF($B26="","-",IF(SUMPRODUCT((Absent_nom=$B26)*(Absent_Du&lt;=P$1)*(P$1&lt;=Absent_au)),"I",IF(P$2="-","-",IF(COUNTIF(OFFSET(MesServices,P$2-1,,1),$B26),"S",IF(OFFSET(MesSpares,P$2-1,,1)=$B26,"P","-")))))</f>
        <v>-</v>
      </c>
      <c r="Q26" s="91" t="str">
        <f ca="1">IF($B26="","-",IF(SUMPRODUCT((Absent_nom=$B26)*(Absent_Du&lt;=Q$1)*(Q$1&lt;=Absent_au)),"I",IF(Q$2="-","-",IF(COUNTIF(OFFSET(MesServices,Q$2-1,,1),$B26),"S",IF(OFFSET(MesSpares,Q$2-1,,1)=$B26,"P","-")))))</f>
        <v>-</v>
      </c>
      <c r="R26" s="91" t="str">
        <f ca="1">IF($B26="","-",IF(SUMPRODUCT((Absent_nom=$B26)*(Absent_Du&lt;=R$1)*(R$1&lt;=Absent_au)),"I",IF(R$2="-","-",IF(COUNTIF(OFFSET(MesServices,R$2-1,,1),$B26),"S",IF(OFFSET(MesSpares,R$2-1,,1)=$B26,"P","-")))))</f>
        <v>-</v>
      </c>
      <c r="S26" s="91" t="str">
        <f ca="1">IF($B26="","-",IF(SUMPRODUCT((Absent_nom=$B26)*(Absent_Du&lt;=S$1)*(S$1&lt;=Absent_au)),"I",IF(S$2="-","-",IF(COUNTIF(OFFSET(MesServices,S$2-1,,1),$B26),"S",IF(OFFSET(MesSpares,S$2-1,,1)=$B26,"P","-")))))</f>
        <v>-</v>
      </c>
      <c r="T26" s="91" t="str">
        <f ca="1">IF($B26="","-",IF(SUMPRODUCT((Absent_nom=$B26)*(Absent_Du&lt;=T$1)*(T$1&lt;=Absent_au)),"I",IF(T$2="-","-",IF(COUNTIF(OFFSET(MesServices,T$2-1,,1),$B26),"S",IF(OFFSET(MesSpares,T$2-1,,1)=$B26,"P","-")))))</f>
        <v>-</v>
      </c>
      <c r="U26" s="91" t="str">
        <f ca="1">IF($B26="","-",IF(SUMPRODUCT((Absent_nom=$B26)*(Absent_Du&lt;=U$1)*(U$1&lt;=Absent_au)),"I",IF(U$2="-","-",IF(COUNTIF(OFFSET(MesServices,U$2-1,,1),$B26),"S",IF(OFFSET(MesSpares,U$2-1,,1)=$B26,"P","-")))))</f>
        <v>-</v>
      </c>
      <c r="V26" s="91" t="str">
        <f ca="1">IF($B26="","-",IF(SUMPRODUCT((Absent_nom=$B26)*(Absent_Du&lt;=V$1)*(V$1&lt;=Absent_au)),"I",IF(V$2="-","-",IF(COUNTIF(OFFSET(MesServices,V$2-1,,1),$B26),"S",IF(OFFSET(MesSpares,V$2-1,,1)=$B26,"P","-")))))</f>
        <v>S</v>
      </c>
      <c r="W26" s="91" t="str">
        <f ca="1">IF($B26="","-",IF(SUMPRODUCT((Absent_nom=$B26)*(Absent_Du&lt;=W$1)*(W$1&lt;=Absent_au)),"I",IF(W$2="-","-",IF(COUNTIF(OFFSET(MesServices,W$2-1,,1),$B26),"S",IF(OFFSET(MesSpares,W$2-1,,1)=$B26,"P","-")))))</f>
        <v>-</v>
      </c>
      <c r="X26" s="91" t="str">
        <f ca="1">IF($B26="","-",IF(SUMPRODUCT((Absent_nom=$B26)*(Absent_Du&lt;=X$1)*(X$1&lt;=Absent_au)),"I",IF(X$2="-","-",IF(COUNTIF(OFFSET(MesServices,X$2-1,,1),$B26),"S",IF(OFFSET(MesSpares,X$2-1,,1)=$B26,"P","-")))))</f>
        <v>-</v>
      </c>
      <c r="Y26" s="91" t="str">
        <f ca="1">IF($B26="","-",IF(SUMPRODUCT((Absent_nom=$B26)*(Absent_Du&lt;=Y$1)*(Y$1&lt;=Absent_au)),"I",IF(Y$2="-","-",IF(COUNTIF(OFFSET(MesServices,Y$2-1,,1),$B26),"S",IF(OFFSET(MesSpares,Y$2-1,,1)=$B26,"P","-")))))</f>
        <v>-</v>
      </c>
      <c r="Z26" s="91" t="str">
        <f ca="1">IF($B26="","-",IF(SUMPRODUCT((Absent_nom=$B26)*(Absent_Du&lt;=Z$1)*(Z$1&lt;=Absent_au)),"I",IF(Z$2="-","-",IF(COUNTIF(OFFSET(MesServices,Z$2-1,,1),$B26),"S",IF(OFFSET(MesSpares,Z$2-1,,1)=$B26,"P","-")))))</f>
        <v>-</v>
      </c>
      <c r="AA26" s="91" t="str">
        <f ca="1">IF($B26="","-",IF(SUMPRODUCT((Absent_nom=$B26)*(Absent_Du&lt;=AA$1)*(AA$1&lt;=Absent_au)),"I",IF(AA$2="-","-",IF(COUNTIF(OFFSET(MesServices,AA$2-1,,1),$B26),"S",IF(OFFSET(MesSpares,AA$2-1,,1)=$B26,"P","-")))))</f>
        <v>-</v>
      </c>
      <c r="AB26" s="91" t="str">
        <f ca="1">IF($B26="","-",IF(SUMPRODUCT((Absent_nom=$B26)*(Absent_Du&lt;=AB$1)*(AB$1&lt;=Absent_au)),"I",IF(AB$2="-","-",IF(COUNTIF(OFFSET(MesServices,AB$2-1,,1),$B26),"S",IF(OFFSET(MesSpares,AB$2-1,,1)=$B26,"P","-")))))</f>
        <v>-</v>
      </c>
      <c r="AC26" s="91" t="str">
        <f ca="1">IF($B26="","-",IF(SUMPRODUCT((Absent_nom=$B26)*(Absent_Du&lt;=AC$1)*(AC$1&lt;=Absent_au)),"I",IF(AC$2="-","-",IF(COUNTIF(OFFSET(MesServices,AC$2-1,,1),$B26),"S",IF(OFFSET(MesSpares,AC$2-1,,1)=$B26,"P","-")))))</f>
        <v>-</v>
      </c>
      <c r="AD26" s="91" t="str">
        <f ca="1">IF($B26="","-",IF(SUMPRODUCT((Absent_nom=$B26)*(Absent_Du&lt;=AD$1)*(AD$1&lt;=Absent_au)),"I",IF(AD$2="-","-",IF(COUNTIF(OFFSET(MesServices,AD$2-1,,1),$B26),"S",IF(OFFSET(MesSpares,AD$2-1,,1)=$B26,"P","-")))))</f>
        <v>-</v>
      </c>
      <c r="AE26" s="91" t="str">
        <f ca="1">IF($B26="","-",IF(SUMPRODUCT((Absent_nom=$B26)*(Absent_Du&lt;=AE$1)*(AE$1&lt;=Absent_au)),"I",IF(AE$2="-","-",IF(COUNTIF(OFFSET(MesServices,AE$2-1,,1),$B26),"S",IF(OFFSET(MesSpares,AE$2-1,,1)=$B26,"P","-")))))</f>
        <v>S</v>
      </c>
      <c r="AF26" s="91" t="str">
        <f ca="1">IF($B26="","-",IF(SUMPRODUCT((Absent_nom=$B26)*(Absent_Du&lt;=AF$1)*(AF$1&lt;=Absent_au)),"I",IF(AF$2="-","-",IF(COUNTIF(OFFSET(MesServices,AF$2-1,,1),$B26),"S",IF(OFFSET(MesSpares,AF$2-1,,1)=$B26,"P","-")))))</f>
        <v>-</v>
      </c>
      <c r="AG26" s="91" t="str">
        <f ca="1">IF($B26="","-",IF(SUMPRODUCT((Absent_nom=$B26)*(Absent_Du&lt;=AG$1)*(AG$1&lt;=Absent_au)),"I",IF(AG$2="-","-",IF(COUNTIF(OFFSET(MesServices,AG$2-1,,1),$B26),"S",IF(OFFSET(MesSpares,AG$2-1,,1)=$B26,"P","-")))))</f>
        <v>-</v>
      </c>
      <c r="AH26" s="91" t="str">
        <f ca="1">IF($B26="","-",IF(SUMPRODUCT((Absent_nom=$B26)*(Absent_Du&lt;=AH$1)*(AH$1&lt;=Absent_au)),"I",IF(AH$2="-","-",IF(COUNTIF(OFFSET(MesServices,AH$2-1,,1),$B26),"S",IF(OFFSET(MesSpares,AH$2-1,,1)=$B26,"P","-")))))</f>
        <v>-</v>
      </c>
      <c r="AI26" s="91" t="str">
        <f ca="1">IF($B26="","-",IF(SUMPRODUCT((Absent_nom=$B26)*(Absent_Du&lt;=AI$1)*(AI$1&lt;=Absent_au)),"I",IF(AI$2="-","-",IF(COUNTIF(OFFSET(MesServices,AI$2-1,,1),$B26),"S",IF(OFFSET(MesSpares,AI$2-1,,1)=$B26,"P","-")))))</f>
        <v>-</v>
      </c>
      <c r="AJ26" s="91" t="str">
        <f ca="1">IF($B26="","-",IF(SUMPRODUCT((Absent_nom=$B26)*(Absent_Du&lt;=AJ$1)*(AJ$1&lt;=Absent_au)),"I",IF(AJ$2="-","-",IF(COUNTIF(OFFSET(MesServices,AJ$2-1,,1),$B26),"S",IF(OFFSET(MesSpares,AJ$2-1,,1)=$B26,"P","-")))))</f>
        <v>-</v>
      </c>
      <c r="AK26" s="92" t="str">
        <f ca="1">IF($B26="","-",IF(SUMPRODUCT((Absent_nom=$B26)*(Absent_Du&lt;=AK$1)*(AK$1&lt;=Absent_au)),"I",IF(AK$2="-","-",IF(COUNTIF(OFFSET(MesServices,AK$2-1,,1),$B26),"S",IF(OFFSET(MesSpares,AK$2-1,,1)=$B26,"P","-")))))</f>
        <v>-</v>
      </c>
    </row>
    <row r="27" spans="2:37" ht="30" customHeight="1" thickTop="1" thickBot="1" x14ac:dyDescent="0.3">
      <c r="B27" s="122" t="s">
        <v>107</v>
      </c>
      <c r="C27" s="112">
        <f t="shared" ca="1" si="3"/>
        <v>4</v>
      </c>
      <c r="D27" s="108" cm="1">
        <f t="array" aca="1" ref="D27" ca="1">SUMPRODUCT(($G$3:$AK$3&gt;5)*ISNUMBER(SEARCH($G27:$AK27,"SP")))</f>
        <v>1</v>
      </c>
      <c r="E27" s="113">
        <f t="shared" ca="1" si="4"/>
        <v>1</v>
      </c>
      <c r="F27" s="114">
        <f t="shared" ca="1" si="5"/>
        <v>0</v>
      </c>
      <c r="G27" s="91" t="str">
        <f ca="1">IF($B27="","-",IF(SUMPRODUCT((Absent_nom=$B27)*(Absent_Du&lt;=G$1)*(G$1&lt;=Absent_au)),"I",IF(G$2="-","-",IF(COUNTIF(OFFSET(MesServices,G$2-1,,1),$B27),"S",IF(OFFSET(MesSpares,G$2-1,,1)=$B27,"P","-")))))</f>
        <v>-</v>
      </c>
      <c r="H27" s="91" t="str">
        <f ca="1">IF($B27="","-",IF(SUMPRODUCT((Absent_nom=$B27)*(Absent_Du&lt;=H$1)*(H$1&lt;=Absent_au)),"I",IF(H$2="-","-",IF(COUNTIF(OFFSET(MesServices,H$2-1,,1),$B27),"S",IF(OFFSET(MesSpares,H$2-1,,1)=$B27,"P","-")))))</f>
        <v>-</v>
      </c>
      <c r="I27" s="91" t="str">
        <f ca="1">IF($B27="","-",IF(SUMPRODUCT((Absent_nom=$B27)*(Absent_Du&lt;=I$1)*(I$1&lt;=Absent_au)),"I",IF(I$2="-","-",IF(COUNTIF(OFFSET(MesServices,I$2-1,,1),$B27),"S",IF(OFFSET(MesSpares,I$2-1,,1)=$B27,"P","-")))))</f>
        <v>S</v>
      </c>
      <c r="J27" s="91" t="str">
        <f ca="1">IF($B27="","-",IF(SUMPRODUCT((Absent_nom=$B27)*(Absent_Du&lt;=J$1)*(J$1&lt;=Absent_au)),"I",IF(J$2="-","-",IF(COUNTIF(OFFSET(MesServices,J$2-1,,1),$B27),"S",IF(OFFSET(MesSpares,J$2-1,,1)=$B27,"P","-")))))</f>
        <v>-</v>
      </c>
      <c r="K27" s="91" t="str">
        <f ca="1">IF($B27="","-",IF(SUMPRODUCT((Absent_nom=$B27)*(Absent_Du&lt;=K$1)*(K$1&lt;=Absent_au)),"I",IF(K$2="-","-",IF(COUNTIF(OFFSET(MesServices,K$2-1,,1),$B27),"S",IF(OFFSET(MesSpares,K$2-1,,1)=$B27,"P","-")))))</f>
        <v>-</v>
      </c>
      <c r="L27" s="91" t="str">
        <f ca="1">IF($B27="","-",IF(SUMPRODUCT((Absent_nom=$B27)*(Absent_Du&lt;=L$1)*(L$1&lt;=Absent_au)),"I",IF(L$2="-","-",IF(COUNTIF(OFFSET(MesServices,L$2-1,,1),$B27),"S",IF(OFFSET(MesSpares,L$2-1,,1)=$B27,"P","-")))))</f>
        <v>-</v>
      </c>
      <c r="M27" s="91" t="str">
        <f ca="1">IF($B27="","-",IF(SUMPRODUCT((Absent_nom=$B27)*(Absent_Du&lt;=M$1)*(M$1&lt;=Absent_au)),"I",IF(M$2="-","-",IF(COUNTIF(OFFSET(MesServices,M$2-1,,1),$B27),"S",IF(OFFSET(MesSpares,M$2-1,,1)=$B27,"P","-")))))</f>
        <v>-</v>
      </c>
      <c r="N27" s="91" t="str">
        <f ca="1">IF($B27="","-",IF(SUMPRODUCT((Absent_nom=$B27)*(Absent_Du&lt;=N$1)*(N$1&lt;=Absent_au)),"I",IF(N$2="-","-",IF(COUNTIF(OFFSET(MesServices,N$2-1,,1),$B27),"S",IF(OFFSET(MesSpares,N$2-1,,1)=$B27,"P","-")))))</f>
        <v>-</v>
      </c>
      <c r="O27" s="91" t="str">
        <f ca="1">IF($B27="","-",IF(SUMPRODUCT((Absent_nom=$B27)*(Absent_Du&lt;=O$1)*(O$1&lt;=Absent_au)),"I",IF(O$2="-","-",IF(COUNTIF(OFFSET(MesServices,O$2-1,,1),$B27),"S",IF(OFFSET(MesSpares,O$2-1,,1)=$B27,"P","-")))))</f>
        <v>-</v>
      </c>
      <c r="P27" s="91" t="str">
        <f ca="1">IF($B27="","-",IF(SUMPRODUCT((Absent_nom=$B27)*(Absent_Du&lt;=P$1)*(P$1&lt;=Absent_au)),"I",IF(P$2="-","-",IF(COUNTIF(OFFSET(MesServices,P$2-1,,1),$B27),"S",IF(OFFSET(MesSpares,P$2-1,,1)=$B27,"P","-")))))</f>
        <v>-</v>
      </c>
      <c r="Q27" s="91" t="str">
        <f ca="1">IF($B27="","-",IF(SUMPRODUCT((Absent_nom=$B27)*(Absent_Du&lt;=Q$1)*(Q$1&lt;=Absent_au)),"I",IF(Q$2="-","-",IF(COUNTIF(OFFSET(MesServices,Q$2-1,,1),$B27),"S",IF(OFFSET(MesSpares,Q$2-1,,1)=$B27,"P","-")))))</f>
        <v>-</v>
      </c>
      <c r="R27" s="91" t="str">
        <f ca="1">IF($B27="","-",IF(SUMPRODUCT((Absent_nom=$B27)*(Absent_Du&lt;=R$1)*(R$1&lt;=Absent_au)),"I",IF(R$2="-","-",IF(COUNTIF(OFFSET(MesServices,R$2-1,,1),$B27),"S",IF(OFFSET(MesSpares,R$2-1,,1)=$B27,"P","-")))))</f>
        <v>S</v>
      </c>
      <c r="S27" s="91" t="str">
        <f ca="1">IF($B27="","-",IF(SUMPRODUCT((Absent_nom=$B27)*(Absent_Du&lt;=S$1)*(S$1&lt;=Absent_au)),"I",IF(S$2="-","-",IF(COUNTIF(OFFSET(MesServices,S$2-1,,1),$B27),"S",IF(OFFSET(MesSpares,S$2-1,,1)=$B27,"P","-")))))</f>
        <v>-</v>
      </c>
      <c r="T27" s="91" t="str">
        <f ca="1">IF($B27="","-",IF(SUMPRODUCT((Absent_nom=$B27)*(Absent_Du&lt;=T$1)*(T$1&lt;=Absent_au)),"I",IF(T$2="-","-",IF(COUNTIF(OFFSET(MesServices,T$2-1,,1),$B27),"S",IF(OFFSET(MesSpares,T$2-1,,1)=$B27,"P","-")))))</f>
        <v>-</v>
      </c>
      <c r="U27" s="91" t="str">
        <f ca="1">IF($B27="","-",IF(SUMPRODUCT((Absent_nom=$B27)*(Absent_Du&lt;=U$1)*(U$1&lt;=Absent_au)),"I",IF(U$2="-","-",IF(COUNTIF(OFFSET(MesServices,U$2-1,,1),$B27),"S",IF(OFFSET(MesSpares,U$2-1,,1)=$B27,"P","-")))))</f>
        <v>-</v>
      </c>
      <c r="V27" s="91" t="str">
        <f ca="1">IF($B27="","-",IF(SUMPRODUCT((Absent_nom=$B27)*(Absent_Du&lt;=V$1)*(V$1&lt;=Absent_au)),"I",IF(V$2="-","-",IF(COUNTIF(OFFSET(MesServices,V$2-1,,1),$B27),"S",IF(OFFSET(MesSpares,V$2-1,,1)=$B27,"P","-")))))</f>
        <v>-</v>
      </c>
      <c r="W27" s="91" t="str">
        <f ca="1">IF($B27="","-",IF(SUMPRODUCT((Absent_nom=$B27)*(Absent_Du&lt;=W$1)*(W$1&lt;=Absent_au)),"I",IF(W$2="-","-",IF(COUNTIF(OFFSET(MesServices,W$2-1,,1),$B27),"S",IF(OFFSET(MesSpares,W$2-1,,1)=$B27,"P","-")))))</f>
        <v>P</v>
      </c>
      <c r="X27" s="91" t="str">
        <f ca="1">IF($B27="","-",IF(SUMPRODUCT((Absent_nom=$B27)*(Absent_Du&lt;=X$1)*(X$1&lt;=Absent_au)),"I",IF(X$2="-","-",IF(COUNTIF(OFFSET(MesServices,X$2-1,,1),$B27),"S",IF(OFFSET(MesSpares,X$2-1,,1)=$B27,"P","-")))))</f>
        <v>-</v>
      </c>
      <c r="Y27" s="91" t="str">
        <f ca="1">IF($B27="","-",IF(SUMPRODUCT((Absent_nom=$B27)*(Absent_Du&lt;=Y$1)*(Y$1&lt;=Absent_au)),"I",IF(Y$2="-","-",IF(COUNTIF(OFFSET(MesServices,Y$2-1,,1),$B27),"S",IF(OFFSET(MesSpares,Y$2-1,,1)=$B27,"P","-")))))</f>
        <v>-</v>
      </c>
      <c r="Z27" s="91" t="str">
        <f ca="1">IF($B27="","-",IF(SUMPRODUCT((Absent_nom=$B27)*(Absent_Du&lt;=Z$1)*(Z$1&lt;=Absent_au)),"I",IF(Z$2="-","-",IF(COUNTIF(OFFSET(MesServices,Z$2-1,,1),$B27),"S",IF(OFFSET(MesSpares,Z$2-1,,1)=$B27,"P","-")))))</f>
        <v>-</v>
      </c>
      <c r="AA27" s="91" t="str">
        <f ca="1">IF($B27="","-",IF(SUMPRODUCT((Absent_nom=$B27)*(Absent_Du&lt;=AA$1)*(AA$1&lt;=Absent_au)),"I",IF(AA$2="-","-",IF(COUNTIF(OFFSET(MesServices,AA$2-1,,1),$B27),"S",IF(OFFSET(MesSpares,AA$2-1,,1)=$B27,"P","-")))))</f>
        <v>S</v>
      </c>
      <c r="AB27" s="91" t="str">
        <f ca="1">IF($B27="","-",IF(SUMPRODUCT((Absent_nom=$B27)*(Absent_Du&lt;=AB$1)*(AB$1&lt;=Absent_au)),"I",IF(AB$2="-","-",IF(COUNTIF(OFFSET(MesServices,AB$2-1,,1),$B27),"S",IF(OFFSET(MesSpares,AB$2-1,,1)=$B27,"P","-")))))</f>
        <v>-</v>
      </c>
      <c r="AC27" s="91" t="str">
        <f ca="1">IF($B27="","-",IF(SUMPRODUCT((Absent_nom=$B27)*(Absent_Du&lt;=AC$1)*(AC$1&lt;=Absent_au)),"I",IF(AC$2="-","-",IF(COUNTIF(OFFSET(MesServices,AC$2-1,,1),$B27),"S",IF(OFFSET(MesSpares,AC$2-1,,1)=$B27,"P","-")))))</f>
        <v>-</v>
      </c>
      <c r="AD27" s="91" t="str">
        <f ca="1">IF($B27="","-",IF(SUMPRODUCT((Absent_nom=$B27)*(Absent_Du&lt;=AD$1)*(AD$1&lt;=Absent_au)),"I",IF(AD$2="-","-",IF(COUNTIF(OFFSET(MesServices,AD$2-1,,1),$B27),"S",IF(OFFSET(MesSpares,AD$2-1,,1)=$B27,"P","-")))))</f>
        <v>-</v>
      </c>
      <c r="AE27" s="91" t="str">
        <f ca="1">IF($B27="","-",IF(SUMPRODUCT((Absent_nom=$B27)*(Absent_Du&lt;=AE$1)*(AE$1&lt;=Absent_au)),"I",IF(AE$2="-","-",IF(COUNTIF(OFFSET(MesServices,AE$2-1,,1),$B27),"S",IF(OFFSET(MesSpares,AE$2-1,,1)=$B27,"P","-")))))</f>
        <v>-</v>
      </c>
      <c r="AF27" s="91" t="str">
        <f ca="1">IF($B27="","-",IF(SUMPRODUCT((Absent_nom=$B27)*(Absent_Du&lt;=AF$1)*(AF$1&lt;=Absent_au)),"I",IF(AF$2="-","-",IF(COUNTIF(OFFSET(MesServices,AF$2-1,,1),$B27),"S",IF(OFFSET(MesSpares,AF$2-1,,1)=$B27,"P","-")))))</f>
        <v>-</v>
      </c>
      <c r="AG27" s="91" t="str">
        <f ca="1">IF($B27="","-",IF(SUMPRODUCT((Absent_nom=$B27)*(Absent_Du&lt;=AG$1)*(AG$1&lt;=Absent_au)),"I",IF(AG$2="-","-",IF(COUNTIF(OFFSET(MesServices,AG$2-1,,1),$B27),"S",IF(OFFSET(MesSpares,AG$2-1,,1)=$B27,"P","-")))))</f>
        <v>-</v>
      </c>
      <c r="AH27" s="91" t="str">
        <f ca="1">IF($B27="","-",IF(SUMPRODUCT((Absent_nom=$B27)*(Absent_Du&lt;=AH$1)*(AH$1&lt;=Absent_au)),"I",IF(AH$2="-","-",IF(COUNTIF(OFFSET(MesServices,AH$2-1,,1),$B27),"S",IF(OFFSET(MesSpares,AH$2-1,,1)=$B27,"P","-")))))</f>
        <v>-</v>
      </c>
      <c r="AI27" s="91" t="str">
        <f ca="1">IF($B27="","-",IF(SUMPRODUCT((Absent_nom=$B27)*(Absent_Du&lt;=AI$1)*(AI$1&lt;=Absent_au)),"I",IF(AI$2="-","-",IF(COUNTIF(OFFSET(MesServices,AI$2-1,,1),$B27),"S",IF(OFFSET(MesSpares,AI$2-1,,1)=$B27,"P","-")))))</f>
        <v>-</v>
      </c>
      <c r="AJ27" s="91" t="str">
        <f ca="1">IF($B27="","-",IF(SUMPRODUCT((Absent_nom=$B27)*(Absent_Du&lt;=AJ$1)*(AJ$1&lt;=Absent_au)),"I",IF(AJ$2="-","-",IF(COUNTIF(OFFSET(MesServices,AJ$2-1,,1),$B27),"S",IF(OFFSET(MesSpares,AJ$2-1,,1)=$B27,"P","-")))))</f>
        <v>S</v>
      </c>
      <c r="AK27" s="92" t="str">
        <f ca="1">IF($B27="","-",IF(SUMPRODUCT((Absent_nom=$B27)*(Absent_Du&lt;=AK$1)*(AK$1&lt;=Absent_au)),"I",IF(AK$2="-","-",IF(COUNTIF(OFFSET(MesServices,AK$2-1,,1),$B27),"S",IF(OFFSET(MesSpares,AK$2-1,,1)=$B27,"P","-")))))</f>
        <v>-</v>
      </c>
    </row>
    <row r="28" spans="2:37" ht="30" customHeight="1" thickTop="1" thickBot="1" x14ac:dyDescent="0.3">
      <c r="B28" s="122" t="s">
        <v>133</v>
      </c>
      <c r="C28" s="112"/>
      <c r="D28" s="108"/>
      <c r="E28" s="113"/>
      <c r="F28" s="114"/>
      <c r="G28" s="91" t="str">
        <f ca="1">IF($B28="","-",IF(SUMPRODUCT((Absent_nom=$B28)*(Absent_Du&lt;=G$1)*(G$1&lt;=Absent_au)),"I",IF(G$2="-","-",IF(COUNTIF(OFFSET(MesServices,G$2-1,,1),$B28),"S",IF(OFFSET(MesSpares,G$2-1,,1)=$B28,"P","-")))))</f>
        <v>-</v>
      </c>
      <c r="H28" s="91" t="str">
        <f ca="1">IF($B28="","-",IF(SUMPRODUCT((Absent_nom=$B28)*(Absent_Du&lt;=H$1)*(H$1&lt;=Absent_au)),"I",IF(H$2="-","-",IF(COUNTIF(OFFSET(MesServices,H$2-1,,1),$B28),"S",IF(OFFSET(MesSpares,H$2-1,,1)=$B28,"P","-")))))</f>
        <v>-</v>
      </c>
      <c r="I28" s="91" t="str">
        <f ca="1">IF($B28="","-",IF(SUMPRODUCT((Absent_nom=$B28)*(Absent_Du&lt;=I$1)*(I$1&lt;=Absent_au)),"I",IF(I$2="-","-",IF(COUNTIF(OFFSET(MesServices,I$2-1,,1),$B28),"S",IF(OFFSET(MesSpares,I$2-1,,1)=$B28,"P","-")))))</f>
        <v>-</v>
      </c>
      <c r="J28" s="91" t="str">
        <f ca="1">IF($B28="","-",IF(SUMPRODUCT((Absent_nom=$B28)*(Absent_Du&lt;=J$1)*(J$1&lt;=Absent_au)),"I",IF(J$2="-","-",IF(COUNTIF(OFFSET(MesServices,J$2-1,,1),$B28),"S",IF(OFFSET(MesSpares,J$2-1,,1)=$B28,"P","-")))))</f>
        <v>P</v>
      </c>
      <c r="K28" s="91" t="str">
        <f ca="1">IF($B28="","-",IF(SUMPRODUCT((Absent_nom=$B28)*(Absent_Du&lt;=K$1)*(K$1&lt;=Absent_au)),"I",IF(K$2="-","-",IF(COUNTIF(OFFSET(MesServices,K$2-1,,1),$B28),"S",IF(OFFSET(MesSpares,K$2-1,,1)=$B28,"P","-")))))</f>
        <v>-</v>
      </c>
      <c r="L28" s="91" t="str">
        <f ca="1">IF($B28="","-",IF(SUMPRODUCT((Absent_nom=$B28)*(Absent_Du&lt;=L$1)*(L$1&lt;=Absent_au)),"I",IF(L$2="-","-",IF(COUNTIF(OFFSET(MesServices,L$2-1,,1),$B28),"S",IF(OFFSET(MesSpares,L$2-1,,1)=$B28,"P","-")))))</f>
        <v>-</v>
      </c>
      <c r="M28" s="91" t="str">
        <f ca="1">IF($B28="","-",IF(SUMPRODUCT((Absent_nom=$B28)*(Absent_Du&lt;=M$1)*(M$1&lt;=Absent_au)),"I",IF(M$2="-","-",IF(COUNTIF(OFFSET(MesServices,M$2-1,,1),$B28),"S",IF(OFFSET(MesSpares,M$2-1,,1)=$B28,"P","-")))))</f>
        <v>-</v>
      </c>
      <c r="N28" s="91" t="str">
        <f ca="1">IF($B28="","-",IF(SUMPRODUCT((Absent_nom=$B28)*(Absent_Du&lt;=N$1)*(N$1&lt;=Absent_au)),"I",IF(N$2="-","-",IF(COUNTIF(OFFSET(MesServices,N$2-1,,1),$B28),"S",IF(OFFSET(MesSpares,N$2-1,,1)=$B28,"P","-")))))</f>
        <v>-</v>
      </c>
      <c r="O28" s="91" t="str">
        <f ca="1">IF($B28="","-",IF(SUMPRODUCT((Absent_nom=$B28)*(Absent_Du&lt;=O$1)*(O$1&lt;=Absent_au)),"I",IF(O$2="-","-",IF(COUNTIF(OFFSET(MesServices,O$2-1,,1),$B28),"S",IF(OFFSET(MesSpares,O$2-1,,1)=$B28,"P","-")))))</f>
        <v>-</v>
      </c>
      <c r="P28" s="91" t="str">
        <f ca="1">IF($B28="","-",IF(SUMPRODUCT((Absent_nom=$B28)*(Absent_Du&lt;=P$1)*(P$1&lt;=Absent_au)),"I",IF(P$2="-","-",IF(COUNTIF(OFFSET(MesServices,P$2-1,,1),$B28),"S",IF(OFFSET(MesSpares,P$2-1,,1)=$B28,"P","-")))))</f>
        <v>-</v>
      </c>
      <c r="Q28" s="91" t="str">
        <f ca="1">IF($B28="","-",IF(SUMPRODUCT((Absent_nom=$B28)*(Absent_Du&lt;=Q$1)*(Q$1&lt;=Absent_au)),"I",IF(Q$2="-","-",IF(COUNTIF(OFFSET(MesServices,Q$2-1,,1),$B28),"S",IF(OFFSET(MesSpares,Q$2-1,,1)=$B28,"P","-")))))</f>
        <v>S</v>
      </c>
      <c r="R28" s="91" t="str">
        <f ca="1">IF($B28="","-",IF(SUMPRODUCT((Absent_nom=$B28)*(Absent_Du&lt;=R$1)*(R$1&lt;=Absent_au)),"I",IF(R$2="-","-",IF(COUNTIF(OFFSET(MesServices,R$2-1,,1),$B28),"S",IF(OFFSET(MesSpares,R$2-1,,1)=$B28,"P","-")))))</f>
        <v>-</v>
      </c>
      <c r="S28" s="91" t="str">
        <f ca="1">IF($B28="","-",IF(SUMPRODUCT((Absent_nom=$B28)*(Absent_Du&lt;=S$1)*(S$1&lt;=Absent_au)),"I",IF(S$2="-","-",IF(COUNTIF(OFFSET(MesServices,S$2-1,,1),$B28),"S",IF(OFFSET(MesSpares,S$2-1,,1)=$B28,"P","-")))))</f>
        <v>-</v>
      </c>
      <c r="T28" s="91" t="str">
        <f ca="1">IF($B28="","-",IF(SUMPRODUCT((Absent_nom=$B28)*(Absent_Du&lt;=T$1)*(T$1&lt;=Absent_au)),"I",IF(T$2="-","-",IF(COUNTIF(OFFSET(MesServices,T$2-1,,1),$B28),"S",IF(OFFSET(MesSpares,T$2-1,,1)=$B28,"P","-")))))</f>
        <v>-</v>
      </c>
      <c r="U28" s="91" t="str">
        <f ca="1">IF($B28="","-",IF(SUMPRODUCT((Absent_nom=$B28)*(Absent_Du&lt;=U$1)*(U$1&lt;=Absent_au)),"I",IF(U$2="-","-",IF(COUNTIF(OFFSET(MesServices,U$2-1,,1),$B28),"S",IF(OFFSET(MesSpares,U$2-1,,1)=$B28,"P","-")))))</f>
        <v>-</v>
      </c>
      <c r="V28" s="91" t="str">
        <f ca="1">IF($B28="","-",IF(SUMPRODUCT((Absent_nom=$B28)*(Absent_Du&lt;=V$1)*(V$1&lt;=Absent_au)),"I",IF(V$2="-","-",IF(COUNTIF(OFFSET(MesServices,V$2-1,,1),$B28),"S",IF(OFFSET(MesSpares,V$2-1,,1)=$B28,"P","-")))))</f>
        <v>-</v>
      </c>
      <c r="W28" s="91" t="str">
        <f ca="1">IF($B28="","-",IF(SUMPRODUCT((Absent_nom=$B28)*(Absent_Du&lt;=W$1)*(W$1&lt;=Absent_au)),"I",IF(W$2="-","-",IF(COUNTIF(OFFSET(MesServices,W$2-1,,1),$B28),"S",IF(OFFSET(MesSpares,W$2-1,,1)=$B28,"P","-")))))</f>
        <v>-</v>
      </c>
      <c r="X28" s="91" t="str">
        <f ca="1">IF($B28="","-",IF(SUMPRODUCT((Absent_nom=$B28)*(Absent_Du&lt;=X$1)*(X$1&lt;=Absent_au)),"I",IF(X$2="-","-",IF(COUNTIF(OFFSET(MesServices,X$2-1,,1),$B28),"S",IF(OFFSET(MesSpares,X$2-1,,1)=$B28,"P","-")))))</f>
        <v>-</v>
      </c>
      <c r="Y28" s="91" t="str">
        <f ca="1">IF($B28="","-",IF(SUMPRODUCT((Absent_nom=$B28)*(Absent_Du&lt;=Y$1)*(Y$1&lt;=Absent_au)),"I",IF(Y$2="-","-",IF(COUNTIF(OFFSET(MesServices,Y$2-1,,1),$B28),"S",IF(OFFSET(MesSpares,Y$2-1,,1)=$B28,"P","-")))))</f>
        <v>-</v>
      </c>
      <c r="Z28" s="91" t="str">
        <f ca="1">IF($B28="","-",IF(SUMPRODUCT((Absent_nom=$B28)*(Absent_Du&lt;=Z$1)*(Z$1&lt;=Absent_au)),"I",IF(Z$2="-","-",IF(COUNTIF(OFFSET(MesServices,Z$2-1,,1),$B28),"S",IF(OFFSET(MesSpares,Z$2-1,,1)=$B28,"P","-")))))</f>
        <v>S</v>
      </c>
      <c r="AA28" s="91" t="str">
        <f ca="1">IF($B28="","-",IF(SUMPRODUCT((Absent_nom=$B28)*(Absent_Du&lt;=AA$1)*(AA$1&lt;=Absent_au)),"I",IF(AA$2="-","-",IF(COUNTIF(OFFSET(MesServices,AA$2-1,,1),$B28),"S",IF(OFFSET(MesSpares,AA$2-1,,1)=$B28,"P","-")))))</f>
        <v>-</v>
      </c>
      <c r="AB28" s="91" t="str">
        <f ca="1">IF($B28="","-",IF(SUMPRODUCT((Absent_nom=$B28)*(Absent_Du&lt;=AB$1)*(AB$1&lt;=Absent_au)),"I",IF(AB$2="-","-",IF(COUNTIF(OFFSET(MesServices,AB$2-1,,1),$B28),"S",IF(OFFSET(MesSpares,AB$2-1,,1)=$B28,"P","-")))))</f>
        <v>-</v>
      </c>
      <c r="AC28" s="91" t="str">
        <f ca="1">IF($B28="","-",IF(SUMPRODUCT((Absent_nom=$B28)*(Absent_Du&lt;=AC$1)*(AC$1&lt;=Absent_au)),"I",IF(AC$2="-","-",IF(COUNTIF(OFFSET(MesServices,AC$2-1,,1),$B28),"S",IF(OFFSET(MesSpares,AC$2-1,,1)=$B28,"P","-")))))</f>
        <v>-</v>
      </c>
      <c r="AD28" s="91" t="str">
        <f ca="1">IF($B28="","-",IF(SUMPRODUCT((Absent_nom=$B28)*(Absent_Du&lt;=AD$1)*(AD$1&lt;=Absent_au)),"I",IF(AD$2="-","-",IF(COUNTIF(OFFSET(MesServices,AD$2-1,,1),$B28),"S",IF(OFFSET(MesSpares,AD$2-1,,1)=$B28,"P","-")))))</f>
        <v>S</v>
      </c>
      <c r="AE28" s="91" t="str">
        <f ca="1">IF($B28="","-",IF(SUMPRODUCT((Absent_nom=$B28)*(Absent_Du&lt;=AE$1)*(AE$1&lt;=Absent_au)),"I",IF(AE$2="-","-",IF(COUNTIF(OFFSET(MesServices,AE$2-1,,1),$B28),"S",IF(OFFSET(MesSpares,AE$2-1,,1)=$B28,"P","-")))))</f>
        <v>-</v>
      </c>
      <c r="AF28" s="91" t="str">
        <f ca="1">IF($B28="","-",IF(SUMPRODUCT((Absent_nom=$B28)*(Absent_Du&lt;=AF$1)*(AF$1&lt;=Absent_au)),"I",IF(AF$2="-","-",IF(COUNTIF(OFFSET(MesServices,AF$2-1,,1),$B28),"S",IF(OFFSET(MesSpares,AF$2-1,,1)=$B28,"P","-")))))</f>
        <v>-</v>
      </c>
      <c r="AG28" s="91" t="str">
        <f ca="1">IF($B28="","-",IF(SUMPRODUCT((Absent_nom=$B28)*(Absent_Du&lt;=AG$1)*(AG$1&lt;=Absent_au)),"I",IF(AG$2="-","-",IF(COUNTIF(OFFSET(MesServices,AG$2-1,,1),$B28),"S",IF(OFFSET(MesSpares,AG$2-1,,1)=$B28,"P","-")))))</f>
        <v>-</v>
      </c>
      <c r="AH28" s="91" t="str">
        <f ca="1">IF($B28="","-",IF(SUMPRODUCT((Absent_nom=$B28)*(Absent_Du&lt;=AH$1)*(AH$1&lt;=Absent_au)),"I",IF(AH$2="-","-",IF(COUNTIF(OFFSET(MesServices,AH$2-1,,1),$B28),"S",IF(OFFSET(MesSpares,AH$2-1,,1)=$B28,"P","-")))))</f>
        <v>-</v>
      </c>
      <c r="AI28" s="91" t="str">
        <f ca="1">IF($B28="","-",IF(SUMPRODUCT((Absent_nom=$B28)*(Absent_Du&lt;=AI$1)*(AI$1&lt;=Absent_au)),"I",IF(AI$2="-","-",IF(COUNTIF(OFFSET(MesServices,AI$2-1,,1),$B28),"S",IF(OFFSET(MesSpares,AI$2-1,,1)=$B28,"P","-")))))</f>
        <v>-</v>
      </c>
      <c r="AJ28" s="91" t="str">
        <f ca="1">IF($B28="","-",IF(SUMPRODUCT((Absent_nom=$B28)*(Absent_Du&lt;=AJ$1)*(AJ$1&lt;=Absent_au)),"I",IF(AJ$2="-","-",IF(COUNTIF(OFFSET(MesServices,AJ$2-1,,1),$B28),"S",IF(OFFSET(MesSpares,AJ$2-1,,1)=$B28,"P","-")))))</f>
        <v>P</v>
      </c>
      <c r="AK28" s="92" t="str">
        <f ca="1">IF($B28="","-",IF(SUMPRODUCT((Absent_nom=$B28)*(Absent_Du&lt;=AK$1)*(AK$1&lt;=Absent_au)),"I",IF(AK$2="-","-",IF(COUNTIF(OFFSET(MesServices,AK$2-1,,1),$B28),"S",IF(OFFSET(MesSpares,AK$2-1,,1)=$B28,"P","-")))))</f>
        <v>-</v>
      </c>
    </row>
    <row r="29" spans="2:37" ht="30" customHeight="1" thickTop="1" thickBot="1" x14ac:dyDescent="0.3">
      <c r="B29" s="122" t="s">
        <v>108</v>
      </c>
      <c r="C29" s="112">
        <f t="shared" ca="1" si="3"/>
        <v>4</v>
      </c>
      <c r="D29" s="108" cm="1">
        <f t="array" aca="1" ref="D29" ca="1">SUMPRODUCT(($G$3:$AK$3&gt;5)*ISNUMBER(SEARCH($G29:$AK29,"SP")))</f>
        <v>1</v>
      </c>
      <c r="E29" s="113">
        <f t="shared" ca="1" si="4"/>
        <v>1</v>
      </c>
      <c r="F29" s="114">
        <f t="shared" ca="1" si="5"/>
        <v>0</v>
      </c>
      <c r="G29" s="91" t="str">
        <f ca="1">IF($B29="","-",IF(SUMPRODUCT((Absent_nom=$B29)*(Absent_Du&lt;=G$1)*(G$1&lt;=Absent_au)),"I",IF(G$2="-","-",IF(COUNTIF(OFFSET(MesServices,G$2-1,,1),$B29),"S",IF(OFFSET(MesSpares,G$2-1,,1)=$B29,"P","-")))))</f>
        <v>-</v>
      </c>
      <c r="H29" s="91" t="str">
        <f ca="1">IF($B29="","-",IF(SUMPRODUCT((Absent_nom=$B29)*(Absent_Du&lt;=H$1)*(H$1&lt;=Absent_au)),"I",IF(H$2="-","-",IF(COUNTIF(OFFSET(MesServices,H$2-1,,1),$B29),"S",IF(OFFSET(MesSpares,H$2-1,,1)=$B29,"P","-")))))</f>
        <v>-</v>
      </c>
      <c r="I29" s="91" t="str">
        <f ca="1">IF($B29="","-",IF(SUMPRODUCT((Absent_nom=$B29)*(Absent_Du&lt;=I$1)*(I$1&lt;=Absent_au)),"I",IF(I$2="-","-",IF(COUNTIF(OFFSET(MesServices,I$2-1,,1),$B29),"S",IF(OFFSET(MesSpares,I$2-1,,1)=$B29,"P","-")))))</f>
        <v>-</v>
      </c>
      <c r="J29" s="91" t="str">
        <f ca="1">IF($B29="","-",IF(SUMPRODUCT((Absent_nom=$B29)*(Absent_Du&lt;=J$1)*(J$1&lt;=Absent_au)),"I",IF(J$2="-","-",IF(COUNTIF(OFFSET(MesServices,J$2-1,,1),$B29),"S",IF(OFFSET(MesSpares,J$2-1,,1)=$B29,"P","-")))))</f>
        <v>-</v>
      </c>
      <c r="K29" s="91" t="str">
        <f ca="1">IF($B29="","-",IF(SUMPRODUCT((Absent_nom=$B29)*(Absent_Du&lt;=K$1)*(K$1&lt;=Absent_au)),"I",IF(K$2="-","-",IF(COUNTIF(OFFSET(MesServices,K$2-1,,1),$B29),"S",IF(OFFSET(MesSpares,K$2-1,,1)=$B29,"P","-")))))</f>
        <v>S</v>
      </c>
      <c r="L29" s="91" t="str">
        <f ca="1">IF($B29="","-",IF(SUMPRODUCT((Absent_nom=$B29)*(Absent_Du&lt;=L$1)*(L$1&lt;=Absent_au)),"I",IF(L$2="-","-",IF(COUNTIF(OFFSET(MesServices,L$2-1,,1),$B29),"S",IF(OFFSET(MesSpares,L$2-1,,1)=$B29,"P","-")))))</f>
        <v>-</v>
      </c>
      <c r="M29" s="91" t="str">
        <f ca="1">IF($B29="","-",IF(SUMPRODUCT((Absent_nom=$B29)*(Absent_Du&lt;=M$1)*(M$1&lt;=Absent_au)),"I",IF(M$2="-","-",IF(COUNTIF(OFFSET(MesServices,M$2-1,,1),$B29),"S",IF(OFFSET(MesSpares,M$2-1,,1)=$B29,"P","-")))))</f>
        <v>-</v>
      </c>
      <c r="N29" s="91" t="str">
        <f ca="1">IF($B29="","-",IF(SUMPRODUCT((Absent_nom=$B29)*(Absent_Du&lt;=N$1)*(N$1&lt;=Absent_au)),"I",IF(N$2="-","-",IF(COUNTIF(OFFSET(MesServices,N$2-1,,1),$B29),"S",IF(OFFSET(MesSpares,N$2-1,,1)=$B29,"P","-")))))</f>
        <v>-</v>
      </c>
      <c r="O29" s="91" t="str">
        <f ca="1">IF($B29="","-",IF(SUMPRODUCT((Absent_nom=$B29)*(Absent_Du&lt;=O$1)*(O$1&lt;=Absent_au)),"I",IF(O$2="-","-",IF(COUNTIF(OFFSET(MesServices,O$2-1,,1),$B29),"S",IF(OFFSET(MesSpares,O$2-1,,1)=$B29,"P","-")))))</f>
        <v>-</v>
      </c>
      <c r="P29" s="91" t="str">
        <f ca="1">IF($B29="","-",IF(SUMPRODUCT((Absent_nom=$B29)*(Absent_Du&lt;=P$1)*(P$1&lt;=Absent_au)),"I",IF(P$2="-","-",IF(COUNTIF(OFFSET(MesServices,P$2-1,,1),$B29),"S",IF(OFFSET(MesSpares,P$2-1,,1)=$B29,"P","-")))))</f>
        <v>-</v>
      </c>
      <c r="Q29" s="91" t="str">
        <f ca="1">IF($B29="","-",IF(SUMPRODUCT((Absent_nom=$B29)*(Absent_Du&lt;=Q$1)*(Q$1&lt;=Absent_au)),"I",IF(Q$2="-","-",IF(COUNTIF(OFFSET(MesServices,Q$2-1,,1),$B29),"S",IF(OFFSET(MesSpares,Q$2-1,,1)=$B29,"P","-")))))</f>
        <v>-</v>
      </c>
      <c r="R29" s="91" t="str">
        <f ca="1">IF($B29="","-",IF(SUMPRODUCT((Absent_nom=$B29)*(Absent_Du&lt;=R$1)*(R$1&lt;=Absent_au)),"I",IF(R$2="-","-",IF(COUNTIF(OFFSET(MesServices,R$2-1,,1),$B29),"S",IF(OFFSET(MesSpares,R$2-1,,1)=$B29,"P","-")))))</f>
        <v>S</v>
      </c>
      <c r="S29" s="91" t="str">
        <f ca="1">IF($B29="","-",IF(SUMPRODUCT((Absent_nom=$B29)*(Absent_Du&lt;=S$1)*(S$1&lt;=Absent_au)),"I",IF(S$2="-","-",IF(COUNTIF(OFFSET(MesServices,S$2-1,,1),$B29),"S",IF(OFFSET(MesSpares,S$2-1,,1)=$B29,"P","-")))))</f>
        <v>-</v>
      </c>
      <c r="T29" s="91" t="str">
        <f ca="1">IF($B29="","-",IF(SUMPRODUCT((Absent_nom=$B29)*(Absent_Du&lt;=T$1)*(T$1&lt;=Absent_au)),"I",IF(T$2="-","-",IF(COUNTIF(OFFSET(MesServices,T$2-1,,1),$B29),"S",IF(OFFSET(MesSpares,T$2-1,,1)=$B29,"P","-")))))</f>
        <v>-</v>
      </c>
      <c r="U29" s="91" t="str">
        <f ca="1">IF($B29="","-",IF(SUMPRODUCT((Absent_nom=$B29)*(Absent_Du&lt;=U$1)*(U$1&lt;=Absent_au)),"I",IF(U$2="-","-",IF(COUNTIF(OFFSET(MesServices,U$2-1,,1),$B29),"S",IF(OFFSET(MesSpares,U$2-1,,1)=$B29,"P","-")))))</f>
        <v>P</v>
      </c>
      <c r="V29" s="91" t="str">
        <f ca="1">IF($B29="","-",IF(SUMPRODUCT((Absent_nom=$B29)*(Absent_Du&lt;=V$1)*(V$1&lt;=Absent_au)),"I",IF(V$2="-","-",IF(COUNTIF(OFFSET(MesServices,V$2-1,,1),$B29),"S",IF(OFFSET(MesSpares,V$2-1,,1)=$B29,"P","-")))))</f>
        <v>-</v>
      </c>
      <c r="W29" s="91" t="str">
        <f ca="1">IF($B29="","-",IF(SUMPRODUCT((Absent_nom=$B29)*(Absent_Du&lt;=W$1)*(W$1&lt;=Absent_au)),"I",IF(W$2="-","-",IF(COUNTIF(OFFSET(MesServices,W$2-1,,1),$B29),"S",IF(OFFSET(MesSpares,W$2-1,,1)=$B29,"P","-")))))</f>
        <v>-</v>
      </c>
      <c r="X29" s="91" t="str">
        <f ca="1">IF($B29="","-",IF(SUMPRODUCT((Absent_nom=$B29)*(Absent_Du&lt;=X$1)*(X$1&lt;=Absent_au)),"I",IF(X$2="-","-",IF(COUNTIF(OFFSET(MesServices,X$2-1,,1),$B29),"S",IF(OFFSET(MesSpares,X$2-1,,1)=$B29,"P","-")))))</f>
        <v>-</v>
      </c>
      <c r="Y29" s="91" t="str">
        <f ca="1">IF($B29="","-",IF(SUMPRODUCT((Absent_nom=$B29)*(Absent_Du&lt;=Y$1)*(Y$1&lt;=Absent_au)),"I",IF(Y$2="-","-",IF(COUNTIF(OFFSET(MesServices,Y$2-1,,1),$B29),"S",IF(OFFSET(MesSpares,Y$2-1,,1)=$B29,"P","-")))))</f>
        <v>-</v>
      </c>
      <c r="Z29" s="91" t="str">
        <f ca="1">IF($B29="","-",IF(SUMPRODUCT((Absent_nom=$B29)*(Absent_Du&lt;=Z$1)*(Z$1&lt;=Absent_au)),"I",IF(Z$2="-","-",IF(COUNTIF(OFFSET(MesServices,Z$2-1,,1),$B29),"S",IF(OFFSET(MesSpares,Z$2-1,,1)=$B29,"P","-")))))</f>
        <v>-</v>
      </c>
      <c r="AA29" s="91" t="str">
        <f ca="1">IF($B29="","-",IF(SUMPRODUCT((Absent_nom=$B29)*(Absent_Du&lt;=AA$1)*(AA$1&lt;=Absent_au)),"I",IF(AA$2="-","-",IF(COUNTIF(OFFSET(MesServices,AA$2-1,,1),$B29),"S",IF(OFFSET(MesSpares,AA$2-1,,1)=$B29,"P","-")))))</f>
        <v>-</v>
      </c>
      <c r="AB29" s="91" t="str">
        <f ca="1">IF($B29="","-",IF(SUMPRODUCT((Absent_nom=$B29)*(Absent_Du&lt;=AB$1)*(AB$1&lt;=Absent_au)),"I",IF(AB$2="-","-",IF(COUNTIF(OFFSET(MesServices,AB$2-1,,1),$B29),"S",IF(OFFSET(MesSpares,AB$2-1,,1)=$B29,"P","-")))))</f>
        <v>S</v>
      </c>
      <c r="AC29" s="91" t="str">
        <f ca="1">IF($B29="","-",IF(SUMPRODUCT((Absent_nom=$B29)*(Absent_Du&lt;=AC$1)*(AC$1&lt;=Absent_au)),"I",IF(AC$2="-","-",IF(COUNTIF(OFFSET(MesServices,AC$2-1,,1),$B29),"S",IF(OFFSET(MesSpares,AC$2-1,,1)=$B29,"P","-")))))</f>
        <v>-</v>
      </c>
      <c r="AD29" s="91" t="str">
        <f ca="1">IF($B29="","-",IF(SUMPRODUCT((Absent_nom=$B29)*(Absent_Du&lt;=AD$1)*(AD$1&lt;=Absent_au)),"I",IF(AD$2="-","-",IF(COUNTIF(OFFSET(MesServices,AD$2-1,,1),$B29),"S",IF(OFFSET(MesSpares,AD$2-1,,1)=$B29,"P","-")))))</f>
        <v>-</v>
      </c>
      <c r="AE29" s="91" t="str">
        <f ca="1">IF($B29="","-",IF(SUMPRODUCT((Absent_nom=$B29)*(Absent_Du&lt;=AE$1)*(AE$1&lt;=Absent_au)),"I",IF(AE$2="-","-",IF(COUNTIF(OFFSET(MesServices,AE$2-1,,1),$B29),"S",IF(OFFSET(MesSpares,AE$2-1,,1)=$B29,"P","-")))))</f>
        <v>-</v>
      </c>
      <c r="AF29" s="91" t="str">
        <f ca="1">IF($B29="","-",IF(SUMPRODUCT((Absent_nom=$B29)*(Absent_Du&lt;=AF$1)*(AF$1&lt;=Absent_au)),"I",IF(AF$2="-","-",IF(COUNTIF(OFFSET(MesServices,AF$2-1,,1),$B29),"S",IF(OFFSET(MesSpares,AF$2-1,,1)=$B29,"P","-")))))</f>
        <v>-</v>
      </c>
      <c r="AG29" s="91" t="str">
        <f ca="1">IF($B29="","-",IF(SUMPRODUCT((Absent_nom=$B29)*(Absent_Du&lt;=AG$1)*(AG$1&lt;=Absent_au)),"I",IF(AG$2="-","-",IF(COUNTIF(OFFSET(MesServices,AG$2-1,,1),$B29),"S",IF(OFFSET(MesSpares,AG$2-1,,1)=$B29,"P","-")))))</f>
        <v>S</v>
      </c>
      <c r="AH29" s="91" t="str">
        <f ca="1">IF($B29="","-",IF(SUMPRODUCT((Absent_nom=$B29)*(Absent_Du&lt;=AH$1)*(AH$1&lt;=Absent_au)),"I",IF(AH$2="-","-",IF(COUNTIF(OFFSET(MesServices,AH$2-1,,1),$B29),"S",IF(OFFSET(MesSpares,AH$2-1,,1)=$B29,"P","-")))))</f>
        <v>-</v>
      </c>
      <c r="AI29" s="91" t="str">
        <f ca="1">IF($B29="","-",IF(SUMPRODUCT((Absent_nom=$B29)*(Absent_Du&lt;=AI$1)*(AI$1&lt;=Absent_au)),"I",IF(AI$2="-","-",IF(COUNTIF(OFFSET(MesServices,AI$2-1,,1),$B29),"S",IF(OFFSET(MesSpares,AI$2-1,,1)=$B29,"P","-")))))</f>
        <v>-</v>
      </c>
      <c r="AJ29" s="91" t="str">
        <f ca="1">IF($B29="","-",IF(SUMPRODUCT((Absent_nom=$B29)*(Absent_Du&lt;=AJ$1)*(AJ$1&lt;=Absent_au)),"I",IF(AJ$2="-","-",IF(COUNTIF(OFFSET(MesServices,AJ$2-1,,1),$B29),"S",IF(OFFSET(MesSpares,AJ$2-1,,1)=$B29,"P","-")))))</f>
        <v>-</v>
      </c>
      <c r="AK29" s="92" t="str">
        <f ca="1">IF($B29="","-",IF(SUMPRODUCT((Absent_nom=$B29)*(Absent_Du&lt;=AK$1)*(AK$1&lt;=Absent_au)),"I",IF(AK$2="-","-",IF(COUNTIF(OFFSET(MesServices,AK$2-1,,1),$B29),"S",IF(OFFSET(MesSpares,AK$2-1,,1)=$B29,"P","-")))))</f>
        <v>-</v>
      </c>
    </row>
    <row r="30" spans="2:37" ht="30" hidden="1" customHeight="1" thickTop="1" thickBot="1" x14ac:dyDescent="0.3">
      <c r="B30" s="41"/>
      <c r="C30" s="40"/>
      <c r="D30" s="63"/>
      <c r="E30" s="40"/>
      <c r="F30" s="64"/>
      <c r="G30" s="60" t="str" cm="1">
        <f t="array" aca="1" ref="G30" ca="1">IF($B30="","-",IF(SUMPRODUCT((Absent_nom=$B30)*(Absent_Du&lt;=G$1)*(G$1&lt;=Absent_au)),"I",IF(G$2="-","-",IF(COUNTIF(OFFSET(MesServices,G$2-1,,1),$B30),"S",IF(OFFSET(MesSpares,G$2,,1)=$B30,"P","-")))))</f>
        <v>-</v>
      </c>
      <c r="H30" s="60" t="str" cm="1">
        <f t="array" aca="1" ref="H30" ca="1">IF($B30="","-",IF(SUMPRODUCT((Absent_nom=$B30)*(Absent_Du&lt;=H$1)*(H$1&lt;=Absent_au)),"I",IF(H$2="-","-",IF(COUNTIF(OFFSET(MesServices,H$2-1,,1),$B30),"S",IF(OFFSET(MesSpares,H$2,,1)=$B30,"P","-")))))</f>
        <v>-</v>
      </c>
      <c r="I30" s="60" t="str" cm="1">
        <f t="array" aca="1" ref="I30" ca="1">IF($B30="","-",IF(SUMPRODUCT((Absent_nom=$B30)*(Absent_Du&lt;=I$1)*(I$1&lt;=Absent_au)),"I",IF(I$2="-","-",IF(COUNTIF(OFFSET(MesServices,I$2-1,,1),$B30),"S",IF(OFFSET(MesSpares,I$2,,1)=$B30,"P","-")))))</f>
        <v>-</v>
      </c>
      <c r="J30" s="60" t="str" cm="1">
        <f t="array" aca="1" ref="J30" ca="1">IF($B30="","-",IF(SUMPRODUCT((Absent_nom=$B30)*(Absent_Du&lt;=J$1)*(J$1&lt;=Absent_au)),"I",IF(J$2="-","-",IF(COUNTIF(OFFSET(MesServices,J$2-1,,1),$B30),"S",IF(OFFSET(MesSpares,J$2,,1)=$B30,"P","-")))))</f>
        <v>-</v>
      </c>
      <c r="K30" s="60" t="str" cm="1">
        <f t="array" aca="1" ref="K30" ca="1">IF($B30="","-",IF(SUMPRODUCT((Absent_nom=$B30)*(Absent_Du&lt;=K$1)*(K$1&lt;=Absent_au)),"I",IF(K$2="-","-",IF(COUNTIF(OFFSET(MesServices,K$2-1,,1),$B30),"S",IF(OFFSET(MesSpares,K$2,,1)=$B30,"P","-")))))</f>
        <v>-</v>
      </c>
      <c r="L30" s="60" t="str" cm="1">
        <f t="array" aca="1" ref="L30" ca="1">IF($B30="","-",IF(SUMPRODUCT((Absent_nom=$B30)*(Absent_Du&lt;=L$1)*(L$1&lt;=Absent_au)),"I",IF(L$2="-","-",IF(COUNTIF(OFFSET(MesServices,L$2-1,,1),$B30),"S",IF(OFFSET(MesSpares,L$2,,1)=$B30,"P","-")))))</f>
        <v>-</v>
      </c>
      <c r="M30" s="60" t="str" cm="1">
        <f t="array" aca="1" ref="M30" ca="1">IF($B30="","-",IF(SUMPRODUCT((Absent_nom=$B30)*(Absent_Du&lt;=M$1)*(M$1&lt;=Absent_au)),"I",IF(M$2="-","-",IF(COUNTIF(OFFSET(MesServices,M$2-1,,1),$B30),"S",IF(OFFSET(MesSpares,M$2,,1)=$B30,"P","-")))))</f>
        <v>-</v>
      </c>
      <c r="N30" s="60" t="str" cm="1">
        <f t="array" aca="1" ref="N30" ca="1">IF($B30="","-",IF(SUMPRODUCT((Absent_nom=$B30)*(Absent_Du&lt;=N$1)*(N$1&lt;=Absent_au)),"I",IF(N$2="-","-",IF(COUNTIF(OFFSET(MesServices,N$2-1,,1),$B30),"S",IF(OFFSET(MesSpares,N$2,,1)=$B30,"P","-")))))</f>
        <v>-</v>
      </c>
      <c r="O30" s="60" t="str" cm="1">
        <f t="array" aca="1" ref="O30" ca="1">IF($B30="","-",IF(SUMPRODUCT((Absent_nom=$B30)*(Absent_Du&lt;=O$1)*(O$1&lt;=Absent_au)),"I",IF(O$2="-","-",IF(COUNTIF(OFFSET(MesServices,O$2-1,,1),$B30),"S",IF(OFFSET(MesSpares,O$2,,1)=$B30,"P","-")))))</f>
        <v>-</v>
      </c>
      <c r="P30" s="60" t="str" cm="1">
        <f t="array" aca="1" ref="P30" ca="1">IF($B30="","-",IF(SUMPRODUCT((Absent_nom=$B30)*(Absent_Du&lt;=P$1)*(P$1&lt;=Absent_au)),"I",IF(P$2="-","-",IF(COUNTIF(OFFSET(MesServices,P$2-1,,1),$B30),"S",IF(OFFSET(MesSpares,P$2,,1)=$B30,"P","-")))))</f>
        <v>-</v>
      </c>
      <c r="Q30" s="60" t="str" cm="1">
        <f t="array" aca="1" ref="Q30" ca="1">IF($B30="","-",IF(SUMPRODUCT((Absent_nom=$B30)*(Absent_Du&lt;=Q$1)*(Q$1&lt;=Absent_au)),"I",IF(Q$2="-","-",IF(COUNTIF(OFFSET(MesServices,Q$2-1,,1),$B30),"S",IF(OFFSET(MesSpares,Q$2,,1)=$B30,"P","-")))))</f>
        <v>-</v>
      </c>
      <c r="R30" s="60" t="str" cm="1">
        <f t="array" aca="1" ref="R30" ca="1">IF($B30="","-",IF(SUMPRODUCT((Absent_nom=$B30)*(Absent_Du&lt;=R$1)*(R$1&lt;=Absent_au)),"I",IF(R$2="-","-",IF(COUNTIF(OFFSET(MesServices,R$2-1,,1),$B30),"S",IF(OFFSET(MesSpares,R$2,,1)=$B30,"P","-")))))</f>
        <v>-</v>
      </c>
      <c r="S30" s="60" t="str" cm="1">
        <f t="array" aca="1" ref="S30" ca="1">IF($B30="","-",IF(SUMPRODUCT((Absent_nom=$B30)*(Absent_Du&lt;=S$1)*(S$1&lt;=Absent_au)),"I",IF(S$2="-","-",IF(COUNTIF(OFFSET(MesServices,S$2-1,,1),$B30),"S",IF(OFFSET(MesSpares,S$2,,1)=$B30,"P","-")))))</f>
        <v>-</v>
      </c>
      <c r="T30" s="60" t="str" cm="1">
        <f t="array" aca="1" ref="T30" ca="1">IF($B30="","-",IF(SUMPRODUCT((Absent_nom=$B30)*(Absent_Du&lt;=T$1)*(T$1&lt;=Absent_au)),"I",IF(T$2="-","-",IF(COUNTIF(OFFSET(MesServices,T$2-1,,1),$B30),"S",IF(OFFSET(MesSpares,T$2,,1)=$B30,"P","-")))))</f>
        <v>-</v>
      </c>
      <c r="U30" s="60" t="str" cm="1">
        <f t="array" aca="1" ref="U30" ca="1">IF($B30="","-",IF(SUMPRODUCT((Absent_nom=$B30)*(Absent_Du&lt;=U$1)*(U$1&lt;=Absent_au)),"I",IF(U$2="-","-",IF(COUNTIF(OFFSET(MesServices,U$2-1,,1),$B30),"S",IF(OFFSET(MesSpares,U$2,,1)=$B30,"P","-")))))</f>
        <v>-</v>
      </c>
      <c r="V30" s="60" t="str" cm="1">
        <f t="array" aca="1" ref="V30" ca="1">IF($B30="","-",IF(SUMPRODUCT((Absent_nom=$B30)*(Absent_Du&lt;=V$1)*(V$1&lt;=Absent_au)),"I",IF(V$2="-","-",IF(COUNTIF(OFFSET(MesServices,V$2-1,,1),$B30),"S",IF(OFFSET(MesSpares,V$2,,1)=$B30,"P","-")))))</f>
        <v>-</v>
      </c>
      <c r="W30" s="60" t="str" cm="1">
        <f t="array" aca="1" ref="W30" ca="1">IF($B30="","-",IF(SUMPRODUCT((Absent_nom=$B30)*(Absent_Du&lt;=W$1)*(W$1&lt;=Absent_au)),"I",IF(W$2="-","-",IF(COUNTIF(OFFSET(MesServices,W$2-1,,1),$B30),"S",IF(OFFSET(MesSpares,W$2,,1)=$B30,"P","-")))))</f>
        <v>-</v>
      </c>
      <c r="X30" s="60" t="str" cm="1">
        <f t="array" aca="1" ref="X30" ca="1">IF($B30="","-",IF(SUMPRODUCT((Absent_nom=$B30)*(Absent_Du&lt;=X$1)*(X$1&lt;=Absent_au)),"I",IF(X$2="-","-",IF(COUNTIF(OFFSET(MesServices,X$2-1,,1),$B30),"S",IF(OFFSET(MesSpares,X$2,,1)=$B30,"P","-")))))</f>
        <v>-</v>
      </c>
      <c r="Y30" s="60" t="str" cm="1">
        <f t="array" aca="1" ref="Y30" ca="1">IF($B30="","-",IF(SUMPRODUCT((Absent_nom=$B30)*(Absent_Du&lt;=Y$1)*(Y$1&lt;=Absent_au)),"I",IF(Y$2="-","-",IF(COUNTIF(OFFSET(MesServices,Y$2-1,,1),$B30),"S",IF(OFFSET(MesSpares,Y$2,,1)=$B30,"P","-")))))</f>
        <v>-</v>
      </c>
      <c r="Z30" s="60" t="str" cm="1">
        <f t="array" aca="1" ref="Z30" ca="1">IF($B30="","-",IF(SUMPRODUCT((Absent_nom=$B30)*(Absent_Du&lt;=Z$1)*(Z$1&lt;=Absent_au)),"I",IF(Z$2="-","-",IF(COUNTIF(OFFSET(MesServices,Z$2-1,,1),$B30),"S",IF(OFFSET(MesSpares,Z$2,,1)=$B30,"P","-")))))</f>
        <v>-</v>
      </c>
      <c r="AA30" s="60" t="str" cm="1">
        <f t="array" aca="1" ref="AA30" ca="1">IF($B30="","-",IF(SUMPRODUCT((Absent_nom=$B30)*(Absent_Du&lt;=AA$1)*(AA$1&lt;=Absent_au)),"I",IF(AA$2="-","-",IF(COUNTIF(OFFSET(MesServices,AA$2-1,,1),$B30),"S",IF(OFFSET(MesSpares,AA$2,,1)=$B30,"P","-")))))</f>
        <v>-</v>
      </c>
      <c r="AB30" s="60" t="str" cm="1">
        <f t="array" aca="1" ref="AB30" ca="1">IF($B30="","-",IF(SUMPRODUCT((Absent_nom=$B30)*(Absent_Du&lt;=AB$1)*(AB$1&lt;=Absent_au)),"I",IF(AB$2="-","-",IF(COUNTIF(OFFSET(MesServices,AB$2-1,,1),$B30),"S",IF(OFFSET(MesSpares,AB$2,,1)=$B30,"P","-")))))</f>
        <v>-</v>
      </c>
      <c r="AC30" s="60" t="str" cm="1">
        <f t="array" aca="1" ref="AC30" ca="1">IF($B30="","-",IF(SUMPRODUCT((Absent_nom=$B30)*(Absent_Du&lt;=AC$1)*(AC$1&lt;=Absent_au)),"I",IF(AC$2="-","-",IF(COUNTIF(OFFSET(MesServices,AC$2-1,,1),$B30),"S",IF(OFFSET(MesSpares,AC$2,,1)=$B30,"P","-")))))</f>
        <v>-</v>
      </c>
      <c r="AD30" s="60" t="str" cm="1">
        <f t="array" aca="1" ref="AD30" ca="1">IF($B30="","-",IF(SUMPRODUCT((Absent_nom=$B30)*(Absent_Du&lt;=AD$1)*(AD$1&lt;=Absent_au)),"I",IF(AD$2="-","-",IF(COUNTIF(OFFSET(MesServices,AD$2-1,,1),$B30),"S",IF(OFFSET(MesSpares,AD$2,,1)=$B30,"P","-")))))</f>
        <v>-</v>
      </c>
      <c r="AE30" s="60" t="str" cm="1">
        <f t="array" aca="1" ref="AE30" ca="1">IF($B30="","-",IF(SUMPRODUCT((Absent_nom=$B30)*(Absent_Du&lt;=AE$1)*(AE$1&lt;=Absent_au)),"I",IF(AE$2="-","-",IF(COUNTIF(OFFSET(MesServices,AE$2-1,,1),$B30),"S",IF(OFFSET(MesSpares,AE$2,,1)=$B30,"P","-")))))</f>
        <v>-</v>
      </c>
      <c r="AF30" s="60" t="str" cm="1">
        <f t="array" aca="1" ref="AF30" ca="1">IF($B30="","-",IF(SUMPRODUCT((Absent_nom=$B30)*(Absent_Du&lt;=AF$1)*(AF$1&lt;=Absent_au)),"I",IF(AF$2="-","-",IF(COUNTIF(OFFSET(MesServices,AF$2-1,,1),$B30),"S",IF(OFFSET(MesSpares,AF$2,,1)=$B30,"P","-")))))</f>
        <v>-</v>
      </c>
      <c r="AG30" s="60" t="str" cm="1">
        <f t="array" aca="1" ref="AG30" ca="1">IF($B30="","-",IF(SUMPRODUCT((Absent_nom=$B30)*(Absent_Du&lt;=AG$1)*(AG$1&lt;=Absent_au)),"I",IF(AG$2="-","-",IF(COUNTIF(OFFSET(MesServices,AG$2-1,,1),$B30),"S",IF(OFFSET(MesSpares,AG$2,,1)=$B30,"P","-")))))</f>
        <v>-</v>
      </c>
      <c r="AH30" s="60" t="str" cm="1">
        <f t="array" aca="1" ref="AH30" ca="1">IF($B30="","-",IF(SUMPRODUCT((Absent_nom=$B30)*(Absent_Du&lt;=AH$1)*(AH$1&lt;=Absent_au)),"I",IF(AH$2="-","-",IF(COUNTIF(OFFSET(MesServices,AH$2-1,,1),$B30),"S",IF(OFFSET(MesSpares,AH$2,,1)=$B30,"P","-")))))</f>
        <v>-</v>
      </c>
      <c r="AI30" s="60" t="str" cm="1">
        <f t="array" aca="1" ref="AI30" ca="1">IF($B30="","-",IF(SUMPRODUCT((Absent_nom=$B30)*(Absent_Du&lt;=AI$1)*(AI$1&lt;=Absent_au)),"I",IF(AI$2="-","-",IF(COUNTIF(OFFSET(MesServices,AI$2-1,,1),$B30),"S",IF(OFFSET(MesSpares,AI$2,,1)=$B30,"P","-")))))</f>
        <v>-</v>
      </c>
      <c r="AJ30" s="60" t="str" cm="1">
        <f t="array" aca="1" ref="AJ30" ca="1">IF($B30="","-",IF(SUMPRODUCT((Absent_nom=$B30)*(Absent_Du&lt;=AJ$1)*(AJ$1&lt;=Absent_au)),"I",IF(AJ$2="-","-",IF(COUNTIF(OFFSET(MesServices,AJ$2-1,,1),$B30),"S",IF(OFFSET(MesSpares,AJ$2,,1)=$B30,"P","-")))))</f>
        <v>-</v>
      </c>
      <c r="AK30" s="66" t="str" cm="1">
        <f t="array" aca="1" ref="AK30" ca="1">IF($B30="","-",IF(SUMPRODUCT((Absent_nom=$B30)*(Absent_Du&lt;=AK$1)*(AK$1&lt;=Absent_au)),"I",IF(AK$2="-","-",IF(COUNTIF(OFFSET(MesServices,AK$2-1,,1),$B30),"S",IF(OFFSET(MesSpares,AK$2,,1)=$B30,"P","-")))))</f>
        <v>-</v>
      </c>
    </row>
    <row r="31" spans="2:37" ht="30" hidden="1" customHeight="1" thickTop="1" thickBot="1" x14ac:dyDescent="0.3">
      <c r="B31" s="41"/>
      <c r="C31" s="40"/>
      <c r="D31" s="63"/>
      <c r="E31" s="40"/>
      <c r="F31" s="64"/>
      <c r="G31" s="60" t="str" cm="1">
        <f t="array" aca="1" ref="G31" ca="1">IF($B31="","-",IF(SUMPRODUCT((Absent_nom=$B31)*(Absent_Du&lt;=G$1)*(G$1&lt;=Absent_au)),"I",IF(G$2="-","-",IF(COUNTIF(OFFSET(MesServices,G$2-1,,1),$B31),"S",IF(OFFSET(MesSpares,G$2,,1)=$B31,"P","-")))))</f>
        <v>-</v>
      </c>
      <c r="H31" s="60" t="str" cm="1">
        <f t="array" aca="1" ref="H31" ca="1">IF($B31="","-",IF(SUMPRODUCT((Absent_nom=$B31)*(Absent_Du&lt;=H$1)*(H$1&lt;=Absent_au)),"I",IF(H$2="-","-",IF(COUNTIF(OFFSET(MesServices,H$2-1,,1),$B31),"S",IF(OFFSET(MesSpares,H$2,,1)=$B31,"P","-")))))</f>
        <v>-</v>
      </c>
      <c r="I31" s="60" t="str" cm="1">
        <f t="array" aca="1" ref="I31" ca="1">IF($B31="","-",IF(SUMPRODUCT((Absent_nom=$B31)*(Absent_Du&lt;=I$1)*(I$1&lt;=Absent_au)),"I",IF(I$2="-","-",IF(COUNTIF(OFFSET(MesServices,I$2-1,,1),$B31),"S",IF(OFFSET(MesSpares,I$2,,1)=$B31,"P","-")))))</f>
        <v>-</v>
      </c>
      <c r="J31" s="60" t="str" cm="1">
        <f t="array" aca="1" ref="J31" ca="1">IF($B31="","-",IF(SUMPRODUCT((Absent_nom=$B31)*(Absent_Du&lt;=J$1)*(J$1&lt;=Absent_au)),"I",IF(J$2="-","-",IF(COUNTIF(OFFSET(MesServices,J$2-1,,1),$B31),"S",IF(OFFSET(MesSpares,J$2,,1)=$B31,"P","-")))))</f>
        <v>-</v>
      </c>
      <c r="K31" s="60" t="str" cm="1">
        <f t="array" aca="1" ref="K31" ca="1">IF($B31="","-",IF(SUMPRODUCT((Absent_nom=$B31)*(Absent_Du&lt;=K$1)*(K$1&lt;=Absent_au)),"I",IF(K$2="-","-",IF(COUNTIF(OFFSET(MesServices,K$2-1,,1),$B31),"S",IF(OFFSET(MesSpares,K$2,,1)=$B31,"P","-")))))</f>
        <v>-</v>
      </c>
      <c r="L31" s="60" t="str" cm="1">
        <f t="array" aca="1" ref="L31" ca="1">IF($B31="","-",IF(SUMPRODUCT((Absent_nom=$B31)*(Absent_Du&lt;=L$1)*(L$1&lt;=Absent_au)),"I",IF(L$2="-","-",IF(COUNTIF(OFFSET(MesServices,L$2-1,,1),$B31),"S",IF(OFFSET(MesSpares,L$2,,1)=$B31,"P","-")))))</f>
        <v>-</v>
      </c>
      <c r="M31" s="60" t="str" cm="1">
        <f t="array" aca="1" ref="M31" ca="1">IF($B31="","-",IF(SUMPRODUCT((Absent_nom=$B31)*(Absent_Du&lt;=M$1)*(M$1&lt;=Absent_au)),"I",IF(M$2="-","-",IF(COUNTIF(OFFSET(MesServices,M$2-1,,1),$B31),"S",IF(OFFSET(MesSpares,M$2,,1)=$B31,"P","-")))))</f>
        <v>-</v>
      </c>
      <c r="N31" s="60" t="str" cm="1">
        <f t="array" aca="1" ref="N31" ca="1">IF($B31="","-",IF(SUMPRODUCT((Absent_nom=$B31)*(Absent_Du&lt;=N$1)*(N$1&lt;=Absent_au)),"I",IF(N$2="-","-",IF(COUNTIF(OFFSET(MesServices,N$2-1,,1),$B31),"S",IF(OFFSET(MesSpares,N$2,,1)=$B31,"P","-")))))</f>
        <v>-</v>
      </c>
      <c r="O31" s="60" t="str" cm="1">
        <f t="array" aca="1" ref="O31" ca="1">IF($B31="","-",IF(SUMPRODUCT((Absent_nom=$B31)*(Absent_Du&lt;=O$1)*(O$1&lt;=Absent_au)),"I",IF(O$2="-","-",IF(COUNTIF(OFFSET(MesServices,O$2-1,,1),$B31),"S",IF(OFFSET(MesSpares,O$2,,1)=$B31,"P","-")))))</f>
        <v>-</v>
      </c>
      <c r="P31" s="60" t="str" cm="1">
        <f t="array" aca="1" ref="P31" ca="1">IF($B31="","-",IF(SUMPRODUCT((Absent_nom=$B31)*(Absent_Du&lt;=P$1)*(P$1&lt;=Absent_au)),"I",IF(P$2="-","-",IF(COUNTIF(OFFSET(MesServices,P$2-1,,1),$B31),"S",IF(OFFSET(MesSpares,P$2,,1)=$B31,"P","-")))))</f>
        <v>-</v>
      </c>
      <c r="Q31" s="60" t="str" cm="1">
        <f t="array" aca="1" ref="Q31" ca="1">IF($B31="","-",IF(SUMPRODUCT((Absent_nom=$B31)*(Absent_Du&lt;=Q$1)*(Q$1&lt;=Absent_au)),"I",IF(Q$2="-","-",IF(COUNTIF(OFFSET(MesServices,Q$2-1,,1),$B31),"S",IF(OFFSET(MesSpares,Q$2,,1)=$B31,"P","-")))))</f>
        <v>-</v>
      </c>
      <c r="R31" s="60" t="str" cm="1">
        <f t="array" aca="1" ref="R31" ca="1">IF($B31="","-",IF(SUMPRODUCT((Absent_nom=$B31)*(Absent_Du&lt;=R$1)*(R$1&lt;=Absent_au)),"I",IF(R$2="-","-",IF(COUNTIF(OFFSET(MesServices,R$2-1,,1),$B31),"S",IF(OFFSET(MesSpares,R$2,,1)=$B31,"P","-")))))</f>
        <v>-</v>
      </c>
      <c r="S31" s="60" t="str" cm="1">
        <f t="array" aca="1" ref="S31" ca="1">IF($B31="","-",IF(SUMPRODUCT((Absent_nom=$B31)*(Absent_Du&lt;=S$1)*(S$1&lt;=Absent_au)),"I",IF(S$2="-","-",IF(COUNTIF(OFFSET(MesServices,S$2-1,,1),$B31),"S",IF(OFFSET(MesSpares,S$2,,1)=$B31,"P","-")))))</f>
        <v>-</v>
      </c>
      <c r="T31" s="60" t="str" cm="1">
        <f t="array" aca="1" ref="T31" ca="1">IF($B31="","-",IF(SUMPRODUCT((Absent_nom=$B31)*(Absent_Du&lt;=T$1)*(T$1&lt;=Absent_au)),"I",IF(T$2="-","-",IF(COUNTIF(OFFSET(MesServices,T$2-1,,1),$B31),"S",IF(OFFSET(MesSpares,T$2,,1)=$B31,"P","-")))))</f>
        <v>-</v>
      </c>
      <c r="U31" s="60" t="str" cm="1">
        <f t="array" aca="1" ref="U31" ca="1">IF($B31="","-",IF(SUMPRODUCT((Absent_nom=$B31)*(Absent_Du&lt;=U$1)*(U$1&lt;=Absent_au)),"I",IF(U$2="-","-",IF(COUNTIF(OFFSET(MesServices,U$2-1,,1),$B31),"S",IF(OFFSET(MesSpares,U$2,,1)=$B31,"P","-")))))</f>
        <v>-</v>
      </c>
      <c r="V31" s="60" t="str" cm="1">
        <f t="array" aca="1" ref="V31" ca="1">IF($B31="","-",IF(SUMPRODUCT((Absent_nom=$B31)*(Absent_Du&lt;=V$1)*(V$1&lt;=Absent_au)),"I",IF(V$2="-","-",IF(COUNTIF(OFFSET(MesServices,V$2-1,,1),$B31),"S",IF(OFFSET(MesSpares,V$2,,1)=$B31,"P","-")))))</f>
        <v>-</v>
      </c>
      <c r="W31" s="60" t="str" cm="1">
        <f t="array" aca="1" ref="W31" ca="1">IF($B31="","-",IF(SUMPRODUCT((Absent_nom=$B31)*(Absent_Du&lt;=W$1)*(W$1&lt;=Absent_au)),"I",IF(W$2="-","-",IF(COUNTIF(OFFSET(MesServices,W$2-1,,1),$B31),"S",IF(OFFSET(MesSpares,W$2,,1)=$B31,"P","-")))))</f>
        <v>-</v>
      </c>
      <c r="X31" s="60" t="str" cm="1">
        <f t="array" aca="1" ref="X31" ca="1">IF($B31="","-",IF(SUMPRODUCT((Absent_nom=$B31)*(Absent_Du&lt;=X$1)*(X$1&lt;=Absent_au)),"I",IF(X$2="-","-",IF(COUNTIF(OFFSET(MesServices,X$2-1,,1),$B31),"S",IF(OFFSET(MesSpares,X$2,,1)=$B31,"P","-")))))</f>
        <v>-</v>
      </c>
      <c r="Y31" s="60" t="str" cm="1">
        <f t="array" aca="1" ref="Y31" ca="1">IF($B31="","-",IF(SUMPRODUCT((Absent_nom=$B31)*(Absent_Du&lt;=Y$1)*(Y$1&lt;=Absent_au)),"I",IF(Y$2="-","-",IF(COUNTIF(OFFSET(MesServices,Y$2-1,,1),$B31),"S",IF(OFFSET(MesSpares,Y$2,,1)=$B31,"P","-")))))</f>
        <v>-</v>
      </c>
      <c r="Z31" s="60" t="str" cm="1">
        <f t="array" aca="1" ref="Z31" ca="1">IF($B31="","-",IF(SUMPRODUCT((Absent_nom=$B31)*(Absent_Du&lt;=Z$1)*(Z$1&lt;=Absent_au)),"I",IF(Z$2="-","-",IF(COUNTIF(OFFSET(MesServices,Z$2-1,,1),$B31),"S",IF(OFFSET(MesSpares,Z$2,,1)=$B31,"P","-")))))</f>
        <v>-</v>
      </c>
      <c r="AA31" s="60" t="str" cm="1">
        <f t="array" aca="1" ref="AA31" ca="1">IF($B31="","-",IF(SUMPRODUCT((Absent_nom=$B31)*(Absent_Du&lt;=AA$1)*(AA$1&lt;=Absent_au)),"I",IF(AA$2="-","-",IF(COUNTIF(OFFSET(MesServices,AA$2-1,,1),$B31),"S",IF(OFFSET(MesSpares,AA$2,,1)=$B31,"P","-")))))</f>
        <v>-</v>
      </c>
      <c r="AB31" s="60" t="str" cm="1">
        <f t="array" aca="1" ref="AB31" ca="1">IF($B31="","-",IF(SUMPRODUCT((Absent_nom=$B31)*(Absent_Du&lt;=AB$1)*(AB$1&lt;=Absent_au)),"I",IF(AB$2="-","-",IF(COUNTIF(OFFSET(MesServices,AB$2-1,,1),$B31),"S",IF(OFFSET(MesSpares,AB$2,,1)=$B31,"P","-")))))</f>
        <v>-</v>
      </c>
      <c r="AC31" s="60" t="str" cm="1">
        <f t="array" aca="1" ref="AC31" ca="1">IF($B31="","-",IF(SUMPRODUCT((Absent_nom=$B31)*(Absent_Du&lt;=AC$1)*(AC$1&lt;=Absent_au)),"I",IF(AC$2="-","-",IF(COUNTIF(OFFSET(MesServices,AC$2-1,,1),$B31),"S",IF(OFFSET(MesSpares,AC$2,,1)=$B31,"P","-")))))</f>
        <v>-</v>
      </c>
      <c r="AD31" s="60" t="str" cm="1">
        <f t="array" aca="1" ref="AD31" ca="1">IF($B31="","-",IF(SUMPRODUCT((Absent_nom=$B31)*(Absent_Du&lt;=AD$1)*(AD$1&lt;=Absent_au)),"I",IF(AD$2="-","-",IF(COUNTIF(OFFSET(MesServices,AD$2-1,,1),$B31),"S",IF(OFFSET(MesSpares,AD$2,,1)=$B31,"P","-")))))</f>
        <v>-</v>
      </c>
      <c r="AE31" s="60" t="str" cm="1">
        <f t="array" aca="1" ref="AE31" ca="1">IF($B31="","-",IF(SUMPRODUCT((Absent_nom=$B31)*(Absent_Du&lt;=AE$1)*(AE$1&lt;=Absent_au)),"I",IF(AE$2="-","-",IF(COUNTIF(OFFSET(MesServices,AE$2-1,,1),$B31),"S",IF(OFFSET(MesSpares,AE$2,,1)=$B31,"P","-")))))</f>
        <v>-</v>
      </c>
      <c r="AF31" s="60" t="str" cm="1">
        <f t="array" aca="1" ref="AF31" ca="1">IF($B31="","-",IF(SUMPRODUCT((Absent_nom=$B31)*(Absent_Du&lt;=AF$1)*(AF$1&lt;=Absent_au)),"I",IF(AF$2="-","-",IF(COUNTIF(OFFSET(MesServices,AF$2-1,,1),$B31),"S",IF(OFFSET(MesSpares,AF$2,,1)=$B31,"P","-")))))</f>
        <v>-</v>
      </c>
      <c r="AG31" s="60" t="str" cm="1">
        <f t="array" aca="1" ref="AG31" ca="1">IF($B31="","-",IF(SUMPRODUCT((Absent_nom=$B31)*(Absent_Du&lt;=AG$1)*(AG$1&lt;=Absent_au)),"I",IF(AG$2="-","-",IF(COUNTIF(OFFSET(MesServices,AG$2-1,,1),$B31),"S",IF(OFFSET(MesSpares,AG$2,,1)=$B31,"P","-")))))</f>
        <v>-</v>
      </c>
      <c r="AH31" s="60" t="str" cm="1">
        <f t="array" aca="1" ref="AH31" ca="1">IF($B31="","-",IF(SUMPRODUCT((Absent_nom=$B31)*(Absent_Du&lt;=AH$1)*(AH$1&lt;=Absent_au)),"I",IF(AH$2="-","-",IF(COUNTIF(OFFSET(MesServices,AH$2-1,,1),$B31),"S",IF(OFFSET(MesSpares,AH$2,,1)=$B31,"P","-")))))</f>
        <v>-</v>
      </c>
      <c r="AI31" s="60" t="str" cm="1">
        <f t="array" aca="1" ref="AI31" ca="1">IF($B31="","-",IF(SUMPRODUCT((Absent_nom=$B31)*(Absent_Du&lt;=AI$1)*(AI$1&lt;=Absent_au)),"I",IF(AI$2="-","-",IF(COUNTIF(OFFSET(MesServices,AI$2-1,,1),$B31),"S",IF(OFFSET(MesSpares,AI$2,,1)=$B31,"P","-")))))</f>
        <v>-</v>
      </c>
      <c r="AJ31" s="60" t="str" cm="1">
        <f t="array" aca="1" ref="AJ31" ca="1">IF($B31="","-",IF(SUMPRODUCT((Absent_nom=$B31)*(Absent_Du&lt;=AJ$1)*(AJ$1&lt;=Absent_au)),"I",IF(AJ$2="-","-",IF(COUNTIF(OFFSET(MesServices,AJ$2-1,,1),$B31),"S",IF(OFFSET(MesSpares,AJ$2,,1)=$B31,"P","-")))))</f>
        <v>-</v>
      </c>
      <c r="AK31" s="66" t="str" cm="1">
        <f t="array" aca="1" ref="AK31" ca="1">IF($B31="","-",IF(SUMPRODUCT((Absent_nom=$B31)*(Absent_Du&lt;=AK$1)*(AK$1&lt;=Absent_au)),"I",IF(AK$2="-","-",IF(COUNTIF(OFFSET(MesServices,AK$2-1,,1),$B31),"S",IF(OFFSET(MesSpares,AK$2,,1)=$B31,"P","-")))))</f>
        <v>-</v>
      </c>
    </row>
    <row r="32" spans="2:37" ht="30" hidden="1" customHeight="1" thickTop="1" thickBot="1" x14ac:dyDescent="0.3">
      <c r="B32" s="41"/>
      <c r="C32" s="40"/>
      <c r="D32" s="63"/>
      <c r="E32" s="40"/>
      <c r="F32" s="64"/>
      <c r="G32" s="60" t="str" cm="1">
        <f t="array" aca="1" ref="G32" ca="1">IF($B32="","-",IF(SUMPRODUCT((Absent_nom=$B32)*(Absent_Du&lt;=G$1)*(G$1&lt;=Absent_au)),"I",IF(G$2="-","-",IF(COUNTIF(OFFSET(MesServices,G$2-1,,1),$B32),"S",IF(OFFSET(MesSpares,G$2,,1)=$B32,"P","-")))))</f>
        <v>-</v>
      </c>
      <c r="H32" s="60" t="str" cm="1">
        <f t="array" aca="1" ref="H32" ca="1">IF($B32="","-",IF(SUMPRODUCT((Absent_nom=$B32)*(Absent_Du&lt;=H$1)*(H$1&lt;=Absent_au)),"I",IF(H$2="-","-",IF(COUNTIF(OFFSET(MesServices,H$2-1,,1),$B32),"S",IF(OFFSET(MesSpares,H$2,,1)=$B32,"P","-")))))</f>
        <v>-</v>
      </c>
      <c r="I32" s="60" t="str" cm="1">
        <f t="array" aca="1" ref="I32" ca="1">IF($B32="","-",IF(SUMPRODUCT((Absent_nom=$B32)*(Absent_Du&lt;=I$1)*(I$1&lt;=Absent_au)),"I",IF(I$2="-","-",IF(COUNTIF(OFFSET(MesServices,I$2-1,,1),$B32),"S",IF(OFFSET(MesSpares,I$2,,1)=$B32,"P","-")))))</f>
        <v>-</v>
      </c>
      <c r="J32" s="60" t="str" cm="1">
        <f t="array" aca="1" ref="J32" ca="1">IF($B32="","-",IF(SUMPRODUCT((Absent_nom=$B32)*(Absent_Du&lt;=J$1)*(J$1&lt;=Absent_au)),"I",IF(J$2="-","-",IF(COUNTIF(OFFSET(MesServices,J$2-1,,1),$B32),"S",IF(OFFSET(MesSpares,J$2,,1)=$B32,"P","-")))))</f>
        <v>-</v>
      </c>
      <c r="K32" s="60" t="str" cm="1">
        <f t="array" aca="1" ref="K32" ca="1">IF($B32="","-",IF(SUMPRODUCT((Absent_nom=$B32)*(Absent_Du&lt;=K$1)*(K$1&lt;=Absent_au)),"I",IF(K$2="-","-",IF(COUNTIF(OFFSET(MesServices,K$2-1,,1),$B32),"S",IF(OFFSET(MesSpares,K$2,,1)=$B32,"P","-")))))</f>
        <v>-</v>
      </c>
      <c r="L32" s="60" t="str" cm="1">
        <f t="array" aca="1" ref="L32" ca="1">IF($B32="","-",IF(SUMPRODUCT((Absent_nom=$B32)*(Absent_Du&lt;=L$1)*(L$1&lt;=Absent_au)),"I",IF(L$2="-","-",IF(COUNTIF(OFFSET(MesServices,L$2-1,,1),$B32),"S",IF(OFFSET(MesSpares,L$2,,1)=$B32,"P","-")))))</f>
        <v>-</v>
      </c>
      <c r="M32" s="60" t="str" cm="1">
        <f t="array" aca="1" ref="M32" ca="1">IF($B32="","-",IF(SUMPRODUCT((Absent_nom=$B32)*(Absent_Du&lt;=M$1)*(M$1&lt;=Absent_au)),"I",IF(M$2="-","-",IF(COUNTIF(OFFSET(MesServices,M$2-1,,1),$B32),"S",IF(OFFSET(MesSpares,M$2,,1)=$B32,"P","-")))))</f>
        <v>-</v>
      </c>
      <c r="N32" s="60" t="str" cm="1">
        <f t="array" aca="1" ref="N32" ca="1">IF($B32="","-",IF(SUMPRODUCT((Absent_nom=$B32)*(Absent_Du&lt;=N$1)*(N$1&lt;=Absent_au)),"I",IF(N$2="-","-",IF(COUNTIF(OFFSET(MesServices,N$2-1,,1),$B32),"S",IF(OFFSET(MesSpares,N$2,,1)=$B32,"P","-")))))</f>
        <v>-</v>
      </c>
      <c r="O32" s="60" t="str" cm="1">
        <f t="array" aca="1" ref="O32" ca="1">IF($B32="","-",IF(SUMPRODUCT((Absent_nom=$B32)*(Absent_Du&lt;=O$1)*(O$1&lt;=Absent_au)),"I",IF(O$2="-","-",IF(COUNTIF(OFFSET(MesServices,O$2-1,,1),$B32),"S",IF(OFFSET(MesSpares,O$2,,1)=$B32,"P","-")))))</f>
        <v>-</v>
      </c>
      <c r="P32" s="60" t="str" cm="1">
        <f t="array" aca="1" ref="P32" ca="1">IF($B32="","-",IF(SUMPRODUCT((Absent_nom=$B32)*(Absent_Du&lt;=P$1)*(P$1&lt;=Absent_au)),"I",IF(P$2="-","-",IF(COUNTIF(OFFSET(MesServices,P$2-1,,1),$B32),"S",IF(OFFSET(MesSpares,P$2,,1)=$B32,"P","-")))))</f>
        <v>-</v>
      </c>
      <c r="Q32" s="60" t="str" cm="1">
        <f t="array" aca="1" ref="Q32" ca="1">IF($B32="","-",IF(SUMPRODUCT((Absent_nom=$B32)*(Absent_Du&lt;=Q$1)*(Q$1&lt;=Absent_au)),"I",IF(Q$2="-","-",IF(COUNTIF(OFFSET(MesServices,Q$2-1,,1),$B32),"S",IF(OFFSET(MesSpares,Q$2,,1)=$B32,"P","-")))))</f>
        <v>-</v>
      </c>
      <c r="R32" s="60" t="str" cm="1">
        <f t="array" aca="1" ref="R32" ca="1">IF($B32="","-",IF(SUMPRODUCT((Absent_nom=$B32)*(Absent_Du&lt;=R$1)*(R$1&lt;=Absent_au)),"I",IF(R$2="-","-",IF(COUNTIF(OFFSET(MesServices,R$2-1,,1),$B32),"S",IF(OFFSET(MesSpares,R$2,,1)=$B32,"P","-")))))</f>
        <v>-</v>
      </c>
      <c r="S32" s="60" t="str" cm="1">
        <f t="array" aca="1" ref="S32" ca="1">IF($B32="","-",IF(SUMPRODUCT((Absent_nom=$B32)*(Absent_Du&lt;=S$1)*(S$1&lt;=Absent_au)),"I",IF(S$2="-","-",IF(COUNTIF(OFFSET(MesServices,S$2-1,,1),$B32),"S",IF(OFFSET(MesSpares,S$2,,1)=$B32,"P","-")))))</f>
        <v>-</v>
      </c>
      <c r="T32" s="60" t="str" cm="1">
        <f t="array" aca="1" ref="T32" ca="1">IF($B32="","-",IF(SUMPRODUCT((Absent_nom=$B32)*(Absent_Du&lt;=T$1)*(T$1&lt;=Absent_au)),"I",IF(T$2="-","-",IF(COUNTIF(OFFSET(MesServices,T$2-1,,1),$B32),"S",IF(OFFSET(MesSpares,T$2,,1)=$B32,"P","-")))))</f>
        <v>-</v>
      </c>
      <c r="U32" s="60" t="str" cm="1">
        <f t="array" aca="1" ref="U32" ca="1">IF($B32="","-",IF(SUMPRODUCT((Absent_nom=$B32)*(Absent_Du&lt;=U$1)*(U$1&lt;=Absent_au)),"I",IF(U$2="-","-",IF(COUNTIF(OFFSET(MesServices,U$2-1,,1),$B32),"S",IF(OFFSET(MesSpares,U$2,,1)=$B32,"P","-")))))</f>
        <v>-</v>
      </c>
      <c r="V32" s="60" t="str" cm="1">
        <f t="array" aca="1" ref="V32" ca="1">IF($B32="","-",IF(SUMPRODUCT((Absent_nom=$B32)*(Absent_Du&lt;=V$1)*(V$1&lt;=Absent_au)),"I",IF(V$2="-","-",IF(COUNTIF(OFFSET(MesServices,V$2-1,,1),$B32),"S",IF(OFFSET(MesSpares,V$2,,1)=$B32,"P","-")))))</f>
        <v>-</v>
      </c>
      <c r="W32" s="60" t="str" cm="1">
        <f t="array" aca="1" ref="W32" ca="1">IF($B32="","-",IF(SUMPRODUCT((Absent_nom=$B32)*(Absent_Du&lt;=W$1)*(W$1&lt;=Absent_au)),"I",IF(W$2="-","-",IF(COUNTIF(OFFSET(MesServices,W$2-1,,1),$B32),"S",IF(OFFSET(MesSpares,W$2,,1)=$B32,"P","-")))))</f>
        <v>-</v>
      </c>
      <c r="X32" s="60" t="str" cm="1">
        <f t="array" aca="1" ref="X32" ca="1">IF($B32="","-",IF(SUMPRODUCT((Absent_nom=$B32)*(Absent_Du&lt;=X$1)*(X$1&lt;=Absent_au)),"I",IF(X$2="-","-",IF(COUNTIF(OFFSET(MesServices,X$2-1,,1),$B32),"S",IF(OFFSET(MesSpares,X$2,,1)=$B32,"P","-")))))</f>
        <v>-</v>
      </c>
      <c r="Y32" s="60" t="str" cm="1">
        <f t="array" aca="1" ref="Y32" ca="1">IF($B32="","-",IF(SUMPRODUCT((Absent_nom=$B32)*(Absent_Du&lt;=Y$1)*(Y$1&lt;=Absent_au)),"I",IF(Y$2="-","-",IF(COUNTIF(OFFSET(MesServices,Y$2-1,,1),$B32),"S",IF(OFFSET(MesSpares,Y$2,,1)=$B32,"P","-")))))</f>
        <v>-</v>
      </c>
      <c r="Z32" s="60" t="str" cm="1">
        <f t="array" aca="1" ref="Z32" ca="1">IF($B32="","-",IF(SUMPRODUCT((Absent_nom=$B32)*(Absent_Du&lt;=Z$1)*(Z$1&lt;=Absent_au)),"I",IF(Z$2="-","-",IF(COUNTIF(OFFSET(MesServices,Z$2-1,,1),$B32),"S",IF(OFFSET(MesSpares,Z$2,,1)=$B32,"P","-")))))</f>
        <v>-</v>
      </c>
      <c r="AA32" s="60" t="str" cm="1">
        <f t="array" aca="1" ref="AA32" ca="1">IF($B32="","-",IF(SUMPRODUCT((Absent_nom=$B32)*(Absent_Du&lt;=AA$1)*(AA$1&lt;=Absent_au)),"I",IF(AA$2="-","-",IF(COUNTIF(OFFSET(MesServices,AA$2-1,,1),$B32),"S",IF(OFFSET(MesSpares,AA$2,,1)=$B32,"P","-")))))</f>
        <v>-</v>
      </c>
      <c r="AB32" s="60" t="str" cm="1">
        <f t="array" aca="1" ref="AB32" ca="1">IF($B32="","-",IF(SUMPRODUCT((Absent_nom=$B32)*(Absent_Du&lt;=AB$1)*(AB$1&lt;=Absent_au)),"I",IF(AB$2="-","-",IF(COUNTIF(OFFSET(MesServices,AB$2-1,,1),$B32),"S",IF(OFFSET(MesSpares,AB$2,,1)=$B32,"P","-")))))</f>
        <v>-</v>
      </c>
      <c r="AC32" s="60" t="str" cm="1">
        <f t="array" aca="1" ref="AC32" ca="1">IF($B32="","-",IF(SUMPRODUCT((Absent_nom=$B32)*(Absent_Du&lt;=AC$1)*(AC$1&lt;=Absent_au)),"I",IF(AC$2="-","-",IF(COUNTIF(OFFSET(MesServices,AC$2-1,,1),$B32),"S",IF(OFFSET(MesSpares,AC$2,,1)=$B32,"P","-")))))</f>
        <v>-</v>
      </c>
      <c r="AD32" s="60" t="str" cm="1">
        <f t="array" aca="1" ref="AD32" ca="1">IF($B32="","-",IF(SUMPRODUCT((Absent_nom=$B32)*(Absent_Du&lt;=AD$1)*(AD$1&lt;=Absent_au)),"I",IF(AD$2="-","-",IF(COUNTIF(OFFSET(MesServices,AD$2-1,,1),$B32),"S",IF(OFFSET(MesSpares,AD$2,,1)=$B32,"P","-")))))</f>
        <v>-</v>
      </c>
      <c r="AE32" s="60" t="str" cm="1">
        <f t="array" aca="1" ref="AE32" ca="1">IF($B32="","-",IF(SUMPRODUCT((Absent_nom=$B32)*(Absent_Du&lt;=AE$1)*(AE$1&lt;=Absent_au)),"I",IF(AE$2="-","-",IF(COUNTIF(OFFSET(MesServices,AE$2-1,,1),$B32),"S",IF(OFFSET(MesSpares,AE$2,,1)=$B32,"P","-")))))</f>
        <v>-</v>
      </c>
      <c r="AF32" s="60" t="str" cm="1">
        <f t="array" aca="1" ref="AF32" ca="1">IF($B32="","-",IF(SUMPRODUCT((Absent_nom=$B32)*(Absent_Du&lt;=AF$1)*(AF$1&lt;=Absent_au)),"I",IF(AF$2="-","-",IF(COUNTIF(OFFSET(MesServices,AF$2-1,,1),$B32),"S",IF(OFFSET(MesSpares,AF$2,,1)=$B32,"P","-")))))</f>
        <v>-</v>
      </c>
      <c r="AG32" s="60" t="str" cm="1">
        <f t="array" aca="1" ref="AG32" ca="1">IF($B32="","-",IF(SUMPRODUCT((Absent_nom=$B32)*(Absent_Du&lt;=AG$1)*(AG$1&lt;=Absent_au)),"I",IF(AG$2="-","-",IF(COUNTIF(OFFSET(MesServices,AG$2-1,,1),$B32),"S",IF(OFFSET(MesSpares,AG$2,,1)=$B32,"P","-")))))</f>
        <v>-</v>
      </c>
      <c r="AH32" s="60" t="str" cm="1">
        <f t="array" aca="1" ref="AH32" ca="1">IF($B32="","-",IF(SUMPRODUCT((Absent_nom=$B32)*(Absent_Du&lt;=AH$1)*(AH$1&lt;=Absent_au)),"I",IF(AH$2="-","-",IF(COUNTIF(OFFSET(MesServices,AH$2-1,,1),$B32),"S",IF(OFFSET(MesSpares,AH$2,,1)=$B32,"P","-")))))</f>
        <v>-</v>
      </c>
      <c r="AI32" s="60" t="str" cm="1">
        <f t="array" aca="1" ref="AI32" ca="1">IF($B32="","-",IF(SUMPRODUCT((Absent_nom=$B32)*(Absent_Du&lt;=AI$1)*(AI$1&lt;=Absent_au)),"I",IF(AI$2="-","-",IF(COUNTIF(OFFSET(MesServices,AI$2-1,,1),$B32),"S",IF(OFFSET(MesSpares,AI$2,,1)=$B32,"P","-")))))</f>
        <v>-</v>
      </c>
      <c r="AJ32" s="60" t="str" cm="1">
        <f t="array" aca="1" ref="AJ32" ca="1">IF($B32="","-",IF(SUMPRODUCT((Absent_nom=$B32)*(Absent_Du&lt;=AJ$1)*(AJ$1&lt;=Absent_au)),"I",IF(AJ$2="-","-",IF(COUNTIF(OFFSET(MesServices,AJ$2-1,,1),$B32),"S",IF(OFFSET(MesSpares,AJ$2,,1)=$B32,"P","-")))))</f>
        <v>-</v>
      </c>
      <c r="AK32" s="66" t="str" cm="1">
        <f t="array" aca="1" ref="AK32" ca="1">IF($B32="","-",IF(SUMPRODUCT((Absent_nom=$B32)*(Absent_Du&lt;=AK$1)*(AK$1&lt;=Absent_au)),"I",IF(AK$2="-","-",IF(COUNTIF(OFFSET(MesServices,AK$2-1,,1),$B32),"S",IF(OFFSET(MesSpares,AK$2,,1)=$B32,"P","-")))))</f>
        <v>-</v>
      </c>
    </row>
    <row r="33" spans="2:37" ht="30" hidden="1" customHeight="1" thickTop="1" thickBot="1" x14ac:dyDescent="0.3">
      <c r="B33" s="41"/>
      <c r="C33" s="40"/>
      <c r="D33" s="63"/>
      <c r="E33" s="40"/>
      <c r="F33" s="64"/>
      <c r="G33" s="60" t="str" cm="1">
        <f t="array" aca="1" ref="G33" ca="1">IF($B33="","-",IF(SUMPRODUCT((Absent_nom=$B33)*(Absent_Du&lt;=G$1)*(G$1&lt;=Absent_au)),"I",IF(G$2="-","-",IF(COUNTIF(OFFSET(MesServices,G$2-1,,1),$B33),"S",IF(OFFSET(MesSpares,G$2,,1)=$B33,"P","-")))))</f>
        <v>-</v>
      </c>
      <c r="H33" s="60" t="str" cm="1">
        <f t="array" aca="1" ref="H33" ca="1">IF($B33="","-",IF(SUMPRODUCT((Absent_nom=$B33)*(Absent_Du&lt;=H$1)*(H$1&lt;=Absent_au)),"I",IF(H$2="-","-",IF(COUNTIF(OFFSET(MesServices,H$2-1,,1),$B33),"S",IF(OFFSET(MesSpares,H$2,,1)=$B33,"P","-")))))</f>
        <v>-</v>
      </c>
      <c r="I33" s="60" t="str" cm="1">
        <f t="array" aca="1" ref="I33" ca="1">IF($B33="","-",IF(SUMPRODUCT((Absent_nom=$B33)*(Absent_Du&lt;=I$1)*(I$1&lt;=Absent_au)),"I",IF(I$2="-","-",IF(COUNTIF(OFFSET(MesServices,I$2-1,,1),$B33),"S",IF(OFFSET(MesSpares,I$2,,1)=$B33,"P","-")))))</f>
        <v>-</v>
      </c>
      <c r="J33" s="60" t="str" cm="1">
        <f t="array" aca="1" ref="J33" ca="1">IF($B33="","-",IF(SUMPRODUCT((Absent_nom=$B33)*(Absent_Du&lt;=J$1)*(J$1&lt;=Absent_au)),"I",IF(J$2="-","-",IF(COUNTIF(OFFSET(MesServices,J$2-1,,1),$B33),"S",IF(OFFSET(MesSpares,J$2,,1)=$B33,"P","-")))))</f>
        <v>-</v>
      </c>
      <c r="K33" s="60" t="str" cm="1">
        <f t="array" aca="1" ref="K33" ca="1">IF($B33="","-",IF(SUMPRODUCT((Absent_nom=$B33)*(Absent_Du&lt;=K$1)*(K$1&lt;=Absent_au)),"I",IF(K$2="-","-",IF(COUNTIF(OFFSET(MesServices,K$2-1,,1),$B33),"S",IF(OFFSET(MesSpares,K$2,,1)=$B33,"P","-")))))</f>
        <v>-</v>
      </c>
      <c r="L33" s="60" t="str" cm="1">
        <f t="array" aca="1" ref="L33" ca="1">IF($B33="","-",IF(SUMPRODUCT((Absent_nom=$B33)*(Absent_Du&lt;=L$1)*(L$1&lt;=Absent_au)),"I",IF(L$2="-","-",IF(COUNTIF(OFFSET(MesServices,L$2-1,,1),$B33),"S",IF(OFFSET(MesSpares,L$2,,1)=$B33,"P","-")))))</f>
        <v>-</v>
      </c>
      <c r="M33" s="60" t="str" cm="1">
        <f t="array" aca="1" ref="M33" ca="1">IF($B33="","-",IF(SUMPRODUCT((Absent_nom=$B33)*(Absent_Du&lt;=M$1)*(M$1&lt;=Absent_au)),"I",IF(M$2="-","-",IF(COUNTIF(OFFSET(MesServices,M$2-1,,1),$B33),"S",IF(OFFSET(MesSpares,M$2,,1)=$B33,"P","-")))))</f>
        <v>-</v>
      </c>
      <c r="N33" s="60" t="str" cm="1">
        <f t="array" aca="1" ref="N33" ca="1">IF($B33="","-",IF(SUMPRODUCT((Absent_nom=$B33)*(Absent_Du&lt;=N$1)*(N$1&lt;=Absent_au)),"I",IF(N$2="-","-",IF(COUNTIF(OFFSET(MesServices,N$2-1,,1),$B33),"S",IF(OFFSET(MesSpares,N$2,,1)=$B33,"P","-")))))</f>
        <v>-</v>
      </c>
      <c r="O33" s="60" t="str" cm="1">
        <f t="array" aca="1" ref="O33" ca="1">IF($B33="","-",IF(SUMPRODUCT((Absent_nom=$B33)*(Absent_Du&lt;=O$1)*(O$1&lt;=Absent_au)),"I",IF(O$2="-","-",IF(COUNTIF(OFFSET(MesServices,O$2-1,,1),$B33),"S",IF(OFFSET(MesSpares,O$2,,1)=$B33,"P","-")))))</f>
        <v>-</v>
      </c>
      <c r="P33" s="60" t="str" cm="1">
        <f t="array" aca="1" ref="P33" ca="1">IF($B33="","-",IF(SUMPRODUCT((Absent_nom=$B33)*(Absent_Du&lt;=P$1)*(P$1&lt;=Absent_au)),"I",IF(P$2="-","-",IF(COUNTIF(OFFSET(MesServices,P$2-1,,1),$B33),"S",IF(OFFSET(MesSpares,P$2,,1)=$B33,"P","-")))))</f>
        <v>-</v>
      </c>
      <c r="Q33" s="60" t="str" cm="1">
        <f t="array" aca="1" ref="Q33" ca="1">IF($B33="","-",IF(SUMPRODUCT((Absent_nom=$B33)*(Absent_Du&lt;=Q$1)*(Q$1&lt;=Absent_au)),"I",IF(Q$2="-","-",IF(COUNTIF(OFFSET(MesServices,Q$2-1,,1),$B33),"S",IF(OFFSET(MesSpares,Q$2,,1)=$B33,"P","-")))))</f>
        <v>-</v>
      </c>
      <c r="R33" s="60" t="str" cm="1">
        <f t="array" aca="1" ref="R33" ca="1">IF($B33="","-",IF(SUMPRODUCT((Absent_nom=$B33)*(Absent_Du&lt;=R$1)*(R$1&lt;=Absent_au)),"I",IF(R$2="-","-",IF(COUNTIF(OFFSET(MesServices,R$2-1,,1),$B33),"S",IF(OFFSET(MesSpares,R$2,,1)=$B33,"P","-")))))</f>
        <v>-</v>
      </c>
      <c r="S33" s="60" t="str" cm="1">
        <f t="array" aca="1" ref="S33" ca="1">IF($B33="","-",IF(SUMPRODUCT((Absent_nom=$B33)*(Absent_Du&lt;=S$1)*(S$1&lt;=Absent_au)),"I",IF(S$2="-","-",IF(COUNTIF(OFFSET(MesServices,S$2-1,,1),$B33),"S",IF(OFFSET(MesSpares,S$2,,1)=$B33,"P","-")))))</f>
        <v>-</v>
      </c>
      <c r="T33" s="60" t="str" cm="1">
        <f t="array" aca="1" ref="T33" ca="1">IF($B33="","-",IF(SUMPRODUCT((Absent_nom=$B33)*(Absent_Du&lt;=T$1)*(T$1&lt;=Absent_au)),"I",IF(T$2="-","-",IF(COUNTIF(OFFSET(MesServices,T$2-1,,1),$B33),"S",IF(OFFSET(MesSpares,T$2,,1)=$B33,"P","-")))))</f>
        <v>-</v>
      </c>
      <c r="U33" s="60" t="str" cm="1">
        <f t="array" aca="1" ref="U33" ca="1">IF($B33="","-",IF(SUMPRODUCT((Absent_nom=$B33)*(Absent_Du&lt;=U$1)*(U$1&lt;=Absent_au)),"I",IF(U$2="-","-",IF(COUNTIF(OFFSET(MesServices,U$2-1,,1),$B33),"S",IF(OFFSET(MesSpares,U$2,,1)=$B33,"P","-")))))</f>
        <v>-</v>
      </c>
      <c r="V33" s="60" t="str" cm="1">
        <f t="array" aca="1" ref="V33" ca="1">IF($B33="","-",IF(SUMPRODUCT((Absent_nom=$B33)*(Absent_Du&lt;=V$1)*(V$1&lt;=Absent_au)),"I",IF(V$2="-","-",IF(COUNTIF(OFFSET(MesServices,V$2-1,,1),$B33),"S",IF(OFFSET(MesSpares,V$2,,1)=$B33,"P","-")))))</f>
        <v>-</v>
      </c>
      <c r="W33" s="60" t="str" cm="1">
        <f t="array" aca="1" ref="W33" ca="1">IF($B33="","-",IF(SUMPRODUCT((Absent_nom=$B33)*(Absent_Du&lt;=W$1)*(W$1&lt;=Absent_au)),"I",IF(W$2="-","-",IF(COUNTIF(OFFSET(MesServices,W$2-1,,1),$B33),"S",IF(OFFSET(MesSpares,W$2,,1)=$B33,"P","-")))))</f>
        <v>-</v>
      </c>
      <c r="X33" s="60" t="str" cm="1">
        <f t="array" aca="1" ref="X33" ca="1">IF($B33="","-",IF(SUMPRODUCT((Absent_nom=$B33)*(Absent_Du&lt;=X$1)*(X$1&lt;=Absent_au)),"I",IF(X$2="-","-",IF(COUNTIF(OFFSET(MesServices,X$2-1,,1),$B33),"S",IF(OFFSET(MesSpares,X$2,,1)=$B33,"P","-")))))</f>
        <v>-</v>
      </c>
      <c r="Y33" s="60" t="str" cm="1">
        <f t="array" aca="1" ref="Y33" ca="1">IF($B33="","-",IF(SUMPRODUCT((Absent_nom=$B33)*(Absent_Du&lt;=Y$1)*(Y$1&lt;=Absent_au)),"I",IF(Y$2="-","-",IF(COUNTIF(OFFSET(MesServices,Y$2-1,,1),$B33),"S",IF(OFFSET(MesSpares,Y$2,,1)=$B33,"P","-")))))</f>
        <v>-</v>
      </c>
      <c r="Z33" s="60" t="str" cm="1">
        <f t="array" aca="1" ref="Z33" ca="1">IF($B33="","-",IF(SUMPRODUCT((Absent_nom=$B33)*(Absent_Du&lt;=Z$1)*(Z$1&lt;=Absent_au)),"I",IF(Z$2="-","-",IF(COUNTIF(OFFSET(MesServices,Z$2-1,,1),$B33),"S",IF(OFFSET(MesSpares,Z$2,,1)=$B33,"P","-")))))</f>
        <v>-</v>
      </c>
      <c r="AA33" s="60" t="str" cm="1">
        <f t="array" aca="1" ref="AA33" ca="1">IF($B33="","-",IF(SUMPRODUCT((Absent_nom=$B33)*(Absent_Du&lt;=AA$1)*(AA$1&lt;=Absent_au)),"I",IF(AA$2="-","-",IF(COUNTIF(OFFSET(MesServices,AA$2-1,,1),$B33),"S",IF(OFFSET(MesSpares,AA$2,,1)=$B33,"P","-")))))</f>
        <v>-</v>
      </c>
      <c r="AB33" s="60" t="str" cm="1">
        <f t="array" aca="1" ref="AB33" ca="1">IF($B33="","-",IF(SUMPRODUCT((Absent_nom=$B33)*(Absent_Du&lt;=AB$1)*(AB$1&lt;=Absent_au)),"I",IF(AB$2="-","-",IF(COUNTIF(OFFSET(MesServices,AB$2-1,,1),$B33),"S",IF(OFFSET(MesSpares,AB$2,,1)=$B33,"P","-")))))</f>
        <v>-</v>
      </c>
      <c r="AC33" s="60" t="str" cm="1">
        <f t="array" aca="1" ref="AC33" ca="1">IF($B33="","-",IF(SUMPRODUCT((Absent_nom=$B33)*(Absent_Du&lt;=AC$1)*(AC$1&lt;=Absent_au)),"I",IF(AC$2="-","-",IF(COUNTIF(OFFSET(MesServices,AC$2-1,,1),$B33),"S",IF(OFFSET(MesSpares,AC$2,,1)=$B33,"P","-")))))</f>
        <v>-</v>
      </c>
      <c r="AD33" s="60" t="str" cm="1">
        <f t="array" aca="1" ref="AD33" ca="1">IF($B33="","-",IF(SUMPRODUCT((Absent_nom=$B33)*(Absent_Du&lt;=AD$1)*(AD$1&lt;=Absent_au)),"I",IF(AD$2="-","-",IF(COUNTIF(OFFSET(MesServices,AD$2-1,,1),$B33),"S",IF(OFFSET(MesSpares,AD$2,,1)=$B33,"P","-")))))</f>
        <v>-</v>
      </c>
      <c r="AE33" s="60" t="str" cm="1">
        <f t="array" aca="1" ref="AE33" ca="1">IF($B33="","-",IF(SUMPRODUCT((Absent_nom=$B33)*(Absent_Du&lt;=AE$1)*(AE$1&lt;=Absent_au)),"I",IF(AE$2="-","-",IF(COUNTIF(OFFSET(MesServices,AE$2-1,,1),$B33),"S",IF(OFFSET(MesSpares,AE$2,,1)=$B33,"P","-")))))</f>
        <v>-</v>
      </c>
      <c r="AF33" s="60" t="str" cm="1">
        <f t="array" aca="1" ref="AF33" ca="1">IF($B33="","-",IF(SUMPRODUCT((Absent_nom=$B33)*(Absent_Du&lt;=AF$1)*(AF$1&lt;=Absent_au)),"I",IF(AF$2="-","-",IF(COUNTIF(OFFSET(MesServices,AF$2-1,,1),$B33),"S",IF(OFFSET(MesSpares,AF$2,,1)=$B33,"P","-")))))</f>
        <v>-</v>
      </c>
      <c r="AG33" s="60" t="str" cm="1">
        <f t="array" aca="1" ref="AG33" ca="1">IF($B33="","-",IF(SUMPRODUCT((Absent_nom=$B33)*(Absent_Du&lt;=AG$1)*(AG$1&lt;=Absent_au)),"I",IF(AG$2="-","-",IF(COUNTIF(OFFSET(MesServices,AG$2-1,,1),$B33),"S",IF(OFFSET(MesSpares,AG$2,,1)=$B33,"P","-")))))</f>
        <v>-</v>
      </c>
      <c r="AH33" s="60" t="str" cm="1">
        <f t="array" aca="1" ref="AH33" ca="1">IF($B33="","-",IF(SUMPRODUCT((Absent_nom=$B33)*(Absent_Du&lt;=AH$1)*(AH$1&lt;=Absent_au)),"I",IF(AH$2="-","-",IF(COUNTIF(OFFSET(MesServices,AH$2-1,,1),$B33),"S",IF(OFFSET(MesSpares,AH$2,,1)=$B33,"P","-")))))</f>
        <v>-</v>
      </c>
      <c r="AI33" s="60" t="str" cm="1">
        <f t="array" aca="1" ref="AI33" ca="1">IF($B33="","-",IF(SUMPRODUCT((Absent_nom=$B33)*(Absent_Du&lt;=AI$1)*(AI$1&lt;=Absent_au)),"I",IF(AI$2="-","-",IF(COUNTIF(OFFSET(MesServices,AI$2-1,,1),$B33),"S",IF(OFFSET(MesSpares,AI$2,,1)=$B33,"P","-")))))</f>
        <v>-</v>
      </c>
      <c r="AJ33" s="60" t="str" cm="1">
        <f t="array" aca="1" ref="AJ33" ca="1">IF($B33="","-",IF(SUMPRODUCT((Absent_nom=$B33)*(Absent_Du&lt;=AJ$1)*(AJ$1&lt;=Absent_au)),"I",IF(AJ$2="-","-",IF(COUNTIF(OFFSET(MesServices,AJ$2-1,,1),$B33),"S",IF(OFFSET(MesSpares,AJ$2,,1)=$B33,"P","-")))))</f>
        <v>-</v>
      </c>
      <c r="AK33" s="66" t="str" cm="1">
        <f t="array" aca="1" ref="AK33" ca="1">IF($B33="","-",IF(SUMPRODUCT((Absent_nom=$B33)*(Absent_Du&lt;=AK$1)*(AK$1&lt;=Absent_au)),"I",IF(AK$2="-","-",IF(COUNTIF(OFFSET(MesServices,AK$2-1,,1),$B33),"S",IF(OFFSET(MesSpares,AK$2,,1)=$B33,"P","-")))))</f>
        <v>-</v>
      </c>
    </row>
    <row r="34" spans="2:37" ht="30" hidden="1" customHeight="1" thickTop="1" thickBot="1" x14ac:dyDescent="0.3">
      <c r="B34" s="41"/>
      <c r="C34" s="40"/>
      <c r="D34" s="63"/>
      <c r="E34" s="40"/>
      <c r="F34" s="64"/>
      <c r="G34" s="60" t="str" cm="1">
        <f t="array" aca="1" ref="G34" ca="1">IF($B34="","-",IF(SUMPRODUCT((Absent_nom=$B34)*(Absent_Du&lt;=G$1)*(G$1&lt;=Absent_au)),"I",IF(G$2="-","-",IF(COUNTIF(OFFSET(MesServices,G$2-1,,1),$B34),"S",IF(OFFSET(MesSpares,G$2,,1)=$B34,"P","-")))))</f>
        <v>-</v>
      </c>
      <c r="H34" s="60" t="str" cm="1">
        <f t="array" aca="1" ref="H34" ca="1">IF($B34="","-",IF(SUMPRODUCT((Absent_nom=$B34)*(Absent_Du&lt;=H$1)*(H$1&lt;=Absent_au)),"I",IF(H$2="-","-",IF(COUNTIF(OFFSET(MesServices,H$2-1,,1),$B34),"S",IF(OFFSET(MesSpares,H$2,,1)=$B34,"P","-")))))</f>
        <v>-</v>
      </c>
      <c r="I34" s="60" t="str" cm="1">
        <f t="array" aca="1" ref="I34" ca="1">IF($B34="","-",IF(SUMPRODUCT((Absent_nom=$B34)*(Absent_Du&lt;=I$1)*(I$1&lt;=Absent_au)),"I",IF(I$2="-","-",IF(COUNTIF(OFFSET(MesServices,I$2-1,,1),$B34),"S",IF(OFFSET(MesSpares,I$2,,1)=$B34,"P","-")))))</f>
        <v>-</v>
      </c>
      <c r="J34" s="60" t="str" cm="1">
        <f t="array" aca="1" ref="J34" ca="1">IF($B34="","-",IF(SUMPRODUCT((Absent_nom=$B34)*(Absent_Du&lt;=J$1)*(J$1&lt;=Absent_au)),"I",IF(J$2="-","-",IF(COUNTIF(OFFSET(MesServices,J$2-1,,1),$B34),"S",IF(OFFSET(MesSpares,J$2,,1)=$B34,"P","-")))))</f>
        <v>-</v>
      </c>
      <c r="K34" s="60" t="str" cm="1">
        <f t="array" aca="1" ref="K34" ca="1">IF($B34="","-",IF(SUMPRODUCT((Absent_nom=$B34)*(Absent_Du&lt;=K$1)*(K$1&lt;=Absent_au)),"I",IF(K$2="-","-",IF(COUNTIF(OFFSET(MesServices,K$2-1,,1),$B34),"S",IF(OFFSET(MesSpares,K$2,,1)=$B34,"P","-")))))</f>
        <v>-</v>
      </c>
      <c r="L34" s="60" t="str" cm="1">
        <f t="array" aca="1" ref="L34" ca="1">IF($B34="","-",IF(SUMPRODUCT((Absent_nom=$B34)*(Absent_Du&lt;=L$1)*(L$1&lt;=Absent_au)),"I",IF(L$2="-","-",IF(COUNTIF(OFFSET(MesServices,L$2-1,,1),$B34),"S",IF(OFFSET(MesSpares,L$2,,1)=$B34,"P","-")))))</f>
        <v>-</v>
      </c>
      <c r="M34" s="60" t="str" cm="1">
        <f t="array" aca="1" ref="M34" ca="1">IF($B34="","-",IF(SUMPRODUCT((Absent_nom=$B34)*(Absent_Du&lt;=M$1)*(M$1&lt;=Absent_au)),"I",IF(M$2="-","-",IF(COUNTIF(OFFSET(MesServices,M$2-1,,1),$B34),"S",IF(OFFSET(MesSpares,M$2,,1)=$B34,"P","-")))))</f>
        <v>-</v>
      </c>
      <c r="N34" s="60" t="str" cm="1">
        <f t="array" aca="1" ref="N34" ca="1">IF($B34="","-",IF(SUMPRODUCT((Absent_nom=$B34)*(Absent_Du&lt;=N$1)*(N$1&lt;=Absent_au)),"I",IF(N$2="-","-",IF(COUNTIF(OFFSET(MesServices,N$2-1,,1),$B34),"S",IF(OFFSET(MesSpares,N$2,,1)=$B34,"P","-")))))</f>
        <v>-</v>
      </c>
      <c r="O34" s="60" t="str" cm="1">
        <f t="array" aca="1" ref="O34" ca="1">IF($B34="","-",IF(SUMPRODUCT((Absent_nom=$B34)*(Absent_Du&lt;=O$1)*(O$1&lt;=Absent_au)),"I",IF(O$2="-","-",IF(COUNTIF(OFFSET(MesServices,O$2-1,,1),$B34),"S",IF(OFFSET(MesSpares,O$2,,1)=$B34,"P","-")))))</f>
        <v>-</v>
      </c>
      <c r="P34" s="60" t="str" cm="1">
        <f t="array" aca="1" ref="P34" ca="1">IF($B34="","-",IF(SUMPRODUCT((Absent_nom=$B34)*(Absent_Du&lt;=P$1)*(P$1&lt;=Absent_au)),"I",IF(P$2="-","-",IF(COUNTIF(OFFSET(MesServices,P$2-1,,1),$B34),"S",IF(OFFSET(MesSpares,P$2,,1)=$B34,"P","-")))))</f>
        <v>-</v>
      </c>
      <c r="Q34" s="60" t="str" cm="1">
        <f t="array" aca="1" ref="Q34" ca="1">IF($B34="","-",IF(SUMPRODUCT((Absent_nom=$B34)*(Absent_Du&lt;=Q$1)*(Q$1&lt;=Absent_au)),"I",IF(Q$2="-","-",IF(COUNTIF(OFFSET(MesServices,Q$2-1,,1),$B34),"S",IF(OFFSET(MesSpares,Q$2,,1)=$B34,"P","-")))))</f>
        <v>-</v>
      </c>
      <c r="R34" s="60" t="str" cm="1">
        <f t="array" aca="1" ref="R34" ca="1">IF($B34="","-",IF(SUMPRODUCT((Absent_nom=$B34)*(Absent_Du&lt;=R$1)*(R$1&lt;=Absent_au)),"I",IF(R$2="-","-",IF(COUNTIF(OFFSET(MesServices,R$2-1,,1),$B34),"S",IF(OFFSET(MesSpares,R$2,,1)=$B34,"P","-")))))</f>
        <v>-</v>
      </c>
      <c r="S34" s="60" t="str" cm="1">
        <f t="array" aca="1" ref="S34" ca="1">IF($B34="","-",IF(SUMPRODUCT((Absent_nom=$B34)*(Absent_Du&lt;=S$1)*(S$1&lt;=Absent_au)),"I",IF(S$2="-","-",IF(COUNTIF(OFFSET(MesServices,S$2-1,,1),$B34),"S",IF(OFFSET(MesSpares,S$2,,1)=$B34,"P","-")))))</f>
        <v>-</v>
      </c>
      <c r="T34" s="60" t="str" cm="1">
        <f t="array" aca="1" ref="T34" ca="1">IF($B34="","-",IF(SUMPRODUCT((Absent_nom=$B34)*(Absent_Du&lt;=T$1)*(T$1&lt;=Absent_au)),"I",IF(T$2="-","-",IF(COUNTIF(OFFSET(MesServices,T$2-1,,1),$B34),"S",IF(OFFSET(MesSpares,T$2,,1)=$B34,"P","-")))))</f>
        <v>-</v>
      </c>
      <c r="U34" s="60" t="str" cm="1">
        <f t="array" aca="1" ref="U34" ca="1">IF($B34="","-",IF(SUMPRODUCT((Absent_nom=$B34)*(Absent_Du&lt;=U$1)*(U$1&lt;=Absent_au)),"I",IF(U$2="-","-",IF(COUNTIF(OFFSET(MesServices,U$2-1,,1),$B34),"S",IF(OFFSET(MesSpares,U$2,,1)=$B34,"P","-")))))</f>
        <v>-</v>
      </c>
      <c r="V34" s="60" t="str" cm="1">
        <f t="array" aca="1" ref="V34" ca="1">IF($B34="","-",IF(SUMPRODUCT((Absent_nom=$B34)*(Absent_Du&lt;=V$1)*(V$1&lt;=Absent_au)),"I",IF(V$2="-","-",IF(COUNTIF(OFFSET(MesServices,V$2-1,,1),$B34),"S",IF(OFFSET(MesSpares,V$2,,1)=$B34,"P","-")))))</f>
        <v>-</v>
      </c>
      <c r="W34" s="60" t="str" cm="1">
        <f t="array" aca="1" ref="W34" ca="1">IF($B34="","-",IF(SUMPRODUCT((Absent_nom=$B34)*(Absent_Du&lt;=W$1)*(W$1&lt;=Absent_au)),"I",IF(W$2="-","-",IF(COUNTIF(OFFSET(MesServices,W$2-1,,1),$B34),"S",IF(OFFSET(MesSpares,W$2,,1)=$B34,"P","-")))))</f>
        <v>-</v>
      </c>
      <c r="X34" s="60" t="str" cm="1">
        <f t="array" aca="1" ref="X34" ca="1">IF($B34="","-",IF(SUMPRODUCT((Absent_nom=$B34)*(Absent_Du&lt;=X$1)*(X$1&lt;=Absent_au)),"I",IF(X$2="-","-",IF(COUNTIF(OFFSET(MesServices,X$2-1,,1),$B34),"S",IF(OFFSET(MesSpares,X$2,,1)=$B34,"P","-")))))</f>
        <v>-</v>
      </c>
      <c r="Y34" s="60" t="str" cm="1">
        <f t="array" aca="1" ref="Y34" ca="1">IF($B34="","-",IF(SUMPRODUCT((Absent_nom=$B34)*(Absent_Du&lt;=Y$1)*(Y$1&lt;=Absent_au)),"I",IF(Y$2="-","-",IF(COUNTIF(OFFSET(MesServices,Y$2-1,,1),$B34),"S",IF(OFFSET(MesSpares,Y$2,,1)=$B34,"P","-")))))</f>
        <v>-</v>
      </c>
      <c r="Z34" s="60" t="str" cm="1">
        <f t="array" aca="1" ref="Z34" ca="1">IF($B34="","-",IF(SUMPRODUCT((Absent_nom=$B34)*(Absent_Du&lt;=Z$1)*(Z$1&lt;=Absent_au)),"I",IF(Z$2="-","-",IF(COUNTIF(OFFSET(MesServices,Z$2-1,,1),$B34),"S",IF(OFFSET(MesSpares,Z$2,,1)=$B34,"P","-")))))</f>
        <v>-</v>
      </c>
      <c r="AA34" s="60" t="str" cm="1">
        <f t="array" aca="1" ref="AA34" ca="1">IF($B34="","-",IF(SUMPRODUCT((Absent_nom=$B34)*(Absent_Du&lt;=AA$1)*(AA$1&lt;=Absent_au)),"I",IF(AA$2="-","-",IF(COUNTIF(OFFSET(MesServices,AA$2-1,,1),$B34),"S",IF(OFFSET(MesSpares,AA$2,,1)=$B34,"P","-")))))</f>
        <v>-</v>
      </c>
      <c r="AB34" s="60" t="str" cm="1">
        <f t="array" aca="1" ref="AB34" ca="1">IF($B34="","-",IF(SUMPRODUCT((Absent_nom=$B34)*(Absent_Du&lt;=AB$1)*(AB$1&lt;=Absent_au)),"I",IF(AB$2="-","-",IF(COUNTIF(OFFSET(MesServices,AB$2-1,,1),$B34),"S",IF(OFFSET(MesSpares,AB$2,,1)=$B34,"P","-")))))</f>
        <v>-</v>
      </c>
      <c r="AC34" s="60" t="str" cm="1">
        <f t="array" aca="1" ref="AC34" ca="1">IF($B34="","-",IF(SUMPRODUCT((Absent_nom=$B34)*(Absent_Du&lt;=AC$1)*(AC$1&lt;=Absent_au)),"I",IF(AC$2="-","-",IF(COUNTIF(OFFSET(MesServices,AC$2-1,,1),$B34),"S",IF(OFFSET(MesSpares,AC$2,,1)=$B34,"P","-")))))</f>
        <v>-</v>
      </c>
      <c r="AD34" s="60" t="str" cm="1">
        <f t="array" aca="1" ref="AD34" ca="1">IF($B34="","-",IF(SUMPRODUCT((Absent_nom=$B34)*(Absent_Du&lt;=AD$1)*(AD$1&lt;=Absent_au)),"I",IF(AD$2="-","-",IF(COUNTIF(OFFSET(MesServices,AD$2-1,,1),$B34),"S",IF(OFFSET(MesSpares,AD$2,,1)=$B34,"P","-")))))</f>
        <v>-</v>
      </c>
      <c r="AE34" s="60" t="str" cm="1">
        <f t="array" aca="1" ref="AE34" ca="1">IF($B34="","-",IF(SUMPRODUCT((Absent_nom=$B34)*(Absent_Du&lt;=AE$1)*(AE$1&lt;=Absent_au)),"I",IF(AE$2="-","-",IF(COUNTIF(OFFSET(MesServices,AE$2-1,,1),$B34),"S",IF(OFFSET(MesSpares,AE$2,,1)=$B34,"P","-")))))</f>
        <v>-</v>
      </c>
      <c r="AF34" s="60" t="str" cm="1">
        <f t="array" aca="1" ref="AF34" ca="1">IF($B34="","-",IF(SUMPRODUCT((Absent_nom=$B34)*(Absent_Du&lt;=AF$1)*(AF$1&lt;=Absent_au)),"I",IF(AF$2="-","-",IF(COUNTIF(OFFSET(MesServices,AF$2-1,,1),$B34),"S",IF(OFFSET(MesSpares,AF$2,,1)=$B34,"P","-")))))</f>
        <v>-</v>
      </c>
      <c r="AG34" s="60" t="str" cm="1">
        <f t="array" aca="1" ref="AG34" ca="1">IF($B34="","-",IF(SUMPRODUCT((Absent_nom=$B34)*(Absent_Du&lt;=AG$1)*(AG$1&lt;=Absent_au)),"I",IF(AG$2="-","-",IF(COUNTIF(OFFSET(MesServices,AG$2-1,,1),$B34),"S",IF(OFFSET(MesSpares,AG$2,,1)=$B34,"P","-")))))</f>
        <v>-</v>
      </c>
      <c r="AH34" s="60" t="str" cm="1">
        <f t="array" aca="1" ref="AH34" ca="1">IF($B34="","-",IF(SUMPRODUCT((Absent_nom=$B34)*(Absent_Du&lt;=AH$1)*(AH$1&lt;=Absent_au)),"I",IF(AH$2="-","-",IF(COUNTIF(OFFSET(MesServices,AH$2-1,,1),$B34),"S",IF(OFFSET(MesSpares,AH$2,,1)=$B34,"P","-")))))</f>
        <v>-</v>
      </c>
      <c r="AI34" s="60" t="str" cm="1">
        <f t="array" aca="1" ref="AI34" ca="1">IF($B34="","-",IF(SUMPRODUCT((Absent_nom=$B34)*(Absent_Du&lt;=AI$1)*(AI$1&lt;=Absent_au)),"I",IF(AI$2="-","-",IF(COUNTIF(OFFSET(MesServices,AI$2-1,,1),$B34),"S",IF(OFFSET(MesSpares,AI$2,,1)=$B34,"P","-")))))</f>
        <v>-</v>
      </c>
      <c r="AJ34" s="60" t="str" cm="1">
        <f t="array" aca="1" ref="AJ34" ca="1">IF($B34="","-",IF(SUMPRODUCT((Absent_nom=$B34)*(Absent_Du&lt;=AJ$1)*(AJ$1&lt;=Absent_au)),"I",IF(AJ$2="-","-",IF(COUNTIF(OFFSET(MesServices,AJ$2-1,,1),$B34),"S",IF(OFFSET(MesSpares,AJ$2,,1)=$B34,"P","-")))))</f>
        <v>-</v>
      </c>
      <c r="AK34" s="66" t="str" cm="1">
        <f t="array" aca="1" ref="AK34" ca="1">IF($B34="","-",IF(SUMPRODUCT((Absent_nom=$B34)*(Absent_Du&lt;=AK$1)*(AK$1&lt;=Absent_au)),"I",IF(AK$2="-","-",IF(COUNTIF(OFFSET(MesServices,AK$2-1,,1),$B34),"S",IF(OFFSET(MesSpares,AK$2,,1)=$B34,"P","-")))))</f>
        <v>-</v>
      </c>
    </row>
    <row r="35" spans="2:37" ht="30" hidden="1" customHeight="1" thickTop="1" thickBot="1" x14ac:dyDescent="0.3">
      <c r="B35" s="41"/>
      <c r="C35" s="40"/>
      <c r="D35" s="63"/>
      <c r="E35" s="40"/>
      <c r="F35" s="64"/>
      <c r="G35" s="60" t="str" cm="1">
        <f t="array" aca="1" ref="G35" ca="1">IF($B35="","-",IF(SUMPRODUCT((Absent_nom=$B35)*(Absent_Du&lt;=G$1)*(G$1&lt;=Absent_au)),"I",IF(G$2="-","-",IF(COUNTIF(OFFSET(MesServices,G$2-1,,1),$B35),"S",IF(OFFSET(MesSpares,G$2,,1)=$B35,"P","-")))))</f>
        <v>-</v>
      </c>
      <c r="H35" s="60" t="str" cm="1">
        <f t="array" aca="1" ref="H35" ca="1">IF($B35="","-",IF(SUMPRODUCT((Absent_nom=$B35)*(Absent_Du&lt;=H$1)*(H$1&lt;=Absent_au)),"I",IF(H$2="-","-",IF(COUNTIF(OFFSET(MesServices,H$2-1,,1),$B35),"S",IF(OFFSET(MesSpares,H$2,,1)=$B35,"P","-")))))</f>
        <v>-</v>
      </c>
      <c r="I35" s="60" t="str" cm="1">
        <f t="array" aca="1" ref="I35" ca="1">IF($B35="","-",IF(SUMPRODUCT((Absent_nom=$B35)*(Absent_Du&lt;=I$1)*(I$1&lt;=Absent_au)),"I",IF(I$2="-","-",IF(COUNTIF(OFFSET(MesServices,I$2-1,,1),$B35),"S",IF(OFFSET(MesSpares,I$2,,1)=$B35,"P","-")))))</f>
        <v>-</v>
      </c>
      <c r="J35" s="60" t="str" cm="1">
        <f t="array" aca="1" ref="J35" ca="1">IF($B35="","-",IF(SUMPRODUCT((Absent_nom=$B35)*(Absent_Du&lt;=J$1)*(J$1&lt;=Absent_au)),"I",IF(J$2="-","-",IF(COUNTIF(OFFSET(MesServices,J$2-1,,1),$B35),"S",IF(OFFSET(MesSpares,J$2,,1)=$B35,"P","-")))))</f>
        <v>-</v>
      </c>
      <c r="K35" s="60" t="str" cm="1">
        <f t="array" aca="1" ref="K35" ca="1">IF($B35="","-",IF(SUMPRODUCT((Absent_nom=$B35)*(Absent_Du&lt;=K$1)*(K$1&lt;=Absent_au)),"I",IF(K$2="-","-",IF(COUNTIF(OFFSET(MesServices,K$2-1,,1),$B35),"S",IF(OFFSET(MesSpares,K$2,,1)=$B35,"P","-")))))</f>
        <v>-</v>
      </c>
      <c r="L35" s="60" t="str" cm="1">
        <f t="array" aca="1" ref="L35" ca="1">IF($B35="","-",IF(SUMPRODUCT((Absent_nom=$B35)*(Absent_Du&lt;=L$1)*(L$1&lt;=Absent_au)),"I",IF(L$2="-","-",IF(COUNTIF(OFFSET(MesServices,L$2-1,,1),$B35),"S",IF(OFFSET(MesSpares,L$2,,1)=$B35,"P","-")))))</f>
        <v>-</v>
      </c>
      <c r="M35" s="60" t="str" cm="1">
        <f t="array" aca="1" ref="M35" ca="1">IF($B35="","-",IF(SUMPRODUCT((Absent_nom=$B35)*(Absent_Du&lt;=M$1)*(M$1&lt;=Absent_au)),"I",IF(M$2="-","-",IF(COUNTIF(OFFSET(MesServices,M$2-1,,1),$B35),"S",IF(OFFSET(MesSpares,M$2,,1)=$B35,"P","-")))))</f>
        <v>-</v>
      </c>
      <c r="N35" s="60" t="str" cm="1">
        <f t="array" aca="1" ref="N35" ca="1">IF($B35="","-",IF(SUMPRODUCT((Absent_nom=$B35)*(Absent_Du&lt;=N$1)*(N$1&lt;=Absent_au)),"I",IF(N$2="-","-",IF(COUNTIF(OFFSET(MesServices,N$2-1,,1),$B35),"S",IF(OFFSET(MesSpares,N$2,,1)=$B35,"P","-")))))</f>
        <v>-</v>
      </c>
      <c r="O35" s="60" t="str" cm="1">
        <f t="array" aca="1" ref="O35" ca="1">IF($B35="","-",IF(SUMPRODUCT((Absent_nom=$B35)*(Absent_Du&lt;=O$1)*(O$1&lt;=Absent_au)),"I",IF(O$2="-","-",IF(COUNTIF(OFFSET(MesServices,O$2-1,,1),$B35),"S",IF(OFFSET(MesSpares,O$2,,1)=$B35,"P","-")))))</f>
        <v>-</v>
      </c>
      <c r="P35" s="60" t="str" cm="1">
        <f t="array" aca="1" ref="P35" ca="1">IF($B35="","-",IF(SUMPRODUCT((Absent_nom=$B35)*(Absent_Du&lt;=P$1)*(P$1&lt;=Absent_au)),"I",IF(P$2="-","-",IF(COUNTIF(OFFSET(MesServices,P$2-1,,1),$B35),"S",IF(OFFSET(MesSpares,P$2,,1)=$B35,"P","-")))))</f>
        <v>-</v>
      </c>
      <c r="Q35" s="60" t="str" cm="1">
        <f t="array" aca="1" ref="Q35" ca="1">IF($B35="","-",IF(SUMPRODUCT((Absent_nom=$B35)*(Absent_Du&lt;=Q$1)*(Q$1&lt;=Absent_au)),"I",IF(Q$2="-","-",IF(COUNTIF(OFFSET(MesServices,Q$2-1,,1),$B35),"S",IF(OFFSET(MesSpares,Q$2,,1)=$B35,"P","-")))))</f>
        <v>-</v>
      </c>
      <c r="R35" s="60" t="str" cm="1">
        <f t="array" aca="1" ref="R35" ca="1">IF($B35="","-",IF(SUMPRODUCT((Absent_nom=$B35)*(Absent_Du&lt;=R$1)*(R$1&lt;=Absent_au)),"I",IF(R$2="-","-",IF(COUNTIF(OFFSET(MesServices,R$2-1,,1),$B35),"S",IF(OFFSET(MesSpares,R$2,,1)=$B35,"P","-")))))</f>
        <v>-</v>
      </c>
      <c r="S35" s="60" t="str" cm="1">
        <f t="array" aca="1" ref="S35" ca="1">IF($B35="","-",IF(SUMPRODUCT((Absent_nom=$B35)*(Absent_Du&lt;=S$1)*(S$1&lt;=Absent_au)),"I",IF(S$2="-","-",IF(COUNTIF(OFFSET(MesServices,S$2-1,,1),$B35),"S",IF(OFFSET(MesSpares,S$2,,1)=$B35,"P","-")))))</f>
        <v>-</v>
      </c>
      <c r="T35" s="60" t="str" cm="1">
        <f t="array" aca="1" ref="T35" ca="1">IF($B35="","-",IF(SUMPRODUCT((Absent_nom=$B35)*(Absent_Du&lt;=T$1)*(T$1&lt;=Absent_au)),"I",IF(T$2="-","-",IF(COUNTIF(OFFSET(MesServices,T$2-1,,1),$B35),"S",IF(OFFSET(MesSpares,T$2,,1)=$B35,"P","-")))))</f>
        <v>-</v>
      </c>
      <c r="U35" s="60" t="str" cm="1">
        <f t="array" aca="1" ref="U35" ca="1">IF($B35="","-",IF(SUMPRODUCT((Absent_nom=$B35)*(Absent_Du&lt;=U$1)*(U$1&lt;=Absent_au)),"I",IF(U$2="-","-",IF(COUNTIF(OFFSET(MesServices,U$2-1,,1),$B35),"S",IF(OFFSET(MesSpares,U$2,,1)=$B35,"P","-")))))</f>
        <v>-</v>
      </c>
      <c r="V35" s="60" t="str" cm="1">
        <f t="array" aca="1" ref="V35" ca="1">IF($B35="","-",IF(SUMPRODUCT((Absent_nom=$B35)*(Absent_Du&lt;=V$1)*(V$1&lt;=Absent_au)),"I",IF(V$2="-","-",IF(COUNTIF(OFFSET(MesServices,V$2-1,,1),$B35),"S",IF(OFFSET(MesSpares,V$2,,1)=$B35,"P","-")))))</f>
        <v>-</v>
      </c>
      <c r="W35" s="60" t="str" cm="1">
        <f t="array" aca="1" ref="W35" ca="1">IF($B35="","-",IF(SUMPRODUCT((Absent_nom=$B35)*(Absent_Du&lt;=W$1)*(W$1&lt;=Absent_au)),"I",IF(W$2="-","-",IF(COUNTIF(OFFSET(MesServices,W$2-1,,1),$B35),"S",IF(OFFSET(MesSpares,W$2,,1)=$B35,"P","-")))))</f>
        <v>-</v>
      </c>
      <c r="X35" s="60" t="str" cm="1">
        <f t="array" aca="1" ref="X35" ca="1">IF($B35="","-",IF(SUMPRODUCT((Absent_nom=$B35)*(Absent_Du&lt;=X$1)*(X$1&lt;=Absent_au)),"I",IF(X$2="-","-",IF(COUNTIF(OFFSET(MesServices,X$2-1,,1),$B35),"S",IF(OFFSET(MesSpares,X$2,,1)=$B35,"P","-")))))</f>
        <v>-</v>
      </c>
      <c r="Y35" s="60" t="str" cm="1">
        <f t="array" aca="1" ref="Y35" ca="1">IF($B35="","-",IF(SUMPRODUCT((Absent_nom=$B35)*(Absent_Du&lt;=Y$1)*(Y$1&lt;=Absent_au)),"I",IF(Y$2="-","-",IF(COUNTIF(OFFSET(MesServices,Y$2-1,,1),$B35),"S",IF(OFFSET(MesSpares,Y$2,,1)=$B35,"P","-")))))</f>
        <v>-</v>
      </c>
      <c r="Z35" s="60" t="str" cm="1">
        <f t="array" aca="1" ref="Z35" ca="1">IF($B35="","-",IF(SUMPRODUCT((Absent_nom=$B35)*(Absent_Du&lt;=Z$1)*(Z$1&lt;=Absent_au)),"I",IF(Z$2="-","-",IF(COUNTIF(OFFSET(MesServices,Z$2-1,,1),$B35),"S",IF(OFFSET(MesSpares,Z$2,,1)=$B35,"P","-")))))</f>
        <v>-</v>
      </c>
      <c r="AA35" s="60" t="str" cm="1">
        <f t="array" aca="1" ref="AA35" ca="1">IF($B35="","-",IF(SUMPRODUCT((Absent_nom=$B35)*(Absent_Du&lt;=AA$1)*(AA$1&lt;=Absent_au)),"I",IF(AA$2="-","-",IF(COUNTIF(OFFSET(MesServices,AA$2-1,,1),$B35),"S",IF(OFFSET(MesSpares,AA$2,,1)=$B35,"P","-")))))</f>
        <v>-</v>
      </c>
      <c r="AB35" s="60" t="str" cm="1">
        <f t="array" aca="1" ref="AB35" ca="1">IF($B35="","-",IF(SUMPRODUCT((Absent_nom=$B35)*(Absent_Du&lt;=AB$1)*(AB$1&lt;=Absent_au)),"I",IF(AB$2="-","-",IF(COUNTIF(OFFSET(MesServices,AB$2-1,,1),$B35),"S",IF(OFFSET(MesSpares,AB$2,,1)=$B35,"P","-")))))</f>
        <v>-</v>
      </c>
      <c r="AC35" s="60" t="str" cm="1">
        <f t="array" aca="1" ref="AC35" ca="1">IF($B35="","-",IF(SUMPRODUCT((Absent_nom=$B35)*(Absent_Du&lt;=AC$1)*(AC$1&lt;=Absent_au)),"I",IF(AC$2="-","-",IF(COUNTIF(OFFSET(MesServices,AC$2-1,,1),$B35),"S",IF(OFFSET(MesSpares,AC$2,,1)=$B35,"P","-")))))</f>
        <v>-</v>
      </c>
      <c r="AD35" s="60" t="str" cm="1">
        <f t="array" aca="1" ref="AD35" ca="1">IF($B35="","-",IF(SUMPRODUCT((Absent_nom=$B35)*(Absent_Du&lt;=AD$1)*(AD$1&lt;=Absent_au)),"I",IF(AD$2="-","-",IF(COUNTIF(OFFSET(MesServices,AD$2-1,,1),$B35),"S",IF(OFFSET(MesSpares,AD$2,,1)=$B35,"P","-")))))</f>
        <v>-</v>
      </c>
      <c r="AE35" s="60" t="str" cm="1">
        <f t="array" aca="1" ref="AE35" ca="1">IF($B35="","-",IF(SUMPRODUCT((Absent_nom=$B35)*(Absent_Du&lt;=AE$1)*(AE$1&lt;=Absent_au)),"I",IF(AE$2="-","-",IF(COUNTIF(OFFSET(MesServices,AE$2-1,,1),$B35),"S",IF(OFFSET(MesSpares,AE$2,,1)=$B35,"P","-")))))</f>
        <v>-</v>
      </c>
      <c r="AF35" s="60" t="str" cm="1">
        <f t="array" aca="1" ref="AF35" ca="1">IF($B35="","-",IF(SUMPRODUCT((Absent_nom=$B35)*(Absent_Du&lt;=AF$1)*(AF$1&lt;=Absent_au)),"I",IF(AF$2="-","-",IF(COUNTIF(OFFSET(MesServices,AF$2-1,,1),$B35),"S",IF(OFFSET(MesSpares,AF$2,,1)=$B35,"P","-")))))</f>
        <v>-</v>
      </c>
      <c r="AG35" s="60" t="str" cm="1">
        <f t="array" aca="1" ref="AG35" ca="1">IF($B35="","-",IF(SUMPRODUCT((Absent_nom=$B35)*(Absent_Du&lt;=AG$1)*(AG$1&lt;=Absent_au)),"I",IF(AG$2="-","-",IF(COUNTIF(OFFSET(MesServices,AG$2-1,,1),$B35),"S",IF(OFFSET(MesSpares,AG$2,,1)=$B35,"P","-")))))</f>
        <v>-</v>
      </c>
      <c r="AH35" s="60" t="str" cm="1">
        <f t="array" aca="1" ref="AH35" ca="1">IF($B35="","-",IF(SUMPRODUCT((Absent_nom=$B35)*(Absent_Du&lt;=AH$1)*(AH$1&lt;=Absent_au)),"I",IF(AH$2="-","-",IF(COUNTIF(OFFSET(MesServices,AH$2-1,,1),$B35),"S",IF(OFFSET(MesSpares,AH$2,,1)=$B35,"P","-")))))</f>
        <v>-</v>
      </c>
      <c r="AI35" s="60" t="str" cm="1">
        <f t="array" aca="1" ref="AI35" ca="1">IF($B35="","-",IF(SUMPRODUCT((Absent_nom=$B35)*(Absent_Du&lt;=AI$1)*(AI$1&lt;=Absent_au)),"I",IF(AI$2="-","-",IF(COUNTIF(OFFSET(MesServices,AI$2-1,,1),$B35),"S",IF(OFFSET(MesSpares,AI$2,,1)=$B35,"P","-")))))</f>
        <v>-</v>
      </c>
      <c r="AJ35" s="60" t="str" cm="1">
        <f t="array" aca="1" ref="AJ35" ca="1">IF($B35="","-",IF(SUMPRODUCT((Absent_nom=$B35)*(Absent_Du&lt;=AJ$1)*(AJ$1&lt;=Absent_au)),"I",IF(AJ$2="-","-",IF(COUNTIF(OFFSET(MesServices,AJ$2-1,,1),$B35),"S",IF(OFFSET(MesSpares,AJ$2,,1)=$B35,"P","-")))))</f>
        <v>-</v>
      </c>
      <c r="AK35" s="66" t="str" cm="1">
        <f t="array" aca="1" ref="AK35" ca="1">IF($B35="","-",IF(SUMPRODUCT((Absent_nom=$B35)*(Absent_Du&lt;=AK$1)*(AK$1&lt;=Absent_au)),"I",IF(AK$2="-","-",IF(COUNTIF(OFFSET(MesServices,AK$2-1,,1),$B35),"S",IF(OFFSET(MesSpares,AK$2,,1)=$B35,"P","-")))))</f>
        <v>-</v>
      </c>
    </row>
    <row r="36" spans="2:37" ht="30" hidden="1" customHeight="1" thickTop="1" thickBot="1" x14ac:dyDescent="0.3">
      <c r="B36" s="41"/>
      <c r="C36" s="40"/>
      <c r="D36" s="63"/>
      <c r="E36" s="40"/>
      <c r="F36" s="64"/>
      <c r="G36" s="60" t="str" cm="1">
        <f t="array" aca="1" ref="G36" ca="1">IF($B36="","-",IF(SUMPRODUCT((Absent_nom=$B36)*(Absent_Du&lt;=G$1)*(G$1&lt;=Absent_au)),"I",IF(G$2="-","-",IF(COUNTIF(OFFSET(MesServices,G$2-1,,1),$B36),"S",IF(OFFSET(MesSpares,G$2,,1)=$B36,"P","-")))))</f>
        <v>-</v>
      </c>
      <c r="H36" s="60" t="str" cm="1">
        <f t="array" aca="1" ref="H36" ca="1">IF($B36="","-",IF(SUMPRODUCT((Absent_nom=$B36)*(Absent_Du&lt;=H$1)*(H$1&lt;=Absent_au)),"I",IF(H$2="-","-",IF(COUNTIF(OFFSET(MesServices,H$2-1,,1),$B36),"S",IF(OFFSET(MesSpares,H$2,,1)=$B36,"P","-")))))</f>
        <v>-</v>
      </c>
      <c r="I36" s="60" t="str" cm="1">
        <f t="array" aca="1" ref="I36" ca="1">IF($B36="","-",IF(SUMPRODUCT((Absent_nom=$B36)*(Absent_Du&lt;=I$1)*(I$1&lt;=Absent_au)),"I",IF(I$2="-","-",IF(COUNTIF(OFFSET(MesServices,I$2-1,,1),$B36),"S",IF(OFFSET(MesSpares,I$2,,1)=$B36,"P","-")))))</f>
        <v>-</v>
      </c>
      <c r="J36" s="60" t="str" cm="1">
        <f t="array" aca="1" ref="J36" ca="1">IF($B36="","-",IF(SUMPRODUCT((Absent_nom=$B36)*(Absent_Du&lt;=J$1)*(J$1&lt;=Absent_au)),"I",IF(J$2="-","-",IF(COUNTIF(OFFSET(MesServices,J$2-1,,1),$B36),"S",IF(OFFSET(MesSpares,J$2,,1)=$B36,"P","-")))))</f>
        <v>-</v>
      </c>
      <c r="K36" s="60" t="str" cm="1">
        <f t="array" aca="1" ref="K36" ca="1">IF($B36="","-",IF(SUMPRODUCT((Absent_nom=$B36)*(Absent_Du&lt;=K$1)*(K$1&lt;=Absent_au)),"I",IF(K$2="-","-",IF(COUNTIF(OFFSET(MesServices,K$2-1,,1),$B36),"S",IF(OFFSET(MesSpares,K$2,,1)=$B36,"P","-")))))</f>
        <v>-</v>
      </c>
      <c r="L36" s="60" t="str" cm="1">
        <f t="array" aca="1" ref="L36" ca="1">IF($B36="","-",IF(SUMPRODUCT((Absent_nom=$B36)*(Absent_Du&lt;=L$1)*(L$1&lt;=Absent_au)),"I",IF(L$2="-","-",IF(COUNTIF(OFFSET(MesServices,L$2-1,,1),$B36),"S",IF(OFFSET(MesSpares,L$2,,1)=$B36,"P","-")))))</f>
        <v>-</v>
      </c>
      <c r="M36" s="60" t="str" cm="1">
        <f t="array" aca="1" ref="M36" ca="1">IF($B36="","-",IF(SUMPRODUCT((Absent_nom=$B36)*(Absent_Du&lt;=M$1)*(M$1&lt;=Absent_au)),"I",IF(M$2="-","-",IF(COUNTIF(OFFSET(MesServices,M$2-1,,1),$B36),"S",IF(OFFSET(MesSpares,M$2,,1)=$B36,"P","-")))))</f>
        <v>-</v>
      </c>
      <c r="N36" s="60" t="str" cm="1">
        <f t="array" aca="1" ref="N36" ca="1">IF($B36="","-",IF(SUMPRODUCT((Absent_nom=$B36)*(Absent_Du&lt;=N$1)*(N$1&lt;=Absent_au)),"I",IF(N$2="-","-",IF(COUNTIF(OFFSET(MesServices,N$2-1,,1),$B36),"S",IF(OFFSET(MesSpares,N$2,,1)=$B36,"P","-")))))</f>
        <v>-</v>
      </c>
      <c r="O36" s="60" t="str" cm="1">
        <f t="array" aca="1" ref="O36" ca="1">IF($B36="","-",IF(SUMPRODUCT((Absent_nom=$B36)*(Absent_Du&lt;=O$1)*(O$1&lt;=Absent_au)),"I",IF(O$2="-","-",IF(COUNTIF(OFFSET(MesServices,O$2-1,,1),$B36),"S",IF(OFFSET(MesSpares,O$2,,1)=$B36,"P","-")))))</f>
        <v>-</v>
      </c>
      <c r="P36" s="60" t="str" cm="1">
        <f t="array" aca="1" ref="P36" ca="1">IF($B36="","-",IF(SUMPRODUCT((Absent_nom=$B36)*(Absent_Du&lt;=P$1)*(P$1&lt;=Absent_au)),"I",IF(P$2="-","-",IF(COUNTIF(OFFSET(MesServices,P$2-1,,1),$B36),"S",IF(OFFSET(MesSpares,P$2,,1)=$B36,"P","-")))))</f>
        <v>-</v>
      </c>
      <c r="Q36" s="60" t="str" cm="1">
        <f t="array" aca="1" ref="Q36" ca="1">IF($B36="","-",IF(SUMPRODUCT((Absent_nom=$B36)*(Absent_Du&lt;=Q$1)*(Q$1&lt;=Absent_au)),"I",IF(Q$2="-","-",IF(COUNTIF(OFFSET(MesServices,Q$2-1,,1),$B36),"S",IF(OFFSET(MesSpares,Q$2,,1)=$B36,"P","-")))))</f>
        <v>-</v>
      </c>
      <c r="R36" s="60" t="str" cm="1">
        <f t="array" aca="1" ref="R36" ca="1">IF($B36="","-",IF(SUMPRODUCT((Absent_nom=$B36)*(Absent_Du&lt;=R$1)*(R$1&lt;=Absent_au)),"I",IF(R$2="-","-",IF(COUNTIF(OFFSET(MesServices,R$2-1,,1),$B36),"S",IF(OFFSET(MesSpares,R$2,,1)=$B36,"P","-")))))</f>
        <v>-</v>
      </c>
      <c r="S36" s="60" t="str" cm="1">
        <f t="array" aca="1" ref="S36" ca="1">IF($B36="","-",IF(SUMPRODUCT((Absent_nom=$B36)*(Absent_Du&lt;=S$1)*(S$1&lt;=Absent_au)),"I",IF(S$2="-","-",IF(COUNTIF(OFFSET(MesServices,S$2-1,,1),$B36),"S",IF(OFFSET(MesSpares,S$2,,1)=$B36,"P","-")))))</f>
        <v>-</v>
      </c>
      <c r="T36" s="60" t="str" cm="1">
        <f t="array" aca="1" ref="T36" ca="1">IF($B36="","-",IF(SUMPRODUCT((Absent_nom=$B36)*(Absent_Du&lt;=T$1)*(T$1&lt;=Absent_au)),"I",IF(T$2="-","-",IF(COUNTIF(OFFSET(MesServices,T$2-1,,1),$B36),"S",IF(OFFSET(MesSpares,T$2,,1)=$B36,"P","-")))))</f>
        <v>-</v>
      </c>
      <c r="U36" s="60" t="str" cm="1">
        <f t="array" aca="1" ref="U36" ca="1">IF($B36="","-",IF(SUMPRODUCT((Absent_nom=$B36)*(Absent_Du&lt;=U$1)*(U$1&lt;=Absent_au)),"I",IF(U$2="-","-",IF(COUNTIF(OFFSET(MesServices,U$2-1,,1),$B36),"S",IF(OFFSET(MesSpares,U$2,,1)=$B36,"P","-")))))</f>
        <v>-</v>
      </c>
      <c r="V36" s="60" t="str" cm="1">
        <f t="array" aca="1" ref="V36" ca="1">IF($B36="","-",IF(SUMPRODUCT((Absent_nom=$B36)*(Absent_Du&lt;=V$1)*(V$1&lt;=Absent_au)),"I",IF(V$2="-","-",IF(COUNTIF(OFFSET(MesServices,V$2-1,,1),$B36),"S",IF(OFFSET(MesSpares,V$2,,1)=$B36,"P","-")))))</f>
        <v>-</v>
      </c>
      <c r="W36" s="60" t="str" cm="1">
        <f t="array" aca="1" ref="W36" ca="1">IF($B36="","-",IF(SUMPRODUCT((Absent_nom=$B36)*(Absent_Du&lt;=W$1)*(W$1&lt;=Absent_au)),"I",IF(W$2="-","-",IF(COUNTIF(OFFSET(MesServices,W$2-1,,1),$B36),"S",IF(OFFSET(MesSpares,W$2,,1)=$B36,"P","-")))))</f>
        <v>-</v>
      </c>
      <c r="X36" s="60" t="str" cm="1">
        <f t="array" aca="1" ref="X36" ca="1">IF($B36="","-",IF(SUMPRODUCT((Absent_nom=$B36)*(Absent_Du&lt;=X$1)*(X$1&lt;=Absent_au)),"I",IF(X$2="-","-",IF(COUNTIF(OFFSET(MesServices,X$2-1,,1),$B36),"S",IF(OFFSET(MesSpares,X$2,,1)=$B36,"P","-")))))</f>
        <v>-</v>
      </c>
      <c r="Y36" s="60" t="str" cm="1">
        <f t="array" aca="1" ref="Y36" ca="1">IF($B36="","-",IF(SUMPRODUCT((Absent_nom=$B36)*(Absent_Du&lt;=Y$1)*(Y$1&lt;=Absent_au)),"I",IF(Y$2="-","-",IF(COUNTIF(OFFSET(MesServices,Y$2-1,,1),$B36),"S",IF(OFFSET(MesSpares,Y$2,,1)=$B36,"P","-")))))</f>
        <v>-</v>
      </c>
      <c r="Z36" s="60" t="str" cm="1">
        <f t="array" aca="1" ref="Z36" ca="1">IF($B36="","-",IF(SUMPRODUCT((Absent_nom=$B36)*(Absent_Du&lt;=Z$1)*(Z$1&lt;=Absent_au)),"I",IF(Z$2="-","-",IF(COUNTIF(OFFSET(MesServices,Z$2-1,,1),$B36),"S",IF(OFFSET(MesSpares,Z$2,,1)=$B36,"P","-")))))</f>
        <v>-</v>
      </c>
      <c r="AA36" s="60" t="str" cm="1">
        <f t="array" aca="1" ref="AA36" ca="1">IF($B36="","-",IF(SUMPRODUCT((Absent_nom=$B36)*(Absent_Du&lt;=AA$1)*(AA$1&lt;=Absent_au)),"I",IF(AA$2="-","-",IF(COUNTIF(OFFSET(MesServices,AA$2-1,,1),$B36),"S",IF(OFFSET(MesSpares,AA$2,,1)=$B36,"P","-")))))</f>
        <v>-</v>
      </c>
      <c r="AB36" s="60" t="str" cm="1">
        <f t="array" aca="1" ref="AB36" ca="1">IF($B36="","-",IF(SUMPRODUCT((Absent_nom=$B36)*(Absent_Du&lt;=AB$1)*(AB$1&lt;=Absent_au)),"I",IF(AB$2="-","-",IF(COUNTIF(OFFSET(MesServices,AB$2-1,,1),$B36),"S",IF(OFFSET(MesSpares,AB$2,,1)=$B36,"P","-")))))</f>
        <v>-</v>
      </c>
      <c r="AC36" s="60" t="str" cm="1">
        <f t="array" aca="1" ref="AC36" ca="1">IF($B36="","-",IF(SUMPRODUCT((Absent_nom=$B36)*(Absent_Du&lt;=AC$1)*(AC$1&lt;=Absent_au)),"I",IF(AC$2="-","-",IF(COUNTIF(OFFSET(MesServices,AC$2-1,,1),$B36),"S",IF(OFFSET(MesSpares,AC$2,,1)=$B36,"P","-")))))</f>
        <v>-</v>
      </c>
      <c r="AD36" s="60" t="str" cm="1">
        <f t="array" aca="1" ref="AD36" ca="1">IF($B36="","-",IF(SUMPRODUCT((Absent_nom=$B36)*(Absent_Du&lt;=AD$1)*(AD$1&lt;=Absent_au)),"I",IF(AD$2="-","-",IF(COUNTIF(OFFSET(MesServices,AD$2-1,,1),$B36),"S",IF(OFFSET(MesSpares,AD$2,,1)=$B36,"P","-")))))</f>
        <v>-</v>
      </c>
      <c r="AE36" s="60" t="str" cm="1">
        <f t="array" aca="1" ref="AE36" ca="1">IF($B36="","-",IF(SUMPRODUCT((Absent_nom=$B36)*(Absent_Du&lt;=AE$1)*(AE$1&lt;=Absent_au)),"I",IF(AE$2="-","-",IF(COUNTIF(OFFSET(MesServices,AE$2-1,,1),$B36),"S",IF(OFFSET(MesSpares,AE$2,,1)=$B36,"P","-")))))</f>
        <v>-</v>
      </c>
      <c r="AF36" s="60" t="str" cm="1">
        <f t="array" aca="1" ref="AF36" ca="1">IF($B36="","-",IF(SUMPRODUCT((Absent_nom=$B36)*(Absent_Du&lt;=AF$1)*(AF$1&lt;=Absent_au)),"I",IF(AF$2="-","-",IF(COUNTIF(OFFSET(MesServices,AF$2-1,,1),$B36),"S",IF(OFFSET(MesSpares,AF$2,,1)=$B36,"P","-")))))</f>
        <v>-</v>
      </c>
      <c r="AG36" s="60" t="str" cm="1">
        <f t="array" aca="1" ref="AG36" ca="1">IF($B36="","-",IF(SUMPRODUCT((Absent_nom=$B36)*(Absent_Du&lt;=AG$1)*(AG$1&lt;=Absent_au)),"I",IF(AG$2="-","-",IF(COUNTIF(OFFSET(MesServices,AG$2-1,,1),$B36),"S",IF(OFFSET(MesSpares,AG$2,,1)=$B36,"P","-")))))</f>
        <v>-</v>
      </c>
      <c r="AH36" s="60" t="str" cm="1">
        <f t="array" aca="1" ref="AH36" ca="1">IF($B36="","-",IF(SUMPRODUCT((Absent_nom=$B36)*(Absent_Du&lt;=AH$1)*(AH$1&lt;=Absent_au)),"I",IF(AH$2="-","-",IF(COUNTIF(OFFSET(MesServices,AH$2-1,,1),$B36),"S",IF(OFFSET(MesSpares,AH$2,,1)=$B36,"P","-")))))</f>
        <v>-</v>
      </c>
      <c r="AI36" s="60" t="str" cm="1">
        <f t="array" aca="1" ref="AI36" ca="1">IF($B36="","-",IF(SUMPRODUCT((Absent_nom=$B36)*(Absent_Du&lt;=AI$1)*(AI$1&lt;=Absent_au)),"I",IF(AI$2="-","-",IF(COUNTIF(OFFSET(MesServices,AI$2-1,,1),$B36),"S",IF(OFFSET(MesSpares,AI$2,,1)=$B36,"P","-")))))</f>
        <v>-</v>
      </c>
      <c r="AJ36" s="60" t="str" cm="1">
        <f t="array" aca="1" ref="AJ36" ca="1">IF($B36="","-",IF(SUMPRODUCT((Absent_nom=$B36)*(Absent_Du&lt;=AJ$1)*(AJ$1&lt;=Absent_au)),"I",IF(AJ$2="-","-",IF(COUNTIF(OFFSET(MesServices,AJ$2-1,,1),$B36),"S",IF(OFFSET(MesSpares,AJ$2,,1)=$B36,"P","-")))))</f>
        <v>-</v>
      </c>
      <c r="AK36" s="66" t="str" cm="1">
        <f t="array" aca="1" ref="AK36" ca="1">IF($B36="","-",IF(SUMPRODUCT((Absent_nom=$B36)*(Absent_Du&lt;=AK$1)*(AK$1&lt;=Absent_au)),"I",IF(AK$2="-","-",IF(COUNTIF(OFFSET(MesServices,AK$2-1,,1),$B36),"S",IF(OFFSET(MesSpares,AK$2,,1)=$B36,"P","-")))))</f>
        <v>-</v>
      </c>
    </row>
    <row r="37" spans="2:37" ht="30" hidden="1" customHeight="1" thickTop="1" thickBot="1" x14ac:dyDescent="0.3">
      <c r="B37" s="41"/>
      <c r="C37" s="40"/>
      <c r="D37" s="63"/>
      <c r="E37" s="40"/>
      <c r="F37" s="64"/>
      <c r="G37" s="60" t="str" cm="1">
        <f t="array" aca="1" ref="G37" ca="1">IF($B37="","-",IF(SUMPRODUCT((Absent_nom=$B37)*(Absent_Du&lt;=G$1)*(G$1&lt;=Absent_au)),"I",IF(G$2="-","-",IF(COUNTIF(OFFSET(MesServices,G$2-1,,1),$B37),"S",IF(OFFSET(MesSpares,G$2,,1)=$B37,"P","-")))))</f>
        <v>-</v>
      </c>
      <c r="H37" s="60" t="str" cm="1">
        <f t="array" aca="1" ref="H37" ca="1">IF($B37="","-",IF(SUMPRODUCT((Absent_nom=$B37)*(Absent_Du&lt;=H$1)*(H$1&lt;=Absent_au)),"I",IF(H$2="-","-",IF(COUNTIF(OFFSET(MesServices,H$2-1,,1),$B37),"S",IF(OFFSET(MesSpares,H$2,,1)=$B37,"P","-")))))</f>
        <v>-</v>
      </c>
      <c r="I37" s="60" t="str" cm="1">
        <f t="array" aca="1" ref="I37" ca="1">IF($B37="","-",IF(SUMPRODUCT((Absent_nom=$B37)*(Absent_Du&lt;=I$1)*(I$1&lt;=Absent_au)),"I",IF(I$2="-","-",IF(COUNTIF(OFFSET(MesServices,I$2-1,,1),$B37),"S",IF(OFFSET(MesSpares,I$2,,1)=$B37,"P","-")))))</f>
        <v>-</v>
      </c>
      <c r="J37" s="60" t="str" cm="1">
        <f t="array" aca="1" ref="J37" ca="1">IF($B37="","-",IF(SUMPRODUCT((Absent_nom=$B37)*(Absent_Du&lt;=J$1)*(J$1&lt;=Absent_au)),"I",IF(J$2="-","-",IF(COUNTIF(OFFSET(MesServices,J$2-1,,1),$B37),"S",IF(OFFSET(MesSpares,J$2,,1)=$B37,"P","-")))))</f>
        <v>-</v>
      </c>
      <c r="K37" s="60" t="str" cm="1">
        <f t="array" aca="1" ref="K37" ca="1">IF($B37="","-",IF(SUMPRODUCT((Absent_nom=$B37)*(Absent_Du&lt;=K$1)*(K$1&lt;=Absent_au)),"I",IF(K$2="-","-",IF(COUNTIF(OFFSET(MesServices,K$2-1,,1),$B37),"S",IF(OFFSET(MesSpares,K$2,,1)=$B37,"P","-")))))</f>
        <v>-</v>
      </c>
      <c r="L37" s="60" t="str" cm="1">
        <f t="array" aca="1" ref="L37" ca="1">IF($B37="","-",IF(SUMPRODUCT((Absent_nom=$B37)*(Absent_Du&lt;=L$1)*(L$1&lt;=Absent_au)),"I",IF(L$2="-","-",IF(COUNTIF(OFFSET(MesServices,L$2-1,,1),$B37),"S",IF(OFFSET(MesSpares,L$2,,1)=$B37,"P","-")))))</f>
        <v>-</v>
      </c>
      <c r="M37" s="60" t="str" cm="1">
        <f t="array" aca="1" ref="M37" ca="1">IF($B37="","-",IF(SUMPRODUCT((Absent_nom=$B37)*(Absent_Du&lt;=M$1)*(M$1&lt;=Absent_au)),"I",IF(M$2="-","-",IF(COUNTIF(OFFSET(MesServices,M$2-1,,1),$B37),"S",IF(OFFSET(MesSpares,M$2,,1)=$B37,"P","-")))))</f>
        <v>-</v>
      </c>
      <c r="N37" s="60" t="str" cm="1">
        <f t="array" aca="1" ref="N37" ca="1">IF($B37="","-",IF(SUMPRODUCT((Absent_nom=$B37)*(Absent_Du&lt;=N$1)*(N$1&lt;=Absent_au)),"I",IF(N$2="-","-",IF(COUNTIF(OFFSET(MesServices,N$2-1,,1),$B37),"S",IF(OFFSET(MesSpares,N$2,,1)=$B37,"P","-")))))</f>
        <v>-</v>
      </c>
      <c r="O37" s="60" t="str" cm="1">
        <f t="array" aca="1" ref="O37" ca="1">IF($B37="","-",IF(SUMPRODUCT((Absent_nom=$B37)*(Absent_Du&lt;=O$1)*(O$1&lt;=Absent_au)),"I",IF(O$2="-","-",IF(COUNTIF(OFFSET(MesServices,O$2-1,,1),$B37),"S",IF(OFFSET(MesSpares,O$2,,1)=$B37,"P","-")))))</f>
        <v>-</v>
      </c>
      <c r="P37" s="60" t="str" cm="1">
        <f t="array" aca="1" ref="P37" ca="1">IF($B37="","-",IF(SUMPRODUCT((Absent_nom=$B37)*(Absent_Du&lt;=P$1)*(P$1&lt;=Absent_au)),"I",IF(P$2="-","-",IF(COUNTIF(OFFSET(MesServices,P$2-1,,1),$B37),"S",IF(OFFSET(MesSpares,P$2,,1)=$B37,"P","-")))))</f>
        <v>-</v>
      </c>
      <c r="Q37" s="60" t="str" cm="1">
        <f t="array" aca="1" ref="Q37" ca="1">IF($B37="","-",IF(SUMPRODUCT((Absent_nom=$B37)*(Absent_Du&lt;=Q$1)*(Q$1&lt;=Absent_au)),"I",IF(Q$2="-","-",IF(COUNTIF(OFFSET(MesServices,Q$2-1,,1),$B37),"S",IF(OFFSET(MesSpares,Q$2,,1)=$B37,"P","-")))))</f>
        <v>-</v>
      </c>
      <c r="R37" s="60" t="str" cm="1">
        <f t="array" aca="1" ref="R37" ca="1">IF($B37="","-",IF(SUMPRODUCT((Absent_nom=$B37)*(Absent_Du&lt;=R$1)*(R$1&lt;=Absent_au)),"I",IF(R$2="-","-",IF(COUNTIF(OFFSET(MesServices,R$2-1,,1),$B37),"S",IF(OFFSET(MesSpares,R$2,,1)=$B37,"P","-")))))</f>
        <v>-</v>
      </c>
      <c r="S37" s="60" t="str" cm="1">
        <f t="array" aca="1" ref="S37" ca="1">IF($B37="","-",IF(SUMPRODUCT((Absent_nom=$B37)*(Absent_Du&lt;=S$1)*(S$1&lt;=Absent_au)),"I",IF(S$2="-","-",IF(COUNTIF(OFFSET(MesServices,S$2-1,,1),$B37),"S",IF(OFFSET(MesSpares,S$2,,1)=$B37,"P","-")))))</f>
        <v>-</v>
      </c>
      <c r="T37" s="60" t="str" cm="1">
        <f t="array" aca="1" ref="T37" ca="1">IF($B37="","-",IF(SUMPRODUCT((Absent_nom=$B37)*(Absent_Du&lt;=T$1)*(T$1&lt;=Absent_au)),"I",IF(T$2="-","-",IF(COUNTIF(OFFSET(MesServices,T$2-1,,1),$B37),"S",IF(OFFSET(MesSpares,T$2,,1)=$B37,"P","-")))))</f>
        <v>-</v>
      </c>
      <c r="U37" s="60" t="str" cm="1">
        <f t="array" aca="1" ref="U37" ca="1">IF($B37="","-",IF(SUMPRODUCT((Absent_nom=$B37)*(Absent_Du&lt;=U$1)*(U$1&lt;=Absent_au)),"I",IF(U$2="-","-",IF(COUNTIF(OFFSET(MesServices,U$2-1,,1),$B37),"S",IF(OFFSET(MesSpares,U$2,,1)=$B37,"P","-")))))</f>
        <v>-</v>
      </c>
      <c r="V37" s="60" t="str" cm="1">
        <f t="array" aca="1" ref="V37" ca="1">IF($B37="","-",IF(SUMPRODUCT((Absent_nom=$B37)*(Absent_Du&lt;=V$1)*(V$1&lt;=Absent_au)),"I",IF(V$2="-","-",IF(COUNTIF(OFFSET(MesServices,V$2-1,,1),$B37),"S",IF(OFFSET(MesSpares,V$2,,1)=$B37,"P","-")))))</f>
        <v>-</v>
      </c>
      <c r="W37" s="60" t="str" cm="1">
        <f t="array" aca="1" ref="W37" ca="1">IF($B37="","-",IF(SUMPRODUCT((Absent_nom=$B37)*(Absent_Du&lt;=W$1)*(W$1&lt;=Absent_au)),"I",IF(W$2="-","-",IF(COUNTIF(OFFSET(MesServices,W$2-1,,1),$B37),"S",IF(OFFSET(MesSpares,W$2,,1)=$B37,"P","-")))))</f>
        <v>-</v>
      </c>
      <c r="X37" s="60" t="str" cm="1">
        <f t="array" aca="1" ref="X37" ca="1">IF($B37="","-",IF(SUMPRODUCT((Absent_nom=$B37)*(Absent_Du&lt;=X$1)*(X$1&lt;=Absent_au)),"I",IF(X$2="-","-",IF(COUNTIF(OFFSET(MesServices,X$2-1,,1),$B37),"S",IF(OFFSET(MesSpares,X$2,,1)=$B37,"P","-")))))</f>
        <v>-</v>
      </c>
      <c r="Y37" s="60" t="str" cm="1">
        <f t="array" aca="1" ref="Y37" ca="1">IF($B37="","-",IF(SUMPRODUCT((Absent_nom=$B37)*(Absent_Du&lt;=Y$1)*(Y$1&lt;=Absent_au)),"I",IF(Y$2="-","-",IF(COUNTIF(OFFSET(MesServices,Y$2-1,,1),$B37),"S",IF(OFFSET(MesSpares,Y$2,,1)=$B37,"P","-")))))</f>
        <v>-</v>
      </c>
      <c r="Z37" s="60" t="str" cm="1">
        <f t="array" aca="1" ref="Z37" ca="1">IF($B37="","-",IF(SUMPRODUCT((Absent_nom=$B37)*(Absent_Du&lt;=Z$1)*(Z$1&lt;=Absent_au)),"I",IF(Z$2="-","-",IF(COUNTIF(OFFSET(MesServices,Z$2-1,,1),$B37),"S",IF(OFFSET(MesSpares,Z$2,,1)=$B37,"P","-")))))</f>
        <v>-</v>
      </c>
      <c r="AA37" s="60" t="str" cm="1">
        <f t="array" aca="1" ref="AA37" ca="1">IF($B37="","-",IF(SUMPRODUCT((Absent_nom=$B37)*(Absent_Du&lt;=AA$1)*(AA$1&lt;=Absent_au)),"I",IF(AA$2="-","-",IF(COUNTIF(OFFSET(MesServices,AA$2-1,,1),$B37),"S",IF(OFFSET(MesSpares,AA$2,,1)=$B37,"P","-")))))</f>
        <v>-</v>
      </c>
      <c r="AB37" s="60" t="str" cm="1">
        <f t="array" aca="1" ref="AB37" ca="1">IF($B37="","-",IF(SUMPRODUCT((Absent_nom=$B37)*(Absent_Du&lt;=AB$1)*(AB$1&lt;=Absent_au)),"I",IF(AB$2="-","-",IF(COUNTIF(OFFSET(MesServices,AB$2-1,,1),$B37),"S",IF(OFFSET(MesSpares,AB$2,,1)=$B37,"P","-")))))</f>
        <v>-</v>
      </c>
      <c r="AC37" s="60" t="str" cm="1">
        <f t="array" aca="1" ref="AC37" ca="1">IF($B37="","-",IF(SUMPRODUCT((Absent_nom=$B37)*(Absent_Du&lt;=AC$1)*(AC$1&lt;=Absent_au)),"I",IF(AC$2="-","-",IF(COUNTIF(OFFSET(MesServices,AC$2-1,,1),$B37),"S",IF(OFFSET(MesSpares,AC$2,,1)=$B37,"P","-")))))</f>
        <v>-</v>
      </c>
      <c r="AD37" s="60" t="str" cm="1">
        <f t="array" aca="1" ref="AD37" ca="1">IF($B37="","-",IF(SUMPRODUCT((Absent_nom=$B37)*(Absent_Du&lt;=AD$1)*(AD$1&lt;=Absent_au)),"I",IF(AD$2="-","-",IF(COUNTIF(OFFSET(MesServices,AD$2-1,,1),$B37),"S",IF(OFFSET(MesSpares,AD$2,,1)=$B37,"P","-")))))</f>
        <v>-</v>
      </c>
      <c r="AE37" s="60" t="str" cm="1">
        <f t="array" aca="1" ref="AE37" ca="1">IF($B37="","-",IF(SUMPRODUCT((Absent_nom=$B37)*(Absent_Du&lt;=AE$1)*(AE$1&lt;=Absent_au)),"I",IF(AE$2="-","-",IF(COUNTIF(OFFSET(MesServices,AE$2-1,,1),$B37),"S",IF(OFFSET(MesSpares,AE$2,,1)=$B37,"P","-")))))</f>
        <v>-</v>
      </c>
      <c r="AF37" s="60" t="str" cm="1">
        <f t="array" aca="1" ref="AF37" ca="1">IF($B37="","-",IF(SUMPRODUCT((Absent_nom=$B37)*(Absent_Du&lt;=AF$1)*(AF$1&lt;=Absent_au)),"I",IF(AF$2="-","-",IF(COUNTIF(OFFSET(MesServices,AF$2-1,,1),$B37),"S",IF(OFFSET(MesSpares,AF$2,,1)=$B37,"P","-")))))</f>
        <v>-</v>
      </c>
      <c r="AG37" s="60" t="str" cm="1">
        <f t="array" aca="1" ref="AG37" ca="1">IF($B37="","-",IF(SUMPRODUCT((Absent_nom=$B37)*(Absent_Du&lt;=AG$1)*(AG$1&lt;=Absent_au)),"I",IF(AG$2="-","-",IF(COUNTIF(OFFSET(MesServices,AG$2-1,,1),$B37),"S",IF(OFFSET(MesSpares,AG$2,,1)=$B37,"P","-")))))</f>
        <v>-</v>
      </c>
      <c r="AH37" s="60" t="str" cm="1">
        <f t="array" aca="1" ref="AH37" ca="1">IF($B37="","-",IF(SUMPRODUCT((Absent_nom=$B37)*(Absent_Du&lt;=AH$1)*(AH$1&lt;=Absent_au)),"I",IF(AH$2="-","-",IF(COUNTIF(OFFSET(MesServices,AH$2-1,,1),$B37),"S",IF(OFFSET(MesSpares,AH$2,,1)=$B37,"P","-")))))</f>
        <v>-</v>
      </c>
      <c r="AI37" s="60" t="str" cm="1">
        <f t="array" aca="1" ref="AI37" ca="1">IF($B37="","-",IF(SUMPRODUCT((Absent_nom=$B37)*(Absent_Du&lt;=AI$1)*(AI$1&lt;=Absent_au)),"I",IF(AI$2="-","-",IF(COUNTIF(OFFSET(MesServices,AI$2-1,,1),$B37),"S",IF(OFFSET(MesSpares,AI$2,,1)=$B37,"P","-")))))</f>
        <v>-</v>
      </c>
      <c r="AJ37" s="60" t="str" cm="1">
        <f t="array" aca="1" ref="AJ37" ca="1">IF($B37="","-",IF(SUMPRODUCT((Absent_nom=$B37)*(Absent_Du&lt;=AJ$1)*(AJ$1&lt;=Absent_au)),"I",IF(AJ$2="-","-",IF(COUNTIF(OFFSET(MesServices,AJ$2-1,,1),$B37),"S",IF(OFFSET(MesSpares,AJ$2,,1)=$B37,"P","-")))))</f>
        <v>-</v>
      </c>
      <c r="AK37" s="66" t="str" cm="1">
        <f t="array" aca="1" ref="AK37" ca="1">IF($B37="","-",IF(SUMPRODUCT((Absent_nom=$B37)*(Absent_Du&lt;=AK$1)*(AK$1&lt;=Absent_au)),"I",IF(AK$2="-","-",IF(COUNTIF(OFFSET(MesServices,AK$2-1,,1),$B37),"S",IF(OFFSET(MesSpares,AK$2,,1)=$B37,"P","-")))))</f>
        <v>-</v>
      </c>
    </row>
    <row r="38" spans="2:37" ht="30" hidden="1" customHeight="1" thickTop="1" thickBot="1" x14ac:dyDescent="0.3">
      <c r="B38" s="41"/>
      <c r="C38" s="40"/>
      <c r="D38" s="63"/>
      <c r="E38" s="40"/>
      <c r="F38" s="64"/>
      <c r="G38" s="60" t="str" cm="1">
        <f t="array" aca="1" ref="G38" ca="1">IF($B38="","-",IF(SUMPRODUCT((Absent_nom=$B38)*(Absent_Du&lt;=G$1)*(G$1&lt;=Absent_au)),"I",IF(G$2="-","-",IF(COUNTIF(OFFSET(MesServices,G$2-1,,1),$B38),"S",IF(OFFSET(MesSpares,G$2,,1)=$B38,"P","-")))))</f>
        <v>-</v>
      </c>
      <c r="H38" s="60" t="str" cm="1">
        <f t="array" aca="1" ref="H38" ca="1">IF($B38="","-",IF(SUMPRODUCT((Absent_nom=$B38)*(Absent_Du&lt;=H$1)*(H$1&lt;=Absent_au)),"I",IF(H$2="-","-",IF(COUNTIF(OFFSET(MesServices,H$2-1,,1),$B38),"S",IF(OFFSET(MesSpares,H$2,,1)=$B38,"P","-")))))</f>
        <v>-</v>
      </c>
      <c r="I38" s="60" t="str" cm="1">
        <f t="array" aca="1" ref="I38" ca="1">IF($B38="","-",IF(SUMPRODUCT((Absent_nom=$B38)*(Absent_Du&lt;=I$1)*(I$1&lt;=Absent_au)),"I",IF(I$2="-","-",IF(COUNTIF(OFFSET(MesServices,I$2-1,,1),$B38),"S",IF(OFFSET(MesSpares,I$2,,1)=$B38,"P","-")))))</f>
        <v>-</v>
      </c>
      <c r="J38" s="60" t="str" cm="1">
        <f t="array" aca="1" ref="J38" ca="1">IF($B38="","-",IF(SUMPRODUCT((Absent_nom=$B38)*(Absent_Du&lt;=J$1)*(J$1&lt;=Absent_au)),"I",IF(J$2="-","-",IF(COUNTIF(OFFSET(MesServices,J$2-1,,1),$B38),"S",IF(OFFSET(MesSpares,J$2,,1)=$B38,"P","-")))))</f>
        <v>-</v>
      </c>
      <c r="K38" s="60" t="str" cm="1">
        <f t="array" aca="1" ref="K38" ca="1">IF($B38="","-",IF(SUMPRODUCT((Absent_nom=$B38)*(Absent_Du&lt;=K$1)*(K$1&lt;=Absent_au)),"I",IF(K$2="-","-",IF(COUNTIF(OFFSET(MesServices,K$2-1,,1),$B38),"S",IF(OFFSET(MesSpares,K$2,,1)=$B38,"P","-")))))</f>
        <v>-</v>
      </c>
      <c r="L38" s="60" t="str" cm="1">
        <f t="array" aca="1" ref="L38" ca="1">IF($B38="","-",IF(SUMPRODUCT((Absent_nom=$B38)*(Absent_Du&lt;=L$1)*(L$1&lt;=Absent_au)),"I",IF(L$2="-","-",IF(COUNTIF(OFFSET(MesServices,L$2-1,,1),$B38),"S",IF(OFFSET(MesSpares,L$2,,1)=$B38,"P","-")))))</f>
        <v>-</v>
      </c>
      <c r="M38" s="60" t="str" cm="1">
        <f t="array" aca="1" ref="M38" ca="1">IF($B38="","-",IF(SUMPRODUCT((Absent_nom=$B38)*(Absent_Du&lt;=M$1)*(M$1&lt;=Absent_au)),"I",IF(M$2="-","-",IF(COUNTIF(OFFSET(MesServices,M$2-1,,1),$B38),"S",IF(OFFSET(MesSpares,M$2,,1)=$B38,"P","-")))))</f>
        <v>-</v>
      </c>
      <c r="N38" s="60" t="str" cm="1">
        <f t="array" aca="1" ref="N38" ca="1">IF($B38="","-",IF(SUMPRODUCT((Absent_nom=$B38)*(Absent_Du&lt;=N$1)*(N$1&lt;=Absent_au)),"I",IF(N$2="-","-",IF(COUNTIF(OFFSET(MesServices,N$2-1,,1),$B38),"S",IF(OFFSET(MesSpares,N$2,,1)=$B38,"P","-")))))</f>
        <v>-</v>
      </c>
      <c r="O38" s="60" t="str" cm="1">
        <f t="array" aca="1" ref="O38" ca="1">IF($B38="","-",IF(SUMPRODUCT((Absent_nom=$B38)*(Absent_Du&lt;=O$1)*(O$1&lt;=Absent_au)),"I",IF(O$2="-","-",IF(COUNTIF(OFFSET(MesServices,O$2-1,,1),$B38),"S",IF(OFFSET(MesSpares,O$2,,1)=$B38,"P","-")))))</f>
        <v>-</v>
      </c>
      <c r="P38" s="60" t="str" cm="1">
        <f t="array" aca="1" ref="P38" ca="1">IF($B38="","-",IF(SUMPRODUCT((Absent_nom=$B38)*(Absent_Du&lt;=P$1)*(P$1&lt;=Absent_au)),"I",IF(P$2="-","-",IF(COUNTIF(OFFSET(MesServices,P$2-1,,1),$B38),"S",IF(OFFSET(MesSpares,P$2,,1)=$B38,"P","-")))))</f>
        <v>-</v>
      </c>
      <c r="Q38" s="60" t="str" cm="1">
        <f t="array" aca="1" ref="Q38" ca="1">IF($B38="","-",IF(SUMPRODUCT((Absent_nom=$B38)*(Absent_Du&lt;=Q$1)*(Q$1&lt;=Absent_au)),"I",IF(Q$2="-","-",IF(COUNTIF(OFFSET(MesServices,Q$2-1,,1),$B38),"S",IF(OFFSET(MesSpares,Q$2,,1)=$B38,"P","-")))))</f>
        <v>-</v>
      </c>
      <c r="R38" s="60" t="str" cm="1">
        <f t="array" aca="1" ref="R38" ca="1">IF($B38="","-",IF(SUMPRODUCT((Absent_nom=$B38)*(Absent_Du&lt;=R$1)*(R$1&lt;=Absent_au)),"I",IF(R$2="-","-",IF(COUNTIF(OFFSET(MesServices,R$2-1,,1),$B38),"S",IF(OFFSET(MesSpares,R$2,,1)=$B38,"P","-")))))</f>
        <v>-</v>
      </c>
      <c r="S38" s="60" t="str" cm="1">
        <f t="array" aca="1" ref="S38" ca="1">IF($B38="","-",IF(SUMPRODUCT((Absent_nom=$B38)*(Absent_Du&lt;=S$1)*(S$1&lt;=Absent_au)),"I",IF(S$2="-","-",IF(COUNTIF(OFFSET(MesServices,S$2-1,,1),$B38),"S",IF(OFFSET(MesSpares,S$2,,1)=$B38,"P","-")))))</f>
        <v>-</v>
      </c>
      <c r="T38" s="60" t="str" cm="1">
        <f t="array" aca="1" ref="T38" ca="1">IF($B38="","-",IF(SUMPRODUCT((Absent_nom=$B38)*(Absent_Du&lt;=T$1)*(T$1&lt;=Absent_au)),"I",IF(T$2="-","-",IF(COUNTIF(OFFSET(MesServices,T$2-1,,1),$B38),"S",IF(OFFSET(MesSpares,T$2,,1)=$B38,"P","-")))))</f>
        <v>-</v>
      </c>
      <c r="U38" s="60" t="str" cm="1">
        <f t="array" aca="1" ref="U38" ca="1">IF($B38="","-",IF(SUMPRODUCT((Absent_nom=$B38)*(Absent_Du&lt;=U$1)*(U$1&lt;=Absent_au)),"I",IF(U$2="-","-",IF(COUNTIF(OFFSET(MesServices,U$2-1,,1),$B38),"S",IF(OFFSET(MesSpares,U$2,,1)=$B38,"P","-")))))</f>
        <v>-</v>
      </c>
      <c r="V38" s="60" t="str" cm="1">
        <f t="array" aca="1" ref="V38" ca="1">IF($B38="","-",IF(SUMPRODUCT((Absent_nom=$B38)*(Absent_Du&lt;=V$1)*(V$1&lt;=Absent_au)),"I",IF(V$2="-","-",IF(COUNTIF(OFFSET(MesServices,V$2-1,,1),$B38),"S",IF(OFFSET(MesSpares,V$2,,1)=$B38,"P","-")))))</f>
        <v>-</v>
      </c>
      <c r="W38" s="60" t="str" cm="1">
        <f t="array" aca="1" ref="W38" ca="1">IF($B38="","-",IF(SUMPRODUCT((Absent_nom=$B38)*(Absent_Du&lt;=W$1)*(W$1&lt;=Absent_au)),"I",IF(W$2="-","-",IF(COUNTIF(OFFSET(MesServices,W$2-1,,1),$B38),"S",IF(OFFSET(MesSpares,W$2,,1)=$B38,"P","-")))))</f>
        <v>-</v>
      </c>
      <c r="X38" s="60" t="str" cm="1">
        <f t="array" aca="1" ref="X38" ca="1">IF($B38="","-",IF(SUMPRODUCT((Absent_nom=$B38)*(Absent_Du&lt;=X$1)*(X$1&lt;=Absent_au)),"I",IF(X$2="-","-",IF(COUNTIF(OFFSET(MesServices,X$2-1,,1),$B38),"S",IF(OFFSET(MesSpares,X$2,,1)=$B38,"P","-")))))</f>
        <v>-</v>
      </c>
      <c r="Y38" s="60" t="str" cm="1">
        <f t="array" aca="1" ref="Y38" ca="1">IF($B38="","-",IF(SUMPRODUCT((Absent_nom=$B38)*(Absent_Du&lt;=Y$1)*(Y$1&lt;=Absent_au)),"I",IF(Y$2="-","-",IF(COUNTIF(OFFSET(MesServices,Y$2-1,,1),$B38),"S",IF(OFFSET(MesSpares,Y$2,,1)=$B38,"P","-")))))</f>
        <v>-</v>
      </c>
      <c r="Z38" s="60" t="str" cm="1">
        <f t="array" aca="1" ref="Z38" ca="1">IF($B38="","-",IF(SUMPRODUCT((Absent_nom=$B38)*(Absent_Du&lt;=Z$1)*(Z$1&lt;=Absent_au)),"I",IF(Z$2="-","-",IF(COUNTIF(OFFSET(MesServices,Z$2-1,,1),$B38),"S",IF(OFFSET(MesSpares,Z$2,,1)=$B38,"P","-")))))</f>
        <v>-</v>
      </c>
      <c r="AA38" s="60" t="str" cm="1">
        <f t="array" aca="1" ref="AA38" ca="1">IF($B38="","-",IF(SUMPRODUCT((Absent_nom=$B38)*(Absent_Du&lt;=AA$1)*(AA$1&lt;=Absent_au)),"I",IF(AA$2="-","-",IF(COUNTIF(OFFSET(MesServices,AA$2-1,,1),$B38),"S",IF(OFFSET(MesSpares,AA$2,,1)=$B38,"P","-")))))</f>
        <v>-</v>
      </c>
      <c r="AB38" s="60" t="str" cm="1">
        <f t="array" aca="1" ref="AB38" ca="1">IF($B38="","-",IF(SUMPRODUCT((Absent_nom=$B38)*(Absent_Du&lt;=AB$1)*(AB$1&lt;=Absent_au)),"I",IF(AB$2="-","-",IF(COUNTIF(OFFSET(MesServices,AB$2-1,,1),$B38),"S",IF(OFFSET(MesSpares,AB$2,,1)=$B38,"P","-")))))</f>
        <v>-</v>
      </c>
      <c r="AC38" s="60" t="str" cm="1">
        <f t="array" aca="1" ref="AC38" ca="1">IF($B38="","-",IF(SUMPRODUCT((Absent_nom=$B38)*(Absent_Du&lt;=AC$1)*(AC$1&lt;=Absent_au)),"I",IF(AC$2="-","-",IF(COUNTIF(OFFSET(MesServices,AC$2-1,,1),$B38),"S",IF(OFFSET(MesSpares,AC$2,,1)=$B38,"P","-")))))</f>
        <v>-</v>
      </c>
      <c r="AD38" s="60" t="str" cm="1">
        <f t="array" aca="1" ref="AD38" ca="1">IF($B38="","-",IF(SUMPRODUCT((Absent_nom=$B38)*(Absent_Du&lt;=AD$1)*(AD$1&lt;=Absent_au)),"I",IF(AD$2="-","-",IF(COUNTIF(OFFSET(MesServices,AD$2-1,,1),$B38),"S",IF(OFFSET(MesSpares,AD$2,,1)=$B38,"P","-")))))</f>
        <v>-</v>
      </c>
      <c r="AE38" s="60" t="str" cm="1">
        <f t="array" aca="1" ref="AE38" ca="1">IF($B38="","-",IF(SUMPRODUCT((Absent_nom=$B38)*(Absent_Du&lt;=AE$1)*(AE$1&lt;=Absent_au)),"I",IF(AE$2="-","-",IF(COUNTIF(OFFSET(MesServices,AE$2-1,,1),$B38),"S",IF(OFFSET(MesSpares,AE$2,,1)=$B38,"P","-")))))</f>
        <v>-</v>
      </c>
      <c r="AF38" s="60" t="str" cm="1">
        <f t="array" aca="1" ref="AF38" ca="1">IF($B38="","-",IF(SUMPRODUCT((Absent_nom=$B38)*(Absent_Du&lt;=AF$1)*(AF$1&lt;=Absent_au)),"I",IF(AF$2="-","-",IF(COUNTIF(OFFSET(MesServices,AF$2-1,,1),$B38),"S",IF(OFFSET(MesSpares,AF$2,,1)=$B38,"P","-")))))</f>
        <v>-</v>
      </c>
      <c r="AG38" s="60" t="str" cm="1">
        <f t="array" aca="1" ref="AG38" ca="1">IF($B38="","-",IF(SUMPRODUCT((Absent_nom=$B38)*(Absent_Du&lt;=AG$1)*(AG$1&lt;=Absent_au)),"I",IF(AG$2="-","-",IF(COUNTIF(OFFSET(MesServices,AG$2-1,,1),$B38),"S",IF(OFFSET(MesSpares,AG$2,,1)=$B38,"P","-")))))</f>
        <v>-</v>
      </c>
      <c r="AH38" s="60" t="str" cm="1">
        <f t="array" aca="1" ref="AH38" ca="1">IF($B38="","-",IF(SUMPRODUCT((Absent_nom=$B38)*(Absent_Du&lt;=AH$1)*(AH$1&lt;=Absent_au)),"I",IF(AH$2="-","-",IF(COUNTIF(OFFSET(MesServices,AH$2-1,,1),$B38),"S",IF(OFFSET(MesSpares,AH$2,,1)=$B38,"P","-")))))</f>
        <v>-</v>
      </c>
      <c r="AI38" s="60" t="str" cm="1">
        <f t="array" aca="1" ref="AI38" ca="1">IF($B38="","-",IF(SUMPRODUCT((Absent_nom=$B38)*(Absent_Du&lt;=AI$1)*(AI$1&lt;=Absent_au)),"I",IF(AI$2="-","-",IF(COUNTIF(OFFSET(MesServices,AI$2-1,,1),$B38),"S",IF(OFFSET(MesSpares,AI$2,,1)=$B38,"P","-")))))</f>
        <v>-</v>
      </c>
      <c r="AJ38" s="60" t="str" cm="1">
        <f t="array" aca="1" ref="AJ38" ca="1">IF($B38="","-",IF(SUMPRODUCT((Absent_nom=$B38)*(Absent_Du&lt;=AJ$1)*(AJ$1&lt;=Absent_au)),"I",IF(AJ$2="-","-",IF(COUNTIF(OFFSET(MesServices,AJ$2-1,,1),$B38),"S",IF(OFFSET(MesSpares,AJ$2,,1)=$B38,"P","-")))))</f>
        <v>-</v>
      </c>
      <c r="AK38" s="66" t="str" cm="1">
        <f t="array" aca="1" ref="AK38" ca="1">IF($B38="","-",IF(SUMPRODUCT((Absent_nom=$B38)*(Absent_Du&lt;=AK$1)*(AK$1&lt;=Absent_au)),"I",IF(AK$2="-","-",IF(COUNTIF(OFFSET(MesServices,AK$2-1,,1),$B38),"S",IF(OFFSET(MesSpares,AK$2,,1)=$B38,"P","-")))))</f>
        <v>-</v>
      </c>
    </row>
    <row r="39" spans="2:37" ht="30" hidden="1" customHeight="1" thickTop="1" thickBot="1" x14ac:dyDescent="0.3">
      <c r="B39" s="41"/>
      <c r="C39" s="40"/>
      <c r="D39" s="63"/>
      <c r="E39" s="40"/>
      <c r="F39" s="64"/>
      <c r="G39" s="60" t="str" cm="1">
        <f t="array" aca="1" ref="G39" ca="1">IF($B39="","-",IF(SUMPRODUCT((Absent_nom=$B39)*(Absent_Du&lt;=G$1)*(G$1&lt;=Absent_au)),"I",IF(G$2="-","-",IF(COUNTIF(OFFSET(MesServices,G$2-1,,1),$B39),"S",IF(OFFSET(MesSpares,G$2,,1)=$B39,"P","-")))))</f>
        <v>-</v>
      </c>
      <c r="H39" s="60" t="str" cm="1">
        <f t="array" aca="1" ref="H39" ca="1">IF($B39="","-",IF(SUMPRODUCT((Absent_nom=$B39)*(Absent_Du&lt;=H$1)*(H$1&lt;=Absent_au)),"I",IF(H$2="-","-",IF(COUNTIF(OFFSET(MesServices,H$2-1,,1),$B39),"S",IF(OFFSET(MesSpares,H$2,,1)=$B39,"P","-")))))</f>
        <v>-</v>
      </c>
      <c r="I39" s="60" t="str" cm="1">
        <f t="array" aca="1" ref="I39" ca="1">IF($B39="","-",IF(SUMPRODUCT((Absent_nom=$B39)*(Absent_Du&lt;=I$1)*(I$1&lt;=Absent_au)),"I",IF(I$2="-","-",IF(COUNTIF(OFFSET(MesServices,I$2-1,,1),$B39),"S",IF(OFFSET(MesSpares,I$2,,1)=$B39,"P","-")))))</f>
        <v>-</v>
      </c>
      <c r="J39" s="60" t="str" cm="1">
        <f t="array" aca="1" ref="J39" ca="1">IF($B39="","-",IF(SUMPRODUCT((Absent_nom=$B39)*(Absent_Du&lt;=J$1)*(J$1&lt;=Absent_au)),"I",IF(J$2="-","-",IF(COUNTIF(OFFSET(MesServices,J$2-1,,1),$B39),"S",IF(OFFSET(MesSpares,J$2,,1)=$B39,"P","-")))))</f>
        <v>-</v>
      </c>
      <c r="K39" s="60" t="str" cm="1">
        <f t="array" aca="1" ref="K39" ca="1">IF($B39="","-",IF(SUMPRODUCT((Absent_nom=$B39)*(Absent_Du&lt;=K$1)*(K$1&lt;=Absent_au)),"I",IF(K$2="-","-",IF(COUNTIF(OFFSET(MesServices,K$2-1,,1),$B39),"S",IF(OFFSET(MesSpares,K$2,,1)=$B39,"P","-")))))</f>
        <v>-</v>
      </c>
      <c r="L39" s="60" t="str" cm="1">
        <f t="array" aca="1" ref="L39" ca="1">IF($B39="","-",IF(SUMPRODUCT((Absent_nom=$B39)*(Absent_Du&lt;=L$1)*(L$1&lt;=Absent_au)),"I",IF(L$2="-","-",IF(COUNTIF(OFFSET(MesServices,L$2-1,,1),$B39),"S",IF(OFFSET(MesSpares,L$2,,1)=$B39,"P","-")))))</f>
        <v>-</v>
      </c>
      <c r="M39" s="60" t="str" cm="1">
        <f t="array" aca="1" ref="M39" ca="1">IF($B39="","-",IF(SUMPRODUCT((Absent_nom=$B39)*(Absent_Du&lt;=M$1)*(M$1&lt;=Absent_au)),"I",IF(M$2="-","-",IF(COUNTIF(OFFSET(MesServices,M$2-1,,1),$B39),"S",IF(OFFSET(MesSpares,M$2,,1)=$B39,"P","-")))))</f>
        <v>-</v>
      </c>
      <c r="N39" s="60" t="str" cm="1">
        <f t="array" aca="1" ref="N39" ca="1">IF($B39="","-",IF(SUMPRODUCT((Absent_nom=$B39)*(Absent_Du&lt;=N$1)*(N$1&lt;=Absent_au)),"I",IF(N$2="-","-",IF(COUNTIF(OFFSET(MesServices,N$2-1,,1),$B39),"S",IF(OFFSET(MesSpares,N$2,,1)=$B39,"P","-")))))</f>
        <v>-</v>
      </c>
      <c r="O39" s="60" t="str" cm="1">
        <f t="array" aca="1" ref="O39" ca="1">IF($B39="","-",IF(SUMPRODUCT((Absent_nom=$B39)*(Absent_Du&lt;=O$1)*(O$1&lt;=Absent_au)),"I",IF(O$2="-","-",IF(COUNTIF(OFFSET(MesServices,O$2-1,,1),$B39),"S",IF(OFFSET(MesSpares,O$2,,1)=$B39,"P","-")))))</f>
        <v>-</v>
      </c>
      <c r="P39" s="60" t="str" cm="1">
        <f t="array" aca="1" ref="P39" ca="1">IF($B39="","-",IF(SUMPRODUCT((Absent_nom=$B39)*(Absent_Du&lt;=P$1)*(P$1&lt;=Absent_au)),"I",IF(P$2="-","-",IF(COUNTIF(OFFSET(MesServices,P$2-1,,1),$B39),"S",IF(OFFSET(MesSpares,P$2,,1)=$B39,"P","-")))))</f>
        <v>-</v>
      </c>
      <c r="Q39" s="60" t="str" cm="1">
        <f t="array" aca="1" ref="Q39" ca="1">IF($B39="","-",IF(SUMPRODUCT((Absent_nom=$B39)*(Absent_Du&lt;=Q$1)*(Q$1&lt;=Absent_au)),"I",IF(Q$2="-","-",IF(COUNTIF(OFFSET(MesServices,Q$2-1,,1),$B39),"S",IF(OFFSET(MesSpares,Q$2,,1)=$B39,"P","-")))))</f>
        <v>-</v>
      </c>
      <c r="R39" s="60" t="str" cm="1">
        <f t="array" aca="1" ref="R39" ca="1">IF($B39="","-",IF(SUMPRODUCT((Absent_nom=$B39)*(Absent_Du&lt;=R$1)*(R$1&lt;=Absent_au)),"I",IF(R$2="-","-",IF(COUNTIF(OFFSET(MesServices,R$2-1,,1),$B39),"S",IF(OFFSET(MesSpares,R$2,,1)=$B39,"P","-")))))</f>
        <v>-</v>
      </c>
      <c r="S39" s="60" t="str" cm="1">
        <f t="array" aca="1" ref="S39" ca="1">IF($B39="","-",IF(SUMPRODUCT((Absent_nom=$B39)*(Absent_Du&lt;=S$1)*(S$1&lt;=Absent_au)),"I",IF(S$2="-","-",IF(COUNTIF(OFFSET(MesServices,S$2-1,,1),$B39),"S",IF(OFFSET(MesSpares,S$2,,1)=$B39,"P","-")))))</f>
        <v>-</v>
      </c>
      <c r="T39" s="60" t="str" cm="1">
        <f t="array" aca="1" ref="T39" ca="1">IF($B39="","-",IF(SUMPRODUCT((Absent_nom=$B39)*(Absent_Du&lt;=T$1)*(T$1&lt;=Absent_au)),"I",IF(T$2="-","-",IF(COUNTIF(OFFSET(MesServices,T$2-1,,1),$B39),"S",IF(OFFSET(MesSpares,T$2,,1)=$B39,"P","-")))))</f>
        <v>-</v>
      </c>
      <c r="U39" s="60" t="str" cm="1">
        <f t="array" aca="1" ref="U39" ca="1">IF($B39="","-",IF(SUMPRODUCT((Absent_nom=$B39)*(Absent_Du&lt;=U$1)*(U$1&lt;=Absent_au)),"I",IF(U$2="-","-",IF(COUNTIF(OFFSET(MesServices,U$2-1,,1),$B39),"S",IF(OFFSET(MesSpares,U$2,,1)=$B39,"P","-")))))</f>
        <v>-</v>
      </c>
      <c r="V39" s="60" t="str" cm="1">
        <f t="array" aca="1" ref="V39" ca="1">IF($B39="","-",IF(SUMPRODUCT((Absent_nom=$B39)*(Absent_Du&lt;=V$1)*(V$1&lt;=Absent_au)),"I",IF(V$2="-","-",IF(COUNTIF(OFFSET(MesServices,V$2-1,,1),$B39),"S",IF(OFFSET(MesSpares,V$2,,1)=$B39,"P","-")))))</f>
        <v>-</v>
      </c>
      <c r="W39" s="60" t="str" cm="1">
        <f t="array" aca="1" ref="W39" ca="1">IF($B39="","-",IF(SUMPRODUCT((Absent_nom=$B39)*(Absent_Du&lt;=W$1)*(W$1&lt;=Absent_au)),"I",IF(W$2="-","-",IF(COUNTIF(OFFSET(MesServices,W$2-1,,1),$B39),"S",IF(OFFSET(MesSpares,W$2,,1)=$B39,"P","-")))))</f>
        <v>-</v>
      </c>
      <c r="X39" s="60" t="str" cm="1">
        <f t="array" aca="1" ref="X39" ca="1">IF($B39="","-",IF(SUMPRODUCT((Absent_nom=$B39)*(Absent_Du&lt;=X$1)*(X$1&lt;=Absent_au)),"I",IF(X$2="-","-",IF(COUNTIF(OFFSET(MesServices,X$2-1,,1),$B39),"S",IF(OFFSET(MesSpares,X$2,,1)=$B39,"P","-")))))</f>
        <v>-</v>
      </c>
      <c r="Y39" s="60" t="str" cm="1">
        <f t="array" aca="1" ref="Y39" ca="1">IF($B39="","-",IF(SUMPRODUCT((Absent_nom=$B39)*(Absent_Du&lt;=Y$1)*(Y$1&lt;=Absent_au)),"I",IF(Y$2="-","-",IF(COUNTIF(OFFSET(MesServices,Y$2-1,,1),$B39),"S",IF(OFFSET(MesSpares,Y$2,,1)=$B39,"P","-")))))</f>
        <v>-</v>
      </c>
      <c r="Z39" s="60" t="str" cm="1">
        <f t="array" aca="1" ref="Z39" ca="1">IF($B39="","-",IF(SUMPRODUCT((Absent_nom=$B39)*(Absent_Du&lt;=Z$1)*(Z$1&lt;=Absent_au)),"I",IF(Z$2="-","-",IF(COUNTIF(OFFSET(MesServices,Z$2-1,,1),$B39),"S",IF(OFFSET(MesSpares,Z$2,,1)=$B39,"P","-")))))</f>
        <v>-</v>
      </c>
      <c r="AA39" s="60" t="str" cm="1">
        <f t="array" aca="1" ref="AA39" ca="1">IF($B39="","-",IF(SUMPRODUCT((Absent_nom=$B39)*(Absent_Du&lt;=AA$1)*(AA$1&lt;=Absent_au)),"I",IF(AA$2="-","-",IF(COUNTIF(OFFSET(MesServices,AA$2-1,,1),$B39),"S",IF(OFFSET(MesSpares,AA$2,,1)=$B39,"P","-")))))</f>
        <v>-</v>
      </c>
      <c r="AB39" s="60" t="str" cm="1">
        <f t="array" aca="1" ref="AB39" ca="1">IF($B39="","-",IF(SUMPRODUCT((Absent_nom=$B39)*(Absent_Du&lt;=AB$1)*(AB$1&lt;=Absent_au)),"I",IF(AB$2="-","-",IF(COUNTIF(OFFSET(MesServices,AB$2-1,,1),$B39),"S",IF(OFFSET(MesSpares,AB$2,,1)=$B39,"P","-")))))</f>
        <v>-</v>
      </c>
      <c r="AC39" s="60" t="str" cm="1">
        <f t="array" aca="1" ref="AC39" ca="1">IF($B39="","-",IF(SUMPRODUCT((Absent_nom=$B39)*(Absent_Du&lt;=AC$1)*(AC$1&lt;=Absent_au)),"I",IF(AC$2="-","-",IF(COUNTIF(OFFSET(MesServices,AC$2-1,,1),$B39),"S",IF(OFFSET(MesSpares,AC$2,,1)=$B39,"P","-")))))</f>
        <v>-</v>
      </c>
      <c r="AD39" s="60" t="str" cm="1">
        <f t="array" aca="1" ref="AD39" ca="1">IF($B39="","-",IF(SUMPRODUCT((Absent_nom=$B39)*(Absent_Du&lt;=AD$1)*(AD$1&lt;=Absent_au)),"I",IF(AD$2="-","-",IF(COUNTIF(OFFSET(MesServices,AD$2-1,,1),$B39),"S",IF(OFFSET(MesSpares,AD$2,,1)=$B39,"P","-")))))</f>
        <v>-</v>
      </c>
      <c r="AE39" s="60" t="str" cm="1">
        <f t="array" aca="1" ref="AE39" ca="1">IF($B39="","-",IF(SUMPRODUCT((Absent_nom=$B39)*(Absent_Du&lt;=AE$1)*(AE$1&lt;=Absent_au)),"I",IF(AE$2="-","-",IF(COUNTIF(OFFSET(MesServices,AE$2-1,,1),$B39),"S",IF(OFFSET(MesSpares,AE$2,,1)=$B39,"P","-")))))</f>
        <v>-</v>
      </c>
      <c r="AF39" s="60" t="str" cm="1">
        <f t="array" aca="1" ref="AF39" ca="1">IF($B39="","-",IF(SUMPRODUCT((Absent_nom=$B39)*(Absent_Du&lt;=AF$1)*(AF$1&lt;=Absent_au)),"I",IF(AF$2="-","-",IF(COUNTIF(OFFSET(MesServices,AF$2-1,,1),$B39),"S",IF(OFFSET(MesSpares,AF$2,,1)=$B39,"P","-")))))</f>
        <v>-</v>
      </c>
      <c r="AG39" s="60" t="str" cm="1">
        <f t="array" aca="1" ref="AG39" ca="1">IF($B39="","-",IF(SUMPRODUCT((Absent_nom=$B39)*(Absent_Du&lt;=AG$1)*(AG$1&lt;=Absent_au)),"I",IF(AG$2="-","-",IF(COUNTIF(OFFSET(MesServices,AG$2-1,,1),$B39),"S",IF(OFFSET(MesSpares,AG$2,,1)=$B39,"P","-")))))</f>
        <v>-</v>
      </c>
      <c r="AH39" s="60" t="str" cm="1">
        <f t="array" aca="1" ref="AH39" ca="1">IF($B39="","-",IF(SUMPRODUCT((Absent_nom=$B39)*(Absent_Du&lt;=AH$1)*(AH$1&lt;=Absent_au)),"I",IF(AH$2="-","-",IF(COUNTIF(OFFSET(MesServices,AH$2-1,,1),$B39),"S",IF(OFFSET(MesSpares,AH$2,,1)=$B39,"P","-")))))</f>
        <v>-</v>
      </c>
      <c r="AI39" s="60" t="str" cm="1">
        <f t="array" aca="1" ref="AI39" ca="1">IF($B39="","-",IF(SUMPRODUCT((Absent_nom=$B39)*(Absent_Du&lt;=AI$1)*(AI$1&lt;=Absent_au)),"I",IF(AI$2="-","-",IF(COUNTIF(OFFSET(MesServices,AI$2-1,,1),$B39),"S",IF(OFFSET(MesSpares,AI$2,,1)=$B39,"P","-")))))</f>
        <v>-</v>
      </c>
      <c r="AJ39" s="60" t="str" cm="1">
        <f t="array" aca="1" ref="AJ39" ca="1">IF($B39="","-",IF(SUMPRODUCT((Absent_nom=$B39)*(Absent_Du&lt;=AJ$1)*(AJ$1&lt;=Absent_au)),"I",IF(AJ$2="-","-",IF(COUNTIF(OFFSET(MesServices,AJ$2-1,,1),$B39),"S",IF(OFFSET(MesSpares,AJ$2,,1)=$B39,"P","-")))))</f>
        <v>-</v>
      </c>
      <c r="AK39" s="66" t="str" cm="1">
        <f t="array" aca="1" ref="AK39" ca="1">IF($B39="","-",IF(SUMPRODUCT((Absent_nom=$B39)*(Absent_Du&lt;=AK$1)*(AK$1&lt;=Absent_au)),"I",IF(AK$2="-","-",IF(COUNTIF(OFFSET(MesServices,AK$2-1,,1),$B39),"S",IF(OFFSET(MesSpares,AK$2,,1)=$B39,"P","-")))))</f>
        <v>-</v>
      </c>
    </row>
    <row r="40" spans="2:37" ht="30" hidden="1" customHeight="1" thickTop="1" thickBot="1" x14ac:dyDescent="0.3">
      <c r="B40" s="41"/>
      <c r="C40" s="40"/>
      <c r="D40" s="63"/>
      <c r="E40" s="40"/>
      <c r="F40" s="64"/>
      <c r="G40" s="60" t="str" cm="1">
        <f t="array" aca="1" ref="G40" ca="1">IF($B40="","-",IF(SUMPRODUCT((Absent_nom=$B40)*(Absent_Du&lt;=G$1)*(G$1&lt;=Absent_au)),"I",IF(G$2="-","-",IF(COUNTIF(OFFSET(MesServices,G$2-1,,1),$B40),"S",IF(OFFSET(MesSpares,G$2,,1)=$B40,"P","-")))))</f>
        <v>-</v>
      </c>
      <c r="H40" s="60" t="str" cm="1">
        <f t="array" aca="1" ref="H40" ca="1">IF($B40="","-",IF(SUMPRODUCT((Absent_nom=$B40)*(Absent_Du&lt;=H$1)*(H$1&lt;=Absent_au)),"I",IF(H$2="-","-",IF(COUNTIF(OFFSET(MesServices,H$2-1,,1),$B40),"S",IF(OFFSET(MesSpares,H$2,,1)=$B40,"P","-")))))</f>
        <v>-</v>
      </c>
      <c r="I40" s="60" t="str" cm="1">
        <f t="array" aca="1" ref="I40" ca="1">IF($B40="","-",IF(SUMPRODUCT((Absent_nom=$B40)*(Absent_Du&lt;=I$1)*(I$1&lt;=Absent_au)),"I",IF(I$2="-","-",IF(COUNTIF(OFFSET(MesServices,I$2-1,,1),$B40),"S",IF(OFFSET(MesSpares,I$2,,1)=$B40,"P","-")))))</f>
        <v>-</v>
      </c>
      <c r="J40" s="60" t="str" cm="1">
        <f t="array" aca="1" ref="J40" ca="1">IF($B40="","-",IF(SUMPRODUCT((Absent_nom=$B40)*(Absent_Du&lt;=J$1)*(J$1&lt;=Absent_au)),"I",IF(J$2="-","-",IF(COUNTIF(OFFSET(MesServices,J$2-1,,1),$B40),"S",IF(OFFSET(MesSpares,J$2,,1)=$B40,"P","-")))))</f>
        <v>-</v>
      </c>
      <c r="K40" s="60" t="str" cm="1">
        <f t="array" aca="1" ref="K40" ca="1">IF($B40="","-",IF(SUMPRODUCT((Absent_nom=$B40)*(Absent_Du&lt;=K$1)*(K$1&lt;=Absent_au)),"I",IF(K$2="-","-",IF(COUNTIF(OFFSET(MesServices,K$2-1,,1),$B40),"S",IF(OFFSET(MesSpares,K$2,,1)=$B40,"P","-")))))</f>
        <v>-</v>
      </c>
      <c r="L40" s="60" t="str" cm="1">
        <f t="array" aca="1" ref="L40" ca="1">IF($B40="","-",IF(SUMPRODUCT((Absent_nom=$B40)*(Absent_Du&lt;=L$1)*(L$1&lt;=Absent_au)),"I",IF(L$2="-","-",IF(COUNTIF(OFFSET(MesServices,L$2-1,,1),$B40),"S",IF(OFFSET(MesSpares,L$2,,1)=$B40,"P","-")))))</f>
        <v>-</v>
      </c>
      <c r="M40" s="60" t="str" cm="1">
        <f t="array" aca="1" ref="M40" ca="1">IF($B40="","-",IF(SUMPRODUCT((Absent_nom=$B40)*(Absent_Du&lt;=M$1)*(M$1&lt;=Absent_au)),"I",IF(M$2="-","-",IF(COUNTIF(OFFSET(MesServices,M$2-1,,1),$B40),"S",IF(OFFSET(MesSpares,M$2,,1)=$B40,"P","-")))))</f>
        <v>-</v>
      </c>
      <c r="N40" s="60" t="str" cm="1">
        <f t="array" aca="1" ref="N40" ca="1">IF($B40="","-",IF(SUMPRODUCT((Absent_nom=$B40)*(Absent_Du&lt;=N$1)*(N$1&lt;=Absent_au)),"I",IF(N$2="-","-",IF(COUNTIF(OFFSET(MesServices,N$2-1,,1),$B40),"S",IF(OFFSET(MesSpares,N$2,,1)=$B40,"P","-")))))</f>
        <v>-</v>
      </c>
      <c r="O40" s="60" t="str" cm="1">
        <f t="array" aca="1" ref="O40" ca="1">IF($B40="","-",IF(SUMPRODUCT((Absent_nom=$B40)*(Absent_Du&lt;=O$1)*(O$1&lt;=Absent_au)),"I",IF(O$2="-","-",IF(COUNTIF(OFFSET(MesServices,O$2-1,,1),$B40),"S",IF(OFFSET(MesSpares,O$2,,1)=$B40,"P","-")))))</f>
        <v>-</v>
      </c>
      <c r="P40" s="60" t="str" cm="1">
        <f t="array" aca="1" ref="P40" ca="1">IF($B40="","-",IF(SUMPRODUCT((Absent_nom=$B40)*(Absent_Du&lt;=P$1)*(P$1&lt;=Absent_au)),"I",IF(P$2="-","-",IF(COUNTIF(OFFSET(MesServices,P$2-1,,1),$B40),"S",IF(OFFSET(MesSpares,P$2,,1)=$B40,"P","-")))))</f>
        <v>-</v>
      </c>
      <c r="Q40" s="60" t="str" cm="1">
        <f t="array" aca="1" ref="Q40" ca="1">IF($B40="","-",IF(SUMPRODUCT((Absent_nom=$B40)*(Absent_Du&lt;=Q$1)*(Q$1&lt;=Absent_au)),"I",IF(Q$2="-","-",IF(COUNTIF(OFFSET(MesServices,Q$2-1,,1),$B40),"S",IF(OFFSET(MesSpares,Q$2,,1)=$B40,"P","-")))))</f>
        <v>-</v>
      </c>
      <c r="R40" s="60" t="str" cm="1">
        <f t="array" aca="1" ref="R40" ca="1">IF($B40="","-",IF(SUMPRODUCT((Absent_nom=$B40)*(Absent_Du&lt;=R$1)*(R$1&lt;=Absent_au)),"I",IF(R$2="-","-",IF(COUNTIF(OFFSET(MesServices,R$2-1,,1),$B40),"S",IF(OFFSET(MesSpares,R$2,,1)=$B40,"P","-")))))</f>
        <v>-</v>
      </c>
      <c r="S40" s="60" t="str" cm="1">
        <f t="array" aca="1" ref="S40" ca="1">IF($B40="","-",IF(SUMPRODUCT((Absent_nom=$B40)*(Absent_Du&lt;=S$1)*(S$1&lt;=Absent_au)),"I",IF(S$2="-","-",IF(COUNTIF(OFFSET(MesServices,S$2-1,,1),$B40),"S",IF(OFFSET(MesSpares,S$2,,1)=$B40,"P","-")))))</f>
        <v>-</v>
      </c>
      <c r="T40" s="60" t="str" cm="1">
        <f t="array" aca="1" ref="T40" ca="1">IF($B40="","-",IF(SUMPRODUCT((Absent_nom=$B40)*(Absent_Du&lt;=T$1)*(T$1&lt;=Absent_au)),"I",IF(T$2="-","-",IF(COUNTIF(OFFSET(MesServices,T$2-1,,1),$B40),"S",IF(OFFSET(MesSpares,T$2,,1)=$B40,"P","-")))))</f>
        <v>-</v>
      </c>
      <c r="U40" s="60" t="str" cm="1">
        <f t="array" aca="1" ref="U40" ca="1">IF($B40="","-",IF(SUMPRODUCT((Absent_nom=$B40)*(Absent_Du&lt;=U$1)*(U$1&lt;=Absent_au)),"I",IF(U$2="-","-",IF(COUNTIF(OFFSET(MesServices,U$2-1,,1),$B40),"S",IF(OFFSET(MesSpares,U$2,,1)=$B40,"P","-")))))</f>
        <v>-</v>
      </c>
      <c r="V40" s="60" t="str" cm="1">
        <f t="array" aca="1" ref="V40" ca="1">IF($B40="","-",IF(SUMPRODUCT((Absent_nom=$B40)*(Absent_Du&lt;=V$1)*(V$1&lt;=Absent_au)),"I",IF(V$2="-","-",IF(COUNTIF(OFFSET(MesServices,V$2-1,,1),$B40),"S",IF(OFFSET(MesSpares,V$2,,1)=$B40,"P","-")))))</f>
        <v>-</v>
      </c>
      <c r="W40" s="60" t="str" cm="1">
        <f t="array" aca="1" ref="W40" ca="1">IF($B40="","-",IF(SUMPRODUCT((Absent_nom=$B40)*(Absent_Du&lt;=W$1)*(W$1&lt;=Absent_au)),"I",IF(W$2="-","-",IF(COUNTIF(OFFSET(MesServices,W$2-1,,1),$B40),"S",IF(OFFSET(MesSpares,W$2,,1)=$B40,"P","-")))))</f>
        <v>-</v>
      </c>
      <c r="X40" s="60" t="str" cm="1">
        <f t="array" aca="1" ref="X40" ca="1">IF($B40="","-",IF(SUMPRODUCT((Absent_nom=$B40)*(Absent_Du&lt;=X$1)*(X$1&lt;=Absent_au)),"I",IF(X$2="-","-",IF(COUNTIF(OFFSET(MesServices,X$2-1,,1),$B40),"S",IF(OFFSET(MesSpares,X$2,,1)=$B40,"P","-")))))</f>
        <v>-</v>
      </c>
      <c r="Y40" s="60" t="str" cm="1">
        <f t="array" aca="1" ref="Y40" ca="1">IF($B40="","-",IF(SUMPRODUCT((Absent_nom=$B40)*(Absent_Du&lt;=Y$1)*(Y$1&lt;=Absent_au)),"I",IF(Y$2="-","-",IF(COUNTIF(OFFSET(MesServices,Y$2-1,,1),$B40),"S",IF(OFFSET(MesSpares,Y$2,,1)=$B40,"P","-")))))</f>
        <v>-</v>
      </c>
      <c r="Z40" s="60" t="str" cm="1">
        <f t="array" aca="1" ref="Z40" ca="1">IF($B40="","-",IF(SUMPRODUCT((Absent_nom=$B40)*(Absent_Du&lt;=Z$1)*(Z$1&lt;=Absent_au)),"I",IF(Z$2="-","-",IF(COUNTIF(OFFSET(MesServices,Z$2-1,,1),$B40),"S",IF(OFFSET(MesSpares,Z$2,,1)=$B40,"P","-")))))</f>
        <v>-</v>
      </c>
      <c r="AA40" s="60" t="str" cm="1">
        <f t="array" aca="1" ref="AA40" ca="1">IF($B40="","-",IF(SUMPRODUCT((Absent_nom=$B40)*(Absent_Du&lt;=AA$1)*(AA$1&lt;=Absent_au)),"I",IF(AA$2="-","-",IF(COUNTIF(OFFSET(MesServices,AA$2-1,,1),$B40),"S",IF(OFFSET(MesSpares,AA$2,,1)=$B40,"P","-")))))</f>
        <v>-</v>
      </c>
      <c r="AB40" s="60" t="str" cm="1">
        <f t="array" aca="1" ref="AB40" ca="1">IF($B40="","-",IF(SUMPRODUCT((Absent_nom=$B40)*(Absent_Du&lt;=AB$1)*(AB$1&lt;=Absent_au)),"I",IF(AB$2="-","-",IF(COUNTIF(OFFSET(MesServices,AB$2-1,,1),$B40),"S",IF(OFFSET(MesSpares,AB$2,,1)=$B40,"P","-")))))</f>
        <v>-</v>
      </c>
      <c r="AC40" s="60" t="str" cm="1">
        <f t="array" aca="1" ref="AC40" ca="1">IF($B40="","-",IF(SUMPRODUCT((Absent_nom=$B40)*(Absent_Du&lt;=AC$1)*(AC$1&lt;=Absent_au)),"I",IF(AC$2="-","-",IF(COUNTIF(OFFSET(MesServices,AC$2-1,,1),$B40),"S",IF(OFFSET(MesSpares,AC$2,,1)=$B40,"P","-")))))</f>
        <v>-</v>
      </c>
      <c r="AD40" s="60" t="str" cm="1">
        <f t="array" aca="1" ref="AD40" ca="1">IF($B40="","-",IF(SUMPRODUCT((Absent_nom=$B40)*(Absent_Du&lt;=AD$1)*(AD$1&lt;=Absent_au)),"I",IF(AD$2="-","-",IF(COUNTIF(OFFSET(MesServices,AD$2-1,,1),$B40),"S",IF(OFFSET(MesSpares,AD$2,,1)=$B40,"P","-")))))</f>
        <v>-</v>
      </c>
      <c r="AE40" s="60" t="str" cm="1">
        <f t="array" aca="1" ref="AE40" ca="1">IF($B40="","-",IF(SUMPRODUCT((Absent_nom=$B40)*(Absent_Du&lt;=AE$1)*(AE$1&lt;=Absent_au)),"I",IF(AE$2="-","-",IF(COUNTIF(OFFSET(MesServices,AE$2-1,,1),$B40),"S",IF(OFFSET(MesSpares,AE$2,,1)=$B40,"P","-")))))</f>
        <v>-</v>
      </c>
      <c r="AF40" s="60" t="str" cm="1">
        <f t="array" aca="1" ref="AF40" ca="1">IF($B40="","-",IF(SUMPRODUCT((Absent_nom=$B40)*(Absent_Du&lt;=AF$1)*(AF$1&lt;=Absent_au)),"I",IF(AF$2="-","-",IF(COUNTIF(OFFSET(MesServices,AF$2-1,,1),$B40),"S",IF(OFFSET(MesSpares,AF$2,,1)=$B40,"P","-")))))</f>
        <v>-</v>
      </c>
      <c r="AG40" s="60" t="str" cm="1">
        <f t="array" aca="1" ref="AG40" ca="1">IF($B40="","-",IF(SUMPRODUCT((Absent_nom=$B40)*(Absent_Du&lt;=AG$1)*(AG$1&lt;=Absent_au)),"I",IF(AG$2="-","-",IF(COUNTIF(OFFSET(MesServices,AG$2-1,,1),$B40),"S",IF(OFFSET(MesSpares,AG$2,,1)=$B40,"P","-")))))</f>
        <v>-</v>
      </c>
      <c r="AH40" s="60" t="str" cm="1">
        <f t="array" aca="1" ref="AH40" ca="1">IF($B40="","-",IF(SUMPRODUCT((Absent_nom=$B40)*(Absent_Du&lt;=AH$1)*(AH$1&lt;=Absent_au)),"I",IF(AH$2="-","-",IF(COUNTIF(OFFSET(MesServices,AH$2-1,,1),$B40),"S",IF(OFFSET(MesSpares,AH$2,,1)=$B40,"P","-")))))</f>
        <v>-</v>
      </c>
      <c r="AI40" s="60" t="str" cm="1">
        <f t="array" aca="1" ref="AI40" ca="1">IF($B40="","-",IF(SUMPRODUCT((Absent_nom=$B40)*(Absent_Du&lt;=AI$1)*(AI$1&lt;=Absent_au)),"I",IF(AI$2="-","-",IF(COUNTIF(OFFSET(MesServices,AI$2-1,,1),$B40),"S",IF(OFFSET(MesSpares,AI$2,,1)=$B40,"P","-")))))</f>
        <v>-</v>
      </c>
      <c r="AJ40" s="60" t="str" cm="1">
        <f t="array" aca="1" ref="AJ40" ca="1">IF($B40="","-",IF(SUMPRODUCT((Absent_nom=$B40)*(Absent_Du&lt;=AJ$1)*(AJ$1&lt;=Absent_au)),"I",IF(AJ$2="-","-",IF(COUNTIF(OFFSET(MesServices,AJ$2-1,,1),$B40),"S",IF(OFFSET(MesSpares,AJ$2,,1)=$B40,"P","-")))))</f>
        <v>-</v>
      </c>
      <c r="AK40" s="66" t="str" cm="1">
        <f t="array" aca="1" ref="AK40" ca="1">IF($B40="","-",IF(SUMPRODUCT((Absent_nom=$B40)*(Absent_Du&lt;=AK$1)*(AK$1&lt;=Absent_au)),"I",IF(AK$2="-","-",IF(COUNTIF(OFFSET(MesServices,AK$2-1,,1),$B40),"S",IF(OFFSET(MesSpares,AK$2,,1)=$B40,"P","-")))))</f>
        <v>-</v>
      </c>
    </row>
    <row r="41" spans="2:37" ht="30" hidden="1" customHeight="1" thickTop="1" thickBot="1" x14ac:dyDescent="0.3">
      <c r="B41" s="41"/>
      <c r="C41" s="40"/>
      <c r="D41" s="63"/>
      <c r="E41" s="40"/>
      <c r="F41" s="64"/>
      <c r="G41" s="60" t="str" cm="1">
        <f t="array" aca="1" ref="G41" ca="1">IF($B41="","-",IF(SUMPRODUCT((Absent_nom=$B41)*(Absent_Du&lt;=G$1)*(G$1&lt;=Absent_au)),"I",IF(G$2="-","-",IF(COUNTIF(OFFSET(MesServices,G$2-1,,1),$B41),"S",IF(OFFSET(MesSpares,G$2,,1)=$B41,"P","-")))))</f>
        <v>-</v>
      </c>
      <c r="H41" s="60" t="str" cm="1">
        <f t="array" aca="1" ref="H41" ca="1">IF($B41="","-",IF(SUMPRODUCT((Absent_nom=$B41)*(Absent_Du&lt;=H$1)*(H$1&lt;=Absent_au)),"I",IF(H$2="-","-",IF(COUNTIF(OFFSET(MesServices,H$2-1,,1),$B41),"S",IF(OFFSET(MesSpares,H$2,,1)=$B41,"P","-")))))</f>
        <v>-</v>
      </c>
      <c r="I41" s="60" t="str" cm="1">
        <f t="array" aca="1" ref="I41" ca="1">IF($B41="","-",IF(SUMPRODUCT((Absent_nom=$B41)*(Absent_Du&lt;=I$1)*(I$1&lt;=Absent_au)),"I",IF(I$2="-","-",IF(COUNTIF(OFFSET(MesServices,I$2-1,,1),$B41),"S",IF(OFFSET(MesSpares,I$2,,1)=$B41,"P","-")))))</f>
        <v>-</v>
      </c>
      <c r="J41" s="60" t="str" cm="1">
        <f t="array" aca="1" ref="J41" ca="1">IF($B41="","-",IF(SUMPRODUCT((Absent_nom=$B41)*(Absent_Du&lt;=J$1)*(J$1&lt;=Absent_au)),"I",IF(J$2="-","-",IF(COUNTIF(OFFSET(MesServices,J$2-1,,1),$B41),"S",IF(OFFSET(MesSpares,J$2,,1)=$B41,"P","-")))))</f>
        <v>-</v>
      </c>
      <c r="K41" s="60" t="str" cm="1">
        <f t="array" aca="1" ref="K41" ca="1">IF($B41="","-",IF(SUMPRODUCT((Absent_nom=$B41)*(Absent_Du&lt;=K$1)*(K$1&lt;=Absent_au)),"I",IF(K$2="-","-",IF(COUNTIF(OFFSET(MesServices,K$2-1,,1),$B41),"S",IF(OFFSET(MesSpares,K$2,,1)=$B41,"P","-")))))</f>
        <v>-</v>
      </c>
      <c r="L41" s="60" t="str" cm="1">
        <f t="array" aca="1" ref="L41" ca="1">IF($B41="","-",IF(SUMPRODUCT((Absent_nom=$B41)*(Absent_Du&lt;=L$1)*(L$1&lt;=Absent_au)),"I",IF(L$2="-","-",IF(COUNTIF(OFFSET(MesServices,L$2-1,,1),$B41),"S",IF(OFFSET(MesSpares,L$2,,1)=$B41,"P","-")))))</f>
        <v>-</v>
      </c>
      <c r="M41" s="60" t="str" cm="1">
        <f t="array" aca="1" ref="M41" ca="1">IF($B41="","-",IF(SUMPRODUCT((Absent_nom=$B41)*(Absent_Du&lt;=M$1)*(M$1&lt;=Absent_au)),"I",IF(M$2="-","-",IF(COUNTIF(OFFSET(MesServices,M$2-1,,1),$B41),"S",IF(OFFSET(MesSpares,M$2,,1)=$B41,"P","-")))))</f>
        <v>-</v>
      </c>
      <c r="N41" s="60" t="str" cm="1">
        <f t="array" aca="1" ref="N41" ca="1">IF($B41="","-",IF(SUMPRODUCT((Absent_nom=$B41)*(Absent_Du&lt;=N$1)*(N$1&lt;=Absent_au)),"I",IF(N$2="-","-",IF(COUNTIF(OFFSET(MesServices,N$2-1,,1),$B41),"S",IF(OFFSET(MesSpares,N$2,,1)=$B41,"P","-")))))</f>
        <v>-</v>
      </c>
      <c r="O41" s="60" t="str" cm="1">
        <f t="array" aca="1" ref="O41" ca="1">IF($B41="","-",IF(SUMPRODUCT((Absent_nom=$B41)*(Absent_Du&lt;=O$1)*(O$1&lt;=Absent_au)),"I",IF(O$2="-","-",IF(COUNTIF(OFFSET(MesServices,O$2-1,,1),$B41),"S",IF(OFFSET(MesSpares,O$2,,1)=$B41,"P","-")))))</f>
        <v>-</v>
      </c>
      <c r="P41" s="60" t="str" cm="1">
        <f t="array" aca="1" ref="P41" ca="1">IF($B41="","-",IF(SUMPRODUCT((Absent_nom=$B41)*(Absent_Du&lt;=P$1)*(P$1&lt;=Absent_au)),"I",IF(P$2="-","-",IF(COUNTIF(OFFSET(MesServices,P$2-1,,1),$B41),"S",IF(OFFSET(MesSpares,P$2,,1)=$B41,"P","-")))))</f>
        <v>-</v>
      </c>
      <c r="Q41" s="60" t="str" cm="1">
        <f t="array" aca="1" ref="Q41" ca="1">IF($B41="","-",IF(SUMPRODUCT((Absent_nom=$B41)*(Absent_Du&lt;=Q$1)*(Q$1&lt;=Absent_au)),"I",IF(Q$2="-","-",IF(COUNTIF(OFFSET(MesServices,Q$2-1,,1),$B41),"S",IF(OFFSET(MesSpares,Q$2,,1)=$B41,"P","-")))))</f>
        <v>-</v>
      </c>
      <c r="R41" s="60" t="str" cm="1">
        <f t="array" aca="1" ref="R41" ca="1">IF($B41="","-",IF(SUMPRODUCT((Absent_nom=$B41)*(Absent_Du&lt;=R$1)*(R$1&lt;=Absent_au)),"I",IF(R$2="-","-",IF(COUNTIF(OFFSET(MesServices,R$2-1,,1),$B41),"S",IF(OFFSET(MesSpares,R$2,,1)=$B41,"P","-")))))</f>
        <v>-</v>
      </c>
      <c r="S41" s="60" t="str" cm="1">
        <f t="array" aca="1" ref="S41" ca="1">IF($B41="","-",IF(SUMPRODUCT((Absent_nom=$B41)*(Absent_Du&lt;=S$1)*(S$1&lt;=Absent_au)),"I",IF(S$2="-","-",IF(COUNTIF(OFFSET(MesServices,S$2-1,,1),$B41),"S",IF(OFFSET(MesSpares,S$2,,1)=$B41,"P","-")))))</f>
        <v>-</v>
      </c>
      <c r="T41" s="60" t="str" cm="1">
        <f t="array" aca="1" ref="T41" ca="1">IF($B41="","-",IF(SUMPRODUCT((Absent_nom=$B41)*(Absent_Du&lt;=T$1)*(T$1&lt;=Absent_au)),"I",IF(T$2="-","-",IF(COUNTIF(OFFSET(MesServices,T$2-1,,1),$B41),"S",IF(OFFSET(MesSpares,T$2,,1)=$B41,"P","-")))))</f>
        <v>-</v>
      </c>
      <c r="U41" s="60" t="str" cm="1">
        <f t="array" aca="1" ref="U41" ca="1">IF($B41="","-",IF(SUMPRODUCT((Absent_nom=$B41)*(Absent_Du&lt;=U$1)*(U$1&lt;=Absent_au)),"I",IF(U$2="-","-",IF(COUNTIF(OFFSET(MesServices,U$2-1,,1),$B41),"S",IF(OFFSET(MesSpares,U$2,,1)=$B41,"P","-")))))</f>
        <v>-</v>
      </c>
      <c r="V41" s="60" t="str" cm="1">
        <f t="array" aca="1" ref="V41" ca="1">IF($B41="","-",IF(SUMPRODUCT((Absent_nom=$B41)*(Absent_Du&lt;=V$1)*(V$1&lt;=Absent_au)),"I",IF(V$2="-","-",IF(COUNTIF(OFFSET(MesServices,V$2-1,,1),$B41),"S",IF(OFFSET(MesSpares,V$2,,1)=$B41,"P","-")))))</f>
        <v>-</v>
      </c>
      <c r="W41" s="60" t="str" cm="1">
        <f t="array" aca="1" ref="W41" ca="1">IF($B41="","-",IF(SUMPRODUCT((Absent_nom=$B41)*(Absent_Du&lt;=W$1)*(W$1&lt;=Absent_au)),"I",IF(W$2="-","-",IF(COUNTIF(OFFSET(MesServices,W$2-1,,1),$B41),"S",IF(OFFSET(MesSpares,W$2,,1)=$B41,"P","-")))))</f>
        <v>-</v>
      </c>
      <c r="X41" s="60" t="str" cm="1">
        <f t="array" aca="1" ref="X41" ca="1">IF($B41="","-",IF(SUMPRODUCT((Absent_nom=$B41)*(Absent_Du&lt;=X$1)*(X$1&lt;=Absent_au)),"I",IF(X$2="-","-",IF(COUNTIF(OFFSET(MesServices,X$2-1,,1),$B41),"S",IF(OFFSET(MesSpares,X$2,,1)=$B41,"P","-")))))</f>
        <v>-</v>
      </c>
      <c r="Y41" s="60" t="str" cm="1">
        <f t="array" aca="1" ref="Y41" ca="1">IF($B41="","-",IF(SUMPRODUCT((Absent_nom=$B41)*(Absent_Du&lt;=Y$1)*(Y$1&lt;=Absent_au)),"I",IF(Y$2="-","-",IF(COUNTIF(OFFSET(MesServices,Y$2-1,,1),$B41),"S",IF(OFFSET(MesSpares,Y$2,,1)=$B41,"P","-")))))</f>
        <v>-</v>
      </c>
      <c r="Z41" s="60" t="str" cm="1">
        <f t="array" aca="1" ref="Z41" ca="1">IF($B41="","-",IF(SUMPRODUCT((Absent_nom=$B41)*(Absent_Du&lt;=Z$1)*(Z$1&lt;=Absent_au)),"I",IF(Z$2="-","-",IF(COUNTIF(OFFSET(MesServices,Z$2-1,,1),$B41),"S",IF(OFFSET(MesSpares,Z$2,,1)=$B41,"P","-")))))</f>
        <v>-</v>
      </c>
      <c r="AA41" s="60" t="str" cm="1">
        <f t="array" aca="1" ref="AA41" ca="1">IF($B41="","-",IF(SUMPRODUCT((Absent_nom=$B41)*(Absent_Du&lt;=AA$1)*(AA$1&lt;=Absent_au)),"I",IF(AA$2="-","-",IF(COUNTIF(OFFSET(MesServices,AA$2-1,,1),$B41),"S",IF(OFFSET(MesSpares,AA$2,,1)=$B41,"P","-")))))</f>
        <v>-</v>
      </c>
      <c r="AB41" s="60" t="str" cm="1">
        <f t="array" aca="1" ref="AB41" ca="1">IF($B41="","-",IF(SUMPRODUCT((Absent_nom=$B41)*(Absent_Du&lt;=AB$1)*(AB$1&lt;=Absent_au)),"I",IF(AB$2="-","-",IF(COUNTIF(OFFSET(MesServices,AB$2-1,,1),$B41),"S",IF(OFFSET(MesSpares,AB$2,,1)=$B41,"P","-")))))</f>
        <v>-</v>
      </c>
      <c r="AC41" s="60" t="str" cm="1">
        <f t="array" aca="1" ref="AC41" ca="1">IF($B41="","-",IF(SUMPRODUCT((Absent_nom=$B41)*(Absent_Du&lt;=AC$1)*(AC$1&lt;=Absent_au)),"I",IF(AC$2="-","-",IF(COUNTIF(OFFSET(MesServices,AC$2-1,,1),$B41),"S",IF(OFFSET(MesSpares,AC$2,,1)=$B41,"P","-")))))</f>
        <v>-</v>
      </c>
      <c r="AD41" s="60" t="str" cm="1">
        <f t="array" aca="1" ref="AD41" ca="1">IF($B41="","-",IF(SUMPRODUCT((Absent_nom=$B41)*(Absent_Du&lt;=AD$1)*(AD$1&lt;=Absent_au)),"I",IF(AD$2="-","-",IF(COUNTIF(OFFSET(MesServices,AD$2-1,,1),$B41),"S",IF(OFFSET(MesSpares,AD$2,,1)=$B41,"P","-")))))</f>
        <v>-</v>
      </c>
      <c r="AE41" s="60" t="str" cm="1">
        <f t="array" aca="1" ref="AE41" ca="1">IF($B41="","-",IF(SUMPRODUCT((Absent_nom=$B41)*(Absent_Du&lt;=AE$1)*(AE$1&lt;=Absent_au)),"I",IF(AE$2="-","-",IF(COUNTIF(OFFSET(MesServices,AE$2-1,,1),$B41),"S",IF(OFFSET(MesSpares,AE$2,,1)=$B41,"P","-")))))</f>
        <v>-</v>
      </c>
      <c r="AF41" s="60" t="str" cm="1">
        <f t="array" aca="1" ref="AF41" ca="1">IF($B41="","-",IF(SUMPRODUCT((Absent_nom=$B41)*(Absent_Du&lt;=AF$1)*(AF$1&lt;=Absent_au)),"I",IF(AF$2="-","-",IF(COUNTIF(OFFSET(MesServices,AF$2-1,,1),$B41),"S",IF(OFFSET(MesSpares,AF$2,,1)=$B41,"P","-")))))</f>
        <v>-</v>
      </c>
      <c r="AG41" s="60" t="str" cm="1">
        <f t="array" aca="1" ref="AG41" ca="1">IF($B41="","-",IF(SUMPRODUCT((Absent_nom=$B41)*(Absent_Du&lt;=AG$1)*(AG$1&lt;=Absent_au)),"I",IF(AG$2="-","-",IF(COUNTIF(OFFSET(MesServices,AG$2-1,,1),$B41),"S",IF(OFFSET(MesSpares,AG$2,,1)=$B41,"P","-")))))</f>
        <v>-</v>
      </c>
      <c r="AH41" s="60" t="str" cm="1">
        <f t="array" aca="1" ref="AH41" ca="1">IF($B41="","-",IF(SUMPRODUCT((Absent_nom=$B41)*(Absent_Du&lt;=AH$1)*(AH$1&lt;=Absent_au)),"I",IF(AH$2="-","-",IF(COUNTIF(OFFSET(MesServices,AH$2-1,,1),$B41),"S",IF(OFFSET(MesSpares,AH$2,,1)=$B41,"P","-")))))</f>
        <v>-</v>
      </c>
      <c r="AI41" s="60" t="str" cm="1">
        <f t="array" aca="1" ref="AI41" ca="1">IF($B41="","-",IF(SUMPRODUCT((Absent_nom=$B41)*(Absent_Du&lt;=AI$1)*(AI$1&lt;=Absent_au)),"I",IF(AI$2="-","-",IF(COUNTIF(OFFSET(MesServices,AI$2-1,,1),$B41),"S",IF(OFFSET(MesSpares,AI$2,,1)=$B41,"P","-")))))</f>
        <v>-</v>
      </c>
      <c r="AJ41" s="60" t="str" cm="1">
        <f t="array" aca="1" ref="AJ41" ca="1">IF($B41="","-",IF(SUMPRODUCT((Absent_nom=$B41)*(Absent_Du&lt;=AJ$1)*(AJ$1&lt;=Absent_au)),"I",IF(AJ$2="-","-",IF(COUNTIF(OFFSET(MesServices,AJ$2-1,,1),$B41),"S",IF(OFFSET(MesSpares,AJ$2,,1)=$B41,"P","-")))))</f>
        <v>-</v>
      </c>
      <c r="AK41" s="66" t="str" cm="1">
        <f t="array" aca="1" ref="AK41" ca="1">IF($B41="","-",IF(SUMPRODUCT((Absent_nom=$B41)*(Absent_Du&lt;=AK$1)*(AK$1&lt;=Absent_au)),"I",IF(AK$2="-","-",IF(COUNTIF(OFFSET(MesServices,AK$2-1,,1),$B41),"S",IF(OFFSET(MesSpares,AK$2,,1)=$B41,"P","-")))))</f>
        <v>-</v>
      </c>
    </row>
    <row r="42" spans="2:37" ht="30" hidden="1" customHeight="1" thickTop="1" thickBot="1" x14ac:dyDescent="0.3">
      <c r="B42" s="41"/>
      <c r="C42" s="40"/>
      <c r="D42" s="63"/>
      <c r="E42" s="40"/>
      <c r="F42" s="64"/>
      <c r="G42" s="60" t="str" cm="1">
        <f t="array" aca="1" ref="G42" ca="1">IF($B42="","-",IF(SUMPRODUCT((Absent_nom=$B42)*(Absent_Du&lt;=G$1)*(G$1&lt;=Absent_au)),"I",IF(G$2="-","-",IF(COUNTIF(OFFSET(MesServices,G$2-1,,1),$B42),"S",IF(OFFSET(MesSpares,G$2,,1)=$B42,"P","-")))))</f>
        <v>-</v>
      </c>
      <c r="H42" s="60" t="str" cm="1">
        <f t="array" aca="1" ref="H42" ca="1">IF($B42="","-",IF(SUMPRODUCT((Absent_nom=$B42)*(Absent_Du&lt;=H$1)*(H$1&lt;=Absent_au)),"I",IF(H$2="-","-",IF(COUNTIF(OFFSET(MesServices,H$2-1,,1),$B42),"S",IF(OFFSET(MesSpares,H$2,,1)=$B42,"P","-")))))</f>
        <v>-</v>
      </c>
      <c r="I42" s="60" t="str" cm="1">
        <f t="array" aca="1" ref="I42" ca="1">IF($B42="","-",IF(SUMPRODUCT((Absent_nom=$B42)*(Absent_Du&lt;=I$1)*(I$1&lt;=Absent_au)),"I",IF(I$2="-","-",IF(COUNTIF(OFFSET(MesServices,I$2-1,,1),$B42),"S",IF(OFFSET(MesSpares,I$2,,1)=$B42,"P","-")))))</f>
        <v>-</v>
      </c>
      <c r="J42" s="60" t="str" cm="1">
        <f t="array" aca="1" ref="J42" ca="1">IF($B42="","-",IF(SUMPRODUCT((Absent_nom=$B42)*(Absent_Du&lt;=J$1)*(J$1&lt;=Absent_au)),"I",IF(J$2="-","-",IF(COUNTIF(OFFSET(MesServices,J$2-1,,1),$B42),"S",IF(OFFSET(MesSpares,J$2,,1)=$B42,"P","-")))))</f>
        <v>-</v>
      </c>
      <c r="K42" s="60" t="str" cm="1">
        <f t="array" aca="1" ref="K42" ca="1">IF($B42="","-",IF(SUMPRODUCT((Absent_nom=$B42)*(Absent_Du&lt;=K$1)*(K$1&lt;=Absent_au)),"I",IF(K$2="-","-",IF(COUNTIF(OFFSET(MesServices,K$2-1,,1),$B42),"S",IF(OFFSET(MesSpares,K$2,,1)=$B42,"P","-")))))</f>
        <v>-</v>
      </c>
      <c r="L42" s="60" t="str" cm="1">
        <f t="array" aca="1" ref="L42" ca="1">IF($B42="","-",IF(SUMPRODUCT((Absent_nom=$B42)*(Absent_Du&lt;=L$1)*(L$1&lt;=Absent_au)),"I",IF(L$2="-","-",IF(COUNTIF(OFFSET(MesServices,L$2-1,,1),$B42),"S",IF(OFFSET(MesSpares,L$2,,1)=$B42,"P","-")))))</f>
        <v>-</v>
      </c>
      <c r="M42" s="60" t="str" cm="1">
        <f t="array" aca="1" ref="M42" ca="1">IF($B42="","-",IF(SUMPRODUCT((Absent_nom=$B42)*(Absent_Du&lt;=M$1)*(M$1&lt;=Absent_au)),"I",IF(M$2="-","-",IF(COUNTIF(OFFSET(MesServices,M$2-1,,1),$B42),"S",IF(OFFSET(MesSpares,M$2,,1)=$B42,"P","-")))))</f>
        <v>-</v>
      </c>
      <c r="N42" s="60" t="str" cm="1">
        <f t="array" aca="1" ref="N42" ca="1">IF($B42="","-",IF(SUMPRODUCT((Absent_nom=$B42)*(Absent_Du&lt;=N$1)*(N$1&lt;=Absent_au)),"I",IF(N$2="-","-",IF(COUNTIF(OFFSET(MesServices,N$2-1,,1),$B42),"S",IF(OFFSET(MesSpares,N$2,,1)=$B42,"P","-")))))</f>
        <v>-</v>
      </c>
      <c r="O42" s="60" t="str" cm="1">
        <f t="array" aca="1" ref="O42" ca="1">IF($B42="","-",IF(SUMPRODUCT((Absent_nom=$B42)*(Absent_Du&lt;=O$1)*(O$1&lt;=Absent_au)),"I",IF(O$2="-","-",IF(COUNTIF(OFFSET(MesServices,O$2-1,,1),$B42),"S",IF(OFFSET(MesSpares,O$2,,1)=$B42,"P","-")))))</f>
        <v>-</v>
      </c>
      <c r="P42" s="60" t="str" cm="1">
        <f t="array" aca="1" ref="P42" ca="1">IF($B42="","-",IF(SUMPRODUCT((Absent_nom=$B42)*(Absent_Du&lt;=P$1)*(P$1&lt;=Absent_au)),"I",IF(P$2="-","-",IF(COUNTIF(OFFSET(MesServices,P$2-1,,1),$B42),"S",IF(OFFSET(MesSpares,P$2,,1)=$B42,"P","-")))))</f>
        <v>-</v>
      </c>
      <c r="Q42" s="60" t="str" cm="1">
        <f t="array" aca="1" ref="Q42" ca="1">IF($B42="","-",IF(SUMPRODUCT((Absent_nom=$B42)*(Absent_Du&lt;=Q$1)*(Q$1&lt;=Absent_au)),"I",IF(Q$2="-","-",IF(COUNTIF(OFFSET(MesServices,Q$2-1,,1),$B42),"S",IF(OFFSET(MesSpares,Q$2,,1)=$B42,"P","-")))))</f>
        <v>-</v>
      </c>
      <c r="R42" s="60" t="str" cm="1">
        <f t="array" aca="1" ref="R42" ca="1">IF($B42="","-",IF(SUMPRODUCT((Absent_nom=$B42)*(Absent_Du&lt;=R$1)*(R$1&lt;=Absent_au)),"I",IF(R$2="-","-",IF(COUNTIF(OFFSET(MesServices,R$2-1,,1),$B42),"S",IF(OFFSET(MesSpares,R$2,,1)=$B42,"P","-")))))</f>
        <v>-</v>
      </c>
      <c r="S42" s="60" t="str" cm="1">
        <f t="array" aca="1" ref="S42" ca="1">IF($B42="","-",IF(SUMPRODUCT((Absent_nom=$B42)*(Absent_Du&lt;=S$1)*(S$1&lt;=Absent_au)),"I",IF(S$2="-","-",IF(COUNTIF(OFFSET(MesServices,S$2-1,,1),$B42),"S",IF(OFFSET(MesSpares,S$2,,1)=$B42,"P","-")))))</f>
        <v>-</v>
      </c>
      <c r="T42" s="60" t="str" cm="1">
        <f t="array" aca="1" ref="T42" ca="1">IF($B42="","-",IF(SUMPRODUCT((Absent_nom=$B42)*(Absent_Du&lt;=T$1)*(T$1&lt;=Absent_au)),"I",IF(T$2="-","-",IF(COUNTIF(OFFSET(MesServices,T$2-1,,1),$B42),"S",IF(OFFSET(MesSpares,T$2,,1)=$B42,"P","-")))))</f>
        <v>-</v>
      </c>
      <c r="U42" s="60" t="str" cm="1">
        <f t="array" aca="1" ref="U42" ca="1">IF($B42="","-",IF(SUMPRODUCT((Absent_nom=$B42)*(Absent_Du&lt;=U$1)*(U$1&lt;=Absent_au)),"I",IF(U$2="-","-",IF(COUNTIF(OFFSET(MesServices,U$2-1,,1),$B42),"S",IF(OFFSET(MesSpares,U$2,,1)=$B42,"P","-")))))</f>
        <v>-</v>
      </c>
      <c r="V42" s="60" t="str" cm="1">
        <f t="array" aca="1" ref="V42" ca="1">IF($B42="","-",IF(SUMPRODUCT((Absent_nom=$B42)*(Absent_Du&lt;=V$1)*(V$1&lt;=Absent_au)),"I",IF(V$2="-","-",IF(COUNTIF(OFFSET(MesServices,V$2-1,,1),$B42),"S",IF(OFFSET(MesSpares,V$2,,1)=$B42,"P","-")))))</f>
        <v>-</v>
      </c>
      <c r="W42" s="60" t="str" cm="1">
        <f t="array" aca="1" ref="W42" ca="1">IF($B42="","-",IF(SUMPRODUCT((Absent_nom=$B42)*(Absent_Du&lt;=W$1)*(W$1&lt;=Absent_au)),"I",IF(W$2="-","-",IF(COUNTIF(OFFSET(MesServices,W$2-1,,1),$B42),"S",IF(OFFSET(MesSpares,W$2,,1)=$B42,"P","-")))))</f>
        <v>-</v>
      </c>
      <c r="X42" s="60" t="str" cm="1">
        <f t="array" aca="1" ref="X42" ca="1">IF($B42="","-",IF(SUMPRODUCT((Absent_nom=$B42)*(Absent_Du&lt;=X$1)*(X$1&lt;=Absent_au)),"I",IF(X$2="-","-",IF(COUNTIF(OFFSET(MesServices,X$2-1,,1),$B42),"S",IF(OFFSET(MesSpares,X$2,,1)=$B42,"P","-")))))</f>
        <v>-</v>
      </c>
      <c r="Y42" s="60" t="str" cm="1">
        <f t="array" aca="1" ref="Y42" ca="1">IF($B42="","-",IF(SUMPRODUCT((Absent_nom=$B42)*(Absent_Du&lt;=Y$1)*(Y$1&lt;=Absent_au)),"I",IF(Y$2="-","-",IF(COUNTIF(OFFSET(MesServices,Y$2-1,,1),$B42),"S",IF(OFFSET(MesSpares,Y$2,,1)=$B42,"P","-")))))</f>
        <v>-</v>
      </c>
      <c r="Z42" s="60" t="str" cm="1">
        <f t="array" aca="1" ref="Z42" ca="1">IF($B42="","-",IF(SUMPRODUCT((Absent_nom=$B42)*(Absent_Du&lt;=Z$1)*(Z$1&lt;=Absent_au)),"I",IF(Z$2="-","-",IF(COUNTIF(OFFSET(MesServices,Z$2-1,,1),$B42),"S",IF(OFFSET(MesSpares,Z$2,,1)=$B42,"P","-")))))</f>
        <v>-</v>
      </c>
      <c r="AA42" s="60" t="str" cm="1">
        <f t="array" aca="1" ref="AA42" ca="1">IF($B42="","-",IF(SUMPRODUCT((Absent_nom=$B42)*(Absent_Du&lt;=AA$1)*(AA$1&lt;=Absent_au)),"I",IF(AA$2="-","-",IF(COUNTIF(OFFSET(MesServices,AA$2-1,,1),$B42),"S",IF(OFFSET(MesSpares,AA$2,,1)=$B42,"P","-")))))</f>
        <v>-</v>
      </c>
      <c r="AB42" s="60" t="str" cm="1">
        <f t="array" aca="1" ref="AB42" ca="1">IF($B42="","-",IF(SUMPRODUCT((Absent_nom=$B42)*(Absent_Du&lt;=AB$1)*(AB$1&lt;=Absent_au)),"I",IF(AB$2="-","-",IF(COUNTIF(OFFSET(MesServices,AB$2-1,,1),$B42),"S",IF(OFFSET(MesSpares,AB$2,,1)=$B42,"P","-")))))</f>
        <v>-</v>
      </c>
      <c r="AC42" s="60" t="str" cm="1">
        <f t="array" aca="1" ref="AC42" ca="1">IF($B42="","-",IF(SUMPRODUCT((Absent_nom=$B42)*(Absent_Du&lt;=AC$1)*(AC$1&lt;=Absent_au)),"I",IF(AC$2="-","-",IF(COUNTIF(OFFSET(MesServices,AC$2-1,,1),$B42),"S",IF(OFFSET(MesSpares,AC$2,,1)=$B42,"P","-")))))</f>
        <v>-</v>
      </c>
      <c r="AD42" s="60" t="str" cm="1">
        <f t="array" aca="1" ref="AD42" ca="1">IF($B42="","-",IF(SUMPRODUCT((Absent_nom=$B42)*(Absent_Du&lt;=AD$1)*(AD$1&lt;=Absent_au)),"I",IF(AD$2="-","-",IF(COUNTIF(OFFSET(MesServices,AD$2-1,,1),$B42),"S",IF(OFFSET(MesSpares,AD$2,,1)=$B42,"P","-")))))</f>
        <v>-</v>
      </c>
      <c r="AE42" s="60" t="str" cm="1">
        <f t="array" aca="1" ref="AE42" ca="1">IF($B42="","-",IF(SUMPRODUCT((Absent_nom=$B42)*(Absent_Du&lt;=AE$1)*(AE$1&lt;=Absent_au)),"I",IF(AE$2="-","-",IF(COUNTIF(OFFSET(MesServices,AE$2-1,,1),$B42),"S",IF(OFFSET(MesSpares,AE$2,,1)=$B42,"P","-")))))</f>
        <v>-</v>
      </c>
      <c r="AF42" s="60" t="str" cm="1">
        <f t="array" aca="1" ref="AF42" ca="1">IF($B42="","-",IF(SUMPRODUCT((Absent_nom=$B42)*(Absent_Du&lt;=AF$1)*(AF$1&lt;=Absent_au)),"I",IF(AF$2="-","-",IF(COUNTIF(OFFSET(MesServices,AF$2-1,,1),$B42),"S",IF(OFFSET(MesSpares,AF$2,,1)=$B42,"P","-")))))</f>
        <v>-</v>
      </c>
      <c r="AG42" s="60" t="str" cm="1">
        <f t="array" aca="1" ref="AG42" ca="1">IF($B42="","-",IF(SUMPRODUCT((Absent_nom=$B42)*(Absent_Du&lt;=AG$1)*(AG$1&lt;=Absent_au)),"I",IF(AG$2="-","-",IF(COUNTIF(OFFSET(MesServices,AG$2-1,,1),$B42),"S",IF(OFFSET(MesSpares,AG$2,,1)=$B42,"P","-")))))</f>
        <v>-</v>
      </c>
      <c r="AH42" s="60" t="str" cm="1">
        <f t="array" aca="1" ref="AH42" ca="1">IF($B42="","-",IF(SUMPRODUCT((Absent_nom=$B42)*(Absent_Du&lt;=AH$1)*(AH$1&lt;=Absent_au)),"I",IF(AH$2="-","-",IF(COUNTIF(OFFSET(MesServices,AH$2-1,,1),$B42),"S",IF(OFFSET(MesSpares,AH$2,,1)=$B42,"P","-")))))</f>
        <v>-</v>
      </c>
      <c r="AI42" s="60" t="str" cm="1">
        <f t="array" aca="1" ref="AI42" ca="1">IF($B42="","-",IF(SUMPRODUCT((Absent_nom=$B42)*(Absent_Du&lt;=AI$1)*(AI$1&lt;=Absent_au)),"I",IF(AI$2="-","-",IF(COUNTIF(OFFSET(MesServices,AI$2-1,,1),$B42),"S",IF(OFFSET(MesSpares,AI$2,,1)=$B42,"P","-")))))</f>
        <v>-</v>
      </c>
      <c r="AJ42" s="60" t="str" cm="1">
        <f t="array" aca="1" ref="AJ42" ca="1">IF($B42="","-",IF(SUMPRODUCT((Absent_nom=$B42)*(Absent_Du&lt;=AJ$1)*(AJ$1&lt;=Absent_au)),"I",IF(AJ$2="-","-",IF(COUNTIF(OFFSET(MesServices,AJ$2-1,,1),$B42),"S",IF(OFFSET(MesSpares,AJ$2,,1)=$B42,"P","-")))))</f>
        <v>-</v>
      </c>
      <c r="AK42" s="66" t="str" cm="1">
        <f t="array" aca="1" ref="AK42" ca="1">IF($B42="","-",IF(SUMPRODUCT((Absent_nom=$B42)*(Absent_Du&lt;=AK$1)*(AK$1&lt;=Absent_au)),"I",IF(AK$2="-","-",IF(COUNTIF(OFFSET(MesServices,AK$2-1,,1),$B42),"S",IF(OFFSET(MesSpares,AK$2,,1)=$B42,"P","-")))))</f>
        <v>-</v>
      </c>
    </row>
    <row r="43" spans="2:37" ht="30" hidden="1" customHeight="1" thickTop="1" thickBot="1" x14ac:dyDescent="0.3">
      <c r="B43" s="41"/>
      <c r="C43" s="40"/>
      <c r="D43" s="63"/>
      <c r="E43" s="40"/>
      <c r="F43" s="64"/>
      <c r="G43" s="60" t="str" cm="1">
        <f t="array" aca="1" ref="G43" ca="1">IF($B43="","-",IF(SUMPRODUCT((Absent_nom=$B43)*(Absent_Du&lt;=G$1)*(G$1&lt;=Absent_au)),"I",IF(G$2="-","-",IF(COUNTIF(OFFSET(MesServices,G$2-1,,1),$B43),"S",IF(OFFSET(MesSpares,G$2,,1)=$B43,"P","-")))))</f>
        <v>-</v>
      </c>
      <c r="H43" s="60" t="str" cm="1">
        <f t="array" aca="1" ref="H43" ca="1">IF($B43="","-",IF(SUMPRODUCT((Absent_nom=$B43)*(Absent_Du&lt;=H$1)*(H$1&lt;=Absent_au)),"I",IF(H$2="-","-",IF(COUNTIF(OFFSET(MesServices,H$2-1,,1),$B43),"S",IF(OFFSET(MesSpares,H$2,,1)=$B43,"P","-")))))</f>
        <v>-</v>
      </c>
      <c r="I43" s="60" t="str" cm="1">
        <f t="array" aca="1" ref="I43" ca="1">IF($B43="","-",IF(SUMPRODUCT((Absent_nom=$B43)*(Absent_Du&lt;=I$1)*(I$1&lt;=Absent_au)),"I",IF(I$2="-","-",IF(COUNTIF(OFFSET(MesServices,I$2-1,,1),$B43),"S",IF(OFFSET(MesSpares,I$2,,1)=$B43,"P","-")))))</f>
        <v>-</v>
      </c>
      <c r="J43" s="60" t="str" cm="1">
        <f t="array" aca="1" ref="J43" ca="1">IF($B43="","-",IF(SUMPRODUCT((Absent_nom=$B43)*(Absent_Du&lt;=J$1)*(J$1&lt;=Absent_au)),"I",IF(J$2="-","-",IF(COUNTIF(OFFSET(MesServices,J$2-1,,1),$B43),"S",IF(OFFSET(MesSpares,J$2,,1)=$B43,"P","-")))))</f>
        <v>-</v>
      </c>
      <c r="K43" s="60" t="str" cm="1">
        <f t="array" aca="1" ref="K43" ca="1">IF($B43="","-",IF(SUMPRODUCT((Absent_nom=$B43)*(Absent_Du&lt;=K$1)*(K$1&lt;=Absent_au)),"I",IF(K$2="-","-",IF(COUNTIF(OFFSET(MesServices,K$2-1,,1),$B43),"S",IF(OFFSET(MesSpares,K$2,,1)=$B43,"P","-")))))</f>
        <v>-</v>
      </c>
      <c r="L43" s="60" t="str" cm="1">
        <f t="array" aca="1" ref="L43" ca="1">IF($B43="","-",IF(SUMPRODUCT((Absent_nom=$B43)*(Absent_Du&lt;=L$1)*(L$1&lt;=Absent_au)),"I",IF(L$2="-","-",IF(COUNTIF(OFFSET(MesServices,L$2-1,,1),$B43),"S",IF(OFFSET(MesSpares,L$2,,1)=$B43,"P","-")))))</f>
        <v>-</v>
      </c>
      <c r="M43" s="60" t="str" cm="1">
        <f t="array" aca="1" ref="M43" ca="1">IF($B43="","-",IF(SUMPRODUCT((Absent_nom=$B43)*(Absent_Du&lt;=M$1)*(M$1&lt;=Absent_au)),"I",IF(M$2="-","-",IF(COUNTIF(OFFSET(MesServices,M$2-1,,1),$B43),"S",IF(OFFSET(MesSpares,M$2,,1)=$B43,"P","-")))))</f>
        <v>-</v>
      </c>
      <c r="N43" s="60" t="str" cm="1">
        <f t="array" aca="1" ref="N43" ca="1">IF($B43="","-",IF(SUMPRODUCT((Absent_nom=$B43)*(Absent_Du&lt;=N$1)*(N$1&lt;=Absent_au)),"I",IF(N$2="-","-",IF(COUNTIF(OFFSET(MesServices,N$2-1,,1),$B43),"S",IF(OFFSET(MesSpares,N$2,,1)=$B43,"P","-")))))</f>
        <v>-</v>
      </c>
      <c r="O43" s="60" t="str" cm="1">
        <f t="array" aca="1" ref="O43" ca="1">IF($B43="","-",IF(SUMPRODUCT((Absent_nom=$B43)*(Absent_Du&lt;=O$1)*(O$1&lt;=Absent_au)),"I",IF(O$2="-","-",IF(COUNTIF(OFFSET(MesServices,O$2-1,,1),$B43),"S",IF(OFFSET(MesSpares,O$2,,1)=$B43,"P","-")))))</f>
        <v>-</v>
      </c>
      <c r="P43" s="60" t="str" cm="1">
        <f t="array" aca="1" ref="P43" ca="1">IF($B43="","-",IF(SUMPRODUCT((Absent_nom=$B43)*(Absent_Du&lt;=P$1)*(P$1&lt;=Absent_au)),"I",IF(P$2="-","-",IF(COUNTIF(OFFSET(MesServices,P$2-1,,1),$B43),"S",IF(OFFSET(MesSpares,P$2,,1)=$B43,"P","-")))))</f>
        <v>-</v>
      </c>
      <c r="Q43" s="60" t="str" cm="1">
        <f t="array" aca="1" ref="Q43" ca="1">IF($B43="","-",IF(SUMPRODUCT((Absent_nom=$B43)*(Absent_Du&lt;=Q$1)*(Q$1&lt;=Absent_au)),"I",IF(Q$2="-","-",IF(COUNTIF(OFFSET(MesServices,Q$2-1,,1),$B43),"S",IF(OFFSET(MesSpares,Q$2,,1)=$B43,"P","-")))))</f>
        <v>-</v>
      </c>
      <c r="R43" s="60" t="str" cm="1">
        <f t="array" aca="1" ref="R43" ca="1">IF($B43="","-",IF(SUMPRODUCT((Absent_nom=$B43)*(Absent_Du&lt;=R$1)*(R$1&lt;=Absent_au)),"I",IF(R$2="-","-",IF(COUNTIF(OFFSET(MesServices,R$2-1,,1),$B43),"S",IF(OFFSET(MesSpares,R$2,,1)=$B43,"P","-")))))</f>
        <v>-</v>
      </c>
      <c r="S43" s="60" t="str" cm="1">
        <f t="array" aca="1" ref="S43" ca="1">IF($B43="","-",IF(SUMPRODUCT((Absent_nom=$B43)*(Absent_Du&lt;=S$1)*(S$1&lt;=Absent_au)),"I",IF(S$2="-","-",IF(COUNTIF(OFFSET(MesServices,S$2-1,,1),$B43),"S",IF(OFFSET(MesSpares,S$2,,1)=$B43,"P","-")))))</f>
        <v>-</v>
      </c>
      <c r="T43" s="60" t="str" cm="1">
        <f t="array" aca="1" ref="T43" ca="1">IF($B43="","-",IF(SUMPRODUCT((Absent_nom=$B43)*(Absent_Du&lt;=T$1)*(T$1&lt;=Absent_au)),"I",IF(T$2="-","-",IF(COUNTIF(OFFSET(MesServices,T$2-1,,1),$B43),"S",IF(OFFSET(MesSpares,T$2,,1)=$B43,"P","-")))))</f>
        <v>-</v>
      </c>
      <c r="U43" s="60" t="str" cm="1">
        <f t="array" aca="1" ref="U43" ca="1">IF($B43="","-",IF(SUMPRODUCT((Absent_nom=$B43)*(Absent_Du&lt;=U$1)*(U$1&lt;=Absent_au)),"I",IF(U$2="-","-",IF(COUNTIF(OFFSET(MesServices,U$2-1,,1),$B43),"S",IF(OFFSET(MesSpares,U$2,,1)=$B43,"P","-")))))</f>
        <v>-</v>
      </c>
      <c r="V43" s="60" t="str" cm="1">
        <f t="array" aca="1" ref="V43" ca="1">IF($B43="","-",IF(SUMPRODUCT((Absent_nom=$B43)*(Absent_Du&lt;=V$1)*(V$1&lt;=Absent_au)),"I",IF(V$2="-","-",IF(COUNTIF(OFFSET(MesServices,V$2-1,,1),$B43),"S",IF(OFFSET(MesSpares,V$2,,1)=$B43,"P","-")))))</f>
        <v>-</v>
      </c>
      <c r="W43" s="60" t="str" cm="1">
        <f t="array" aca="1" ref="W43" ca="1">IF($B43="","-",IF(SUMPRODUCT((Absent_nom=$B43)*(Absent_Du&lt;=W$1)*(W$1&lt;=Absent_au)),"I",IF(W$2="-","-",IF(COUNTIF(OFFSET(MesServices,W$2-1,,1),$B43),"S",IF(OFFSET(MesSpares,W$2,,1)=$B43,"P","-")))))</f>
        <v>-</v>
      </c>
      <c r="X43" s="60" t="str" cm="1">
        <f t="array" aca="1" ref="X43" ca="1">IF($B43="","-",IF(SUMPRODUCT((Absent_nom=$B43)*(Absent_Du&lt;=X$1)*(X$1&lt;=Absent_au)),"I",IF(X$2="-","-",IF(COUNTIF(OFFSET(MesServices,X$2-1,,1),$B43),"S",IF(OFFSET(MesSpares,X$2,,1)=$B43,"P","-")))))</f>
        <v>-</v>
      </c>
      <c r="Y43" s="60" t="str" cm="1">
        <f t="array" aca="1" ref="Y43" ca="1">IF($B43="","-",IF(SUMPRODUCT((Absent_nom=$B43)*(Absent_Du&lt;=Y$1)*(Y$1&lt;=Absent_au)),"I",IF(Y$2="-","-",IF(COUNTIF(OFFSET(MesServices,Y$2-1,,1),$B43),"S",IF(OFFSET(MesSpares,Y$2,,1)=$B43,"P","-")))))</f>
        <v>-</v>
      </c>
      <c r="Z43" s="60" t="str" cm="1">
        <f t="array" aca="1" ref="Z43" ca="1">IF($B43="","-",IF(SUMPRODUCT((Absent_nom=$B43)*(Absent_Du&lt;=Z$1)*(Z$1&lt;=Absent_au)),"I",IF(Z$2="-","-",IF(COUNTIF(OFFSET(MesServices,Z$2-1,,1),$B43),"S",IF(OFFSET(MesSpares,Z$2,,1)=$B43,"P","-")))))</f>
        <v>-</v>
      </c>
      <c r="AA43" s="60" t="str" cm="1">
        <f t="array" aca="1" ref="AA43" ca="1">IF($B43="","-",IF(SUMPRODUCT((Absent_nom=$B43)*(Absent_Du&lt;=AA$1)*(AA$1&lt;=Absent_au)),"I",IF(AA$2="-","-",IF(COUNTIF(OFFSET(MesServices,AA$2-1,,1),$B43),"S",IF(OFFSET(MesSpares,AA$2,,1)=$B43,"P","-")))))</f>
        <v>-</v>
      </c>
      <c r="AB43" s="60" t="str" cm="1">
        <f t="array" aca="1" ref="AB43" ca="1">IF($B43="","-",IF(SUMPRODUCT((Absent_nom=$B43)*(Absent_Du&lt;=AB$1)*(AB$1&lt;=Absent_au)),"I",IF(AB$2="-","-",IF(COUNTIF(OFFSET(MesServices,AB$2-1,,1),$B43),"S",IF(OFFSET(MesSpares,AB$2,,1)=$B43,"P","-")))))</f>
        <v>-</v>
      </c>
      <c r="AC43" s="60" t="str" cm="1">
        <f t="array" aca="1" ref="AC43" ca="1">IF($B43="","-",IF(SUMPRODUCT((Absent_nom=$B43)*(Absent_Du&lt;=AC$1)*(AC$1&lt;=Absent_au)),"I",IF(AC$2="-","-",IF(COUNTIF(OFFSET(MesServices,AC$2-1,,1),$B43),"S",IF(OFFSET(MesSpares,AC$2,,1)=$B43,"P","-")))))</f>
        <v>-</v>
      </c>
      <c r="AD43" s="60" t="str" cm="1">
        <f t="array" aca="1" ref="AD43" ca="1">IF($B43="","-",IF(SUMPRODUCT((Absent_nom=$B43)*(Absent_Du&lt;=AD$1)*(AD$1&lt;=Absent_au)),"I",IF(AD$2="-","-",IF(COUNTIF(OFFSET(MesServices,AD$2-1,,1),$B43),"S",IF(OFFSET(MesSpares,AD$2,,1)=$B43,"P","-")))))</f>
        <v>-</v>
      </c>
      <c r="AE43" s="60" t="str" cm="1">
        <f t="array" aca="1" ref="AE43" ca="1">IF($B43="","-",IF(SUMPRODUCT((Absent_nom=$B43)*(Absent_Du&lt;=AE$1)*(AE$1&lt;=Absent_au)),"I",IF(AE$2="-","-",IF(COUNTIF(OFFSET(MesServices,AE$2-1,,1),$B43),"S",IF(OFFSET(MesSpares,AE$2,,1)=$B43,"P","-")))))</f>
        <v>-</v>
      </c>
      <c r="AF43" s="60" t="str" cm="1">
        <f t="array" aca="1" ref="AF43" ca="1">IF($B43="","-",IF(SUMPRODUCT((Absent_nom=$B43)*(Absent_Du&lt;=AF$1)*(AF$1&lt;=Absent_au)),"I",IF(AF$2="-","-",IF(COUNTIF(OFFSET(MesServices,AF$2-1,,1),$B43),"S",IF(OFFSET(MesSpares,AF$2,,1)=$B43,"P","-")))))</f>
        <v>-</v>
      </c>
      <c r="AG43" s="60" t="str" cm="1">
        <f t="array" aca="1" ref="AG43" ca="1">IF($B43="","-",IF(SUMPRODUCT((Absent_nom=$B43)*(Absent_Du&lt;=AG$1)*(AG$1&lt;=Absent_au)),"I",IF(AG$2="-","-",IF(COUNTIF(OFFSET(MesServices,AG$2-1,,1),$B43),"S",IF(OFFSET(MesSpares,AG$2,,1)=$B43,"P","-")))))</f>
        <v>-</v>
      </c>
      <c r="AH43" s="60" t="str" cm="1">
        <f t="array" aca="1" ref="AH43" ca="1">IF($B43="","-",IF(SUMPRODUCT((Absent_nom=$B43)*(Absent_Du&lt;=AH$1)*(AH$1&lt;=Absent_au)),"I",IF(AH$2="-","-",IF(COUNTIF(OFFSET(MesServices,AH$2-1,,1),$B43),"S",IF(OFFSET(MesSpares,AH$2,,1)=$B43,"P","-")))))</f>
        <v>-</v>
      </c>
      <c r="AI43" s="60" t="str" cm="1">
        <f t="array" aca="1" ref="AI43" ca="1">IF($B43="","-",IF(SUMPRODUCT((Absent_nom=$B43)*(Absent_Du&lt;=AI$1)*(AI$1&lt;=Absent_au)),"I",IF(AI$2="-","-",IF(COUNTIF(OFFSET(MesServices,AI$2-1,,1),$B43),"S",IF(OFFSET(MesSpares,AI$2,,1)=$B43,"P","-")))))</f>
        <v>-</v>
      </c>
      <c r="AJ43" s="60" t="str" cm="1">
        <f t="array" aca="1" ref="AJ43" ca="1">IF($B43="","-",IF(SUMPRODUCT((Absent_nom=$B43)*(Absent_Du&lt;=AJ$1)*(AJ$1&lt;=Absent_au)),"I",IF(AJ$2="-","-",IF(COUNTIF(OFFSET(MesServices,AJ$2-1,,1),$B43),"S",IF(OFFSET(MesSpares,AJ$2,,1)=$B43,"P","-")))))</f>
        <v>-</v>
      </c>
      <c r="AK43" s="66" t="str" cm="1">
        <f t="array" aca="1" ref="AK43" ca="1">IF($B43="","-",IF(SUMPRODUCT((Absent_nom=$B43)*(Absent_Du&lt;=AK$1)*(AK$1&lt;=Absent_au)),"I",IF(AK$2="-","-",IF(COUNTIF(OFFSET(MesServices,AK$2-1,,1),$B43),"S",IF(OFFSET(MesSpares,AK$2,,1)=$B43,"P","-")))))</f>
        <v>-</v>
      </c>
    </row>
    <row r="44" spans="2:37" ht="30" hidden="1" customHeight="1" thickTop="1" thickBot="1" x14ac:dyDescent="0.3">
      <c r="B44" s="41"/>
      <c r="C44" s="40"/>
      <c r="D44" s="63"/>
      <c r="E44" s="40"/>
      <c r="F44" s="64"/>
      <c r="G44" s="60" t="str" cm="1">
        <f t="array" aca="1" ref="G44" ca="1">IF($B44="","-",IF(SUMPRODUCT((Absent_nom=$B44)*(Absent_Du&lt;=G$1)*(G$1&lt;=Absent_au)),"I",IF(G$2="-","-",IF(COUNTIF(OFFSET(MesServices,G$2-1,,1),$B44),"S",IF(OFFSET(MesSpares,G$2,,1)=$B44,"P","-")))))</f>
        <v>-</v>
      </c>
      <c r="H44" s="60" t="str" cm="1">
        <f t="array" aca="1" ref="H44" ca="1">IF($B44="","-",IF(SUMPRODUCT((Absent_nom=$B44)*(Absent_Du&lt;=H$1)*(H$1&lt;=Absent_au)),"I",IF(H$2="-","-",IF(COUNTIF(OFFSET(MesServices,H$2-1,,1),$B44),"S",IF(OFFSET(MesSpares,H$2,,1)=$B44,"P","-")))))</f>
        <v>-</v>
      </c>
      <c r="I44" s="60" t="str" cm="1">
        <f t="array" aca="1" ref="I44" ca="1">IF($B44="","-",IF(SUMPRODUCT((Absent_nom=$B44)*(Absent_Du&lt;=I$1)*(I$1&lt;=Absent_au)),"I",IF(I$2="-","-",IF(COUNTIF(OFFSET(MesServices,I$2-1,,1),$B44),"S",IF(OFFSET(MesSpares,I$2,,1)=$B44,"P","-")))))</f>
        <v>-</v>
      </c>
      <c r="J44" s="60" t="str" cm="1">
        <f t="array" aca="1" ref="J44" ca="1">IF($B44="","-",IF(SUMPRODUCT((Absent_nom=$B44)*(Absent_Du&lt;=J$1)*(J$1&lt;=Absent_au)),"I",IF(J$2="-","-",IF(COUNTIF(OFFSET(MesServices,J$2-1,,1),$B44),"S",IF(OFFSET(MesSpares,J$2,,1)=$B44,"P","-")))))</f>
        <v>-</v>
      </c>
      <c r="K44" s="60" t="str" cm="1">
        <f t="array" aca="1" ref="K44" ca="1">IF($B44="","-",IF(SUMPRODUCT((Absent_nom=$B44)*(Absent_Du&lt;=K$1)*(K$1&lt;=Absent_au)),"I",IF(K$2="-","-",IF(COUNTIF(OFFSET(MesServices,K$2-1,,1),$B44),"S",IF(OFFSET(MesSpares,K$2,,1)=$B44,"P","-")))))</f>
        <v>-</v>
      </c>
      <c r="L44" s="60" t="str" cm="1">
        <f t="array" aca="1" ref="L44" ca="1">IF($B44="","-",IF(SUMPRODUCT((Absent_nom=$B44)*(Absent_Du&lt;=L$1)*(L$1&lt;=Absent_au)),"I",IF(L$2="-","-",IF(COUNTIF(OFFSET(MesServices,L$2-1,,1),$B44),"S",IF(OFFSET(MesSpares,L$2,,1)=$B44,"P","-")))))</f>
        <v>-</v>
      </c>
      <c r="M44" s="60" t="str" cm="1">
        <f t="array" aca="1" ref="M44" ca="1">IF($B44="","-",IF(SUMPRODUCT((Absent_nom=$B44)*(Absent_Du&lt;=M$1)*(M$1&lt;=Absent_au)),"I",IF(M$2="-","-",IF(COUNTIF(OFFSET(MesServices,M$2-1,,1),$B44),"S",IF(OFFSET(MesSpares,M$2,,1)=$B44,"P","-")))))</f>
        <v>-</v>
      </c>
      <c r="N44" s="60" t="str" cm="1">
        <f t="array" aca="1" ref="N44" ca="1">IF($B44="","-",IF(SUMPRODUCT((Absent_nom=$B44)*(Absent_Du&lt;=N$1)*(N$1&lt;=Absent_au)),"I",IF(N$2="-","-",IF(COUNTIF(OFFSET(MesServices,N$2-1,,1),$B44),"S",IF(OFFSET(MesSpares,N$2,,1)=$B44,"P","-")))))</f>
        <v>-</v>
      </c>
      <c r="O44" s="60" t="str" cm="1">
        <f t="array" aca="1" ref="O44" ca="1">IF($B44="","-",IF(SUMPRODUCT((Absent_nom=$B44)*(Absent_Du&lt;=O$1)*(O$1&lt;=Absent_au)),"I",IF(O$2="-","-",IF(COUNTIF(OFFSET(MesServices,O$2-1,,1),$B44),"S",IF(OFFSET(MesSpares,O$2,,1)=$B44,"P","-")))))</f>
        <v>-</v>
      </c>
      <c r="P44" s="60" t="str" cm="1">
        <f t="array" aca="1" ref="P44" ca="1">IF($B44="","-",IF(SUMPRODUCT((Absent_nom=$B44)*(Absent_Du&lt;=P$1)*(P$1&lt;=Absent_au)),"I",IF(P$2="-","-",IF(COUNTIF(OFFSET(MesServices,P$2-1,,1),$B44),"S",IF(OFFSET(MesSpares,P$2,,1)=$B44,"P","-")))))</f>
        <v>-</v>
      </c>
      <c r="Q44" s="60" t="str" cm="1">
        <f t="array" aca="1" ref="Q44" ca="1">IF($B44="","-",IF(SUMPRODUCT((Absent_nom=$B44)*(Absent_Du&lt;=Q$1)*(Q$1&lt;=Absent_au)),"I",IF(Q$2="-","-",IF(COUNTIF(OFFSET(MesServices,Q$2-1,,1),$B44),"S",IF(OFFSET(MesSpares,Q$2,,1)=$B44,"P","-")))))</f>
        <v>-</v>
      </c>
      <c r="R44" s="60" t="str" cm="1">
        <f t="array" aca="1" ref="R44" ca="1">IF($B44="","-",IF(SUMPRODUCT((Absent_nom=$B44)*(Absent_Du&lt;=R$1)*(R$1&lt;=Absent_au)),"I",IF(R$2="-","-",IF(COUNTIF(OFFSET(MesServices,R$2-1,,1),$B44),"S",IF(OFFSET(MesSpares,R$2,,1)=$B44,"P","-")))))</f>
        <v>-</v>
      </c>
      <c r="S44" s="60" t="str" cm="1">
        <f t="array" aca="1" ref="S44" ca="1">IF($B44="","-",IF(SUMPRODUCT((Absent_nom=$B44)*(Absent_Du&lt;=S$1)*(S$1&lt;=Absent_au)),"I",IF(S$2="-","-",IF(COUNTIF(OFFSET(MesServices,S$2-1,,1),$B44),"S",IF(OFFSET(MesSpares,S$2,,1)=$B44,"P","-")))))</f>
        <v>-</v>
      </c>
      <c r="T44" s="60" t="str" cm="1">
        <f t="array" aca="1" ref="T44" ca="1">IF($B44="","-",IF(SUMPRODUCT((Absent_nom=$B44)*(Absent_Du&lt;=T$1)*(T$1&lt;=Absent_au)),"I",IF(T$2="-","-",IF(COUNTIF(OFFSET(MesServices,T$2-1,,1),$B44),"S",IF(OFFSET(MesSpares,T$2,,1)=$B44,"P","-")))))</f>
        <v>-</v>
      </c>
      <c r="U44" s="60" t="str" cm="1">
        <f t="array" aca="1" ref="U44" ca="1">IF($B44="","-",IF(SUMPRODUCT((Absent_nom=$B44)*(Absent_Du&lt;=U$1)*(U$1&lt;=Absent_au)),"I",IF(U$2="-","-",IF(COUNTIF(OFFSET(MesServices,U$2-1,,1),$B44),"S",IF(OFFSET(MesSpares,U$2,,1)=$B44,"P","-")))))</f>
        <v>-</v>
      </c>
      <c r="V44" s="60" t="str" cm="1">
        <f t="array" aca="1" ref="V44" ca="1">IF($B44="","-",IF(SUMPRODUCT((Absent_nom=$B44)*(Absent_Du&lt;=V$1)*(V$1&lt;=Absent_au)),"I",IF(V$2="-","-",IF(COUNTIF(OFFSET(MesServices,V$2-1,,1),$B44),"S",IF(OFFSET(MesSpares,V$2,,1)=$B44,"P","-")))))</f>
        <v>-</v>
      </c>
      <c r="W44" s="60" t="str" cm="1">
        <f t="array" aca="1" ref="W44" ca="1">IF($B44="","-",IF(SUMPRODUCT((Absent_nom=$B44)*(Absent_Du&lt;=W$1)*(W$1&lt;=Absent_au)),"I",IF(W$2="-","-",IF(COUNTIF(OFFSET(MesServices,W$2-1,,1),$B44),"S",IF(OFFSET(MesSpares,W$2,,1)=$B44,"P","-")))))</f>
        <v>-</v>
      </c>
      <c r="X44" s="60" t="str" cm="1">
        <f t="array" aca="1" ref="X44" ca="1">IF($B44="","-",IF(SUMPRODUCT((Absent_nom=$B44)*(Absent_Du&lt;=X$1)*(X$1&lt;=Absent_au)),"I",IF(X$2="-","-",IF(COUNTIF(OFFSET(MesServices,X$2-1,,1),$B44),"S",IF(OFFSET(MesSpares,X$2,,1)=$B44,"P","-")))))</f>
        <v>-</v>
      </c>
      <c r="Y44" s="60" t="str" cm="1">
        <f t="array" aca="1" ref="Y44" ca="1">IF($B44="","-",IF(SUMPRODUCT((Absent_nom=$B44)*(Absent_Du&lt;=Y$1)*(Y$1&lt;=Absent_au)),"I",IF(Y$2="-","-",IF(COUNTIF(OFFSET(MesServices,Y$2-1,,1),$B44),"S",IF(OFFSET(MesSpares,Y$2,,1)=$B44,"P","-")))))</f>
        <v>-</v>
      </c>
      <c r="Z44" s="60" t="str" cm="1">
        <f t="array" aca="1" ref="Z44" ca="1">IF($B44="","-",IF(SUMPRODUCT((Absent_nom=$B44)*(Absent_Du&lt;=Z$1)*(Z$1&lt;=Absent_au)),"I",IF(Z$2="-","-",IF(COUNTIF(OFFSET(MesServices,Z$2-1,,1),$B44),"S",IF(OFFSET(MesSpares,Z$2,,1)=$B44,"P","-")))))</f>
        <v>-</v>
      </c>
      <c r="AA44" s="60" t="str" cm="1">
        <f t="array" aca="1" ref="AA44" ca="1">IF($B44="","-",IF(SUMPRODUCT((Absent_nom=$B44)*(Absent_Du&lt;=AA$1)*(AA$1&lt;=Absent_au)),"I",IF(AA$2="-","-",IF(COUNTIF(OFFSET(MesServices,AA$2-1,,1),$B44),"S",IF(OFFSET(MesSpares,AA$2,,1)=$B44,"P","-")))))</f>
        <v>-</v>
      </c>
      <c r="AB44" s="60" t="str" cm="1">
        <f t="array" aca="1" ref="AB44" ca="1">IF($B44="","-",IF(SUMPRODUCT((Absent_nom=$B44)*(Absent_Du&lt;=AB$1)*(AB$1&lt;=Absent_au)),"I",IF(AB$2="-","-",IF(COUNTIF(OFFSET(MesServices,AB$2-1,,1),$B44),"S",IF(OFFSET(MesSpares,AB$2,,1)=$B44,"P","-")))))</f>
        <v>-</v>
      </c>
      <c r="AC44" s="60" t="str" cm="1">
        <f t="array" aca="1" ref="AC44" ca="1">IF($B44="","-",IF(SUMPRODUCT((Absent_nom=$B44)*(Absent_Du&lt;=AC$1)*(AC$1&lt;=Absent_au)),"I",IF(AC$2="-","-",IF(COUNTIF(OFFSET(MesServices,AC$2-1,,1),$B44),"S",IF(OFFSET(MesSpares,AC$2,,1)=$B44,"P","-")))))</f>
        <v>-</v>
      </c>
      <c r="AD44" s="60" t="str" cm="1">
        <f t="array" aca="1" ref="AD44" ca="1">IF($B44="","-",IF(SUMPRODUCT((Absent_nom=$B44)*(Absent_Du&lt;=AD$1)*(AD$1&lt;=Absent_au)),"I",IF(AD$2="-","-",IF(COUNTIF(OFFSET(MesServices,AD$2-1,,1),$B44),"S",IF(OFFSET(MesSpares,AD$2,,1)=$B44,"P","-")))))</f>
        <v>-</v>
      </c>
      <c r="AE44" s="60" t="str" cm="1">
        <f t="array" aca="1" ref="AE44" ca="1">IF($B44="","-",IF(SUMPRODUCT((Absent_nom=$B44)*(Absent_Du&lt;=AE$1)*(AE$1&lt;=Absent_au)),"I",IF(AE$2="-","-",IF(COUNTIF(OFFSET(MesServices,AE$2-1,,1),$B44),"S",IF(OFFSET(MesSpares,AE$2,,1)=$B44,"P","-")))))</f>
        <v>-</v>
      </c>
      <c r="AF44" s="60" t="str" cm="1">
        <f t="array" aca="1" ref="AF44" ca="1">IF($B44="","-",IF(SUMPRODUCT((Absent_nom=$B44)*(Absent_Du&lt;=AF$1)*(AF$1&lt;=Absent_au)),"I",IF(AF$2="-","-",IF(COUNTIF(OFFSET(MesServices,AF$2-1,,1),$B44),"S",IF(OFFSET(MesSpares,AF$2,,1)=$B44,"P","-")))))</f>
        <v>-</v>
      </c>
      <c r="AG44" s="60" t="str" cm="1">
        <f t="array" aca="1" ref="AG44" ca="1">IF($B44="","-",IF(SUMPRODUCT((Absent_nom=$B44)*(Absent_Du&lt;=AG$1)*(AG$1&lt;=Absent_au)),"I",IF(AG$2="-","-",IF(COUNTIF(OFFSET(MesServices,AG$2-1,,1),$B44),"S",IF(OFFSET(MesSpares,AG$2,,1)=$B44,"P","-")))))</f>
        <v>-</v>
      </c>
      <c r="AH44" s="60" t="str" cm="1">
        <f t="array" aca="1" ref="AH44" ca="1">IF($B44="","-",IF(SUMPRODUCT((Absent_nom=$B44)*(Absent_Du&lt;=AH$1)*(AH$1&lt;=Absent_au)),"I",IF(AH$2="-","-",IF(COUNTIF(OFFSET(MesServices,AH$2-1,,1),$B44),"S",IF(OFFSET(MesSpares,AH$2,,1)=$B44,"P","-")))))</f>
        <v>-</v>
      </c>
      <c r="AI44" s="60" t="str" cm="1">
        <f t="array" aca="1" ref="AI44" ca="1">IF($B44="","-",IF(SUMPRODUCT((Absent_nom=$B44)*(Absent_Du&lt;=AI$1)*(AI$1&lt;=Absent_au)),"I",IF(AI$2="-","-",IF(COUNTIF(OFFSET(MesServices,AI$2-1,,1),$B44),"S",IF(OFFSET(MesSpares,AI$2,,1)=$B44,"P","-")))))</f>
        <v>-</v>
      </c>
      <c r="AJ44" s="60" t="str" cm="1">
        <f t="array" aca="1" ref="AJ44" ca="1">IF($B44="","-",IF(SUMPRODUCT((Absent_nom=$B44)*(Absent_Du&lt;=AJ$1)*(AJ$1&lt;=Absent_au)),"I",IF(AJ$2="-","-",IF(COUNTIF(OFFSET(MesServices,AJ$2-1,,1),$B44),"S",IF(OFFSET(MesSpares,AJ$2,,1)=$B44,"P","-")))))</f>
        <v>-</v>
      </c>
      <c r="AK44" s="66" t="str" cm="1">
        <f t="array" aca="1" ref="AK44" ca="1">IF($B44="","-",IF(SUMPRODUCT((Absent_nom=$B44)*(Absent_Du&lt;=AK$1)*(AK$1&lt;=Absent_au)),"I",IF(AK$2="-","-",IF(COUNTIF(OFFSET(MesServices,AK$2-1,,1),$B44),"S",IF(OFFSET(MesSpares,AK$2,,1)=$B44,"P","-")))))</f>
        <v>-</v>
      </c>
    </row>
    <row r="45" spans="2:37" ht="30" hidden="1" customHeight="1" thickTop="1" thickBot="1" x14ac:dyDescent="0.3">
      <c r="B45" s="41"/>
      <c r="C45" s="40"/>
      <c r="D45" s="63"/>
      <c r="E45" s="40"/>
      <c r="F45" s="64"/>
      <c r="G45" s="60" t="str" cm="1">
        <f t="array" aca="1" ref="G45" ca="1">IF($B45="","-",IF(SUMPRODUCT((Absent_nom=$B45)*(Absent_Du&lt;=G$1)*(G$1&lt;=Absent_au)),"I",IF(G$2="-","-",IF(COUNTIF(OFFSET(MesServices,G$2-1,,1),$B45),"S",IF(OFFSET(MesSpares,G$2,,1)=$B45,"P","-")))))</f>
        <v>-</v>
      </c>
      <c r="H45" s="60" t="str" cm="1">
        <f t="array" aca="1" ref="H45" ca="1">IF($B45="","-",IF(SUMPRODUCT((Absent_nom=$B45)*(Absent_Du&lt;=H$1)*(H$1&lt;=Absent_au)),"I",IF(H$2="-","-",IF(COUNTIF(OFFSET(MesServices,H$2-1,,1),$B45),"S",IF(OFFSET(MesSpares,H$2,,1)=$B45,"P","-")))))</f>
        <v>-</v>
      </c>
      <c r="I45" s="60" t="str" cm="1">
        <f t="array" aca="1" ref="I45" ca="1">IF($B45="","-",IF(SUMPRODUCT((Absent_nom=$B45)*(Absent_Du&lt;=I$1)*(I$1&lt;=Absent_au)),"I",IF(I$2="-","-",IF(COUNTIF(OFFSET(MesServices,I$2-1,,1),$B45),"S",IF(OFFSET(MesSpares,I$2,,1)=$B45,"P","-")))))</f>
        <v>-</v>
      </c>
      <c r="J45" s="60" t="str" cm="1">
        <f t="array" aca="1" ref="J45" ca="1">IF($B45="","-",IF(SUMPRODUCT((Absent_nom=$B45)*(Absent_Du&lt;=J$1)*(J$1&lt;=Absent_au)),"I",IF(J$2="-","-",IF(COUNTIF(OFFSET(MesServices,J$2-1,,1),$B45),"S",IF(OFFSET(MesSpares,J$2,,1)=$B45,"P","-")))))</f>
        <v>-</v>
      </c>
      <c r="K45" s="60" t="str" cm="1">
        <f t="array" aca="1" ref="K45" ca="1">IF($B45="","-",IF(SUMPRODUCT((Absent_nom=$B45)*(Absent_Du&lt;=K$1)*(K$1&lt;=Absent_au)),"I",IF(K$2="-","-",IF(COUNTIF(OFFSET(MesServices,K$2-1,,1),$B45),"S",IF(OFFSET(MesSpares,K$2,,1)=$B45,"P","-")))))</f>
        <v>-</v>
      </c>
      <c r="L45" s="60" t="str" cm="1">
        <f t="array" aca="1" ref="L45" ca="1">IF($B45="","-",IF(SUMPRODUCT((Absent_nom=$B45)*(Absent_Du&lt;=L$1)*(L$1&lt;=Absent_au)),"I",IF(L$2="-","-",IF(COUNTIF(OFFSET(MesServices,L$2-1,,1),$B45),"S",IF(OFFSET(MesSpares,L$2,,1)=$B45,"P","-")))))</f>
        <v>-</v>
      </c>
      <c r="M45" s="60" t="str" cm="1">
        <f t="array" aca="1" ref="M45" ca="1">IF($B45="","-",IF(SUMPRODUCT((Absent_nom=$B45)*(Absent_Du&lt;=M$1)*(M$1&lt;=Absent_au)),"I",IF(M$2="-","-",IF(COUNTIF(OFFSET(MesServices,M$2-1,,1),$B45),"S",IF(OFFSET(MesSpares,M$2,,1)=$B45,"P","-")))))</f>
        <v>-</v>
      </c>
      <c r="N45" s="60" t="str" cm="1">
        <f t="array" aca="1" ref="N45" ca="1">IF($B45="","-",IF(SUMPRODUCT((Absent_nom=$B45)*(Absent_Du&lt;=N$1)*(N$1&lt;=Absent_au)),"I",IF(N$2="-","-",IF(COUNTIF(OFFSET(MesServices,N$2-1,,1),$B45),"S",IF(OFFSET(MesSpares,N$2,,1)=$B45,"P","-")))))</f>
        <v>-</v>
      </c>
      <c r="O45" s="60" t="str" cm="1">
        <f t="array" aca="1" ref="O45" ca="1">IF($B45="","-",IF(SUMPRODUCT((Absent_nom=$B45)*(Absent_Du&lt;=O$1)*(O$1&lt;=Absent_au)),"I",IF(O$2="-","-",IF(COUNTIF(OFFSET(MesServices,O$2-1,,1),$B45),"S",IF(OFFSET(MesSpares,O$2,,1)=$B45,"P","-")))))</f>
        <v>-</v>
      </c>
      <c r="P45" s="60" t="str" cm="1">
        <f t="array" aca="1" ref="P45" ca="1">IF($B45="","-",IF(SUMPRODUCT((Absent_nom=$B45)*(Absent_Du&lt;=P$1)*(P$1&lt;=Absent_au)),"I",IF(P$2="-","-",IF(COUNTIF(OFFSET(MesServices,P$2-1,,1),$B45),"S",IF(OFFSET(MesSpares,P$2,,1)=$B45,"P","-")))))</f>
        <v>-</v>
      </c>
      <c r="Q45" s="60" t="str" cm="1">
        <f t="array" aca="1" ref="Q45" ca="1">IF($B45="","-",IF(SUMPRODUCT((Absent_nom=$B45)*(Absent_Du&lt;=Q$1)*(Q$1&lt;=Absent_au)),"I",IF(Q$2="-","-",IF(COUNTIF(OFFSET(MesServices,Q$2-1,,1),$B45),"S",IF(OFFSET(MesSpares,Q$2,,1)=$B45,"P","-")))))</f>
        <v>-</v>
      </c>
      <c r="R45" s="60" t="str" cm="1">
        <f t="array" aca="1" ref="R45" ca="1">IF($B45="","-",IF(SUMPRODUCT((Absent_nom=$B45)*(Absent_Du&lt;=R$1)*(R$1&lt;=Absent_au)),"I",IF(R$2="-","-",IF(COUNTIF(OFFSET(MesServices,R$2-1,,1),$B45),"S",IF(OFFSET(MesSpares,R$2,,1)=$B45,"P","-")))))</f>
        <v>-</v>
      </c>
      <c r="S45" s="60" t="str" cm="1">
        <f t="array" aca="1" ref="S45" ca="1">IF($B45="","-",IF(SUMPRODUCT((Absent_nom=$B45)*(Absent_Du&lt;=S$1)*(S$1&lt;=Absent_au)),"I",IF(S$2="-","-",IF(COUNTIF(OFFSET(MesServices,S$2-1,,1),$B45),"S",IF(OFFSET(MesSpares,S$2,,1)=$B45,"P","-")))))</f>
        <v>-</v>
      </c>
      <c r="T45" s="60" t="str" cm="1">
        <f t="array" aca="1" ref="T45" ca="1">IF($B45="","-",IF(SUMPRODUCT((Absent_nom=$B45)*(Absent_Du&lt;=T$1)*(T$1&lt;=Absent_au)),"I",IF(T$2="-","-",IF(COUNTIF(OFFSET(MesServices,T$2-1,,1),$B45),"S",IF(OFFSET(MesSpares,T$2,,1)=$B45,"P","-")))))</f>
        <v>-</v>
      </c>
      <c r="U45" s="60" t="str" cm="1">
        <f t="array" aca="1" ref="U45" ca="1">IF($B45="","-",IF(SUMPRODUCT((Absent_nom=$B45)*(Absent_Du&lt;=U$1)*(U$1&lt;=Absent_au)),"I",IF(U$2="-","-",IF(COUNTIF(OFFSET(MesServices,U$2-1,,1),$B45),"S",IF(OFFSET(MesSpares,U$2,,1)=$B45,"P","-")))))</f>
        <v>-</v>
      </c>
      <c r="V45" s="60" t="str" cm="1">
        <f t="array" aca="1" ref="V45" ca="1">IF($B45="","-",IF(SUMPRODUCT((Absent_nom=$B45)*(Absent_Du&lt;=V$1)*(V$1&lt;=Absent_au)),"I",IF(V$2="-","-",IF(COUNTIF(OFFSET(MesServices,V$2-1,,1),$B45),"S",IF(OFFSET(MesSpares,V$2,,1)=$B45,"P","-")))))</f>
        <v>-</v>
      </c>
      <c r="W45" s="60" t="str" cm="1">
        <f t="array" aca="1" ref="W45" ca="1">IF($B45="","-",IF(SUMPRODUCT((Absent_nom=$B45)*(Absent_Du&lt;=W$1)*(W$1&lt;=Absent_au)),"I",IF(W$2="-","-",IF(COUNTIF(OFFSET(MesServices,W$2-1,,1),$B45),"S",IF(OFFSET(MesSpares,W$2,,1)=$B45,"P","-")))))</f>
        <v>-</v>
      </c>
      <c r="X45" s="60" t="str" cm="1">
        <f t="array" aca="1" ref="X45" ca="1">IF($B45="","-",IF(SUMPRODUCT((Absent_nom=$B45)*(Absent_Du&lt;=X$1)*(X$1&lt;=Absent_au)),"I",IF(X$2="-","-",IF(COUNTIF(OFFSET(MesServices,X$2-1,,1),$B45),"S",IF(OFFSET(MesSpares,X$2,,1)=$B45,"P","-")))))</f>
        <v>-</v>
      </c>
      <c r="Y45" s="60" t="str" cm="1">
        <f t="array" aca="1" ref="Y45" ca="1">IF($B45="","-",IF(SUMPRODUCT((Absent_nom=$B45)*(Absent_Du&lt;=Y$1)*(Y$1&lt;=Absent_au)),"I",IF(Y$2="-","-",IF(COUNTIF(OFFSET(MesServices,Y$2-1,,1),$B45),"S",IF(OFFSET(MesSpares,Y$2,,1)=$B45,"P","-")))))</f>
        <v>-</v>
      </c>
      <c r="Z45" s="60" t="str" cm="1">
        <f t="array" aca="1" ref="Z45" ca="1">IF($B45="","-",IF(SUMPRODUCT((Absent_nom=$B45)*(Absent_Du&lt;=Z$1)*(Z$1&lt;=Absent_au)),"I",IF(Z$2="-","-",IF(COUNTIF(OFFSET(MesServices,Z$2-1,,1),$B45),"S",IF(OFFSET(MesSpares,Z$2,,1)=$B45,"P","-")))))</f>
        <v>-</v>
      </c>
      <c r="AA45" s="60" t="str" cm="1">
        <f t="array" aca="1" ref="AA45" ca="1">IF($B45="","-",IF(SUMPRODUCT((Absent_nom=$B45)*(Absent_Du&lt;=AA$1)*(AA$1&lt;=Absent_au)),"I",IF(AA$2="-","-",IF(COUNTIF(OFFSET(MesServices,AA$2-1,,1),$B45),"S",IF(OFFSET(MesSpares,AA$2,,1)=$B45,"P","-")))))</f>
        <v>-</v>
      </c>
      <c r="AB45" s="60" t="str" cm="1">
        <f t="array" aca="1" ref="AB45" ca="1">IF($B45="","-",IF(SUMPRODUCT((Absent_nom=$B45)*(Absent_Du&lt;=AB$1)*(AB$1&lt;=Absent_au)),"I",IF(AB$2="-","-",IF(COUNTIF(OFFSET(MesServices,AB$2-1,,1),$B45),"S",IF(OFFSET(MesSpares,AB$2,,1)=$B45,"P","-")))))</f>
        <v>-</v>
      </c>
      <c r="AC45" s="60" t="str" cm="1">
        <f t="array" aca="1" ref="AC45" ca="1">IF($B45="","-",IF(SUMPRODUCT((Absent_nom=$B45)*(Absent_Du&lt;=AC$1)*(AC$1&lt;=Absent_au)),"I",IF(AC$2="-","-",IF(COUNTIF(OFFSET(MesServices,AC$2-1,,1),$B45),"S",IF(OFFSET(MesSpares,AC$2,,1)=$B45,"P","-")))))</f>
        <v>-</v>
      </c>
      <c r="AD45" s="60" t="str" cm="1">
        <f t="array" aca="1" ref="AD45" ca="1">IF($B45="","-",IF(SUMPRODUCT((Absent_nom=$B45)*(Absent_Du&lt;=AD$1)*(AD$1&lt;=Absent_au)),"I",IF(AD$2="-","-",IF(COUNTIF(OFFSET(MesServices,AD$2-1,,1),$B45),"S",IF(OFFSET(MesSpares,AD$2,,1)=$B45,"P","-")))))</f>
        <v>-</v>
      </c>
      <c r="AE45" s="60" t="str" cm="1">
        <f t="array" aca="1" ref="AE45" ca="1">IF($B45="","-",IF(SUMPRODUCT((Absent_nom=$B45)*(Absent_Du&lt;=AE$1)*(AE$1&lt;=Absent_au)),"I",IF(AE$2="-","-",IF(COUNTIF(OFFSET(MesServices,AE$2-1,,1),$B45),"S",IF(OFFSET(MesSpares,AE$2,,1)=$B45,"P","-")))))</f>
        <v>-</v>
      </c>
      <c r="AF45" s="60" t="str" cm="1">
        <f t="array" aca="1" ref="AF45" ca="1">IF($B45="","-",IF(SUMPRODUCT((Absent_nom=$B45)*(Absent_Du&lt;=AF$1)*(AF$1&lt;=Absent_au)),"I",IF(AF$2="-","-",IF(COUNTIF(OFFSET(MesServices,AF$2-1,,1),$B45),"S",IF(OFFSET(MesSpares,AF$2,,1)=$B45,"P","-")))))</f>
        <v>-</v>
      </c>
      <c r="AG45" s="60" t="str" cm="1">
        <f t="array" aca="1" ref="AG45" ca="1">IF($B45="","-",IF(SUMPRODUCT((Absent_nom=$B45)*(Absent_Du&lt;=AG$1)*(AG$1&lt;=Absent_au)),"I",IF(AG$2="-","-",IF(COUNTIF(OFFSET(MesServices,AG$2-1,,1),$B45),"S",IF(OFFSET(MesSpares,AG$2,,1)=$B45,"P","-")))))</f>
        <v>-</v>
      </c>
      <c r="AH45" s="60" t="str" cm="1">
        <f t="array" aca="1" ref="AH45" ca="1">IF($B45="","-",IF(SUMPRODUCT((Absent_nom=$B45)*(Absent_Du&lt;=AH$1)*(AH$1&lt;=Absent_au)),"I",IF(AH$2="-","-",IF(COUNTIF(OFFSET(MesServices,AH$2-1,,1),$B45),"S",IF(OFFSET(MesSpares,AH$2,,1)=$B45,"P","-")))))</f>
        <v>-</v>
      </c>
      <c r="AI45" s="60" t="str" cm="1">
        <f t="array" aca="1" ref="AI45" ca="1">IF($B45="","-",IF(SUMPRODUCT((Absent_nom=$B45)*(Absent_Du&lt;=AI$1)*(AI$1&lt;=Absent_au)),"I",IF(AI$2="-","-",IF(COUNTIF(OFFSET(MesServices,AI$2-1,,1),$B45),"S",IF(OFFSET(MesSpares,AI$2,,1)=$B45,"P","-")))))</f>
        <v>-</v>
      </c>
      <c r="AJ45" s="60" t="str" cm="1">
        <f t="array" aca="1" ref="AJ45" ca="1">IF($B45="","-",IF(SUMPRODUCT((Absent_nom=$B45)*(Absent_Du&lt;=AJ$1)*(AJ$1&lt;=Absent_au)),"I",IF(AJ$2="-","-",IF(COUNTIF(OFFSET(MesServices,AJ$2-1,,1),$B45),"S",IF(OFFSET(MesSpares,AJ$2,,1)=$B45,"P","-")))))</f>
        <v>-</v>
      </c>
      <c r="AK45" s="66" t="str" cm="1">
        <f t="array" aca="1" ref="AK45" ca="1">IF($B45="","-",IF(SUMPRODUCT((Absent_nom=$B45)*(Absent_Du&lt;=AK$1)*(AK$1&lt;=Absent_au)),"I",IF(AK$2="-","-",IF(COUNTIF(OFFSET(MesServices,AK$2-1,,1),$B45),"S",IF(OFFSET(MesSpares,AK$2,,1)=$B45,"P","-")))))</f>
        <v>-</v>
      </c>
    </row>
    <row r="46" spans="2:37" ht="30" customHeight="1" thickBot="1" x14ac:dyDescent="0.3">
      <c r="B46" s="42" t="s">
        <v>29</v>
      </c>
      <c r="C46" s="62">
        <f ca="1">SUM(C5:C29)</f>
        <v>83</v>
      </c>
      <c r="D46" s="62">
        <f ca="1">SUM(D5:D29)</f>
        <v>28</v>
      </c>
      <c r="E46" s="62">
        <f ca="1">SUM(E5:E29)</f>
        <v>26</v>
      </c>
      <c r="F46" s="62">
        <f ca="1">SUM(F5:F29)</f>
        <v>0</v>
      </c>
      <c r="G46" s="43">
        <f ca="1">COUNTIF(G5:G45,"S")</f>
        <v>3</v>
      </c>
      <c r="H46" s="43">
        <f t="shared" ref="H46:AK46" ca="1" si="6">COUNTIF(H5:H45,"S")</f>
        <v>3</v>
      </c>
      <c r="I46" s="43">
        <f t="shared" ca="1" si="6"/>
        <v>3</v>
      </c>
      <c r="J46" s="43">
        <f t="shared" ca="1" si="6"/>
        <v>3</v>
      </c>
      <c r="K46" s="43">
        <f t="shared" ca="1" si="6"/>
        <v>3</v>
      </c>
      <c r="L46" s="43">
        <f t="shared" ca="1" si="6"/>
        <v>3</v>
      </c>
      <c r="M46" s="43">
        <f t="shared" ca="1" si="6"/>
        <v>3</v>
      </c>
      <c r="N46" s="43">
        <f t="shared" ca="1" si="6"/>
        <v>3</v>
      </c>
      <c r="O46" s="43">
        <f t="shared" ca="1" si="6"/>
        <v>3</v>
      </c>
      <c r="P46" s="43">
        <f t="shared" ca="1" si="6"/>
        <v>3</v>
      </c>
      <c r="Q46" s="43">
        <f t="shared" ca="1" si="6"/>
        <v>3</v>
      </c>
      <c r="R46" s="43">
        <f t="shared" ca="1" si="6"/>
        <v>3</v>
      </c>
      <c r="S46" s="43">
        <f t="shared" ca="1" si="6"/>
        <v>3</v>
      </c>
      <c r="T46" s="43">
        <f t="shared" ca="1" si="6"/>
        <v>3</v>
      </c>
      <c r="U46" s="43">
        <f t="shared" ca="1" si="6"/>
        <v>3</v>
      </c>
      <c r="V46" s="43">
        <f t="shared" ca="1" si="6"/>
        <v>3</v>
      </c>
      <c r="W46" s="43">
        <f t="shared" ca="1" si="6"/>
        <v>3</v>
      </c>
      <c r="X46" s="43">
        <f t="shared" ca="1" si="6"/>
        <v>3</v>
      </c>
      <c r="Y46" s="43">
        <f t="shared" ca="1" si="6"/>
        <v>3</v>
      </c>
      <c r="Z46" s="43">
        <f t="shared" ca="1" si="6"/>
        <v>3</v>
      </c>
      <c r="AA46" s="43">
        <f t="shared" ca="1" si="6"/>
        <v>3</v>
      </c>
      <c r="AB46" s="43">
        <f t="shared" ca="1" si="6"/>
        <v>3</v>
      </c>
      <c r="AC46" s="43">
        <f t="shared" ca="1" si="6"/>
        <v>3</v>
      </c>
      <c r="AD46" s="43">
        <f t="shared" ca="1" si="6"/>
        <v>3</v>
      </c>
      <c r="AE46" s="43">
        <f t="shared" ca="1" si="6"/>
        <v>3</v>
      </c>
      <c r="AF46" s="43">
        <f t="shared" ca="1" si="6"/>
        <v>3</v>
      </c>
      <c r="AG46" s="43">
        <f t="shared" ca="1" si="6"/>
        <v>3</v>
      </c>
      <c r="AH46" s="43">
        <f t="shared" ca="1" si="6"/>
        <v>3</v>
      </c>
      <c r="AI46" s="43">
        <f t="shared" ca="1" si="6"/>
        <v>3</v>
      </c>
      <c r="AJ46" s="43">
        <f t="shared" ca="1" si="6"/>
        <v>3</v>
      </c>
      <c r="AK46" s="43">
        <f t="shared" ca="1" si="6"/>
        <v>3</v>
      </c>
    </row>
    <row r="47" spans="2:37" ht="27" thickBot="1" x14ac:dyDescent="0.3">
      <c r="B47" s="42" t="s">
        <v>30</v>
      </c>
      <c r="C47" s="44"/>
      <c r="D47" s="45"/>
      <c r="E47" s="45"/>
      <c r="F47" s="46"/>
      <c r="G47" s="44">
        <f ca="1">COUNTIF(G5:G45,"P")</f>
        <v>1</v>
      </c>
      <c r="H47" s="44">
        <f t="shared" ref="H47:AK47" ca="1" si="7">COUNTIF(H5:H45,"P")</f>
        <v>1</v>
      </c>
      <c r="I47" s="44">
        <f t="shared" ca="1" si="7"/>
        <v>1</v>
      </c>
      <c r="J47" s="44">
        <f t="shared" ca="1" si="7"/>
        <v>1</v>
      </c>
      <c r="K47" s="44">
        <f t="shared" ca="1" si="7"/>
        <v>1</v>
      </c>
      <c r="L47" s="44">
        <f t="shared" ca="1" si="7"/>
        <v>1</v>
      </c>
      <c r="M47" s="44">
        <f t="shared" ca="1" si="7"/>
        <v>1</v>
      </c>
      <c r="N47" s="44">
        <f t="shared" ca="1" si="7"/>
        <v>1</v>
      </c>
      <c r="O47" s="44">
        <f t="shared" ca="1" si="7"/>
        <v>1</v>
      </c>
      <c r="P47" s="44">
        <f t="shared" ca="1" si="7"/>
        <v>1</v>
      </c>
      <c r="Q47" s="44">
        <f t="shared" ca="1" si="7"/>
        <v>1</v>
      </c>
      <c r="R47" s="44">
        <f t="shared" ca="1" si="7"/>
        <v>1</v>
      </c>
      <c r="S47" s="44">
        <f t="shared" ca="1" si="7"/>
        <v>1</v>
      </c>
      <c r="T47" s="44">
        <f t="shared" ca="1" si="7"/>
        <v>1</v>
      </c>
      <c r="U47" s="44">
        <f t="shared" ca="1" si="7"/>
        <v>1</v>
      </c>
      <c r="V47" s="44">
        <f t="shared" ca="1" si="7"/>
        <v>1</v>
      </c>
      <c r="W47" s="44">
        <f t="shared" ca="1" si="7"/>
        <v>1</v>
      </c>
      <c r="X47" s="44">
        <f t="shared" ca="1" si="7"/>
        <v>1</v>
      </c>
      <c r="Y47" s="44">
        <f t="shared" ca="1" si="7"/>
        <v>1</v>
      </c>
      <c r="Z47" s="44">
        <f t="shared" ca="1" si="7"/>
        <v>1</v>
      </c>
      <c r="AA47" s="44">
        <f t="shared" ca="1" si="7"/>
        <v>1</v>
      </c>
      <c r="AB47" s="44">
        <f t="shared" ca="1" si="7"/>
        <v>1</v>
      </c>
      <c r="AC47" s="44">
        <f t="shared" ca="1" si="7"/>
        <v>1</v>
      </c>
      <c r="AD47" s="44">
        <f t="shared" ca="1" si="7"/>
        <v>1</v>
      </c>
      <c r="AE47" s="44">
        <f t="shared" ca="1" si="7"/>
        <v>1</v>
      </c>
      <c r="AF47" s="44">
        <f t="shared" ca="1" si="7"/>
        <v>1</v>
      </c>
      <c r="AG47" s="44">
        <f t="shared" ca="1" si="7"/>
        <v>1</v>
      </c>
      <c r="AH47" s="44">
        <f t="shared" ca="1" si="7"/>
        <v>1</v>
      </c>
      <c r="AI47" s="44">
        <f t="shared" ca="1" si="7"/>
        <v>1</v>
      </c>
      <c r="AJ47" s="44">
        <f t="shared" ca="1" si="7"/>
        <v>1</v>
      </c>
      <c r="AK47" s="44">
        <f t="shared" ca="1" si="7"/>
        <v>1</v>
      </c>
    </row>
    <row r="48" spans="2:37" ht="27" thickBot="1" x14ac:dyDescent="0.3">
      <c r="B48" s="42" t="s">
        <v>72</v>
      </c>
      <c r="C48" s="44"/>
      <c r="D48" s="45"/>
      <c r="E48" s="45"/>
      <c r="F48" s="46"/>
      <c r="G48" s="44">
        <f ca="1">COUNTIF(G6:G45,"I")</f>
        <v>0</v>
      </c>
      <c r="H48" s="44">
        <f t="shared" ref="H48:AK48" ca="1" si="8">COUNTIF(H6:H45,"I")</f>
        <v>0</v>
      </c>
      <c r="I48" s="44">
        <f t="shared" ca="1" si="8"/>
        <v>0</v>
      </c>
      <c r="J48" s="44">
        <f t="shared" ca="1" si="8"/>
        <v>0</v>
      </c>
      <c r="K48" s="44">
        <f t="shared" ca="1" si="8"/>
        <v>0</v>
      </c>
      <c r="L48" s="44">
        <f t="shared" ca="1" si="8"/>
        <v>0</v>
      </c>
      <c r="M48" s="44">
        <f t="shared" ca="1" si="8"/>
        <v>0</v>
      </c>
      <c r="N48" s="44">
        <f t="shared" ca="1" si="8"/>
        <v>0</v>
      </c>
      <c r="O48" s="44">
        <f t="shared" ca="1" si="8"/>
        <v>0</v>
      </c>
      <c r="P48" s="44">
        <f t="shared" ca="1" si="8"/>
        <v>0</v>
      </c>
      <c r="Q48" s="44">
        <f t="shared" ca="1" si="8"/>
        <v>0</v>
      </c>
      <c r="R48" s="44">
        <f t="shared" ca="1" si="8"/>
        <v>0</v>
      </c>
      <c r="S48" s="44">
        <f t="shared" ca="1" si="8"/>
        <v>0</v>
      </c>
      <c r="T48" s="44">
        <f t="shared" ca="1" si="8"/>
        <v>0</v>
      </c>
      <c r="U48" s="44">
        <f t="shared" ca="1" si="8"/>
        <v>0</v>
      </c>
      <c r="V48" s="44">
        <f t="shared" ca="1" si="8"/>
        <v>0</v>
      </c>
      <c r="W48" s="44">
        <f t="shared" ca="1" si="8"/>
        <v>0</v>
      </c>
      <c r="X48" s="44">
        <f t="shared" ca="1" si="8"/>
        <v>0</v>
      </c>
      <c r="Y48" s="44">
        <f t="shared" ca="1" si="8"/>
        <v>0</v>
      </c>
      <c r="Z48" s="44">
        <f t="shared" ca="1" si="8"/>
        <v>0</v>
      </c>
      <c r="AA48" s="44">
        <f t="shared" ca="1" si="8"/>
        <v>0</v>
      </c>
      <c r="AB48" s="44">
        <f t="shared" ca="1" si="8"/>
        <v>0</v>
      </c>
      <c r="AC48" s="44">
        <f t="shared" ca="1" si="8"/>
        <v>0</v>
      </c>
      <c r="AD48" s="44">
        <f t="shared" ca="1" si="8"/>
        <v>0</v>
      </c>
      <c r="AE48" s="44">
        <f t="shared" ca="1" si="8"/>
        <v>0</v>
      </c>
      <c r="AF48" s="44">
        <f t="shared" ca="1" si="8"/>
        <v>0</v>
      </c>
      <c r="AG48" s="44">
        <f t="shared" ca="1" si="8"/>
        <v>0</v>
      </c>
      <c r="AH48" s="44">
        <f t="shared" ca="1" si="8"/>
        <v>0</v>
      </c>
      <c r="AI48" s="44">
        <f t="shared" ca="1" si="8"/>
        <v>0</v>
      </c>
      <c r="AJ48" s="44">
        <f t="shared" ca="1" si="8"/>
        <v>0</v>
      </c>
      <c r="AK48" s="44">
        <f t="shared" ca="1" si="8"/>
        <v>0</v>
      </c>
    </row>
    <row r="49" spans="2:37" ht="29.25" customHeight="1" x14ac:dyDescent="0.4">
      <c r="B49" s="39"/>
      <c r="C49" s="39"/>
      <c r="D49" s="39"/>
      <c r="E49" s="39"/>
      <c r="F49" s="61"/>
      <c r="G49" s="61"/>
      <c r="H49" s="61"/>
      <c r="I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</row>
    <row r="50" spans="2:37" ht="26.25" x14ac:dyDescent="0.4">
      <c r="B50" s="39"/>
      <c r="C50" s="39"/>
      <c r="D50" s="39"/>
      <c r="E50" s="39"/>
      <c r="F50" s="61"/>
      <c r="G50" s="61"/>
      <c r="H50" s="61"/>
      <c r="I50" s="61"/>
      <c r="J50" s="47" t="s">
        <v>28</v>
      </c>
      <c r="K50" s="97" t="s">
        <v>2</v>
      </c>
      <c r="L50" s="97"/>
      <c r="M50" s="48"/>
      <c r="N50" s="49" t="s">
        <v>5</v>
      </c>
      <c r="O50" s="97" t="s">
        <v>3</v>
      </c>
      <c r="P50" s="97"/>
      <c r="Q50" s="48"/>
      <c r="R50" s="50" t="s">
        <v>6</v>
      </c>
      <c r="S50" s="98" t="s">
        <v>4</v>
      </c>
      <c r="T50" s="98"/>
      <c r="U50" s="98"/>
      <c r="V50" s="98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</row>
  </sheetData>
  <mergeCells count="4">
    <mergeCell ref="K50:L50"/>
    <mergeCell ref="O50:P50"/>
    <mergeCell ref="S50:V50"/>
    <mergeCell ref="B1:F1"/>
  </mergeCells>
  <conditionalFormatting sqref="C5:F45">
    <cfRule type="cellIs" dxfId="21" priority="4" operator="equal">
      <formula>0</formula>
    </cfRule>
    <cfRule type="cellIs" dxfId="20" priority="5" operator="equal">
      <formula>0</formula>
    </cfRule>
  </conditionalFormatting>
  <conditionalFormatting sqref="G46:AK46">
    <cfRule type="expression" dxfId="19" priority="2">
      <formula>AND(G$1&lt;&gt;"-",G46&lt;&gt;3)</formula>
    </cfRule>
  </conditionalFormatting>
  <conditionalFormatting sqref="G1:AK48">
    <cfRule type="expression" dxfId="18" priority="26">
      <formula>WEEKDAY(G$1,2)&gt;5</formula>
    </cfRule>
  </conditionalFormatting>
  <conditionalFormatting sqref="G5:AK45">
    <cfRule type="cellIs" dxfId="17" priority="6" operator="equal">
      <formula>"I"</formula>
    </cfRule>
    <cfRule type="cellIs" dxfId="16" priority="7" operator="equal">
      <formula>"P"</formula>
    </cfRule>
    <cfRule type="cellIs" dxfId="15" priority="8" operator="equal">
      <formula>"S"</formula>
    </cfRule>
  </conditionalFormatting>
  <conditionalFormatting sqref="AI1:AK48">
    <cfRule type="expression" dxfId="14" priority="3">
      <formula>AI$1="-"</formula>
    </cfRule>
  </conditionalFormatting>
  <dataValidations count="2">
    <dataValidation showDropDown="1" showInputMessage="1" showErrorMessage="1" sqref="G5:AK45" xr:uid="{9EB3FC34-A953-41A5-932C-47963453909A}"/>
    <dataValidation type="list" allowBlank="1" showInputMessage="1" showErrorMessage="1" sqref="B1" xr:uid="{13B31C9E-566B-41F4-A036-0C4791E431AA}">
      <formula1>MesMois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3861F8FB-54DD-47E0-A650-BD6207CB7D29}">
            <xm:f>AND(B5&lt;&gt;"",COUNTIF(CONFIG!$F$3:$F$27,B5)&lt;&gt;1)</xm:f>
            <x14:dxf>
              <font>
                <b/>
                <i/>
                <color rgb="FFFF0000"/>
              </font>
              <fill>
                <patternFill>
                  <bgColor theme="1"/>
                </patternFill>
              </fill>
            </x14:dxf>
          </x14:cfRule>
          <xm:sqref>B5:B45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BD271-B878-430B-9FB1-89558140E0E9}">
  <sheetPr codeName="Blad3">
    <tabColor rgb="FF92D050"/>
  </sheetPr>
  <dimension ref="A1:CG1466"/>
  <sheetViews>
    <sheetView topLeftCell="A6" zoomScaleNormal="100" workbookViewId="0">
      <selection activeCell="A7" sqref="A7"/>
    </sheetView>
  </sheetViews>
  <sheetFormatPr defaultColWidth="9" defaultRowHeight="15" x14ac:dyDescent="0.25"/>
  <cols>
    <col min="1" max="1" width="13.85546875" style="6" bestFit="1" customWidth="1"/>
    <col min="2" max="5" width="6" style="1" bestFit="1" customWidth="1"/>
    <col min="6" max="9" width="19.7109375" style="1" bestFit="1" customWidth="1"/>
    <col min="10" max="10" width="6" customWidth="1"/>
    <col min="11" max="11" width="3" bestFit="1" customWidth="1"/>
    <col min="12" max="12" width="31.7109375" bestFit="1" customWidth="1"/>
    <col min="13" max="13" width="29" bestFit="1" customWidth="1"/>
    <col min="14" max="14" width="33.85546875" bestFit="1" customWidth="1"/>
    <col min="15" max="15" width="40" bestFit="1" customWidth="1"/>
    <col min="16" max="16" width="35.28515625" bestFit="1" customWidth="1"/>
    <col min="17" max="19" width="41" bestFit="1" customWidth="1"/>
    <col min="20" max="20" width="35.28515625" bestFit="1" customWidth="1"/>
    <col min="21" max="22" width="41" bestFit="1" customWidth="1"/>
    <col min="23" max="23" width="35.28515625" bestFit="1" customWidth="1"/>
    <col min="24" max="24" width="6" customWidth="1"/>
    <col min="25" max="25" width="3" bestFit="1" customWidth="1"/>
    <col min="26" max="31" width="3.5703125" style="14" bestFit="1" customWidth="1"/>
    <col min="32" max="32" width="4.140625" style="14" bestFit="1" customWidth="1"/>
    <col min="33" max="37" width="3.5703125" style="14" bestFit="1" customWidth="1"/>
    <col min="38" max="38" width="3.5703125" style="14" customWidth="1"/>
    <col min="39" max="39" width="3" style="14" bestFit="1" customWidth="1"/>
    <col min="40" max="44" width="2.7109375" style="14" bestFit="1" customWidth="1"/>
    <col min="45" max="46" width="3" style="14" bestFit="1" customWidth="1"/>
    <col min="47" max="47" width="4.140625" style="14" bestFit="1" customWidth="1"/>
    <col min="48" max="51" width="3" style="14" bestFit="1" customWidth="1"/>
    <col min="52" max="52" width="4.28515625" style="14" customWidth="1"/>
    <col min="53" max="53" width="3" style="14" bestFit="1" customWidth="1"/>
    <col min="54" max="59" width="2.7109375" style="14" bestFit="1" customWidth="1"/>
    <col min="60" max="61" width="3" style="14" bestFit="1" customWidth="1"/>
    <col min="62" max="62" width="5.28515625" style="14" bestFit="1" customWidth="1"/>
    <col min="63" max="65" width="3" style="14" bestFit="1" customWidth="1"/>
    <col min="66" max="66" width="4.42578125" style="14" customWidth="1"/>
    <col min="67" max="67" width="3" style="14" bestFit="1" customWidth="1"/>
    <col min="68" max="68" width="4" style="14" bestFit="1" customWidth="1"/>
    <col min="69" max="69" width="4.85546875" style="14" bestFit="1" customWidth="1"/>
    <col min="70" max="70" width="6" style="14" bestFit="1" customWidth="1"/>
    <col min="71" max="71" width="4" style="14" bestFit="1" customWidth="1"/>
    <col min="72" max="72" width="3" style="14" bestFit="1" customWidth="1"/>
    <col min="73" max="73" width="5.85546875" bestFit="1" customWidth="1"/>
    <col min="74" max="75" width="4.28515625" bestFit="1" customWidth="1"/>
    <col min="76" max="76" width="12" bestFit="1" customWidth="1"/>
    <col min="77" max="78" width="4.28515625" bestFit="1" customWidth="1"/>
    <col min="79" max="80" width="12" bestFit="1" customWidth="1"/>
    <col min="81" max="81" width="5.85546875" customWidth="1"/>
    <col min="82" max="82" width="13.85546875" style="31" bestFit="1" customWidth="1"/>
    <col min="83" max="83" width="11.85546875" bestFit="1" customWidth="1"/>
    <col min="84" max="84" width="8.42578125" style="34" bestFit="1" customWidth="1"/>
    <col min="85" max="85" width="11.42578125" bestFit="1" customWidth="1"/>
    <col min="86" max="86" width="3.28515625" customWidth="1"/>
    <col min="87" max="87" width="11.42578125" bestFit="1" customWidth="1"/>
    <col min="88" max="89" width="8.42578125" bestFit="1" customWidth="1"/>
    <col min="90" max="90" width="9.7109375" bestFit="1" customWidth="1"/>
    <col min="91" max="92" width="8" bestFit="1" customWidth="1"/>
    <col min="93" max="94" width="11" bestFit="1" customWidth="1"/>
    <col min="95" max="95" width="8.7109375" bestFit="1" customWidth="1"/>
  </cols>
  <sheetData>
    <row r="1" spans="1:85" s="2" customFormat="1" ht="24" x14ac:dyDescent="0.4">
      <c r="A1" s="16"/>
      <c r="C1" s="18"/>
      <c r="D1" s="18"/>
      <c r="E1" s="17">
        <v>3</v>
      </c>
      <c r="F1" s="36"/>
      <c r="G1" s="36"/>
      <c r="H1" s="36"/>
      <c r="I1" s="36"/>
      <c r="Z1" s="7" t="s">
        <v>14</v>
      </c>
      <c r="AA1" s="7"/>
      <c r="AB1" s="7"/>
      <c r="AC1" s="7"/>
      <c r="AD1" s="20">
        <f>MAX(TBL_Compteurs[])</f>
        <v>6</v>
      </c>
      <c r="AE1" s="20">
        <f>MIN(TBL_Compteurs[])</f>
        <v>3</v>
      </c>
      <c r="AF1" s="20">
        <f>COUNTIF(TBL_Compteurs[],AD1)</f>
        <v>23</v>
      </c>
      <c r="AG1" s="20">
        <f>COUNTIF(TBL_Compteurs[],AE1)</f>
        <v>2</v>
      </c>
      <c r="AH1" s="9"/>
      <c r="AI1" s="9"/>
      <c r="AJ1" s="9"/>
      <c r="AK1" s="9"/>
      <c r="AL1" s="9"/>
      <c r="AM1" s="9"/>
      <c r="AN1" s="7" t="s">
        <v>15</v>
      </c>
      <c r="AO1" s="7"/>
      <c r="AP1" s="7"/>
      <c r="AQ1" s="7"/>
      <c r="AR1" s="7"/>
      <c r="AS1" s="20">
        <f>MAX(TBL_Services[])</f>
        <v>5</v>
      </c>
      <c r="AT1" s="20">
        <f>MIN(TBL_Services[])</f>
        <v>2</v>
      </c>
      <c r="AU1" s="20">
        <f>COUNTIF(TBL_Services[],"&gt;="&amp;TRUNC(AS1))</f>
        <v>5</v>
      </c>
      <c r="AV1" s="20">
        <f>COUNTIF(TBL_Services[],"&lt;=" &amp; TRUNC(AT1)+1)</f>
        <v>113</v>
      </c>
      <c r="AW1" s="9"/>
      <c r="AX1" s="9"/>
      <c r="AY1" s="9"/>
      <c r="AZ1" s="9"/>
      <c r="BA1" s="9"/>
      <c r="BB1" s="7" t="s">
        <v>16</v>
      </c>
      <c r="BC1" s="7"/>
      <c r="BD1" s="7"/>
      <c r="BE1" s="7"/>
      <c r="BF1" s="7"/>
      <c r="BG1" s="7"/>
      <c r="BH1" s="20">
        <f>MAX(TBL_Spares[])</f>
        <v>2</v>
      </c>
      <c r="BI1" s="20">
        <f>MIN(TBL_Spares[])</f>
        <v>0</v>
      </c>
      <c r="BJ1" s="20">
        <f>COUNTIF(TBL_Spares[],"&gt;="&amp;TRUNC(BH1))</f>
        <v>67</v>
      </c>
      <c r="BK1" s="20">
        <f>COUNTIF(TBL_Spares[],"&lt;" &amp;TRUNC(BI1)+1)</f>
        <v>4</v>
      </c>
      <c r="BL1" s="9"/>
      <c r="BM1" s="9"/>
      <c r="BN1" s="9"/>
      <c r="BO1" s="9"/>
      <c r="BP1" s="7" t="s">
        <v>17</v>
      </c>
      <c r="BQ1" s="7"/>
      <c r="BR1" s="7"/>
      <c r="BS1" s="9"/>
      <c r="BT1" s="9"/>
      <c r="CD1" s="31"/>
      <c r="CE1"/>
      <c r="CF1" s="32"/>
    </row>
    <row r="2" spans="1:85" s="25" customFormat="1" x14ac:dyDescent="0.25">
      <c r="A2" s="24"/>
      <c r="C2" s="26"/>
      <c r="D2" s="26"/>
      <c r="E2" s="26"/>
      <c r="F2" s="26"/>
      <c r="G2" s="26"/>
      <c r="H2" s="26"/>
      <c r="I2" s="26"/>
      <c r="Z2" s="27"/>
      <c r="AA2" s="27"/>
      <c r="AB2" s="27"/>
      <c r="AC2" s="27"/>
      <c r="AD2" s="28"/>
      <c r="AE2" s="28"/>
      <c r="AF2" s="28"/>
      <c r="AG2" s="28"/>
      <c r="AH2" s="29"/>
      <c r="AI2" s="29"/>
      <c r="AJ2" s="29"/>
      <c r="AK2" s="29"/>
      <c r="AL2" s="29"/>
      <c r="AM2" s="29"/>
      <c r="AN2" s="27"/>
      <c r="AO2" s="27"/>
      <c r="AP2" s="27"/>
      <c r="AQ2" s="27"/>
      <c r="AR2" s="27"/>
      <c r="AS2" s="28"/>
      <c r="AT2" s="28"/>
      <c r="AU2" s="28"/>
      <c r="AV2" s="28"/>
      <c r="AW2" s="29"/>
      <c r="AX2" s="29"/>
      <c r="AY2" s="29"/>
      <c r="AZ2" s="29"/>
      <c r="BA2" s="29"/>
      <c r="BB2" s="27"/>
      <c r="BC2" s="27"/>
      <c r="BD2" s="27"/>
      <c r="BE2" s="27"/>
      <c r="BF2" s="27"/>
      <c r="BG2" s="27"/>
      <c r="BH2" s="28"/>
      <c r="BI2" s="28"/>
      <c r="BJ2" s="28"/>
      <c r="BK2" s="28"/>
      <c r="BL2" s="29"/>
      <c r="BM2" s="29"/>
      <c r="BN2" s="29"/>
      <c r="BO2" s="29"/>
      <c r="BP2" s="37">
        <f>STDEV(TBL_Tot[tot])</f>
        <v>0.33166247903553997</v>
      </c>
      <c r="BQ2" s="37">
        <f>STDEV(TBL_Tot[serv])</f>
        <v>0.50000000000000022</v>
      </c>
      <c r="BR2" s="37">
        <f>STDEV(TBL_Tot[spare])</f>
        <v>0.5099019513592784</v>
      </c>
      <c r="BS2" s="37">
        <f>AVERAGE(BP2:BR2)</f>
        <v>0.44718814346493957</v>
      </c>
      <c r="BT2" s="29"/>
      <c r="BX2" s="71">
        <f>2/7</f>
        <v>0.2857142857142857</v>
      </c>
      <c r="CD2" s="31"/>
      <c r="CE2"/>
      <c r="CF2" s="33"/>
    </row>
    <row r="3" spans="1:85" s="2" customFormat="1" ht="12" customHeight="1" x14ac:dyDescent="0.4">
      <c r="A3" s="16"/>
      <c r="B3" s="18"/>
      <c r="C3" s="18"/>
      <c r="D3" s="18"/>
      <c r="E3" s="18"/>
      <c r="F3" s="18"/>
      <c r="G3" s="18"/>
      <c r="H3" s="18"/>
      <c r="I3" s="18"/>
      <c r="Z3" s="9"/>
      <c r="AA3" s="9"/>
      <c r="AB3" s="9"/>
      <c r="AC3" s="9"/>
      <c r="AD3" s="8"/>
      <c r="AE3" s="8"/>
      <c r="AF3" s="8"/>
      <c r="AG3" s="8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8"/>
      <c r="AT3" s="8"/>
      <c r="AU3" s="8"/>
      <c r="AV3" s="8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8"/>
      <c r="BI3" s="8"/>
      <c r="BJ3" s="8"/>
      <c r="BK3" s="8"/>
      <c r="BL3" s="9"/>
      <c r="BM3" s="9"/>
      <c r="BN3" s="9"/>
      <c r="BO3" s="9"/>
      <c r="BP3" s="10">
        <f>+BP5-BP4</f>
        <v>1</v>
      </c>
      <c r="BQ3" s="10">
        <f>+BQ5-BQ4</f>
        <v>1</v>
      </c>
      <c r="BR3" s="10">
        <f>+BR5-BR4</f>
        <v>1</v>
      </c>
      <c r="BS3" s="21"/>
      <c r="BT3" s="9"/>
      <c r="CD3" s="31"/>
      <c r="CE3"/>
      <c r="CF3" s="34"/>
    </row>
    <row r="4" spans="1:85" s="3" customFormat="1" ht="12" customHeight="1" x14ac:dyDescent="0.4">
      <c r="A4" s="19"/>
      <c r="B4" s="19"/>
      <c r="C4" s="19"/>
      <c r="D4" s="19"/>
      <c r="E4" s="19"/>
      <c r="F4" s="19"/>
      <c r="G4" s="19"/>
      <c r="H4" s="19"/>
      <c r="I4" s="19"/>
      <c r="Z4" s="11">
        <f>+Z5/4</f>
        <v>31</v>
      </c>
      <c r="AA4" s="11">
        <f t="shared" ref="AA4:AK4" si="0">+AA5/4</f>
        <v>30</v>
      </c>
      <c r="AB4" s="11">
        <f t="shared" si="0"/>
        <v>31</v>
      </c>
      <c r="AC4" s="11">
        <f t="shared" si="0"/>
        <v>31</v>
      </c>
      <c r="AD4" s="11">
        <f t="shared" si="0"/>
        <v>26.25</v>
      </c>
      <c r="AE4" s="11">
        <f t="shared" si="0"/>
        <v>31</v>
      </c>
      <c r="AF4" s="11">
        <f t="shared" si="0"/>
        <v>30</v>
      </c>
      <c r="AG4" s="11">
        <f t="shared" si="0"/>
        <v>31</v>
      </c>
      <c r="AH4" s="11">
        <f t="shared" si="0"/>
        <v>30</v>
      </c>
      <c r="AI4" s="11">
        <f t="shared" si="0"/>
        <v>31</v>
      </c>
      <c r="AJ4" s="11">
        <f t="shared" si="0"/>
        <v>31</v>
      </c>
      <c r="AK4" s="11">
        <f t="shared" si="0"/>
        <v>30</v>
      </c>
      <c r="AL4" s="11"/>
      <c r="AM4" s="12"/>
      <c r="AN4" s="11">
        <f>+AN5/3</f>
        <v>31</v>
      </c>
      <c r="AO4" s="11">
        <f t="shared" ref="AO4:AY4" si="1">+AO5/3</f>
        <v>30</v>
      </c>
      <c r="AP4" s="11">
        <f t="shared" si="1"/>
        <v>31</v>
      </c>
      <c r="AQ4" s="11">
        <f t="shared" si="1"/>
        <v>31</v>
      </c>
      <c r="AR4" s="11">
        <f t="shared" si="1"/>
        <v>26.333333333333332</v>
      </c>
      <c r="AS4" s="11">
        <f t="shared" si="1"/>
        <v>31</v>
      </c>
      <c r="AT4" s="11">
        <f t="shared" si="1"/>
        <v>30</v>
      </c>
      <c r="AU4" s="11">
        <f t="shared" si="1"/>
        <v>31</v>
      </c>
      <c r="AV4" s="11">
        <f t="shared" si="1"/>
        <v>30</v>
      </c>
      <c r="AW4" s="11">
        <f t="shared" si="1"/>
        <v>31</v>
      </c>
      <c r="AX4" s="11">
        <f t="shared" si="1"/>
        <v>31</v>
      </c>
      <c r="AY4" s="11">
        <f t="shared" si="1"/>
        <v>30</v>
      </c>
      <c r="AZ4" s="11"/>
      <c r="BA4" s="12"/>
      <c r="BB4" s="12"/>
      <c r="BC4" s="12"/>
      <c r="BD4" s="12"/>
      <c r="BE4" s="12"/>
      <c r="BF4" s="12"/>
      <c r="BG4" s="12"/>
      <c r="BH4" s="13"/>
      <c r="BI4" s="13"/>
      <c r="BJ4" s="13"/>
      <c r="BK4" s="13"/>
      <c r="BL4" s="12"/>
      <c r="BM4" s="12"/>
      <c r="BN4" s="12"/>
      <c r="BO4" s="12"/>
      <c r="BP4" s="10">
        <f>MIN(TBL_Tot[tot])</f>
        <v>58</v>
      </c>
      <c r="BQ4" s="10">
        <f>MIN(TBL_Tot[serv])</f>
        <v>43</v>
      </c>
      <c r="BR4" s="10">
        <f>MIN(TBL_Tot[spare])</f>
        <v>14</v>
      </c>
      <c r="BS4" s="12"/>
      <c r="BT4" s="12"/>
      <c r="BX4" s="70">
        <f>MIN(TBL_Weekend[3])</f>
        <v>0.27272727272727271</v>
      </c>
      <c r="CA4" s="70">
        <f>MIN(TBL_Weekend[6])</f>
        <v>0.2</v>
      </c>
      <c r="CB4" s="70">
        <f>MIN(TBL_Weekend[all])</f>
        <v>0.25862068965517243</v>
      </c>
      <c r="CD4" s="31"/>
      <c r="CE4"/>
      <c r="CF4" s="34"/>
    </row>
    <row r="5" spans="1:85" s="3" customFormat="1" ht="12" customHeight="1" x14ac:dyDescent="0.4">
      <c r="A5" s="19"/>
      <c r="B5" s="19"/>
      <c r="C5" s="19"/>
      <c r="D5" s="19"/>
      <c r="E5" s="19"/>
      <c r="F5" s="19"/>
      <c r="G5" s="19"/>
      <c r="H5" s="19"/>
      <c r="I5" s="19"/>
      <c r="Z5" s="11">
        <f>SUM(TBL_Compteurs[1])</f>
        <v>124</v>
      </c>
      <c r="AA5" s="11">
        <f>SUM(TBL_Compteurs[2])</f>
        <v>120</v>
      </c>
      <c r="AB5" s="11">
        <f>SUM(TBL_Compteurs[3])</f>
        <v>124</v>
      </c>
      <c r="AC5" s="11">
        <f>SUM(TBL_Compteurs[4])</f>
        <v>124</v>
      </c>
      <c r="AD5" s="11">
        <f>SUM(TBL_Compteurs[5])</f>
        <v>105</v>
      </c>
      <c r="AE5" s="11">
        <f>SUM(TBL_Compteurs[6])</f>
        <v>124</v>
      </c>
      <c r="AF5" s="11">
        <f>SUM(TBL_Compteurs[7])</f>
        <v>120</v>
      </c>
      <c r="AG5" s="11">
        <f>SUM(TBL_Compteurs[8])</f>
        <v>124</v>
      </c>
      <c r="AH5" s="11">
        <f>SUM(TBL_Compteurs[9])</f>
        <v>120</v>
      </c>
      <c r="AI5" s="11">
        <f>SUM(TBL_Compteurs[10])</f>
        <v>124</v>
      </c>
      <c r="AJ5" s="11">
        <f>SUM(TBL_Compteurs[11])</f>
        <v>124</v>
      </c>
      <c r="AK5" s="11">
        <f>SUM(TBL_Compteurs[12])</f>
        <v>120</v>
      </c>
      <c r="AL5" s="11"/>
      <c r="AM5" s="12"/>
      <c r="AN5" s="11">
        <f>SUM(TBL_Services[1])</f>
        <v>93</v>
      </c>
      <c r="AO5" s="11">
        <f>SUM(TBL_Services[2])</f>
        <v>90</v>
      </c>
      <c r="AP5" s="11">
        <f>SUM(TBL_Services[3])</f>
        <v>93</v>
      </c>
      <c r="AQ5" s="11">
        <f>SUM(TBL_Services[4])</f>
        <v>93</v>
      </c>
      <c r="AR5" s="11">
        <f>SUM(TBL_Services[5])</f>
        <v>79</v>
      </c>
      <c r="AS5" s="11">
        <f>SUM(TBL_Services[6])</f>
        <v>93</v>
      </c>
      <c r="AT5" s="11">
        <f>SUM(TBL_Services[7])</f>
        <v>90</v>
      </c>
      <c r="AU5" s="11">
        <f>SUM(TBL_Services[8])</f>
        <v>93</v>
      </c>
      <c r="AV5" s="11">
        <f>SUM(TBL_Services[9])</f>
        <v>90</v>
      </c>
      <c r="AW5" s="11">
        <f>SUM(TBL_Services[10])</f>
        <v>93</v>
      </c>
      <c r="AX5" s="11">
        <f>SUM(TBL_Services[11])</f>
        <v>93</v>
      </c>
      <c r="AY5" s="11">
        <f>SUM(TBL_Services[12])</f>
        <v>90</v>
      </c>
      <c r="AZ5" s="11"/>
      <c r="BA5" s="12"/>
      <c r="BB5" s="11">
        <f>SUM(TBL_Spares[1])</f>
        <v>31</v>
      </c>
      <c r="BC5" s="11">
        <f>SUM(TBL_Spares[2])</f>
        <v>30</v>
      </c>
      <c r="BD5" s="11">
        <f>SUM(TBL_Spares[3])</f>
        <v>31</v>
      </c>
      <c r="BE5" s="11">
        <f>SUM(TBL_Spares[4])</f>
        <v>31</v>
      </c>
      <c r="BF5" s="11">
        <f>SUM(TBL_Spares[5])</f>
        <v>26</v>
      </c>
      <c r="BG5" s="11">
        <f>SUM(TBL_Spares[6])</f>
        <v>31</v>
      </c>
      <c r="BH5" s="11">
        <f>SUM(TBL_Spares[7])</f>
        <v>30</v>
      </c>
      <c r="BI5" s="11">
        <f>SUM(TBL_Spares[8])</f>
        <v>31</v>
      </c>
      <c r="BJ5" s="11">
        <f>SUM(TBL_Spares[9])</f>
        <v>30</v>
      </c>
      <c r="BK5" s="11">
        <f>SUM(TBL_Spares[10])</f>
        <v>31</v>
      </c>
      <c r="BL5" s="11">
        <f>SUM(TBL_Spares[11])</f>
        <v>31</v>
      </c>
      <c r="BM5" s="11">
        <f>SUM(TBL_Spares[12])</f>
        <v>30</v>
      </c>
      <c r="BN5" s="12"/>
      <c r="BO5" s="12"/>
      <c r="BP5" s="10">
        <f>MAX(TBL_Tot[tot])</f>
        <v>59</v>
      </c>
      <c r="BQ5" s="10">
        <f>MAX(TBL_Tot[serv])</f>
        <v>44</v>
      </c>
      <c r="BR5" s="10">
        <f>MAX(TBL_Tot[spare])</f>
        <v>15</v>
      </c>
      <c r="BS5" s="12"/>
      <c r="BT5" s="12"/>
      <c r="BX5" s="70">
        <f>MAX(TBL_Weekend[3])</f>
        <v>0.30232558139534882</v>
      </c>
      <c r="CA5" s="70">
        <f>MAX(TBL_Weekend[6])</f>
        <v>0.35714285714285715</v>
      </c>
      <c r="CB5" s="70">
        <f>MAX(TBL_Weekend[all])</f>
        <v>0.31034482758620691</v>
      </c>
      <c r="CD5" s="31"/>
      <c r="CE5"/>
      <c r="CF5" s="34"/>
    </row>
    <row r="6" spans="1:85" ht="15.75" thickBot="1" x14ac:dyDescent="0.3">
      <c r="A6" s="6" t="s">
        <v>7</v>
      </c>
      <c r="B6" s="1" t="s">
        <v>8</v>
      </c>
      <c r="C6" s="1" t="s">
        <v>9</v>
      </c>
      <c r="D6" s="1" t="s">
        <v>10</v>
      </c>
      <c r="E6" s="1" t="s">
        <v>11</v>
      </c>
      <c r="F6" s="1" t="s">
        <v>23</v>
      </c>
      <c r="G6" s="1" t="s">
        <v>24</v>
      </c>
      <c r="H6" s="1" t="s">
        <v>25</v>
      </c>
      <c r="I6" s="1" t="s">
        <v>26</v>
      </c>
      <c r="L6" s="74" t="s">
        <v>40</v>
      </c>
      <c r="M6" s="74" t="s">
        <v>41</v>
      </c>
      <c r="N6" s="74" t="s">
        <v>42</v>
      </c>
      <c r="O6" s="74" t="s">
        <v>43</v>
      </c>
      <c r="P6" s="74" t="s">
        <v>44</v>
      </c>
      <c r="Q6" s="74" t="s">
        <v>45</v>
      </c>
      <c r="R6" s="74" t="s">
        <v>46</v>
      </c>
      <c r="S6" s="74" t="s">
        <v>47</v>
      </c>
      <c r="T6" s="74" t="s">
        <v>48</v>
      </c>
      <c r="U6" s="74" t="s">
        <v>49</v>
      </c>
      <c r="V6" s="74" t="s">
        <v>50</v>
      </c>
      <c r="W6" s="74" t="s">
        <v>51</v>
      </c>
      <c r="X6" s="76"/>
      <c r="Z6" s="14" t="s">
        <v>40</v>
      </c>
      <c r="AA6" s="14" t="s">
        <v>41</v>
      </c>
      <c r="AB6" s="14" t="s">
        <v>42</v>
      </c>
      <c r="AC6" s="14" t="s">
        <v>43</v>
      </c>
      <c r="AD6" s="14" t="s">
        <v>44</v>
      </c>
      <c r="AE6" s="14" t="s">
        <v>45</v>
      </c>
      <c r="AF6" s="14" t="s">
        <v>46</v>
      </c>
      <c r="AG6" s="14" t="s">
        <v>47</v>
      </c>
      <c r="AH6" s="14" t="s">
        <v>48</v>
      </c>
      <c r="AI6" s="14" t="s">
        <v>49</v>
      </c>
      <c r="AJ6" s="14" t="s">
        <v>50</v>
      </c>
      <c r="AK6" s="14" t="s">
        <v>51</v>
      </c>
      <c r="AN6" s="14" t="s">
        <v>40</v>
      </c>
      <c r="AO6" s="14" t="s">
        <v>41</v>
      </c>
      <c r="AP6" s="14" t="s">
        <v>42</v>
      </c>
      <c r="AQ6" s="14" t="s">
        <v>43</v>
      </c>
      <c r="AR6" s="14" t="s">
        <v>44</v>
      </c>
      <c r="AS6" s="14" t="s">
        <v>45</v>
      </c>
      <c r="AT6" s="14" t="s">
        <v>46</v>
      </c>
      <c r="AU6" s="14" t="s">
        <v>47</v>
      </c>
      <c r="AV6" s="14" t="s">
        <v>48</v>
      </c>
      <c r="AW6" s="14" t="s">
        <v>49</v>
      </c>
      <c r="AX6" s="14" t="s">
        <v>50</v>
      </c>
      <c r="AY6" s="14" t="s">
        <v>51</v>
      </c>
      <c r="BB6" s="14" t="s">
        <v>40</v>
      </c>
      <c r="BC6" s="14" t="s">
        <v>41</v>
      </c>
      <c r="BD6" s="14" t="s">
        <v>42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P6" s="14" t="s">
        <v>12</v>
      </c>
      <c r="BQ6" s="14" t="s">
        <v>13</v>
      </c>
      <c r="BR6" s="14" t="s">
        <v>11</v>
      </c>
      <c r="BU6" s="14"/>
      <c r="BV6" s="14" t="s">
        <v>40</v>
      </c>
      <c r="BW6" s="14" t="s">
        <v>41</v>
      </c>
      <c r="BX6" s="14" t="s">
        <v>42</v>
      </c>
      <c r="BY6" s="14" t="s">
        <v>43</v>
      </c>
      <c r="BZ6" s="14" t="s">
        <v>44</v>
      </c>
      <c r="CA6" s="14" t="s">
        <v>45</v>
      </c>
      <c r="CB6" s="14" t="s">
        <v>77</v>
      </c>
      <c r="CC6" s="14"/>
      <c r="CD6" t="s">
        <v>73</v>
      </c>
      <c r="CE6" t="s">
        <v>76</v>
      </c>
      <c r="CF6" t="s">
        <v>74</v>
      </c>
      <c r="CG6" t="s">
        <v>75</v>
      </c>
    </row>
    <row r="7" spans="1:85" ht="15.75" thickBot="1" x14ac:dyDescent="0.3">
      <c r="A7" s="22">
        <v>45931</v>
      </c>
      <c r="B7" s="23">
        <v>15</v>
      </c>
      <c r="C7" s="23">
        <v>7</v>
      </c>
      <c r="D7" s="23">
        <v>8</v>
      </c>
      <c r="E7" s="38">
        <v>11</v>
      </c>
      <c r="F7" s="23" t="str">
        <f>VLOOKUP(TBL_Assignements[[#This Row],[Serv1]],Tableau1[],2,0)</f>
        <v>SM CAMOU</v>
      </c>
      <c r="G7" s="23" t="str">
        <f>VLOOKUP(TBL_Assignements[[#This Row],[Serv2]],Tableau1[],2,0)</f>
        <v>SM BOUNNIN--LLENA</v>
      </c>
      <c r="H7" s="23" t="str">
        <f>VLOOKUP(TBL_Assignements[[#This Row],[Serv3]],Tableau1[],2,0)</f>
        <v>SM DEL ROSSO</v>
      </c>
      <c r="I7" s="38" t="str">
        <f>VLOOKUP(TBL_Assignements[[#This Row],[spare]],Tableau1[],2,0)</f>
        <v>SM PAILLARD</v>
      </c>
      <c r="K7" cm="1">
        <f t="array" ref="K7:K28">_xlfn.SEQUENCE(22)</f>
        <v>1</v>
      </c>
      <c r="L7" s="72" t="s">
        <v>139</v>
      </c>
      <c r="M7" s="72" t="s">
        <v>140</v>
      </c>
      <c r="N7" s="72" t="s">
        <v>141</v>
      </c>
      <c r="O7" s="72" t="s">
        <v>142</v>
      </c>
      <c r="P7" s="72" t="s">
        <v>238</v>
      </c>
      <c r="Q7" s="72" t="s">
        <v>239</v>
      </c>
      <c r="R7" s="72" t="s">
        <v>240</v>
      </c>
      <c r="S7" s="72" t="s">
        <v>241</v>
      </c>
      <c r="T7" s="72" t="s">
        <v>242</v>
      </c>
      <c r="U7" s="72" t="s">
        <v>243</v>
      </c>
      <c r="V7" s="72" t="s">
        <v>244</v>
      </c>
      <c r="W7" s="72" t="s">
        <v>245</v>
      </c>
      <c r="X7" s="14"/>
      <c r="Y7" cm="1">
        <f t="array" ref="Y7:Y28">_xlfn.SEQUENCE(22)</f>
        <v>1</v>
      </c>
      <c r="Z7" s="14">
        <v>5</v>
      </c>
      <c r="AA7" s="14">
        <v>5</v>
      </c>
      <c r="AB7" s="14">
        <v>4</v>
      </c>
      <c r="AC7" s="14">
        <v>5</v>
      </c>
      <c r="AD7" s="14">
        <v>5</v>
      </c>
      <c r="AE7" s="14">
        <v>5</v>
      </c>
      <c r="AF7" s="14">
        <v>5</v>
      </c>
      <c r="AG7" s="14">
        <v>5</v>
      </c>
      <c r="AH7" s="14">
        <v>4</v>
      </c>
      <c r="AI7" s="14">
        <v>5</v>
      </c>
      <c r="AJ7" s="14">
        <v>5</v>
      </c>
      <c r="AK7" s="14">
        <v>5</v>
      </c>
      <c r="AM7" s="14" cm="1">
        <f t="array" ref="AM7:AM28">_xlfn.SEQUENCE(22)</f>
        <v>1</v>
      </c>
      <c r="AN7" s="14">
        <v>4</v>
      </c>
      <c r="AO7" s="14">
        <v>4</v>
      </c>
      <c r="AP7" s="14">
        <v>3</v>
      </c>
      <c r="AQ7" s="14">
        <v>3</v>
      </c>
      <c r="AR7" s="14">
        <v>4</v>
      </c>
      <c r="AS7" s="14">
        <v>4</v>
      </c>
      <c r="AT7" s="14">
        <v>3</v>
      </c>
      <c r="AU7" s="14">
        <v>4</v>
      </c>
      <c r="AV7" s="14">
        <v>3</v>
      </c>
      <c r="AW7" s="14">
        <v>4</v>
      </c>
      <c r="AX7" s="14">
        <v>4</v>
      </c>
      <c r="AY7" s="14">
        <v>3</v>
      </c>
      <c r="BA7" s="14" cm="1">
        <f t="array" ref="BA7:BA28">_xlfn.SEQUENCE(22)</f>
        <v>1</v>
      </c>
      <c r="BB7" s="14">
        <v>1</v>
      </c>
      <c r="BC7" s="14">
        <v>1</v>
      </c>
      <c r="BD7" s="14">
        <v>1</v>
      </c>
      <c r="BE7" s="14">
        <v>2</v>
      </c>
      <c r="BF7" s="14">
        <v>1</v>
      </c>
      <c r="BG7" s="14">
        <v>1</v>
      </c>
      <c r="BH7" s="14">
        <v>2</v>
      </c>
      <c r="BI7" s="14">
        <v>1</v>
      </c>
      <c r="BJ7" s="14">
        <v>1</v>
      </c>
      <c r="BK7" s="14">
        <v>1</v>
      </c>
      <c r="BL7" s="14">
        <v>1</v>
      </c>
      <c r="BM7" s="14">
        <v>2</v>
      </c>
      <c r="BO7" s="14" cm="1">
        <f t="array" ref="BO7:BO28">_xlfn.SEQUENCE(22)</f>
        <v>1</v>
      </c>
      <c r="BP7" s="14">
        <v>58</v>
      </c>
      <c r="BQ7" s="14">
        <v>43</v>
      </c>
      <c r="BR7" s="14">
        <v>15</v>
      </c>
      <c r="BU7" s="14"/>
      <c r="BV7" s="14">
        <v>31</v>
      </c>
      <c r="BW7" s="14">
        <v>12</v>
      </c>
      <c r="BX7" s="69">
        <v>0.27906976744186046</v>
      </c>
      <c r="BY7" s="14">
        <v>12</v>
      </c>
      <c r="BZ7" s="14">
        <v>3</v>
      </c>
      <c r="CA7" s="69">
        <v>0.2</v>
      </c>
      <c r="CB7" s="69">
        <f>(TBL_Weekend[[#This Row],[2]]+TBL_Weekend[[#This Row],[5]])/(TBL_Weekend[[#This Row],[1]]+TBL_Weekend[[#This Row],[2]]+TBL_Weekend[[#This Row],[4]]+TBL_Weekend[[#This Row],[5]])</f>
        <v>0.25862068965517243</v>
      </c>
      <c r="CC7" s="14"/>
      <c r="CD7" s="4">
        <v>45931</v>
      </c>
      <c r="CE7" s="68" t="s">
        <v>84</v>
      </c>
      <c r="CF7" s="68" t="s">
        <v>81</v>
      </c>
      <c r="CG7" t="s">
        <v>99</v>
      </c>
    </row>
    <row r="8" spans="1:85" ht="15.75" thickBot="1" x14ac:dyDescent="0.3">
      <c r="A8" s="22">
        <v>45932</v>
      </c>
      <c r="B8" s="23">
        <v>6</v>
      </c>
      <c r="C8" s="23">
        <v>10</v>
      </c>
      <c r="D8" s="23">
        <v>23</v>
      </c>
      <c r="E8" s="38">
        <v>5</v>
      </c>
      <c r="F8" s="23" t="str">
        <f>VLOOKUP(TBL_Assignements[[#This Row],[Serv1]],Tableau1[],2,0)</f>
        <v>sm boury</v>
      </c>
      <c r="G8" s="23" t="str">
        <f>VLOOKUP(TBL_Assignements[[#This Row],[Serv2]],Tableau1[],2,0)</f>
        <v>SM JAN</v>
      </c>
      <c r="H8" s="23" t="str">
        <f>VLOOKUP(TBL_Assignements[[#This Row],[Serv3]],Tableau1[],2,0)</f>
        <v>SM TOURNAYRE</v>
      </c>
      <c r="I8" s="38" t="str">
        <f>VLOOKUP(TBL_Assignements[[#This Row],[spare]],Tableau1[],2,0)</f>
        <v>SM POMARES</v>
      </c>
      <c r="K8">
        <v>2</v>
      </c>
      <c r="L8" s="73" t="s">
        <v>143</v>
      </c>
      <c r="M8" s="73" t="s">
        <v>144</v>
      </c>
      <c r="N8" s="73" t="s">
        <v>145</v>
      </c>
      <c r="O8" s="73" t="s">
        <v>146</v>
      </c>
      <c r="P8" s="73" t="s">
        <v>246</v>
      </c>
      <c r="Q8" s="73" t="s">
        <v>247</v>
      </c>
      <c r="R8" s="73" t="s">
        <v>248</v>
      </c>
      <c r="S8" s="73" t="s">
        <v>249</v>
      </c>
      <c r="T8" s="73" t="s">
        <v>250</v>
      </c>
      <c r="U8" s="73" t="s">
        <v>251</v>
      </c>
      <c r="V8" s="73" t="s">
        <v>252</v>
      </c>
      <c r="W8" s="73" t="s">
        <v>253</v>
      </c>
      <c r="X8" s="14"/>
      <c r="Y8">
        <v>2</v>
      </c>
      <c r="Z8" s="14">
        <v>5</v>
      </c>
      <c r="AA8" s="14">
        <v>5</v>
      </c>
      <c r="AB8" s="14">
        <v>5</v>
      </c>
      <c r="AC8" s="14">
        <v>5</v>
      </c>
      <c r="AD8" s="14">
        <v>4</v>
      </c>
      <c r="AE8" s="14">
        <v>5</v>
      </c>
      <c r="AF8" s="14">
        <v>5</v>
      </c>
      <c r="AG8" s="14">
        <v>5</v>
      </c>
      <c r="AH8" s="14">
        <v>5</v>
      </c>
      <c r="AI8" s="14">
        <v>5</v>
      </c>
      <c r="AJ8" s="14">
        <v>4</v>
      </c>
      <c r="AK8" s="14">
        <v>5</v>
      </c>
      <c r="AM8" s="14">
        <v>2</v>
      </c>
      <c r="AN8" s="14">
        <v>4</v>
      </c>
      <c r="AO8" s="14">
        <v>3</v>
      </c>
      <c r="AP8" s="15">
        <v>4</v>
      </c>
      <c r="AQ8" s="14">
        <v>4</v>
      </c>
      <c r="AR8" s="14">
        <v>3</v>
      </c>
      <c r="AS8" s="14">
        <v>3</v>
      </c>
      <c r="AT8" s="14">
        <v>4</v>
      </c>
      <c r="AU8" s="14">
        <v>4</v>
      </c>
      <c r="AV8" s="14">
        <v>4</v>
      </c>
      <c r="AW8" s="14">
        <v>4</v>
      </c>
      <c r="AX8" s="14">
        <v>3</v>
      </c>
      <c r="AY8" s="14">
        <v>4</v>
      </c>
      <c r="BA8" s="14">
        <v>2</v>
      </c>
      <c r="BB8" s="14">
        <v>1</v>
      </c>
      <c r="BC8" s="14">
        <v>2</v>
      </c>
      <c r="BD8" s="14">
        <v>1</v>
      </c>
      <c r="BE8" s="14">
        <v>1</v>
      </c>
      <c r="BF8" s="14">
        <v>1</v>
      </c>
      <c r="BG8" s="14">
        <v>2</v>
      </c>
      <c r="BH8" s="14">
        <v>1</v>
      </c>
      <c r="BI8" s="14">
        <v>1</v>
      </c>
      <c r="BJ8" s="14">
        <v>1</v>
      </c>
      <c r="BK8" s="14">
        <v>1</v>
      </c>
      <c r="BL8" s="14">
        <v>1</v>
      </c>
      <c r="BM8" s="14">
        <v>1</v>
      </c>
      <c r="BO8" s="14">
        <v>2</v>
      </c>
      <c r="BP8" s="14">
        <v>58</v>
      </c>
      <c r="BQ8" s="14">
        <v>44</v>
      </c>
      <c r="BR8" s="14">
        <v>14</v>
      </c>
      <c r="BU8" s="14"/>
      <c r="BV8" s="14">
        <v>31</v>
      </c>
      <c r="BW8" s="14">
        <v>13</v>
      </c>
      <c r="BX8" s="69">
        <v>0.29545454545454547</v>
      </c>
      <c r="BY8" s="14">
        <v>11</v>
      </c>
      <c r="BZ8" s="14">
        <v>3</v>
      </c>
      <c r="CA8" s="69">
        <v>0.21428571428571427</v>
      </c>
      <c r="CB8" s="69">
        <f>(TBL_Weekend[[#This Row],[2]]+TBL_Weekend[[#This Row],[5]])/(TBL_Weekend[[#This Row],[1]]+TBL_Weekend[[#This Row],[2]]+TBL_Weekend[[#This Row],[4]]+TBL_Weekend[[#This Row],[5]])</f>
        <v>0.27586206896551724</v>
      </c>
      <c r="CC8" s="14"/>
      <c r="CD8" s="4">
        <v>45931</v>
      </c>
      <c r="CE8" s="68" t="s">
        <v>84</v>
      </c>
      <c r="CF8" s="68" t="s">
        <v>81</v>
      </c>
      <c r="CG8" t="s">
        <v>135</v>
      </c>
    </row>
    <row r="9" spans="1:85" ht="15.75" thickBot="1" x14ac:dyDescent="0.3">
      <c r="A9" s="22">
        <v>45933</v>
      </c>
      <c r="B9" s="23">
        <v>4</v>
      </c>
      <c r="C9" s="23">
        <v>12</v>
      </c>
      <c r="D9" s="23">
        <v>20</v>
      </c>
      <c r="E9" s="38">
        <v>16</v>
      </c>
      <c r="F9" s="23" t="str">
        <f>VLOOKUP(TBL_Assignements[[#This Row],[Serv1]],Tableau1[],2,0)</f>
        <v>SM MARTIN</v>
      </c>
      <c r="G9" s="23" t="str">
        <f>VLOOKUP(TBL_Assignements[[#This Row],[Serv2]],Tableau1[],2,0)</f>
        <v>SM BONNIFAIT</v>
      </c>
      <c r="H9" s="23" t="str">
        <f>VLOOKUP(TBL_Assignements[[#This Row],[Serv3]],Tableau1[],2,0)</f>
        <v>SM ENGRAND</v>
      </c>
      <c r="I9" s="38" t="str">
        <f>VLOOKUP(TBL_Assignements[[#This Row],[spare]],Tableau1[],2,0)</f>
        <v>SM TAYLOR</v>
      </c>
      <c r="K9">
        <v>3</v>
      </c>
      <c r="L9" s="75" t="s">
        <v>147</v>
      </c>
      <c r="M9" s="75" t="s">
        <v>148</v>
      </c>
      <c r="N9" s="75" t="s">
        <v>149</v>
      </c>
      <c r="O9" s="75" t="s">
        <v>150</v>
      </c>
      <c r="P9" s="75" t="s">
        <v>254</v>
      </c>
      <c r="Q9" s="75" t="s">
        <v>255</v>
      </c>
      <c r="R9" s="75" t="s">
        <v>256</v>
      </c>
      <c r="S9" s="75" t="s">
        <v>257</v>
      </c>
      <c r="T9" s="75" t="s">
        <v>258</v>
      </c>
      <c r="U9" s="75" t="s">
        <v>259</v>
      </c>
      <c r="V9" s="75" t="s">
        <v>260</v>
      </c>
      <c r="W9" s="75" t="s">
        <v>261</v>
      </c>
      <c r="X9" s="14"/>
      <c r="Y9">
        <v>3</v>
      </c>
      <c r="Z9" s="14">
        <v>5</v>
      </c>
      <c r="AA9" s="14">
        <v>5</v>
      </c>
      <c r="AB9" s="14">
        <v>5</v>
      </c>
      <c r="AC9" s="14">
        <v>5</v>
      </c>
      <c r="AD9" s="14">
        <v>4</v>
      </c>
      <c r="AE9" s="14">
        <v>5</v>
      </c>
      <c r="AF9" s="14">
        <v>5</v>
      </c>
      <c r="AG9" s="14">
        <v>5</v>
      </c>
      <c r="AH9" s="14">
        <v>4</v>
      </c>
      <c r="AI9" s="14">
        <v>5</v>
      </c>
      <c r="AJ9" s="14">
        <v>6</v>
      </c>
      <c r="AK9" s="14">
        <v>4</v>
      </c>
      <c r="AM9" s="14">
        <v>3</v>
      </c>
      <c r="AN9" s="14">
        <v>4</v>
      </c>
      <c r="AO9" s="14">
        <v>3</v>
      </c>
      <c r="AP9" s="14">
        <v>4</v>
      </c>
      <c r="AQ9" s="14">
        <v>4</v>
      </c>
      <c r="AR9" s="14">
        <v>3</v>
      </c>
      <c r="AS9" s="14">
        <v>3</v>
      </c>
      <c r="AT9" s="14">
        <v>4</v>
      </c>
      <c r="AU9" s="14">
        <v>4</v>
      </c>
      <c r="AV9" s="14">
        <v>3</v>
      </c>
      <c r="AW9" s="14">
        <v>4</v>
      </c>
      <c r="AX9" s="14">
        <v>4</v>
      </c>
      <c r="AY9" s="14">
        <v>3</v>
      </c>
      <c r="BA9" s="14">
        <v>3</v>
      </c>
      <c r="BB9" s="14">
        <v>1</v>
      </c>
      <c r="BC9" s="14">
        <v>2</v>
      </c>
      <c r="BD9" s="14">
        <v>1</v>
      </c>
      <c r="BE9" s="14">
        <v>1</v>
      </c>
      <c r="BF9" s="14">
        <v>1</v>
      </c>
      <c r="BG9" s="14">
        <v>2</v>
      </c>
      <c r="BH9" s="14">
        <v>1</v>
      </c>
      <c r="BI9" s="14">
        <v>1</v>
      </c>
      <c r="BJ9" s="14">
        <v>1</v>
      </c>
      <c r="BK9" s="14">
        <v>1</v>
      </c>
      <c r="BL9" s="14">
        <v>2</v>
      </c>
      <c r="BM9" s="14">
        <v>1</v>
      </c>
      <c r="BO9" s="14">
        <v>3</v>
      </c>
      <c r="BP9" s="14">
        <v>58</v>
      </c>
      <c r="BQ9" s="14">
        <v>43</v>
      </c>
      <c r="BR9" s="14">
        <v>15</v>
      </c>
      <c r="BU9" s="14"/>
      <c r="BV9" s="14">
        <v>30</v>
      </c>
      <c r="BW9" s="14">
        <v>13</v>
      </c>
      <c r="BX9" s="69">
        <v>0.30232558139534882</v>
      </c>
      <c r="BY9" s="14">
        <v>11</v>
      </c>
      <c r="BZ9" s="14">
        <v>4</v>
      </c>
      <c r="CA9" s="69">
        <v>0.26666666666666666</v>
      </c>
      <c r="CB9" s="69">
        <f>(TBL_Weekend[[#This Row],[2]]+TBL_Weekend[[#This Row],[5]])/(TBL_Weekend[[#This Row],[1]]+TBL_Weekend[[#This Row],[2]]+TBL_Weekend[[#This Row],[4]]+TBL_Weekend[[#This Row],[5]])</f>
        <v>0.29310344827586204</v>
      </c>
      <c r="CC9" s="14"/>
      <c r="CD9" s="4">
        <v>45931</v>
      </c>
      <c r="CE9" s="68" t="s">
        <v>84</v>
      </c>
      <c r="CF9" s="68" t="s">
        <v>81</v>
      </c>
      <c r="CG9" t="s">
        <v>92</v>
      </c>
    </row>
    <row r="10" spans="1:85" ht="15.75" thickBot="1" x14ac:dyDescent="0.3">
      <c r="A10" s="22">
        <v>45934</v>
      </c>
      <c r="B10" s="23">
        <v>25</v>
      </c>
      <c r="C10" s="23">
        <v>14</v>
      </c>
      <c r="D10" s="23">
        <v>21</v>
      </c>
      <c r="E10" s="38">
        <v>24</v>
      </c>
      <c r="F10" s="23" t="str">
        <f>VLOOKUP(TBL_Assignements[[#This Row],[Serv1]],Tableau1[],2,0)</f>
        <v>SM RISAL</v>
      </c>
      <c r="G10" s="23" t="str">
        <f>VLOOKUP(TBL_Assignements[[#This Row],[Serv2]],Tableau1[],2,0)</f>
        <v>SM LASNIER</v>
      </c>
      <c r="H10" s="23" t="str">
        <f>VLOOKUP(TBL_Assignements[[#This Row],[Serv3]],Tableau1[],2,0)</f>
        <v>SM BEULQUE</v>
      </c>
      <c r="I10" s="38" t="str">
        <f>VLOOKUP(TBL_Assignements[[#This Row],[spare]],Tableau1[],2,0)</f>
        <v>SM AZERTY</v>
      </c>
      <c r="K10">
        <v>4</v>
      </c>
      <c r="L10" s="14" t="s">
        <v>151</v>
      </c>
      <c r="M10" s="14" t="s">
        <v>152</v>
      </c>
      <c r="N10" s="14" t="s">
        <v>153</v>
      </c>
      <c r="O10" s="14" t="s">
        <v>154</v>
      </c>
      <c r="P10" s="14" t="s">
        <v>262</v>
      </c>
      <c r="Q10" s="14" t="s">
        <v>263</v>
      </c>
      <c r="R10" s="14" t="s">
        <v>264</v>
      </c>
      <c r="S10" s="14" t="s">
        <v>265</v>
      </c>
      <c r="T10" s="14" t="s">
        <v>266</v>
      </c>
      <c r="U10" s="14" t="s">
        <v>267</v>
      </c>
      <c r="V10" s="14" t="s">
        <v>268</v>
      </c>
      <c r="W10" s="14" t="s">
        <v>269</v>
      </c>
      <c r="X10" s="14"/>
      <c r="Y10">
        <v>4</v>
      </c>
      <c r="Z10" s="14">
        <v>5</v>
      </c>
      <c r="AA10" s="14">
        <v>5</v>
      </c>
      <c r="AB10" s="14">
        <v>4</v>
      </c>
      <c r="AC10" s="14">
        <v>5</v>
      </c>
      <c r="AD10" s="14">
        <v>4</v>
      </c>
      <c r="AE10" s="14">
        <v>6</v>
      </c>
      <c r="AF10" s="14">
        <v>4</v>
      </c>
      <c r="AG10" s="14">
        <v>5</v>
      </c>
      <c r="AH10" s="14">
        <v>5</v>
      </c>
      <c r="AI10" s="14">
        <v>5</v>
      </c>
      <c r="AJ10" s="14">
        <v>5</v>
      </c>
      <c r="AK10" s="14">
        <v>5</v>
      </c>
      <c r="AM10" s="14">
        <v>4</v>
      </c>
      <c r="AN10" s="14">
        <v>4</v>
      </c>
      <c r="AO10" s="14">
        <v>4</v>
      </c>
      <c r="AP10" s="14">
        <v>3</v>
      </c>
      <c r="AQ10" s="14">
        <v>4</v>
      </c>
      <c r="AR10" s="14">
        <v>3</v>
      </c>
      <c r="AS10" s="14">
        <v>4</v>
      </c>
      <c r="AT10" s="14">
        <v>3</v>
      </c>
      <c r="AU10" s="14">
        <v>3</v>
      </c>
      <c r="AV10" s="14">
        <v>4</v>
      </c>
      <c r="AW10" s="14">
        <v>4</v>
      </c>
      <c r="AX10" s="14">
        <v>4</v>
      </c>
      <c r="AY10" s="14">
        <v>4</v>
      </c>
      <c r="BA10" s="14">
        <v>4</v>
      </c>
      <c r="BB10" s="14">
        <v>1</v>
      </c>
      <c r="BC10" s="14">
        <v>1</v>
      </c>
      <c r="BD10" s="14">
        <v>1</v>
      </c>
      <c r="BE10" s="14">
        <v>1</v>
      </c>
      <c r="BF10" s="14">
        <v>1</v>
      </c>
      <c r="BG10" s="14">
        <v>2</v>
      </c>
      <c r="BH10" s="14">
        <v>1</v>
      </c>
      <c r="BI10" s="14">
        <v>2</v>
      </c>
      <c r="BJ10" s="14">
        <v>1</v>
      </c>
      <c r="BK10" s="14">
        <v>1</v>
      </c>
      <c r="BL10" s="14">
        <v>1</v>
      </c>
      <c r="BM10" s="14">
        <v>1</v>
      </c>
      <c r="BO10" s="14">
        <v>4</v>
      </c>
      <c r="BP10" s="14">
        <v>58</v>
      </c>
      <c r="BQ10" s="14">
        <v>44</v>
      </c>
      <c r="BR10" s="14">
        <v>14</v>
      </c>
      <c r="BU10" s="14"/>
      <c r="BV10" s="14">
        <v>32</v>
      </c>
      <c r="BW10" s="14">
        <v>12</v>
      </c>
      <c r="BX10" s="69">
        <v>0.27272727272727271</v>
      </c>
      <c r="BY10" s="14">
        <v>9</v>
      </c>
      <c r="BZ10" s="14">
        <v>5</v>
      </c>
      <c r="CA10" s="69">
        <v>0.35714285714285715</v>
      </c>
      <c r="CB10" s="69">
        <f>(TBL_Weekend[[#This Row],[2]]+TBL_Weekend[[#This Row],[5]])/(TBL_Weekend[[#This Row],[1]]+TBL_Weekend[[#This Row],[2]]+TBL_Weekend[[#This Row],[4]]+TBL_Weekend[[#This Row],[5]])</f>
        <v>0.29310344827586204</v>
      </c>
      <c r="CC10" s="14"/>
      <c r="CD10" s="4">
        <v>45931</v>
      </c>
      <c r="CE10" s="68" t="s">
        <v>84</v>
      </c>
      <c r="CF10" s="68" t="s">
        <v>74</v>
      </c>
      <c r="CG10" t="s">
        <v>95</v>
      </c>
    </row>
    <row r="11" spans="1:85" ht="15.75" thickBot="1" x14ac:dyDescent="0.3">
      <c r="A11" s="22">
        <v>45935</v>
      </c>
      <c r="B11" s="23">
        <v>3</v>
      </c>
      <c r="C11" s="23">
        <v>18</v>
      </c>
      <c r="D11" s="23">
        <v>22</v>
      </c>
      <c r="E11" s="38">
        <v>19</v>
      </c>
      <c r="F11" s="23" t="str">
        <f>VLOOKUP(TBL_Assignements[[#This Row],[Serv1]],Tableau1[],2,0)</f>
        <v>SM CRETON</v>
      </c>
      <c r="G11" s="23" t="str">
        <f>VLOOKUP(TBL_Assignements[[#This Row],[Serv2]],Tableau1[],2,0)</f>
        <v>SM DESAUTE</v>
      </c>
      <c r="H11" s="23" t="str">
        <f>VLOOKUP(TBL_Assignements[[#This Row],[Serv3]],Tableau1[],2,0)</f>
        <v>SM TAILLANDIER</v>
      </c>
      <c r="I11" s="38" t="str">
        <f>VLOOKUP(TBL_Assignements[[#This Row],[spare]],Tableau1[],2,0)</f>
        <v>SM VERSPLATE</v>
      </c>
      <c r="K11">
        <v>5</v>
      </c>
      <c r="L11" s="14" t="s">
        <v>155</v>
      </c>
      <c r="M11" s="14" t="s">
        <v>156</v>
      </c>
      <c r="N11" s="14" t="s">
        <v>157</v>
      </c>
      <c r="O11" s="14" t="s">
        <v>158</v>
      </c>
      <c r="P11" s="14" t="s">
        <v>270</v>
      </c>
      <c r="Q11" s="14" t="s">
        <v>271</v>
      </c>
      <c r="R11" s="14" t="s">
        <v>272</v>
      </c>
      <c r="S11" s="14" t="s">
        <v>273</v>
      </c>
      <c r="T11" s="14" t="s">
        <v>274</v>
      </c>
      <c r="U11" s="14" t="s">
        <v>275</v>
      </c>
      <c r="V11" s="14" t="s">
        <v>276</v>
      </c>
      <c r="W11" s="14" t="s">
        <v>277</v>
      </c>
      <c r="X11" s="14"/>
      <c r="Y11">
        <v>5</v>
      </c>
      <c r="Z11" s="14">
        <v>5</v>
      </c>
      <c r="AA11" s="14">
        <v>5</v>
      </c>
      <c r="AB11" s="14">
        <v>5</v>
      </c>
      <c r="AC11" s="14">
        <v>5</v>
      </c>
      <c r="AD11" s="14">
        <v>4</v>
      </c>
      <c r="AE11" s="14">
        <v>5</v>
      </c>
      <c r="AF11" s="14">
        <v>5</v>
      </c>
      <c r="AG11" s="14">
        <v>5</v>
      </c>
      <c r="AH11" s="14">
        <v>4</v>
      </c>
      <c r="AI11" s="14">
        <v>5</v>
      </c>
      <c r="AJ11" s="14">
        <v>5</v>
      </c>
      <c r="AK11" s="14">
        <v>5</v>
      </c>
      <c r="AM11" s="14">
        <v>5</v>
      </c>
      <c r="AN11" s="14">
        <v>3</v>
      </c>
      <c r="AO11" s="14">
        <v>4</v>
      </c>
      <c r="AP11" s="14">
        <v>4</v>
      </c>
      <c r="AQ11" s="14">
        <v>4</v>
      </c>
      <c r="AR11" s="14">
        <v>3</v>
      </c>
      <c r="AS11" s="14">
        <v>4</v>
      </c>
      <c r="AT11" s="14">
        <v>4</v>
      </c>
      <c r="AU11" s="14">
        <v>3</v>
      </c>
      <c r="AV11" s="14">
        <v>3</v>
      </c>
      <c r="AW11" s="14">
        <v>4</v>
      </c>
      <c r="AX11" s="14">
        <v>4</v>
      </c>
      <c r="AY11" s="14">
        <v>4</v>
      </c>
      <c r="BA11" s="14">
        <v>5</v>
      </c>
      <c r="BB11" s="14">
        <v>2</v>
      </c>
      <c r="BC11" s="14">
        <v>1</v>
      </c>
      <c r="BD11" s="14">
        <v>1</v>
      </c>
      <c r="BE11" s="14">
        <v>1</v>
      </c>
      <c r="BF11" s="14">
        <v>1</v>
      </c>
      <c r="BG11" s="14">
        <v>1</v>
      </c>
      <c r="BH11" s="14">
        <v>1</v>
      </c>
      <c r="BI11" s="14">
        <v>2</v>
      </c>
      <c r="BJ11" s="14">
        <v>1</v>
      </c>
      <c r="BK11" s="14">
        <v>1</v>
      </c>
      <c r="BL11" s="14">
        <v>1</v>
      </c>
      <c r="BM11" s="14">
        <v>1</v>
      </c>
      <c r="BO11" s="14">
        <v>5</v>
      </c>
      <c r="BP11" s="14">
        <v>58</v>
      </c>
      <c r="BQ11" s="14">
        <v>44</v>
      </c>
      <c r="BR11" s="14">
        <v>14</v>
      </c>
      <c r="BU11" s="14"/>
      <c r="BV11" s="14">
        <v>32</v>
      </c>
      <c r="BW11" s="14">
        <v>12</v>
      </c>
      <c r="BX11" s="69">
        <v>0.27272727272727271</v>
      </c>
      <c r="BY11" s="14">
        <v>11</v>
      </c>
      <c r="BZ11" s="14">
        <v>3</v>
      </c>
      <c r="CA11" s="69">
        <v>0.21428571428571427</v>
      </c>
      <c r="CB11" s="69">
        <f>(TBL_Weekend[[#This Row],[2]]+TBL_Weekend[[#This Row],[5]])/(TBL_Weekend[[#This Row],[1]]+TBL_Weekend[[#This Row],[2]]+TBL_Weekend[[#This Row],[4]]+TBL_Weekend[[#This Row],[5]])</f>
        <v>0.25862068965517243</v>
      </c>
      <c r="CC11" s="14"/>
      <c r="CD11" s="4">
        <v>45932</v>
      </c>
      <c r="CE11" s="68" t="s">
        <v>84</v>
      </c>
      <c r="CF11" s="68" t="s">
        <v>81</v>
      </c>
      <c r="CG11" t="s">
        <v>134</v>
      </c>
    </row>
    <row r="12" spans="1:85" ht="15.75" thickBot="1" x14ac:dyDescent="0.3">
      <c r="A12" s="22">
        <v>45936</v>
      </c>
      <c r="B12" s="23">
        <v>1</v>
      </c>
      <c r="C12" s="23">
        <v>17</v>
      </c>
      <c r="D12" s="23">
        <v>2</v>
      </c>
      <c r="E12" s="38">
        <v>9</v>
      </c>
      <c r="F12" s="23" t="str">
        <f>VLOOKUP(TBL_Assignements[[#This Row],[Serv1]],Tableau1[],2,0)</f>
        <v>SM MANTEAU</v>
      </c>
      <c r="G12" s="23" t="str">
        <f>VLOOKUP(TBL_Assignements[[#This Row],[Serv2]],Tableau1[],2,0)</f>
        <v>SM TRUPIT</v>
      </c>
      <c r="H12" s="23" t="str">
        <f>VLOOKUP(TBL_Assignements[[#This Row],[Serv3]],Tableau1[],2,0)</f>
        <v>SM RODIER</v>
      </c>
      <c r="I12" s="38" t="str">
        <f>VLOOKUP(TBL_Assignements[[#This Row],[spare]],Tableau1[],2,0)</f>
        <v>SM CHAPART</v>
      </c>
      <c r="K12">
        <v>6</v>
      </c>
      <c r="L12" s="14" t="s">
        <v>159</v>
      </c>
      <c r="M12" s="14" t="s">
        <v>160</v>
      </c>
      <c r="N12" s="14" t="s">
        <v>161</v>
      </c>
      <c r="O12" s="14" t="s">
        <v>162</v>
      </c>
      <c r="P12" s="14" t="s">
        <v>278</v>
      </c>
      <c r="Q12" s="14" t="s">
        <v>279</v>
      </c>
      <c r="R12" s="14" t="s">
        <v>280</v>
      </c>
      <c r="S12" s="14" t="s">
        <v>281</v>
      </c>
      <c r="T12" s="14" t="s">
        <v>282</v>
      </c>
      <c r="U12" s="14" t="s">
        <v>283</v>
      </c>
      <c r="V12" s="14" t="s">
        <v>284</v>
      </c>
      <c r="W12" s="14" t="s">
        <v>285</v>
      </c>
      <c r="X12" s="14"/>
      <c r="Y12">
        <v>6</v>
      </c>
      <c r="Z12" s="14">
        <v>5</v>
      </c>
      <c r="AA12" s="14">
        <v>5</v>
      </c>
      <c r="AB12" s="14">
        <v>5</v>
      </c>
      <c r="AC12" s="14">
        <v>5</v>
      </c>
      <c r="AD12" s="14">
        <v>4</v>
      </c>
      <c r="AE12" s="14">
        <v>5</v>
      </c>
      <c r="AF12" s="14">
        <v>5</v>
      </c>
      <c r="AG12" s="14">
        <v>5</v>
      </c>
      <c r="AH12" s="14">
        <v>5</v>
      </c>
      <c r="AI12" s="14">
        <v>4</v>
      </c>
      <c r="AJ12" s="14">
        <v>6</v>
      </c>
      <c r="AK12" s="14">
        <v>4</v>
      </c>
      <c r="AM12" s="14">
        <v>6</v>
      </c>
      <c r="AN12" s="14">
        <v>4</v>
      </c>
      <c r="AO12" s="14">
        <v>4</v>
      </c>
      <c r="AP12" s="14">
        <v>3</v>
      </c>
      <c r="AQ12" s="14">
        <v>4</v>
      </c>
      <c r="AR12" s="14">
        <v>3</v>
      </c>
      <c r="AS12" s="14">
        <v>3</v>
      </c>
      <c r="AT12" s="14">
        <v>4</v>
      </c>
      <c r="AU12" s="14">
        <v>4</v>
      </c>
      <c r="AV12" s="14">
        <v>4</v>
      </c>
      <c r="AW12" s="14">
        <v>3</v>
      </c>
      <c r="AX12" s="14">
        <v>4</v>
      </c>
      <c r="AY12" s="14">
        <v>3</v>
      </c>
      <c r="BA12" s="14">
        <v>6</v>
      </c>
      <c r="BB12" s="14">
        <v>1</v>
      </c>
      <c r="BC12" s="14">
        <v>1</v>
      </c>
      <c r="BD12" s="14">
        <v>2</v>
      </c>
      <c r="BE12" s="14">
        <v>1</v>
      </c>
      <c r="BF12" s="14">
        <v>1</v>
      </c>
      <c r="BG12" s="14">
        <v>2</v>
      </c>
      <c r="BH12" s="14">
        <v>1</v>
      </c>
      <c r="BI12" s="14">
        <v>1</v>
      </c>
      <c r="BJ12" s="14">
        <v>1</v>
      </c>
      <c r="BK12" s="14">
        <v>1</v>
      </c>
      <c r="BL12" s="14">
        <v>2</v>
      </c>
      <c r="BM12" s="14">
        <v>1</v>
      </c>
      <c r="BO12" s="14">
        <v>6</v>
      </c>
      <c r="BP12" s="14">
        <v>58</v>
      </c>
      <c r="BQ12" s="14">
        <v>43</v>
      </c>
      <c r="BR12" s="14">
        <v>15</v>
      </c>
      <c r="BU12" s="14"/>
      <c r="BV12" s="14">
        <v>31</v>
      </c>
      <c r="BW12" s="14">
        <v>12</v>
      </c>
      <c r="BX12" s="69">
        <v>0.27906976744186046</v>
      </c>
      <c r="BY12" s="14">
        <v>12</v>
      </c>
      <c r="BZ12" s="14">
        <v>3</v>
      </c>
      <c r="CA12" s="69">
        <v>0.2</v>
      </c>
      <c r="CB12" s="69">
        <f>(TBL_Weekend[[#This Row],[2]]+TBL_Weekend[[#This Row],[5]])/(TBL_Weekend[[#This Row],[1]]+TBL_Weekend[[#This Row],[2]]+TBL_Weekend[[#This Row],[4]]+TBL_Weekend[[#This Row],[5]])</f>
        <v>0.25862068965517243</v>
      </c>
      <c r="CC12" s="14"/>
      <c r="CD12" s="4">
        <v>45932</v>
      </c>
      <c r="CE12" s="68" t="s">
        <v>84</v>
      </c>
      <c r="CF12" s="68" t="s">
        <v>81</v>
      </c>
      <c r="CG12" t="s">
        <v>94</v>
      </c>
    </row>
    <row r="13" spans="1:85" ht="15.75" thickBot="1" x14ac:dyDescent="0.3">
      <c r="A13" s="22">
        <v>45937</v>
      </c>
      <c r="B13" s="23">
        <v>5</v>
      </c>
      <c r="C13" s="23">
        <v>24</v>
      </c>
      <c r="D13" s="23">
        <v>3</v>
      </c>
      <c r="E13" s="38">
        <v>6</v>
      </c>
      <c r="F13" s="23" t="str">
        <f>VLOOKUP(TBL_Assignements[[#This Row],[Serv1]],Tableau1[],2,0)</f>
        <v>SM POMARES</v>
      </c>
      <c r="G13" s="23" t="str">
        <f>VLOOKUP(TBL_Assignements[[#This Row],[Serv2]],Tableau1[],2,0)</f>
        <v>SM AZERTY</v>
      </c>
      <c r="H13" s="23" t="str">
        <f>VLOOKUP(TBL_Assignements[[#This Row],[Serv3]],Tableau1[],2,0)</f>
        <v>SM CRETON</v>
      </c>
      <c r="I13" s="38" t="str">
        <f>VLOOKUP(TBL_Assignements[[#This Row],[spare]],Tableau1[],2,0)</f>
        <v>sm boury</v>
      </c>
      <c r="K13">
        <v>7</v>
      </c>
      <c r="L13" s="14" t="s">
        <v>163</v>
      </c>
      <c r="M13" s="14" t="s">
        <v>164</v>
      </c>
      <c r="N13" s="14" t="s">
        <v>165</v>
      </c>
      <c r="O13" s="14" t="s">
        <v>166</v>
      </c>
      <c r="P13" s="14" t="s">
        <v>286</v>
      </c>
      <c r="Q13" s="14" t="s">
        <v>287</v>
      </c>
      <c r="R13" s="14" t="s">
        <v>288</v>
      </c>
      <c r="S13" s="14" t="s">
        <v>289</v>
      </c>
      <c r="T13" s="14" t="s">
        <v>290</v>
      </c>
      <c r="U13" s="14" t="s">
        <v>291</v>
      </c>
      <c r="V13" s="14" t="s">
        <v>292</v>
      </c>
      <c r="W13" s="14" t="s">
        <v>293</v>
      </c>
      <c r="X13" s="14"/>
      <c r="Y13">
        <v>7</v>
      </c>
      <c r="Z13" s="14">
        <v>5</v>
      </c>
      <c r="AA13" s="14">
        <v>5</v>
      </c>
      <c r="AB13" s="14">
        <v>5</v>
      </c>
      <c r="AC13" s="14">
        <v>5</v>
      </c>
      <c r="AD13" s="14">
        <v>4</v>
      </c>
      <c r="AE13" s="14">
        <v>5</v>
      </c>
      <c r="AF13" s="14">
        <v>4</v>
      </c>
      <c r="AG13" s="14">
        <v>6</v>
      </c>
      <c r="AH13" s="14">
        <v>5</v>
      </c>
      <c r="AI13" s="14">
        <v>4</v>
      </c>
      <c r="AJ13" s="14">
        <v>5</v>
      </c>
      <c r="AK13" s="14">
        <v>5</v>
      </c>
      <c r="AM13" s="14">
        <v>7</v>
      </c>
      <c r="AN13" s="14">
        <v>4</v>
      </c>
      <c r="AO13" s="14">
        <v>3</v>
      </c>
      <c r="AP13" s="14">
        <v>4</v>
      </c>
      <c r="AQ13" s="14">
        <v>4</v>
      </c>
      <c r="AR13" s="14">
        <v>3</v>
      </c>
      <c r="AS13" s="14">
        <v>4</v>
      </c>
      <c r="AT13" s="14">
        <v>3</v>
      </c>
      <c r="AU13" s="14">
        <v>4</v>
      </c>
      <c r="AV13" s="14">
        <v>4</v>
      </c>
      <c r="AW13" s="14">
        <v>3</v>
      </c>
      <c r="AX13" s="14">
        <v>4</v>
      </c>
      <c r="AY13" s="14">
        <v>4</v>
      </c>
      <c r="BA13" s="14">
        <v>7</v>
      </c>
      <c r="BB13" s="14">
        <v>1</v>
      </c>
      <c r="BC13" s="14">
        <v>2</v>
      </c>
      <c r="BD13" s="14">
        <v>1</v>
      </c>
      <c r="BE13" s="14">
        <v>1</v>
      </c>
      <c r="BF13" s="14">
        <v>1</v>
      </c>
      <c r="BG13" s="14">
        <v>1</v>
      </c>
      <c r="BH13" s="14">
        <v>1</v>
      </c>
      <c r="BI13" s="14">
        <v>2</v>
      </c>
      <c r="BJ13" s="14">
        <v>1</v>
      </c>
      <c r="BK13" s="14">
        <v>1</v>
      </c>
      <c r="BL13" s="14">
        <v>1</v>
      </c>
      <c r="BM13" s="14">
        <v>1</v>
      </c>
      <c r="BO13" s="14">
        <v>7</v>
      </c>
      <c r="BP13" s="14">
        <v>58</v>
      </c>
      <c r="BQ13" s="14">
        <v>44</v>
      </c>
      <c r="BR13" s="14">
        <v>14</v>
      </c>
      <c r="BU13" s="14"/>
      <c r="BV13" s="14">
        <v>32</v>
      </c>
      <c r="BW13" s="14">
        <v>12</v>
      </c>
      <c r="BX13" s="69">
        <v>0.27272727272727271</v>
      </c>
      <c r="BY13" s="14">
        <v>9</v>
      </c>
      <c r="BZ13" s="14">
        <v>5</v>
      </c>
      <c r="CA13" s="69">
        <v>0.35714285714285715</v>
      </c>
      <c r="CB13" s="69">
        <f>(TBL_Weekend[[#This Row],[2]]+TBL_Weekend[[#This Row],[5]])/(TBL_Weekend[[#This Row],[1]]+TBL_Weekend[[#This Row],[2]]+TBL_Weekend[[#This Row],[4]]+TBL_Weekend[[#This Row],[5]])</f>
        <v>0.29310344827586204</v>
      </c>
      <c r="CC13" s="14"/>
      <c r="CD13" s="4">
        <v>45932</v>
      </c>
      <c r="CE13" s="68" t="s">
        <v>84</v>
      </c>
      <c r="CF13" s="68" t="s">
        <v>81</v>
      </c>
      <c r="CG13" t="s">
        <v>107</v>
      </c>
    </row>
    <row r="14" spans="1:85" ht="15.75" thickBot="1" x14ac:dyDescent="0.3">
      <c r="A14" s="22">
        <v>45938</v>
      </c>
      <c r="B14" s="23">
        <v>13</v>
      </c>
      <c r="C14" s="23">
        <v>16</v>
      </c>
      <c r="D14" s="23">
        <v>9</v>
      </c>
      <c r="E14" s="38">
        <v>21</v>
      </c>
      <c r="F14" s="23" t="str">
        <f>VLOOKUP(TBL_Assignements[[#This Row],[Serv1]],Tableau1[],2,0)</f>
        <v>SM VRIGNAUD</v>
      </c>
      <c r="G14" s="23" t="str">
        <f>VLOOKUP(TBL_Assignements[[#This Row],[Serv2]],Tableau1[],2,0)</f>
        <v>SM TAYLOR</v>
      </c>
      <c r="H14" s="23" t="str">
        <f>VLOOKUP(TBL_Assignements[[#This Row],[Serv3]],Tableau1[],2,0)</f>
        <v>SM CHAPART</v>
      </c>
      <c r="I14" s="38" t="str">
        <f>VLOOKUP(TBL_Assignements[[#This Row],[spare]],Tableau1[],2,0)</f>
        <v>SM BEULQUE</v>
      </c>
      <c r="K14">
        <v>8</v>
      </c>
      <c r="L14" s="14" t="s">
        <v>167</v>
      </c>
      <c r="M14" s="14" t="s">
        <v>168</v>
      </c>
      <c r="N14" s="14" t="s">
        <v>169</v>
      </c>
      <c r="O14" s="14" t="s">
        <v>170</v>
      </c>
      <c r="P14" s="14" t="s">
        <v>294</v>
      </c>
      <c r="Q14" s="14" t="s">
        <v>295</v>
      </c>
      <c r="R14" s="14" t="s">
        <v>296</v>
      </c>
      <c r="S14" s="14" t="s">
        <v>297</v>
      </c>
      <c r="T14" s="14" t="s">
        <v>298</v>
      </c>
      <c r="U14" s="14" t="s">
        <v>299</v>
      </c>
      <c r="V14" s="14" t="s">
        <v>300</v>
      </c>
      <c r="W14" s="14" t="s">
        <v>301</v>
      </c>
      <c r="X14" s="14"/>
      <c r="Y14">
        <v>8</v>
      </c>
      <c r="Z14" s="14">
        <v>5</v>
      </c>
      <c r="AA14" s="14">
        <v>5</v>
      </c>
      <c r="AB14" s="14">
        <v>5</v>
      </c>
      <c r="AC14" s="14">
        <v>5</v>
      </c>
      <c r="AD14" s="14">
        <v>4</v>
      </c>
      <c r="AE14" s="14">
        <v>5</v>
      </c>
      <c r="AF14" s="14">
        <v>5</v>
      </c>
      <c r="AG14" s="14">
        <v>5</v>
      </c>
      <c r="AH14" s="14">
        <v>4</v>
      </c>
      <c r="AI14" s="14">
        <v>5</v>
      </c>
      <c r="AJ14" s="14">
        <v>5</v>
      </c>
      <c r="AK14" s="14">
        <v>5</v>
      </c>
      <c r="AM14" s="14">
        <v>8</v>
      </c>
      <c r="AN14" s="14">
        <v>4</v>
      </c>
      <c r="AO14" s="14">
        <v>3</v>
      </c>
      <c r="AP14" s="14">
        <v>4</v>
      </c>
      <c r="AQ14" s="14">
        <v>4</v>
      </c>
      <c r="AR14" s="14">
        <v>3</v>
      </c>
      <c r="AS14" s="14">
        <v>3</v>
      </c>
      <c r="AT14" s="14">
        <v>4</v>
      </c>
      <c r="AU14" s="14">
        <v>4</v>
      </c>
      <c r="AV14" s="14">
        <v>3</v>
      </c>
      <c r="AW14" s="14">
        <v>4</v>
      </c>
      <c r="AX14" s="14">
        <v>4</v>
      </c>
      <c r="AY14" s="14">
        <v>3</v>
      </c>
      <c r="BA14" s="14">
        <v>8</v>
      </c>
      <c r="BB14" s="14">
        <v>1</v>
      </c>
      <c r="BC14" s="14">
        <v>2</v>
      </c>
      <c r="BD14" s="14">
        <v>1</v>
      </c>
      <c r="BE14" s="14">
        <v>1</v>
      </c>
      <c r="BF14" s="14">
        <v>1</v>
      </c>
      <c r="BG14" s="14">
        <v>2</v>
      </c>
      <c r="BH14" s="14">
        <v>1</v>
      </c>
      <c r="BI14" s="14">
        <v>1</v>
      </c>
      <c r="BJ14" s="14">
        <v>1</v>
      </c>
      <c r="BK14" s="14">
        <v>1</v>
      </c>
      <c r="BL14" s="14">
        <v>1</v>
      </c>
      <c r="BM14" s="14">
        <v>2</v>
      </c>
      <c r="BO14" s="14">
        <v>8</v>
      </c>
      <c r="BP14" s="14">
        <v>58</v>
      </c>
      <c r="BQ14" s="14">
        <v>43</v>
      </c>
      <c r="BR14" s="14">
        <v>15</v>
      </c>
      <c r="BU14" s="14"/>
      <c r="BV14" s="14">
        <v>31</v>
      </c>
      <c r="BW14" s="14">
        <v>12</v>
      </c>
      <c r="BX14" s="69">
        <v>0.27906976744186046</v>
      </c>
      <c r="BY14" s="14">
        <v>12</v>
      </c>
      <c r="BZ14" s="14">
        <v>3</v>
      </c>
      <c r="CA14" s="69">
        <v>0.2</v>
      </c>
      <c r="CB14" s="69">
        <f>(TBL_Weekend[[#This Row],[2]]+TBL_Weekend[[#This Row],[5]])/(TBL_Weekend[[#This Row],[1]]+TBL_Weekend[[#This Row],[2]]+TBL_Weekend[[#This Row],[4]]+TBL_Weekend[[#This Row],[5]])</f>
        <v>0.25862068965517243</v>
      </c>
      <c r="CC14" s="14"/>
      <c r="CD14" s="4">
        <v>45932</v>
      </c>
      <c r="CE14" s="68" t="s">
        <v>84</v>
      </c>
      <c r="CF14" s="68" t="s">
        <v>74</v>
      </c>
      <c r="CG14" t="s">
        <v>91</v>
      </c>
    </row>
    <row r="15" spans="1:85" ht="15.75" thickBot="1" x14ac:dyDescent="0.3">
      <c r="A15" s="22">
        <v>45939</v>
      </c>
      <c r="B15" s="23">
        <v>11</v>
      </c>
      <c r="C15" s="23">
        <v>14</v>
      </c>
      <c r="D15" s="23">
        <v>18</v>
      </c>
      <c r="E15" s="38">
        <v>8</v>
      </c>
      <c r="F15" s="23" t="str">
        <f>VLOOKUP(TBL_Assignements[[#This Row],[Serv1]],Tableau1[],2,0)</f>
        <v>SM PAILLARD</v>
      </c>
      <c r="G15" s="23" t="str">
        <f>VLOOKUP(TBL_Assignements[[#This Row],[Serv2]],Tableau1[],2,0)</f>
        <v>SM LASNIER</v>
      </c>
      <c r="H15" s="23" t="str">
        <f>VLOOKUP(TBL_Assignements[[#This Row],[Serv3]],Tableau1[],2,0)</f>
        <v>SM DESAUTE</v>
      </c>
      <c r="I15" s="38" t="str">
        <f>VLOOKUP(TBL_Assignements[[#This Row],[spare]],Tableau1[],2,0)</f>
        <v>SM DEL ROSSO</v>
      </c>
      <c r="K15">
        <v>9</v>
      </c>
      <c r="L15" s="14" t="s">
        <v>171</v>
      </c>
      <c r="M15" s="14" t="s">
        <v>172</v>
      </c>
      <c r="N15" s="14" t="s">
        <v>173</v>
      </c>
      <c r="O15" s="14" t="s">
        <v>174</v>
      </c>
      <c r="P15" s="14" t="s">
        <v>302</v>
      </c>
      <c r="Q15" s="14" t="s">
        <v>303</v>
      </c>
      <c r="R15" s="14" t="s">
        <v>304</v>
      </c>
      <c r="S15" s="14" t="s">
        <v>305</v>
      </c>
      <c r="T15" s="14" t="s">
        <v>306</v>
      </c>
      <c r="U15" s="14" t="s">
        <v>307</v>
      </c>
      <c r="V15" s="14" t="s">
        <v>308</v>
      </c>
      <c r="W15" s="14" t="s">
        <v>309</v>
      </c>
      <c r="X15" s="14"/>
      <c r="Y15">
        <v>9</v>
      </c>
      <c r="Z15" s="14">
        <v>5</v>
      </c>
      <c r="AA15" s="14">
        <v>5</v>
      </c>
      <c r="AB15" s="14">
        <v>5</v>
      </c>
      <c r="AC15" s="14">
        <v>5</v>
      </c>
      <c r="AD15" s="14">
        <v>3</v>
      </c>
      <c r="AE15" s="14">
        <v>5</v>
      </c>
      <c r="AF15" s="14">
        <v>6</v>
      </c>
      <c r="AG15" s="14">
        <v>4</v>
      </c>
      <c r="AH15" s="14">
        <v>5</v>
      </c>
      <c r="AI15" s="14">
        <v>6</v>
      </c>
      <c r="AJ15" s="14">
        <v>5</v>
      </c>
      <c r="AK15" s="14">
        <v>5</v>
      </c>
      <c r="AM15" s="14">
        <v>9</v>
      </c>
      <c r="AN15" s="14">
        <v>3</v>
      </c>
      <c r="AO15" s="14">
        <v>4</v>
      </c>
      <c r="AP15" s="14">
        <v>4</v>
      </c>
      <c r="AQ15" s="14">
        <v>4</v>
      </c>
      <c r="AR15" s="14">
        <v>2</v>
      </c>
      <c r="AS15" s="14">
        <v>4</v>
      </c>
      <c r="AT15" s="14">
        <v>5</v>
      </c>
      <c r="AU15" s="14">
        <v>3</v>
      </c>
      <c r="AV15" s="14">
        <v>3</v>
      </c>
      <c r="AW15" s="14">
        <v>5</v>
      </c>
      <c r="AX15" s="14">
        <v>3</v>
      </c>
      <c r="AY15" s="14">
        <v>4</v>
      </c>
      <c r="BA15" s="14">
        <v>9</v>
      </c>
      <c r="BB15" s="14">
        <v>2</v>
      </c>
      <c r="BC15" s="14">
        <v>1</v>
      </c>
      <c r="BD15" s="14">
        <v>1</v>
      </c>
      <c r="BE15" s="14">
        <v>1</v>
      </c>
      <c r="BF15" s="14">
        <v>1</v>
      </c>
      <c r="BG15" s="14">
        <v>1</v>
      </c>
      <c r="BH15" s="14">
        <v>1</v>
      </c>
      <c r="BI15" s="14">
        <v>1</v>
      </c>
      <c r="BJ15" s="14">
        <v>2</v>
      </c>
      <c r="BK15" s="14">
        <v>1</v>
      </c>
      <c r="BL15" s="14">
        <v>2</v>
      </c>
      <c r="BM15" s="14">
        <v>1</v>
      </c>
      <c r="BO15" s="14">
        <v>9</v>
      </c>
      <c r="BP15" s="14">
        <v>59</v>
      </c>
      <c r="BQ15" s="14">
        <v>44</v>
      </c>
      <c r="BR15" s="14">
        <v>15</v>
      </c>
      <c r="BU15" s="14"/>
      <c r="BV15" s="14">
        <v>31</v>
      </c>
      <c r="BW15" s="14">
        <v>13</v>
      </c>
      <c r="BX15" s="69">
        <v>0.29545454545454547</v>
      </c>
      <c r="BY15" s="14">
        <v>11</v>
      </c>
      <c r="BZ15" s="14">
        <v>4</v>
      </c>
      <c r="CA15" s="69">
        <v>0.26666666666666666</v>
      </c>
      <c r="CB15" s="69">
        <f>(TBL_Weekend[[#This Row],[2]]+TBL_Weekend[[#This Row],[5]])/(TBL_Weekend[[#This Row],[1]]+TBL_Weekend[[#This Row],[2]]+TBL_Weekend[[#This Row],[4]]+TBL_Weekend[[#This Row],[5]])</f>
        <v>0.28813559322033899</v>
      </c>
      <c r="CC15" s="14"/>
      <c r="CD15" s="4">
        <v>45933</v>
      </c>
      <c r="CE15" s="68" t="s">
        <v>84</v>
      </c>
      <c r="CF15" s="68" t="s">
        <v>81</v>
      </c>
      <c r="CG15" t="s">
        <v>90</v>
      </c>
    </row>
    <row r="16" spans="1:85" ht="15.75" thickBot="1" x14ac:dyDescent="0.3">
      <c r="A16" s="22">
        <v>45940</v>
      </c>
      <c r="B16" s="23">
        <v>25</v>
      </c>
      <c r="C16" s="23">
        <v>22</v>
      </c>
      <c r="D16" s="23">
        <v>13</v>
      </c>
      <c r="E16" s="38">
        <v>20</v>
      </c>
      <c r="F16" s="23" t="str">
        <f>VLOOKUP(TBL_Assignements[[#This Row],[Serv1]],Tableau1[],2,0)</f>
        <v>SM RISAL</v>
      </c>
      <c r="G16" s="23" t="str">
        <f>VLOOKUP(TBL_Assignements[[#This Row],[Serv2]],Tableau1[],2,0)</f>
        <v>SM TAILLANDIER</v>
      </c>
      <c r="H16" s="23" t="str">
        <f>VLOOKUP(TBL_Assignements[[#This Row],[Serv3]],Tableau1[],2,0)</f>
        <v>SM VRIGNAUD</v>
      </c>
      <c r="I16" s="38" t="str">
        <f>VLOOKUP(TBL_Assignements[[#This Row],[spare]],Tableau1[],2,0)</f>
        <v>SM ENGRAND</v>
      </c>
      <c r="K16">
        <v>10</v>
      </c>
      <c r="L16" s="14" t="s">
        <v>175</v>
      </c>
      <c r="M16" s="14" t="s">
        <v>176</v>
      </c>
      <c r="N16" s="14" t="s">
        <v>177</v>
      </c>
      <c r="O16" s="14" t="s">
        <v>178</v>
      </c>
      <c r="P16" s="14" t="s">
        <v>310</v>
      </c>
      <c r="Q16" s="14" t="s">
        <v>311</v>
      </c>
      <c r="R16" s="14" t="s">
        <v>312</v>
      </c>
      <c r="S16" s="14" t="s">
        <v>237</v>
      </c>
      <c r="T16" s="14" t="s">
        <v>313</v>
      </c>
      <c r="U16" s="14" t="s">
        <v>314</v>
      </c>
      <c r="V16" s="14" t="s">
        <v>315</v>
      </c>
      <c r="W16" s="14" t="s">
        <v>316</v>
      </c>
      <c r="X16" s="14"/>
      <c r="Y16">
        <v>10</v>
      </c>
      <c r="Z16" s="14">
        <v>5</v>
      </c>
      <c r="AA16" s="14">
        <v>5</v>
      </c>
      <c r="AB16" s="14">
        <v>5</v>
      </c>
      <c r="AC16" s="14">
        <v>5</v>
      </c>
      <c r="AD16" s="14">
        <v>4</v>
      </c>
      <c r="AE16" s="14">
        <v>4</v>
      </c>
      <c r="AF16" s="14">
        <v>6</v>
      </c>
      <c r="AG16" s="14">
        <v>4</v>
      </c>
      <c r="AH16" s="14">
        <v>5</v>
      </c>
      <c r="AI16" s="14">
        <v>5</v>
      </c>
      <c r="AJ16" s="14">
        <v>5</v>
      </c>
      <c r="AK16" s="14">
        <v>5</v>
      </c>
      <c r="AM16" s="14">
        <v>10</v>
      </c>
      <c r="AN16" s="14">
        <v>4</v>
      </c>
      <c r="AO16" s="14">
        <v>4</v>
      </c>
      <c r="AP16" s="14">
        <v>3</v>
      </c>
      <c r="AQ16" s="14">
        <v>4</v>
      </c>
      <c r="AR16" s="14">
        <v>3</v>
      </c>
      <c r="AS16" s="14">
        <v>3</v>
      </c>
      <c r="AT16" s="14">
        <v>5</v>
      </c>
      <c r="AU16" s="14">
        <v>3</v>
      </c>
      <c r="AV16" s="14">
        <v>4</v>
      </c>
      <c r="AW16" s="14">
        <v>3</v>
      </c>
      <c r="AX16" s="14">
        <v>4</v>
      </c>
      <c r="AY16" s="14">
        <v>3</v>
      </c>
      <c r="BA16" s="14">
        <v>10</v>
      </c>
      <c r="BB16" s="14">
        <v>1</v>
      </c>
      <c r="BC16" s="14">
        <v>1</v>
      </c>
      <c r="BD16" s="14">
        <v>2</v>
      </c>
      <c r="BE16" s="14">
        <v>1</v>
      </c>
      <c r="BF16" s="14">
        <v>1</v>
      </c>
      <c r="BG16" s="14">
        <v>1</v>
      </c>
      <c r="BH16" s="14">
        <v>1</v>
      </c>
      <c r="BI16" s="14">
        <v>1</v>
      </c>
      <c r="BJ16" s="14">
        <v>1</v>
      </c>
      <c r="BK16" s="14">
        <v>2</v>
      </c>
      <c r="BL16" s="14">
        <v>1</v>
      </c>
      <c r="BM16" s="14">
        <v>2</v>
      </c>
      <c r="BO16" s="14">
        <v>10</v>
      </c>
      <c r="BP16" s="14">
        <v>58</v>
      </c>
      <c r="BQ16" s="14">
        <v>43</v>
      </c>
      <c r="BR16" s="14">
        <v>15</v>
      </c>
      <c r="BU16" s="14"/>
      <c r="BV16" s="14">
        <v>31</v>
      </c>
      <c r="BW16" s="14">
        <v>12</v>
      </c>
      <c r="BX16" s="69">
        <v>0.27906976744186046</v>
      </c>
      <c r="BY16" s="14">
        <v>10</v>
      </c>
      <c r="BZ16" s="14">
        <v>5</v>
      </c>
      <c r="CA16" s="69">
        <v>0.33333333333333331</v>
      </c>
      <c r="CB16" s="69">
        <f>(TBL_Weekend[[#This Row],[2]]+TBL_Weekend[[#This Row],[5]])/(TBL_Weekend[[#This Row],[1]]+TBL_Weekend[[#This Row],[2]]+TBL_Weekend[[#This Row],[4]]+TBL_Weekend[[#This Row],[5]])</f>
        <v>0.29310344827586204</v>
      </c>
      <c r="CC16" s="14"/>
      <c r="CD16" s="4">
        <v>45933</v>
      </c>
      <c r="CE16" s="68" t="s">
        <v>84</v>
      </c>
      <c r="CF16" s="68" t="s">
        <v>81</v>
      </c>
      <c r="CG16" t="s">
        <v>96</v>
      </c>
    </row>
    <row r="17" spans="1:85" ht="15.75" thickBot="1" x14ac:dyDescent="0.3">
      <c r="A17" s="22">
        <v>45941</v>
      </c>
      <c r="B17" s="23">
        <v>15</v>
      </c>
      <c r="C17" s="23">
        <v>10</v>
      </c>
      <c r="D17" s="23">
        <v>12</v>
      </c>
      <c r="E17" s="38">
        <v>4</v>
      </c>
      <c r="F17" s="23" t="str">
        <f>VLOOKUP(TBL_Assignements[[#This Row],[Serv1]],Tableau1[],2,0)</f>
        <v>SM CAMOU</v>
      </c>
      <c r="G17" s="23" t="str">
        <f>VLOOKUP(TBL_Assignements[[#This Row],[Serv2]],Tableau1[],2,0)</f>
        <v>SM JAN</v>
      </c>
      <c r="H17" s="23" t="str">
        <f>VLOOKUP(TBL_Assignements[[#This Row],[Serv3]],Tableau1[],2,0)</f>
        <v>SM BONNIFAIT</v>
      </c>
      <c r="I17" s="38" t="str">
        <f>VLOOKUP(TBL_Assignements[[#This Row],[spare]],Tableau1[],2,0)</f>
        <v>SM MARTIN</v>
      </c>
      <c r="K17">
        <v>11</v>
      </c>
      <c r="L17" s="14" t="s">
        <v>179</v>
      </c>
      <c r="M17" s="14" t="s">
        <v>180</v>
      </c>
      <c r="N17" s="14" t="s">
        <v>181</v>
      </c>
      <c r="O17" s="14" t="s">
        <v>182</v>
      </c>
      <c r="P17" s="14" t="s">
        <v>317</v>
      </c>
      <c r="Q17" s="14" t="s">
        <v>318</v>
      </c>
      <c r="R17" s="14" t="s">
        <v>319</v>
      </c>
      <c r="S17" s="14" t="s">
        <v>320</v>
      </c>
      <c r="T17" s="14" t="s">
        <v>321</v>
      </c>
      <c r="U17" s="14" t="s">
        <v>322</v>
      </c>
      <c r="V17" s="14" t="s">
        <v>323</v>
      </c>
      <c r="W17" s="14" t="s">
        <v>324</v>
      </c>
      <c r="X17" s="14"/>
      <c r="Y17">
        <v>11</v>
      </c>
      <c r="Z17" s="14">
        <v>5</v>
      </c>
      <c r="AA17" s="14">
        <v>5</v>
      </c>
      <c r="AB17" s="14">
        <v>5</v>
      </c>
      <c r="AC17" s="14">
        <v>5</v>
      </c>
      <c r="AD17" s="14">
        <v>4</v>
      </c>
      <c r="AE17" s="14">
        <v>5</v>
      </c>
      <c r="AF17" s="14">
        <v>5</v>
      </c>
      <c r="AG17" s="14">
        <v>4</v>
      </c>
      <c r="AH17" s="14">
        <v>5</v>
      </c>
      <c r="AI17" s="14">
        <v>5</v>
      </c>
      <c r="AJ17" s="14">
        <v>5</v>
      </c>
      <c r="AK17" s="14">
        <v>5</v>
      </c>
      <c r="AM17" s="14">
        <v>11</v>
      </c>
      <c r="AN17" s="14">
        <v>4</v>
      </c>
      <c r="AO17" s="14">
        <v>3</v>
      </c>
      <c r="AP17" s="14">
        <v>4</v>
      </c>
      <c r="AQ17" s="14">
        <v>4</v>
      </c>
      <c r="AR17" s="14">
        <v>3</v>
      </c>
      <c r="AS17" s="14">
        <v>4</v>
      </c>
      <c r="AT17" s="14">
        <v>4</v>
      </c>
      <c r="AU17" s="14">
        <v>3</v>
      </c>
      <c r="AV17" s="14">
        <v>3</v>
      </c>
      <c r="AW17" s="14">
        <v>4</v>
      </c>
      <c r="AX17" s="14">
        <v>4</v>
      </c>
      <c r="AY17" s="14">
        <v>4</v>
      </c>
      <c r="BA17" s="14">
        <v>11</v>
      </c>
      <c r="BB17" s="14">
        <v>1</v>
      </c>
      <c r="BC17" s="14">
        <v>2</v>
      </c>
      <c r="BD17" s="14">
        <v>1</v>
      </c>
      <c r="BE17" s="14">
        <v>1</v>
      </c>
      <c r="BF17" s="14">
        <v>1</v>
      </c>
      <c r="BG17" s="14">
        <v>1</v>
      </c>
      <c r="BH17" s="14">
        <v>1</v>
      </c>
      <c r="BI17" s="14">
        <v>1</v>
      </c>
      <c r="BJ17" s="14">
        <v>2</v>
      </c>
      <c r="BK17" s="14">
        <v>1</v>
      </c>
      <c r="BL17" s="14">
        <v>1</v>
      </c>
      <c r="BM17" s="14">
        <v>1</v>
      </c>
      <c r="BO17" s="14">
        <v>11</v>
      </c>
      <c r="BP17" s="14">
        <v>58</v>
      </c>
      <c r="BQ17" s="14">
        <v>44</v>
      </c>
      <c r="BR17" s="14">
        <v>14</v>
      </c>
      <c r="BU17" s="14"/>
      <c r="BV17" s="14">
        <v>32</v>
      </c>
      <c r="BW17" s="14">
        <v>12</v>
      </c>
      <c r="BX17" s="69">
        <v>0.27272727272727271</v>
      </c>
      <c r="BY17" s="14">
        <v>9</v>
      </c>
      <c r="BZ17" s="14">
        <v>5</v>
      </c>
      <c r="CA17" s="69">
        <v>0.35714285714285715</v>
      </c>
      <c r="CB17" s="69">
        <f>(TBL_Weekend[[#This Row],[2]]+TBL_Weekend[[#This Row],[5]])/(TBL_Weekend[[#This Row],[1]]+TBL_Weekend[[#This Row],[2]]+TBL_Weekend[[#This Row],[4]]+TBL_Weekend[[#This Row],[5]])</f>
        <v>0.29310344827586204</v>
      </c>
      <c r="CC17" s="14"/>
      <c r="CD17" s="4">
        <v>45933</v>
      </c>
      <c r="CE17" s="68" t="s">
        <v>84</v>
      </c>
      <c r="CF17" s="68" t="s">
        <v>81</v>
      </c>
      <c r="CG17" t="s">
        <v>104</v>
      </c>
    </row>
    <row r="18" spans="1:85" ht="15.75" thickBot="1" x14ac:dyDescent="0.3">
      <c r="A18" s="22">
        <v>45942</v>
      </c>
      <c r="B18" s="23">
        <v>7</v>
      </c>
      <c r="C18" s="23">
        <v>23</v>
      </c>
      <c r="D18" s="23">
        <v>1</v>
      </c>
      <c r="E18" s="38">
        <v>17</v>
      </c>
      <c r="F18" s="23" t="str">
        <f>VLOOKUP(TBL_Assignements[[#This Row],[Serv1]],Tableau1[],2,0)</f>
        <v>SM BOUNNIN--LLENA</v>
      </c>
      <c r="G18" s="23" t="str">
        <f>VLOOKUP(TBL_Assignements[[#This Row],[Serv2]],Tableau1[],2,0)</f>
        <v>SM TOURNAYRE</v>
      </c>
      <c r="H18" s="23" t="str">
        <f>VLOOKUP(TBL_Assignements[[#This Row],[Serv3]],Tableau1[],2,0)</f>
        <v>SM MANTEAU</v>
      </c>
      <c r="I18" s="38" t="str">
        <f>VLOOKUP(TBL_Assignements[[#This Row],[spare]],Tableau1[],2,0)</f>
        <v>SM TRUPIT</v>
      </c>
      <c r="K18">
        <v>12</v>
      </c>
      <c r="L18" s="14" t="s">
        <v>183</v>
      </c>
      <c r="M18" s="14" t="s">
        <v>184</v>
      </c>
      <c r="N18" s="14" t="s">
        <v>185</v>
      </c>
      <c r="O18" s="14" t="s">
        <v>138</v>
      </c>
      <c r="P18" s="14" t="s">
        <v>325</v>
      </c>
      <c r="Q18" s="14" t="s">
        <v>326</v>
      </c>
      <c r="R18" s="14" t="s">
        <v>327</v>
      </c>
      <c r="S18" s="14" t="s">
        <v>328</v>
      </c>
      <c r="T18" s="14" t="s">
        <v>329</v>
      </c>
      <c r="U18" s="14" t="s">
        <v>330</v>
      </c>
      <c r="V18" s="14" t="s">
        <v>331</v>
      </c>
      <c r="W18" s="14" t="s">
        <v>332</v>
      </c>
      <c r="X18" s="14"/>
      <c r="Y18">
        <v>12</v>
      </c>
      <c r="Z18" s="14">
        <v>5</v>
      </c>
      <c r="AA18" s="14">
        <v>4</v>
      </c>
      <c r="AB18" s="14">
        <v>6</v>
      </c>
      <c r="AC18" s="14">
        <v>5</v>
      </c>
      <c r="AD18" s="14">
        <v>4</v>
      </c>
      <c r="AE18" s="14">
        <v>5</v>
      </c>
      <c r="AF18" s="14">
        <v>4</v>
      </c>
      <c r="AG18" s="14">
        <v>5</v>
      </c>
      <c r="AH18" s="14">
        <v>6</v>
      </c>
      <c r="AI18" s="14">
        <v>4</v>
      </c>
      <c r="AJ18" s="14">
        <v>5</v>
      </c>
      <c r="AK18" s="14">
        <v>5</v>
      </c>
      <c r="AM18" s="14">
        <v>12</v>
      </c>
      <c r="AN18" s="14">
        <v>4</v>
      </c>
      <c r="AO18" s="14">
        <v>3</v>
      </c>
      <c r="AP18" s="14">
        <v>5</v>
      </c>
      <c r="AQ18" s="14">
        <v>3</v>
      </c>
      <c r="AR18" s="14">
        <v>3</v>
      </c>
      <c r="AS18" s="14">
        <v>4</v>
      </c>
      <c r="AT18" s="14">
        <v>3</v>
      </c>
      <c r="AU18" s="14">
        <v>4</v>
      </c>
      <c r="AV18" s="14">
        <v>4</v>
      </c>
      <c r="AW18" s="14">
        <v>3</v>
      </c>
      <c r="AX18" s="14">
        <v>4</v>
      </c>
      <c r="AY18" s="14">
        <v>3</v>
      </c>
      <c r="BA18" s="14">
        <v>12</v>
      </c>
      <c r="BB18" s="14">
        <v>1</v>
      </c>
      <c r="BC18" s="14">
        <v>1</v>
      </c>
      <c r="BD18" s="14">
        <v>1</v>
      </c>
      <c r="BE18" s="14">
        <v>2</v>
      </c>
      <c r="BF18" s="14">
        <v>1</v>
      </c>
      <c r="BG18" s="14">
        <v>1</v>
      </c>
      <c r="BH18" s="14">
        <v>1</v>
      </c>
      <c r="BI18" s="14">
        <v>1</v>
      </c>
      <c r="BJ18" s="14">
        <v>2</v>
      </c>
      <c r="BK18" s="14">
        <v>1</v>
      </c>
      <c r="BL18" s="14">
        <v>1</v>
      </c>
      <c r="BM18" s="14">
        <v>2</v>
      </c>
      <c r="BO18" s="14">
        <v>12</v>
      </c>
      <c r="BP18" s="14">
        <v>58</v>
      </c>
      <c r="BQ18" s="14">
        <v>43</v>
      </c>
      <c r="BR18" s="14">
        <v>15</v>
      </c>
      <c r="BU18" s="14"/>
      <c r="BV18" s="14">
        <v>30</v>
      </c>
      <c r="BW18" s="14">
        <v>13</v>
      </c>
      <c r="BX18" s="69">
        <v>0.30232558139534882</v>
      </c>
      <c r="BY18" s="14">
        <v>11</v>
      </c>
      <c r="BZ18" s="14">
        <v>4</v>
      </c>
      <c r="CA18" s="69">
        <v>0.26666666666666666</v>
      </c>
      <c r="CB18" s="69">
        <f>(TBL_Weekend[[#This Row],[2]]+TBL_Weekend[[#This Row],[5]])/(TBL_Weekend[[#This Row],[1]]+TBL_Weekend[[#This Row],[2]]+TBL_Weekend[[#This Row],[4]]+TBL_Weekend[[#This Row],[5]])</f>
        <v>0.29310344827586204</v>
      </c>
      <c r="CC18" s="14"/>
      <c r="CD18" s="4">
        <v>45933</v>
      </c>
      <c r="CE18" s="68" t="s">
        <v>84</v>
      </c>
      <c r="CF18" s="68" t="s">
        <v>74</v>
      </c>
      <c r="CG18" t="s">
        <v>100</v>
      </c>
    </row>
    <row r="19" spans="1:85" ht="15.75" thickBot="1" x14ac:dyDescent="0.3">
      <c r="A19" s="22">
        <v>45943</v>
      </c>
      <c r="B19" s="23">
        <v>2</v>
      </c>
      <c r="C19" s="23">
        <v>21</v>
      </c>
      <c r="D19" s="23">
        <v>16</v>
      </c>
      <c r="E19" s="38">
        <v>25</v>
      </c>
      <c r="F19" s="23" t="str">
        <f>VLOOKUP(TBL_Assignements[[#This Row],[Serv1]],Tableau1[],2,0)</f>
        <v>SM RODIER</v>
      </c>
      <c r="G19" s="23" t="str">
        <f>VLOOKUP(TBL_Assignements[[#This Row],[Serv2]],Tableau1[],2,0)</f>
        <v>SM BEULQUE</v>
      </c>
      <c r="H19" s="23" t="str">
        <f>VLOOKUP(TBL_Assignements[[#This Row],[Serv3]],Tableau1[],2,0)</f>
        <v>SM TAYLOR</v>
      </c>
      <c r="I19" s="38" t="str">
        <f>VLOOKUP(TBL_Assignements[[#This Row],[spare]],Tableau1[],2,0)</f>
        <v>SM RISAL</v>
      </c>
      <c r="K19">
        <v>13</v>
      </c>
      <c r="L19" s="14" t="s">
        <v>186</v>
      </c>
      <c r="M19" s="14" t="s">
        <v>187</v>
      </c>
      <c r="N19" s="14" t="s">
        <v>188</v>
      </c>
      <c r="O19" s="14" t="s">
        <v>189</v>
      </c>
      <c r="P19" s="14" t="s">
        <v>333</v>
      </c>
      <c r="Q19" s="14" t="s">
        <v>334</v>
      </c>
      <c r="R19" s="14" t="s">
        <v>335</v>
      </c>
      <c r="S19" s="14" t="s">
        <v>336</v>
      </c>
      <c r="T19" s="14" t="s">
        <v>337</v>
      </c>
      <c r="U19" s="14" t="s">
        <v>338</v>
      </c>
      <c r="V19" s="14" t="s">
        <v>339</v>
      </c>
      <c r="W19" s="14" t="s">
        <v>340</v>
      </c>
      <c r="X19" s="14"/>
      <c r="Y19">
        <v>13</v>
      </c>
      <c r="Z19" s="14">
        <v>5</v>
      </c>
      <c r="AA19" s="14">
        <v>4</v>
      </c>
      <c r="AB19" s="14">
        <v>6</v>
      </c>
      <c r="AC19" s="14">
        <v>5</v>
      </c>
      <c r="AD19" s="14">
        <v>4</v>
      </c>
      <c r="AE19" s="14">
        <v>4</v>
      </c>
      <c r="AF19" s="14">
        <v>5</v>
      </c>
      <c r="AG19" s="14">
        <v>5</v>
      </c>
      <c r="AH19" s="14">
        <v>5</v>
      </c>
      <c r="AI19" s="14">
        <v>6</v>
      </c>
      <c r="AJ19" s="14">
        <v>5</v>
      </c>
      <c r="AK19" s="14">
        <v>4</v>
      </c>
      <c r="AM19" s="14">
        <v>13</v>
      </c>
      <c r="AN19" s="14">
        <v>4</v>
      </c>
      <c r="AO19" s="14">
        <v>3</v>
      </c>
      <c r="AP19" s="14">
        <v>4</v>
      </c>
      <c r="AQ19" s="14">
        <v>4</v>
      </c>
      <c r="AR19" s="14">
        <v>3</v>
      </c>
      <c r="AS19" s="14">
        <v>3</v>
      </c>
      <c r="AT19" s="14">
        <v>4</v>
      </c>
      <c r="AU19" s="14">
        <v>4</v>
      </c>
      <c r="AV19" s="14">
        <v>4</v>
      </c>
      <c r="AW19" s="14">
        <v>4</v>
      </c>
      <c r="AX19" s="14">
        <v>3</v>
      </c>
      <c r="AY19" s="14">
        <v>3</v>
      </c>
      <c r="BA19" s="14">
        <v>13</v>
      </c>
      <c r="BB19" s="14">
        <v>1</v>
      </c>
      <c r="BC19" s="14">
        <v>1</v>
      </c>
      <c r="BD19" s="14">
        <v>2</v>
      </c>
      <c r="BE19" s="14">
        <v>1</v>
      </c>
      <c r="BF19" s="14">
        <v>1</v>
      </c>
      <c r="BG19" s="14">
        <v>1</v>
      </c>
      <c r="BH19" s="14">
        <v>1</v>
      </c>
      <c r="BI19" s="14">
        <v>1</v>
      </c>
      <c r="BJ19" s="14">
        <v>1</v>
      </c>
      <c r="BK19" s="14">
        <v>2</v>
      </c>
      <c r="BL19" s="14">
        <v>2</v>
      </c>
      <c r="BM19" s="14">
        <v>1</v>
      </c>
      <c r="BO19" s="14">
        <v>13</v>
      </c>
      <c r="BP19" s="14">
        <v>58</v>
      </c>
      <c r="BQ19" s="14">
        <v>43</v>
      </c>
      <c r="BR19" s="14">
        <v>15</v>
      </c>
      <c r="BU19" s="14"/>
      <c r="BV19" s="14">
        <v>31</v>
      </c>
      <c r="BW19" s="14">
        <v>12</v>
      </c>
      <c r="BX19" s="69">
        <v>0.27906976744186046</v>
      </c>
      <c r="BY19" s="14">
        <v>11</v>
      </c>
      <c r="BZ19" s="14">
        <v>4</v>
      </c>
      <c r="CA19" s="69">
        <v>0.26666666666666666</v>
      </c>
      <c r="CB19" s="69">
        <f>(TBL_Weekend[[#This Row],[2]]+TBL_Weekend[[#This Row],[5]])/(TBL_Weekend[[#This Row],[1]]+TBL_Weekend[[#This Row],[2]]+TBL_Weekend[[#This Row],[4]]+TBL_Weekend[[#This Row],[5]])</f>
        <v>0.27586206896551724</v>
      </c>
      <c r="CC19" s="14"/>
      <c r="CD19" s="4">
        <v>45934</v>
      </c>
      <c r="CE19" s="68" t="s">
        <v>85</v>
      </c>
      <c r="CF19" s="68" t="s">
        <v>81</v>
      </c>
      <c r="CG19" t="s">
        <v>108</v>
      </c>
    </row>
    <row r="20" spans="1:85" ht="15.75" thickBot="1" x14ac:dyDescent="0.3">
      <c r="A20" s="22">
        <v>45944</v>
      </c>
      <c r="B20" s="23">
        <v>24</v>
      </c>
      <c r="C20" s="23">
        <v>9</v>
      </c>
      <c r="D20" s="23">
        <v>11</v>
      </c>
      <c r="E20" s="38">
        <v>7</v>
      </c>
      <c r="F20" s="23" t="str">
        <f>VLOOKUP(TBL_Assignements[[#This Row],[Serv1]],Tableau1[],2,0)</f>
        <v>SM AZERTY</v>
      </c>
      <c r="G20" s="23" t="str">
        <f>VLOOKUP(TBL_Assignements[[#This Row],[Serv2]],Tableau1[],2,0)</f>
        <v>SM CHAPART</v>
      </c>
      <c r="H20" s="23" t="str">
        <f>VLOOKUP(TBL_Assignements[[#This Row],[Serv3]],Tableau1[],2,0)</f>
        <v>SM PAILLARD</v>
      </c>
      <c r="I20" s="38" t="str">
        <f>VLOOKUP(TBL_Assignements[[#This Row],[spare]],Tableau1[],2,0)</f>
        <v>SM BOUNNIN--LLENA</v>
      </c>
      <c r="K20">
        <v>14</v>
      </c>
      <c r="L20" s="14" t="s">
        <v>190</v>
      </c>
      <c r="M20" s="14" t="s">
        <v>191</v>
      </c>
      <c r="N20" s="14" t="s">
        <v>192</v>
      </c>
      <c r="O20" s="14" t="s">
        <v>193</v>
      </c>
      <c r="P20" s="14" t="s">
        <v>341</v>
      </c>
      <c r="Q20" s="14" t="s">
        <v>342</v>
      </c>
      <c r="R20" s="14" t="s">
        <v>343</v>
      </c>
      <c r="S20" s="14" t="s">
        <v>344</v>
      </c>
      <c r="T20" s="14" t="s">
        <v>345</v>
      </c>
      <c r="U20" s="14" t="s">
        <v>346</v>
      </c>
      <c r="V20" s="14" t="s">
        <v>347</v>
      </c>
      <c r="W20" s="14" t="s">
        <v>348</v>
      </c>
      <c r="X20" s="14"/>
      <c r="Y20">
        <v>14</v>
      </c>
      <c r="Z20" s="14">
        <v>5</v>
      </c>
      <c r="AA20" s="14">
        <v>5</v>
      </c>
      <c r="AB20" s="14">
        <v>5</v>
      </c>
      <c r="AC20" s="14">
        <v>4</v>
      </c>
      <c r="AD20" s="14">
        <v>5</v>
      </c>
      <c r="AE20" s="14">
        <v>5</v>
      </c>
      <c r="AF20" s="14">
        <v>5</v>
      </c>
      <c r="AG20" s="14">
        <v>5</v>
      </c>
      <c r="AH20" s="14">
        <v>5</v>
      </c>
      <c r="AI20" s="14">
        <v>4</v>
      </c>
      <c r="AJ20" s="14">
        <v>6</v>
      </c>
      <c r="AK20" s="14">
        <v>4</v>
      </c>
      <c r="AM20" s="14">
        <v>14</v>
      </c>
      <c r="AN20" s="14">
        <v>4</v>
      </c>
      <c r="AO20" s="14">
        <v>4</v>
      </c>
      <c r="AP20" s="14">
        <v>3</v>
      </c>
      <c r="AQ20" s="14">
        <v>3</v>
      </c>
      <c r="AR20" s="14">
        <v>4</v>
      </c>
      <c r="AS20" s="14">
        <v>4</v>
      </c>
      <c r="AT20" s="14">
        <v>3</v>
      </c>
      <c r="AU20" s="14">
        <v>4</v>
      </c>
      <c r="AV20" s="14">
        <v>4</v>
      </c>
      <c r="AW20" s="14">
        <v>3</v>
      </c>
      <c r="AX20" s="14">
        <v>4</v>
      </c>
      <c r="AY20" s="14">
        <v>4</v>
      </c>
      <c r="BA20" s="14">
        <v>14</v>
      </c>
      <c r="BB20" s="14">
        <v>1</v>
      </c>
      <c r="BC20" s="14">
        <v>1</v>
      </c>
      <c r="BD20" s="14">
        <v>2</v>
      </c>
      <c r="BE20" s="14">
        <v>1</v>
      </c>
      <c r="BF20" s="14">
        <v>1</v>
      </c>
      <c r="BG20" s="14">
        <v>1</v>
      </c>
      <c r="BH20" s="14">
        <v>2</v>
      </c>
      <c r="BI20" s="14">
        <v>1</v>
      </c>
      <c r="BJ20" s="14">
        <v>1</v>
      </c>
      <c r="BK20" s="14">
        <v>1</v>
      </c>
      <c r="BL20" s="14">
        <v>2</v>
      </c>
      <c r="BM20" s="14">
        <v>0</v>
      </c>
      <c r="BO20" s="14">
        <v>14</v>
      </c>
      <c r="BP20" s="14">
        <v>58</v>
      </c>
      <c r="BQ20" s="14">
        <v>44</v>
      </c>
      <c r="BR20" s="14">
        <v>14</v>
      </c>
      <c r="BU20" s="14"/>
      <c r="BV20" s="14">
        <v>31</v>
      </c>
      <c r="BW20" s="14">
        <v>13</v>
      </c>
      <c r="BX20" s="69">
        <v>0.29545454545454547</v>
      </c>
      <c r="BY20" s="14">
        <v>9</v>
      </c>
      <c r="BZ20" s="14">
        <v>5</v>
      </c>
      <c r="CA20" s="69">
        <v>0.35714285714285715</v>
      </c>
      <c r="CB20" s="69">
        <f>(TBL_Weekend[[#This Row],[2]]+TBL_Weekend[[#This Row],[5]])/(TBL_Weekend[[#This Row],[1]]+TBL_Weekend[[#This Row],[2]]+TBL_Weekend[[#This Row],[4]]+TBL_Weekend[[#This Row],[5]])</f>
        <v>0.31034482758620691</v>
      </c>
      <c r="CC20" s="14"/>
      <c r="CD20" s="4">
        <v>45934</v>
      </c>
      <c r="CE20" s="68" t="s">
        <v>85</v>
      </c>
      <c r="CF20" s="68" t="s">
        <v>81</v>
      </c>
      <c r="CG20" t="s">
        <v>98</v>
      </c>
    </row>
    <row r="21" spans="1:85" ht="15.75" thickBot="1" x14ac:dyDescent="0.3">
      <c r="A21" s="22">
        <v>45945</v>
      </c>
      <c r="B21" s="23">
        <v>17</v>
      </c>
      <c r="C21" s="23">
        <v>4</v>
      </c>
      <c r="D21" s="23">
        <v>8</v>
      </c>
      <c r="E21" s="38">
        <v>3</v>
      </c>
      <c r="F21" s="23" t="str">
        <f>VLOOKUP(TBL_Assignements[[#This Row],[Serv1]],Tableau1[],2,0)</f>
        <v>SM TRUPIT</v>
      </c>
      <c r="G21" s="23" t="str">
        <f>VLOOKUP(TBL_Assignements[[#This Row],[Serv2]],Tableau1[],2,0)</f>
        <v>SM MARTIN</v>
      </c>
      <c r="H21" s="23" t="str">
        <f>VLOOKUP(TBL_Assignements[[#This Row],[Serv3]],Tableau1[],2,0)</f>
        <v>SM DEL ROSSO</v>
      </c>
      <c r="I21" s="38" t="str">
        <f>VLOOKUP(TBL_Assignements[[#This Row],[spare]],Tableau1[],2,0)</f>
        <v>SM CRETON</v>
      </c>
      <c r="K21">
        <v>15</v>
      </c>
      <c r="L21" s="14" t="s">
        <v>194</v>
      </c>
      <c r="M21" s="14" t="s">
        <v>195</v>
      </c>
      <c r="N21" s="14" t="s">
        <v>196</v>
      </c>
      <c r="O21" s="14" t="s">
        <v>197</v>
      </c>
      <c r="P21" s="14" t="s">
        <v>349</v>
      </c>
      <c r="Q21" s="14" t="s">
        <v>350</v>
      </c>
      <c r="R21" s="14" t="s">
        <v>351</v>
      </c>
      <c r="S21" s="14" t="s">
        <v>352</v>
      </c>
      <c r="T21" s="14" t="s">
        <v>353</v>
      </c>
      <c r="U21" s="14" t="s">
        <v>354</v>
      </c>
      <c r="V21" s="14" t="s">
        <v>355</v>
      </c>
      <c r="W21" s="14" t="s">
        <v>356</v>
      </c>
      <c r="X21" s="14"/>
      <c r="Y21">
        <v>15</v>
      </c>
      <c r="Z21" s="14">
        <v>5</v>
      </c>
      <c r="AA21" s="14">
        <v>4</v>
      </c>
      <c r="AB21" s="14">
        <v>5</v>
      </c>
      <c r="AC21" s="14">
        <v>5</v>
      </c>
      <c r="AD21" s="14">
        <v>5</v>
      </c>
      <c r="AE21" s="14">
        <v>5</v>
      </c>
      <c r="AF21" s="14">
        <v>4</v>
      </c>
      <c r="AG21" s="14">
        <v>6</v>
      </c>
      <c r="AH21" s="14">
        <v>5</v>
      </c>
      <c r="AI21" s="14">
        <v>4</v>
      </c>
      <c r="AJ21" s="14">
        <v>5</v>
      </c>
      <c r="AK21" s="14">
        <v>5</v>
      </c>
      <c r="AM21" s="14">
        <v>15</v>
      </c>
      <c r="AN21" s="14">
        <v>4</v>
      </c>
      <c r="AO21" s="14">
        <v>3</v>
      </c>
      <c r="AP21" s="14">
        <v>4</v>
      </c>
      <c r="AQ21" s="14">
        <v>4</v>
      </c>
      <c r="AR21" s="14">
        <v>3</v>
      </c>
      <c r="AS21" s="14">
        <v>4</v>
      </c>
      <c r="AT21" s="14">
        <v>3</v>
      </c>
      <c r="AU21" s="14">
        <v>4</v>
      </c>
      <c r="AV21" s="14">
        <v>4</v>
      </c>
      <c r="AW21" s="14">
        <v>3</v>
      </c>
      <c r="AX21" s="14">
        <v>4</v>
      </c>
      <c r="AY21" s="14">
        <v>4</v>
      </c>
      <c r="BA21" s="14">
        <v>15</v>
      </c>
      <c r="BB21" s="14">
        <v>1</v>
      </c>
      <c r="BC21" s="14">
        <v>1</v>
      </c>
      <c r="BD21" s="14">
        <v>1</v>
      </c>
      <c r="BE21" s="14">
        <v>1</v>
      </c>
      <c r="BF21" s="14">
        <v>2</v>
      </c>
      <c r="BG21" s="14">
        <v>1</v>
      </c>
      <c r="BH21" s="14">
        <v>1</v>
      </c>
      <c r="BI21" s="14">
        <v>2</v>
      </c>
      <c r="BJ21" s="14">
        <v>1</v>
      </c>
      <c r="BK21" s="14">
        <v>1</v>
      </c>
      <c r="BL21" s="14">
        <v>1</v>
      </c>
      <c r="BM21" s="14">
        <v>1</v>
      </c>
      <c r="BO21" s="14">
        <v>15</v>
      </c>
      <c r="BP21" s="14">
        <v>58</v>
      </c>
      <c r="BQ21" s="14">
        <v>44</v>
      </c>
      <c r="BR21" s="14">
        <v>14</v>
      </c>
      <c r="BU21" s="14"/>
      <c r="BV21" s="14">
        <v>31</v>
      </c>
      <c r="BW21" s="14">
        <v>13</v>
      </c>
      <c r="BX21" s="69">
        <v>0.29545454545454547</v>
      </c>
      <c r="BY21" s="14">
        <v>9</v>
      </c>
      <c r="BZ21" s="14">
        <v>5</v>
      </c>
      <c r="CA21" s="69">
        <v>0.35714285714285715</v>
      </c>
      <c r="CB21" s="69">
        <f>(TBL_Weekend[[#This Row],[2]]+TBL_Weekend[[#This Row],[5]])/(TBL_Weekend[[#This Row],[1]]+TBL_Weekend[[#This Row],[2]]+TBL_Weekend[[#This Row],[4]]+TBL_Weekend[[#This Row],[5]])</f>
        <v>0.31034482758620691</v>
      </c>
      <c r="CC21" s="14"/>
      <c r="CD21" s="4">
        <v>45934</v>
      </c>
      <c r="CE21" s="68" t="s">
        <v>85</v>
      </c>
      <c r="CF21" s="68" t="s">
        <v>81</v>
      </c>
      <c r="CG21" t="s">
        <v>105</v>
      </c>
    </row>
    <row r="22" spans="1:85" ht="15.75" thickBot="1" x14ac:dyDescent="0.3">
      <c r="A22" s="22">
        <v>45946</v>
      </c>
      <c r="B22" s="23">
        <v>5</v>
      </c>
      <c r="C22" s="23">
        <v>20</v>
      </c>
      <c r="D22" s="23">
        <v>6</v>
      </c>
      <c r="E22" s="38">
        <v>18</v>
      </c>
      <c r="F22" s="23" t="str">
        <f>VLOOKUP(TBL_Assignements[[#This Row],[Serv1]],Tableau1[],2,0)</f>
        <v>SM POMARES</v>
      </c>
      <c r="G22" s="23" t="str">
        <f>VLOOKUP(TBL_Assignements[[#This Row],[Serv2]],Tableau1[],2,0)</f>
        <v>SM ENGRAND</v>
      </c>
      <c r="H22" s="23" t="str">
        <f>VLOOKUP(TBL_Assignements[[#This Row],[Serv3]],Tableau1[],2,0)</f>
        <v>sm boury</v>
      </c>
      <c r="I22" s="38" t="str">
        <f>VLOOKUP(TBL_Assignements[[#This Row],[spare]],Tableau1[],2,0)</f>
        <v>SM DESAUTE</v>
      </c>
      <c r="K22">
        <v>16</v>
      </c>
      <c r="L22" s="14" t="s">
        <v>198</v>
      </c>
      <c r="M22" s="14" t="s">
        <v>199</v>
      </c>
      <c r="N22" s="14" t="s">
        <v>200</v>
      </c>
      <c r="O22" s="14" t="s">
        <v>201</v>
      </c>
      <c r="P22" s="14" t="s">
        <v>357</v>
      </c>
      <c r="Q22" s="14" t="s">
        <v>358</v>
      </c>
      <c r="R22" s="14" t="s">
        <v>359</v>
      </c>
      <c r="S22" s="14" t="s">
        <v>360</v>
      </c>
      <c r="T22" s="14" t="s">
        <v>361</v>
      </c>
      <c r="U22" s="14" t="s">
        <v>362</v>
      </c>
      <c r="V22" s="14" t="s">
        <v>363</v>
      </c>
      <c r="W22" s="14" t="s">
        <v>364</v>
      </c>
      <c r="X22" s="14"/>
      <c r="Y22">
        <v>16</v>
      </c>
      <c r="Z22" s="14">
        <v>5</v>
      </c>
      <c r="AA22" s="14">
        <v>4</v>
      </c>
      <c r="AB22" s="14">
        <v>5</v>
      </c>
      <c r="AC22" s="14">
        <v>5</v>
      </c>
      <c r="AD22" s="14">
        <v>5</v>
      </c>
      <c r="AE22" s="14">
        <v>5</v>
      </c>
      <c r="AF22" s="14">
        <v>5</v>
      </c>
      <c r="AG22" s="14">
        <v>5</v>
      </c>
      <c r="AH22" s="14">
        <v>5</v>
      </c>
      <c r="AI22" s="14">
        <v>5</v>
      </c>
      <c r="AJ22" s="14">
        <v>5</v>
      </c>
      <c r="AK22" s="14">
        <v>4</v>
      </c>
      <c r="AM22" s="14">
        <v>16</v>
      </c>
      <c r="AN22" s="14">
        <v>3</v>
      </c>
      <c r="AO22" s="14">
        <v>4</v>
      </c>
      <c r="AP22" s="14">
        <v>4</v>
      </c>
      <c r="AQ22" s="14">
        <v>3</v>
      </c>
      <c r="AR22" s="14">
        <v>4</v>
      </c>
      <c r="AS22" s="14">
        <v>4</v>
      </c>
      <c r="AT22" s="14">
        <v>4</v>
      </c>
      <c r="AU22" s="14">
        <v>3</v>
      </c>
      <c r="AV22" s="14">
        <v>4</v>
      </c>
      <c r="AW22" s="14">
        <v>3</v>
      </c>
      <c r="AX22" s="14">
        <v>4</v>
      </c>
      <c r="AY22" s="14">
        <v>3</v>
      </c>
      <c r="BA22" s="14">
        <v>16</v>
      </c>
      <c r="BB22" s="14">
        <v>2</v>
      </c>
      <c r="BC22" s="14">
        <v>0</v>
      </c>
      <c r="BD22" s="14">
        <v>1</v>
      </c>
      <c r="BE22" s="14">
        <v>2</v>
      </c>
      <c r="BF22" s="14">
        <v>1</v>
      </c>
      <c r="BG22" s="14">
        <v>1</v>
      </c>
      <c r="BH22" s="14">
        <v>1</v>
      </c>
      <c r="BI22" s="14">
        <v>2</v>
      </c>
      <c r="BJ22" s="14">
        <v>1</v>
      </c>
      <c r="BK22" s="14">
        <v>2</v>
      </c>
      <c r="BL22" s="14">
        <v>1</v>
      </c>
      <c r="BM22" s="14">
        <v>1</v>
      </c>
      <c r="BO22" s="14">
        <v>16</v>
      </c>
      <c r="BP22" s="14">
        <v>58</v>
      </c>
      <c r="BQ22" s="14">
        <v>43</v>
      </c>
      <c r="BR22" s="14">
        <v>15</v>
      </c>
      <c r="BU22" s="14"/>
      <c r="BV22" s="14">
        <v>31</v>
      </c>
      <c r="BW22" s="14">
        <v>12</v>
      </c>
      <c r="BX22" s="69">
        <v>0.27906976744186046</v>
      </c>
      <c r="BY22" s="14">
        <v>12</v>
      </c>
      <c r="BZ22" s="14">
        <v>3</v>
      </c>
      <c r="CA22" s="69">
        <v>0.2</v>
      </c>
      <c r="CB22" s="69">
        <f>(TBL_Weekend[[#This Row],[2]]+TBL_Weekend[[#This Row],[5]])/(TBL_Weekend[[#This Row],[1]]+TBL_Weekend[[#This Row],[2]]+TBL_Weekend[[#This Row],[4]]+TBL_Weekend[[#This Row],[5]])</f>
        <v>0.25862068965517243</v>
      </c>
      <c r="CC22" s="14"/>
      <c r="CD22" s="4">
        <v>45934</v>
      </c>
      <c r="CE22" s="68" t="s">
        <v>85</v>
      </c>
      <c r="CF22" s="68" t="s">
        <v>74</v>
      </c>
      <c r="CG22" t="s">
        <v>133</v>
      </c>
    </row>
    <row r="23" spans="1:85" ht="15.75" thickBot="1" x14ac:dyDescent="0.3">
      <c r="A23" s="22">
        <v>45947</v>
      </c>
      <c r="B23" s="23">
        <v>1</v>
      </c>
      <c r="C23" s="23">
        <v>10</v>
      </c>
      <c r="D23" s="23">
        <v>15</v>
      </c>
      <c r="E23" s="38">
        <v>14</v>
      </c>
      <c r="F23" s="23" t="str">
        <f>VLOOKUP(TBL_Assignements[[#This Row],[Serv1]],Tableau1[],2,0)</f>
        <v>SM MANTEAU</v>
      </c>
      <c r="G23" s="23" t="str">
        <f>VLOOKUP(TBL_Assignements[[#This Row],[Serv2]],Tableau1[],2,0)</f>
        <v>SM JAN</v>
      </c>
      <c r="H23" s="23" t="str">
        <f>VLOOKUP(TBL_Assignements[[#This Row],[Serv3]],Tableau1[],2,0)</f>
        <v>SM CAMOU</v>
      </c>
      <c r="I23" s="38" t="str">
        <f>VLOOKUP(TBL_Assignements[[#This Row],[spare]],Tableau1[],2,0)</f>
        <v>SM LASNIER</v>
      </c>
      <c r="K23">
        <v>17</v>
      </c>
      <c r="L23" s="14" t="s">
        <v>202</v>
      </c>
      <c r="M23" s="14" t="s">
        <v>203</v>
      </c>
      <c r="N23" s="14" t="s">
        <v>204</v>
      </c>
      <c r="O23" s="14" t="s">
        <v>205</v>
      </c>
      <c r="P23" s="14" t="s">
        <v>365</v>
      </c>
      <c r="Q23" s="14" t="s">
        <v>366</v>
      </c>
      <c r="R23" s="14" t="s">
        <v>367</v>
      </c>
      <c r="S23" s="14" t="s">
        <v>368</v>
      </c>
      <c r="T23" s="14" t="s">
        <v>369</v>
      </c>
      <c r="U23" s="14" t="s">
        <v>370</v>
      </c>
      <c r="V23" s="14" t="s">
        <v>371</v>
      </c>
      <c r="W23" s="14" t="s">
        <v>372</v>
      </c>
      <c r="X23" s="14"/>
      <c r="Y23">
        <v>17</v>
      </c>
      <c r="Z23" s="14">
        <v>5</v>
      </c>
      <c r="AA23" s="14">
        <v>5</v>
      </c>
      <c r="AB23" s="14">
        <v>4</v>
      </c>
      <c r="AC23" s="14">
        <v>5</v>
      </c>
      <c r="AD23" s="14">
        <v>5</v>
      </c>
      <c r="AE23" s="14">
        <v>5</v>
      </c>
      <c r="AF23" s="14">
        <v>5</v>
      </c>
      <c r="AG23" s="14">
        <v>5</v>
      </c>
      <c r="AH23" s="14">
        <v>5</v>
      </c>
      <c r="AI23" s="14">
        <v>5</v>
      </c>
      <c r="AJ23" s="14">
        <v>5</v>
      </c>
      <c r="AK23" s="14">
        <v>4</v>
      </c>
      <c r="AM23" s="14">
        <v>17</v>
      </c>
      <c r="AN23" s="14">
        <v>4</v>
      </c>
      <c r="AO23" s="14">
        <v>4</v>
      </c>
      <c r="AP23" s="14">
        <v>3</v>
      </c>
      <c r="AQ23" s="14">
        <v>3</v>
      </c>
      <c r="AR23" s="14">
        <v>4</v>
      </c>
      <c r="AS23" s="14">
        <v>3</v>
      </c>
      <c r="AT23" s="14">
        <v>4</v>
      </c>
      <c r="AU23" s="14">
        <v>4</v>
      </c>
      <c r="AV23" s="14">
        <v>4</v>
      </c>
      <c r="AW23" s="14">
        <v>3</v>
      </c>
      <c r="AX23" s="14">
        <v>4</v>
      </c>
      <c r="AY23" s="14">
        <v>3</v>
      </c>
      <c r="BA23" s="14">
        <v>17</v>
      </c>
      <c r="BB23" s="14">
        <v>1</v>
      </c>
      <c r="BC23" s="14">
        <v>1</v>
      </c>
      <c r="BD23" s="14">
        <v>1</v>
      </c>
      <c r="BE23" s="14">
        <v>2</v>
      </c>
      <c r="BF23" s="14">
        <v>1</v>
      </c>
      <c r="BG23" s="14">
        <v>2</v>
      </c>
      <c r="BH23" s="14">
        <v>1</v>
      </c>
      <c r="BI23" s="14">
        <v>1</v>
      </c>
      <c r="BJ23" s="14">
        <v>1</v>
      </c>
      <c r="BK23" s="14">
        <v>2</v>
      </c>
      <c r="BL23" s="14">
        <v>1</v>
      </c>
      <c r="BM23" s="14">
        <v>1</v>
      </c>
      <c r="BO23" s="14">
        <v>17</v>
      </c>
      <c r="BP23" s="14">
        <v>58</v>
      </c>
      <c r="BQ23" s="14">
        <v>43</v>
      </c>
      <c r="BR23" s="14">
        <v>15</v>
      </c>
      <c r="BU23" s="14"/>
      <c r="BV23" s="14">
        <v>30</v>
      </c>
      <c r="BW23" s="14">
        <v>13</v>
      </c>
      <c r="BX23" s="69">
        <v>0.30232558139534882</v>
      </c>
      <c r="BY23" s="14">
        <v>11</v>
      </c>
      <c r="BZ23" s="14">
        <v>4</v>
      </c>
      <c r="CA23" s="69">
        <v>0.26666666666666666</v>
      </c>
      <c r="CB23" s="69">
        <f>(TBL_Weekend[[#This Row],[2]]+TBL_Weekend[[#This Row],[5]])/(TBL_Weekend[[#This Row],[1]]+TBL_Weekend[[#This Row],[2]]+TBL_Weekend[[#This Row],[4]]+TBL_Weekend[[#This Row],[5]])</f>
        <v>0.29310344827586204</v>
      </c>
      <c r="CC23" s="14"/>
      <c r="CD23" s="4">
        <v>45935</v>
      </c>
      <c r="CE23" s="68" t="s">
        <v>85</v>
      </c>
      <c r="CF23" s="68" t="s">
        <v>81</v>
      </c>
      <c r="CG23" t="s">
        <v>89</v>
      </c>
    </row>
    <row r="24" spans="1:85" ht="15.75" thickBot="1" x14ac:dyDescent="0.3">
      <c r="A24" s="22">
        <v>45948</v>
      </c>
      <c r="B24" s="23">
        <v>2</v>
      </c>
      <c r="C24" s="23">
        <v>13</v>
      </c>
      <c r="D24" s="23">
        <v>22</v>
      </c>
      <c r="E24" s="38">
        <v>12</v>
      </c>
      <c r="F24" s="23" t="str">
        <f>VLOOKUP(TBL_Assignements[[#This Row],[Serv1]],Tableau1[],2,0)</f>
        <v>SM RODIER</v>
      </c>
      <c r="G24" s="23" t="str">
        <f>VLOOKUP(TBL_Assignements[[#This Row],[Serv2]],Tableau1[],2,0)</f>
        <v>SM VRIGNAUD</v>
      </c>
      <c r="H24" s="23" t="str">
        <f>VLOOKUP(TBL_Assignements[[#This Row],[Serv3]],Tableau1[],2,0)</f>
        <v>SM TAILLANDIER</v>
      </c>
      <c r="I24" s="38" t="str">
        <f>VLOOKUP(TBL_Assignements[[#This Row],[spare]],Tableau1[],2,0)</f>
        <v>SM BONNIFAIT</v>
      </c>
      <c r="K24">
        <v>18</v>
      </c>
      <c r="L24" s="14" t="s">
        <v>206</v>
      </c>
      <c r="M24" s="14" t="s">
        <v>207</v>
      </c>
      <c r="N24" s="14" t="s">
        <v>137</v>
      </c>
      <c r="O24" s="14" t="s">
        <v>208</v>
      </c>
      <c r="P24" s="14" t="s">
        <v>373</v>
      </c>
      <c r="Q24" s="14" t="s">
        <v>374</v>
      </c>
      <c r="R24" s="14" t="s">
        <v>375</v>
      </c>
      <c r="S24" s="14" t="s">
        <v>376</v>
      </c>
      <c r="T24" s="14" t="s">
        <v>377</v>
      </c>
      <c r="U24" s="14" t="s">
        <v>378</v>
      </c>
      <c r="V24" s="14" t="s">
        <v>379</v>
      </c>
      <c r="W24" s="14" t="s">
        <v>380</v>
      </c>
      <c r="X24" s="14"/>
      <c r="Y24">
        <v>18</v>
      </c>
      <c r="Z24" s="14">
        <v>5</v>
      </c>
      <c r="AA24" s="14">
        <v>4</v>
      </c>
      <c r="AB24" s="14">
        <v>6</v>
      </c>
      <c r="AC24" s="14">
        <v>5</v>
      </c>
      <c r="AD24" s="14">
        <v>4</v>
      </c>
      <c r="AE24" s="14">
        <v>5</v>
      </c>
      <c r="AF24" s="14">
        <v>5</v>
      </c>
      <c r="AG24" s="14">
        <v>5</v>
      </c>
      <c r="AH24" s="14">
        <v>4</v>
      </c>
      <c r="AI24" s="14">
        <v>6</v>
      </c>
      <c r="AJ24" s="14">
        <v>4</v>
      </c>
      <c r="AK24" s="14">
        <v>5</v>
      </c>
      <c r="AM24" s="14">
        <v>18</v>
      </c>
      <c r="AN24" s="14">
        <v>3</v>
      </c>
      <c r="AO24" s="14">
        <v>4</v>
      </c>
      <c r="AP24" s="14">
        <v>4</v>
      </c>
      <c r="AQ24" s="14">
        <v>4</v>
      </c>
      <c r="AR24" s="14">
        <v>3</v>
      </c>
      <c r="AS24" s="14">
        <v>4</v>
      </c>
      <c r="AT24" s="14">
        <v>3</v>
      </c>
      <c r="AU24" s="14">
        <v>4</v>
      </c>
      <c r="AV24" s="14">
        <v>3</v>
      </c>
      <c r="AW24" s="14">
        <v>5</v>
      </c>
      <c r="AX24" s="14">
        <v>3</v>
      </c>
      <c r="AY24" s="14">
        <v>3</v>
      </c>
      <c r="BA24" s="14">
        <v>18</v>
      </c>
      <c r="BB24" s="14">
        <v>2</v>
      </c>
      <c r="BC24" s="14">
        <v>0</v>
      </c>
      <c r="BD24" s="14">
        <v>2</v>
      </c>
      <c r="BE24" s="14">
        <v>1</v>
      </c>
      <c r="BF24" s="14">
        <v>1</v>
      </c>
      <c r="BG24" s="14">
        <v>1</v>
      </c>
      <c r="BH24" s="14">
        <v>2</v>
      </c>
      <c r="BI24" s="14">
        <v>1</v>
      </c>
      <c r="BJ24" s="14">
        <v>1</v>
      </c>
      <c r="BK24" s="14">
        <v>1</v>
      </c>
      <c r="BL24" s="14">
        <v>1</v>
      </c>
      <c r="BM24" s="14">
        <v>2</v>
      </c>
      <c r="BO24" s="14">
        <v>18</v>
      </c>
      <c r="BP24" s="14">
        <v>58</v>
      </c>
      <c r="BQ24" s="14">
        <v>43</v>
      </c>
      <c r="BR24" s="14">
        <v>15</v>
      </c>
      <c r="BU24" s="14"/>
      <c r="BV24" s="14">
        <v>31</v>
      </c>
      <c r="BW24" s="14">
        <v>12</v>
      </c>
      <c r="BX24" s="69">
        <v>0.27906976744186046</v>
      </c>
      <c r="BY24" s="14">
        <v>11</v>
      </c>
      <c r="BZ24" s="14">
        <v>4</v>
      </c>
      <c r="CA24" s="69">
        <v>0.26666666666666666</v>
      </c>
      <c r="CB24" s="69">
        <f>(TBL_Weekend[[#This Row],[2]]+TBL_Weekend[[#This Row],[5]])/(TBL_Weekend[[#This Row],[1]]+TBL_Weekend[[#This Row],[2]]+TBL_Weekend[[#This Row],[4]]+TBL_Weekend[[#This Row],[5]])</f>
        <v>0.27586206896551724</v>
      </c>
      <c r="CC24" s="14"/>
      <c r="CD24" s="4">
        <v>45935</v>
      </c>
      <c r="CE24" s="68" t="s">
        <v>85</v>
      </c>
      <c r="CF24" s="68" t="s">
        <v>81</v>
      </c>
      <c r="CG24" t="s">
        <v>102</v>
      </c>
    </row>
    <row r="25" spans="1:85" ht="15.75" thickBot="1" x14ac:dyDescent="0.3">
      <c r="A25" s="22">
        <v>45949</v>
      </c>
      <c r="B25" s="23">
        <v>23</v>
      </c>
      <c r="C25" s="23">
        <v>16</v>
      </c>
      <c r="D25" s="23">
        <v>6</v>
      </c>
      <c r="E25" s="38">
        <v>15</v>
      </c>
      <c r="F25" s="23" t="str">
        <f>VLOOKUP(TBL_Assignements[[#This Row],[Serv1]],Tableau1[],2,0)</f>
        <v>SM TOURNAYRE</v>
      </c>
      <c r="G25" s="23" t="str">
        <f>VLOOKUP(TBL_Assignements[[#This Row],[Serv2]],Tableau1[],2,0)</f>
        <v>SM TAYLOR</v>
      </c>
      <c r="H25" s="23" t="str">
        <f>VLOOKUP(TBL_Assignements[[#This Row],[Serv3]],Tableau1[],2,0)</f>
        <v>sm boury</v>
      </c>
      <c r="I25" s="38" t="str">
        <f>VLOOKUP(TBL_Assignements[[#This Row],[spare]],Tableau1[],2,0)</f>
        <v>SM CAMOU</v>
      </c>
      <c r="K25">
        <v>19</v>
      </c>
      <c r="L25" s="14" t="s">
        <v>209</v>
      </c>
      <c r="M25" s="14" t="s">
        <v>210</v>
      </c>
      <c r="N25" s="14" t="s">
        <v>211</v>
      </c>
      <c r="O25" s="14" t="s">
        <v>212</v>
      </c>
      <c r="P25" s="14" t="s">
        <v>381</v>
      </c>
      <c r="Q25" s="14" t="s">
        <v>382</v>
      </c>
      <c r="R25" s="14" t="s">
        <v>383</v>
      </c>
      <c r="S25" s="14" t="s">
        <v>384</v>
      </c>
      <c r="T25" s="14" t="s">
        <v>385</v>
      </c>
      <c r="U25" s="14" t="s">
        <v>386</v>
      </c>
      <c r="V25" s="14" t="s">
        <v>387</v>
      </c>
      <c r="W25" s="14" t="s">
        <v>388</v>
      </c>
      <c r="X25" s="14"/>
      <c r="Y25">
        <v>19</v>
      </c>
      <c r="Z25" s="14">
        <v>5</v>
      </c>
      <c r="AA25" s="14">
        <v>4</v>
      </c>
      <c r="AB25" s="14">
        <v>5</v>
      </c>
      <c r="AC25" s="14">
        <v>6</v>
      </c>
      <c r="AD25" s="14">
        <v>4</v>
      </c>
      <c r="AE25" s="14">
        <v>5</v>
      </c>
      <c r="AF25" s="14">
        <v>4</v>
      </c>
      <c r="AG25" s="14">
        <v>5</v>
      </c>
      <c r="AH25" s="14">
        <v>5</v>
      </c>
      <c r="AI25" s="14">
        <v>5</v>
      </c>
      <c r="AJ25" s="14">
        <v>5</v>
      </c>
      <c r="AK25" s="14">
        <v>5</v>
      </c>
      <c r="AM25" s="14">
        <v>19</v>
      </c>
      <c r="AN25" s="14">
        <v>4</v>
      </c>
      <c r="AO25" s="14">
        <v>3</v>
      </c>
      <c r="AP25" s="14">
        <v>4</v>
      </c>
      <c r="AQ25" s="14">
        <v>4</v>
      </c>
      <c r="AR25" s="14">
        <v>3</v>
      </c>
      <c r="AS25" s="14">
        <v>4</v>
      </c>
      <c r="AT25" s="14">
        <v>3</v>
      </c>
      <c r="AU25" s="14">
        <v>4</v>
      </c>
      <c r="AV25" s="14">
        <v>4</v>
      </c>
      <c r="AW25" s="14">
        <v>3</v>
      </c>
      <c r="AX25" s="14">
        <v>4</v>
      </c>
      <c r="AY25" s="14">
        <v>4</v>
      </c>
      <c r="BA25" s="14">
        <v>19</v>
      </c>
      <c r="BB25" s="14">
        <v>1</v>
      </c>
      <c r="BC25" s="14">
        <v>1</v>
      </c>
      <c r="BD25" s="14">
        <v>1</v>
      </c>
      <c r="BE25" s="14">
        <v>2</v>
      </c>
      <c r="BF25" s="14">
        <v>1</v>
      </c>
      <c r="BG25" s="14">
        <v>1</v>
      </c>
      <c r="BH25" s="14">
        <v>1</v>
      </c>
      <c r="BI25" s="14">
        <v>1</v>
      </c>
      <c r="BJ25" s="14">
        <v>1</v>
      </c>
      <c r="BK25" s="14">
        <v>2</v>
      </c>
      <c r="BL25" s="14">
        <v>1</v>
      </c>
      <c r="BM25" s="14">
        <v>1</v>
      </c>
      <c r="BO25" s="14">
        <v>19</v>
      </c>
      <c r="BP25" s="14">
        <v>58</v>
      </c>
      <c r="BQ25" s="14">
        <v>44</v>
      </c>
      <c r="BR25" s="14">
        <v>14</v>
      </c>
      <c r="BU25" s="14"/>
      <c r="BV25" s="14">
        <v>31</v>
      </c>
      <c r="BW25" s="14">
        <v>13</v>
      </c>
      <c r="BX25" s="69">
        <v>0.29545454545454547</v>
      </c>
      <c r="BY25" s="14">
        <v>9</v>
      </c>
      <c r="BZ25" s="14">
        <v>5</v>
      </c>
      <c r="CA25" s="69">
        <v>0.35714285714285715</v>
      </c>
      <c r="CB25" s="69">
        <f>(TBL_Weekend[[#This Row],[2]]+TBL_Weekend[[#This Row],[5]])/(TBL_Weekend[[#This Row],[1]]+TBL_Weekend[[#This Row],[2]]+TBL_Weekend[[#This Row],[4]]+TBL_Weekend[[#This Row],[5]])</f>
        <v>0.31034482758620691</v>
      </c>
      <c r="CC25" s="14"/>
      <c r="CD25" s="4">
        <v>45935</v>
      </c>
      <c r="CE25" s="68" t="s">
        <v>85</v>
      </c>
      <c r="CF25" s="68" t="s">
        <v>81</v>
      </c>
      <c r="CG25" t="s">
        <v>106</v>
      </c>
    </row>
    <row r="26" spans="1:85" ht="15.75" thickBot="1" x14ac:dyDescent="0.3">
      <c r="A26" s="22">
        <v>45950</v>
      </c>
      <c r="B26" s="23">
        <v>25</v>
      </c>
      <c r="C26" s="23">
        <v>12</v>
      </c>
      <c r="D26" s="23">
        <v>21</v>
      </c>
      <c r="E26" s="38">
        <v>2</v>
      </c>
      <c r="F26" s="23" t="str">
        <f>VLOOKUP(TBL_Assignements[[#This Row],[Serv1]],Tableau1[],2,0)</f>
        <v>SM RISAL</v>
      </c>
      <c r="G26" s="23" t="str">
        <f>VLOOKUP(TBL_Assignements[[#This Row],[Serv2]],Tableau1[],2,0)</f>
        <v>SM BONNIFAIT</v>
      </c>
      <c r="H26" s="23" t="str">
        <f>VLOOKUP(TBL_Assignements[[#This Row],[Serv3]],Tableau1[],2,0)</f>
        <v>SM BEULQUE</v>
      </c>
      <c r="I26" s="38" t="str">
        <f>VLOOKUP(TBL_Assignements[[#This Row],[spare]],Tableau1[],2,0)</f>
        <v>SM RODIER</v>
      </c>
      <c r="K26">
        <v>20</v>
      </c>
      <c r="L26" s="14" t="s">
        <v>213</v>
      </c>
      <c r="M26" s="14" t="s">
        <v>214</v>
      </c>
      <c r="N26" s="14" t="s">
        <v>215</v>
      </c>
      <c r="O26" s="14" t="s">
        <v>216</v>
      </c>
      <c r="P26" s="14" t="s">
        <v>389</v>
      </c>
      <c r="Q26" s="14" t="s">
        <v>390</v>
      </c>
      <c r="R26" s="14" t="s">
        <v>391</v>
      </c>
      <c r="S26" s="14" t="s">
        <v>392</v>
      </c>
      <c r="T26" s="14" t="s">
        <v>393</v>
      </c>
      <c r="U26" s="14" t="s">
        <v>394</v>
      </c>
      <c r="V26" s="14" t="s">
        <v>395</v>
      </c>
      <c r="W26" s="14" t="s">
        <v>396</v>
      </c>
      <c r="X26" s="14"/>
      <c r="Y26">
        <v>20</v>
      </c>
      <c r="Z26" s="14">
        <v>4</v>
      </c>
      <c r="AA26" s="14">
        <v>6</v>
      </c>
      <c r="AB26" s="14">
        <v>5</v>
      </c>
      <c r="AC26" s="14">
        <v>5</v>
      </c>
      <c r="AD26" s="14">
        <v>4</v>
      </c>
      <c r="AE26" s="14">
        <v>5</v>
      </c>
      <c r="AF26" s="14">
        <v>5</v>
      </c>
      <c r="AG26" s="14">
        <v>5</v>
      </c>
      <c r="AH26" s="14">
        <v>5</v>
      </c>
      <c r="AI26" s="14">
        <v>5</v>
      </c>
      <c r="AJ26" s="14">
        <v>4</v>
      </c>
      <c r="AK26" s="14">
        <v>5</v>
      </c>
      <c r="AM26" s="14">
        <v>20</v>
      </c>
      <c r="AN26" s="14">
        <v>3</v>
      </c>
      <c r="AO26" s="14">
        <v>4</v>
      </c>
      <c r="AP26" s="14">
        <v>4</v>
      </c>
      <c r="AQ26" s="14">
        <v>4</v>
      </c>
      <c r="AR26" s="14">
        <v>3</v>
      </c>
      <c r="AS26" s="14">
        <v>4</v>
      </c>
      <c r="AT26" s="14">
        <v>4</v>
      </c>
      <c r="AU26" s="14">
        <v>3</v>
      </c>
      <c r="AV26" s="14">
        <v>4</v>
      </c>
      <c r="AW26" s="14">
        <v>4</v>
      </c>
      <c r="AX26" s="14">
        <v>3</v>
      </c>
      <c r="AY26" s="14">
        <v>4</v>
      </c>
      <c r="BA26" s="14">
        <v>20</v>
      </c>
      <c r="BB26" s="14">
        <v>1</v>
      </c>
      <c r="BC26" s="14">
        <v>2</v>
      </c>
      <c r="BD26" s="14">
        <v>1</v>
      </c>
      <c r="BE26" s="14">
        <v>1</v>
      </c>
      <c r="BF26" s="14">
        <v>1</v>
      </c>
      <c r="BG26" s="14">
        <v>1</v>
      </c>
      <c r="BH26" s="14">
        <v>1</v>
      </c>
      <c r="BI26" s="14">
        <v>2</v>
      </c>
      <c r="BJ26" s="14">
        <v>1</v>
      </c>
      <c r="BK26" s="14">
        <v>1</v>
      </c>
      <c r="BL26" s="14">
        <v>1</v>
      </c>
      <c r="BM26" s="14">
        <v>1</v>
      </c>
      <c r="BO26" s="14">
        <v>20</v>
      </c>
      <c r="BP26" s="14">
        <v>58</v>
      </c>
      <c r="BQ26" s="14">
        <v>44</v>
      </c>
      <c r="BR26" s="14">
        <v>14</v>
      </c>
      <c r="BU26" s="14"/>
      <c r="BV26" s="14">
        <v>31</v>
      </c>
      <c r="BW26" s="14">
        <v>13</v>
      </c>
      <c r="BX26" s="69">
        <v>0.29545454545454547</v>
      </c>
      <c r="BY26" s="14">
        <v>9</v>
      </c>
      <c r="BZ26" s="14">
        <v>5</v>
      </c>
      <c r="CA26" s="69">
        <v>0.35714285714285715</v>
      </c>
      <c r="CB26" s="69">
        <f>(TBL_Weekend[[#This Row],[2]]+TBL_Weekend[[#This Row],[5]])/(TBL_Weekend[[#This Row],[1]]+TBL_Weekend[[#This Row],[2]]+TBL_Weekend[[#This Row],[4]]+TBL_Weekend[[#This Row],[5]])</f>
        <v>0.31034482758620691</v>
      </c>
      <c r="CC26" s="14"/>
      <c r="CD26" s="4">
        <v>45935</v>
      </c>
      <c r="CE26" s="68" t="s">
        <v>85</v>
      </c>
      <c r="CF26" s="68" t="s">
        <v>74</v>
      </c>
      <c r="CG26" t="s">
        <v>103</v>
      </c>
    </row>
    <row r="27" spans="1:85" ht="15.75" thickBot="1" x14ac:dyDescent="0.3">
      <c r="A27" s="22">
        <v>45951</v>
      </c>
      <c r="B27" s="23">
        <v>3</v>
      </c>
      <c r="C27" s="23">
        <v>7</v>
      </c>
      <c r="D27" s="23">
        <v>14</v>
      </c>
      <c r="E27" s="38">
        <v>1</v>
      </c>
      <c r="F27" s="23" t="str">
        <f>VLOOKUP(TBL_Assignements[[#This Row],[Serv1]],Tableau1[],2,0)</f>
        <v>SM CRETON</v>
      </c>
      <c r="G27" s="23" t="str">
        <f>VLOOKUP(TBL_Assignements[[#This Row],[Serv2]],Tableau1[],2,0)</f>
        <v>SM BOUNNIN--LLENA</v>
      </c>
      <c r="H27" s="23" t="str">
        <f>VLOOKUP(TBL_Assignements[[#This Row],[Serv3]],Tableau1[],2,0)</f>
        <v>SM LASNIER</v>
      </c>
      <c r="I27" s="38" t="str">
        <f>VLOOKUP(TBL_Assignements[[#This Row],[spare]],Tableau1[],2,0)</f>
        <v>SM MANTEAU</v>
      </c>
      <c r="K27">
        <v>21</v>
      </c>
      <c r="L27" s="14" t="s">
        <v>217</v>
      </c>
      <c r="M27" s="14" t="s">
        <v>218</v>
      </c>
      <c r="N27" s="14" t="s">
        <v>219</v>
      </c>
      <c r="O27" s="14" t="s">
        <v>220</v>
      </c>
      <c r="P27" s="14" t="s">
        <v>397</v>
      </c>
      <c r="Q27" s="14" t="s">
        <v>398</v>
      </c>
      <c r="R27" s="14" t="s">
        <v>399</v>
      </c>
      <c r="S27" s="14" t="s">
        <v>400</v>
      </c>
      <c r="T27" s="14" t="s">
        <v>401</v>
      </c>
      <c r="U27" s="14" t="s">
        <v>402</v>
      </c>
      <c r="V27" s="14" t="s">
        <v>403</v>
      </c>
      <c r="W27" s="14" t="s">
        <v>404</v>
      </c>
      <c r="X27" s="14"/>
      <c r="Y27">
        <v>21</v>
      </c>
      <c r="Z27" s="14">
        <v>5</v>
      </c>
      <c r="AA27" s="14">
        <v>5</v>
      </c>
      <c r="AB27" s="14">
        <v>5</v>
      </c>
      <c r="AC27" s="14">
        <v>5</v>
      </c>
      <c r="AD27" s="14">
        <v>3</v>
      </c>
      <c r="AE27" s="14">
        <v>5</v>
      </c>
      <c r="AF27" s="14">
        <v>6</v>
      </c>
      <c r="AG27" s="14">
        <v>4</v>
      </c>
      <c r="AH27" s="14">
        <v>5</v>
      </c>
      <c r="AI27" s="14">
        <v>5</v>
      </c>
      <c r="AJ27" s="14">
        <v>5</v>
      </c>
      <c r="AK27" s="14">
        <v>5</v>
      </c>
      <c r="AM27" s="14">
        <v>21</v>
      </c>
      <c r="AN27" s="14">
        <v>4</v>
      </c>
      <c r="AO27" s="14">
        <v>3</v>
      </c>
      <c r="AP27" s="14">
        <v>4</v>
      </c>
      <c r="AQ27" s="14">
        <v>4</v>
      </c>
      <c r="AR27" s="14">
        <v>2</v>
      </c>
      <c r="AS27" s="14">
        <v>4</v>
      </c>
      <c r="AT27" s="14">
        <v>4</v>
      </c>
      <c r="AU27" s="14">
        <v>4</v>
      </c>
      <c r="AV27" s="14">
        <v>3</v>
      </c>
      <c r="AW27" s="14">
        <v>4</v>
      </c>
      <c r="AX27" s="14">
        <v>4</v>
      </c>
      <c r="AY27" s="14">
        <v>4</v>
      </c>
      <c r="BA27" s="14">
        <v>21</v>
      </c>
      <c r="BB27" s="14">
        <v>1</v>
      </c>
      <c r="BC27" s="14">
        <v>2</v>
      </c>
      <c r="BD27" s="14">
        <v>1</v>
      </c>
      <c r="BE27" s="14">
        <v>1</v>
      </c>
      <c r="BF27" s="14">
        <v>1</v>
      </c>
      <c r="BG27" s="14">
        <v>1</v>
      </c>
      <c r="BH27" s="14">
        <v>2</v>
      </c>
      <c r="BI27" s="14">
        <v>0</v>
      </c>
      <c r="BJ27" s="14">
        <v>2</v>
      </c>
      <c r="BK27" s="14">
        <v>1</v>
      </c>
      <c r="BL27" s="14">
        <v>1</v>
      </c>
      <c r="BM27" s="14">
        <v>1</v>
      </c>
      <c r="BO27" s="14">
        <v>21</v>
      </c>
      <c r="BP27" s="14">
        <v>58</v>
      </c>
      <c r="BQ27" s="14">
        <v>44</v>
      </c>
      <c r="BR27" s="14">
        <v>14</v>
      </c>
      <c r="BU27" s="14"/>
      <c r="BV27" s="14">
        <v>31</v>
      </c>
      <c r="BW27" s="14">
        <v>13</v>
      </c>
      <c r="BX27" s="69">
        <v>0.29545454545454547</v>
      </c>
      <c r="BY27" s="14">
        <v>9</v>
      </c>
      <c r="BZ27" s="14">
        <v>5</v>
      </c>
      <c r="CA27" s="69">
        <v>0.35714285714285715</v>
      </c>
      <c r="CB27" s="69">
        <f>(TBL_Weekend[[#This Row],[2]]+TBL_Weekend[[#This Row],[5]])/(TBL_Weekend[[#This Row],[1]]+TBL_Weekend[[#This Row],[2]]+TBL_Weekend[[#This Row],[4]]+TBL_Weekend[[#This Row],[5]])</f>
        <v>0.31034482758620691</v>
      </c>
      <c r="CC27" s="14"/>
      <c r="CD27" s="4">
        <v>45936</v>
      </c>
      <c r="CE27" s="68" t="s">
        <v>84</v>
      </c>
      <c r="CF27" s="68" t="s">
        <v>81</v>
      </c>
      <c r="CG27" t="s">
        <v>87</v>
      </c>
    </row>
    <row r="28" spans="1:85" ht="15.75" thickBot="1" x14ac:dyDescent="0.3">
      <c r="A28" s="22">
        <v>45952</v>
      </c>
      <c r="B28" s="23">
        <v>18</v>
      </c>
      <c r="C28" s="23">
        <v>8</v>
      </c>
      <c r="D28" s="23">
        <v>4</v>
      </c>
      <c r="E28" s="38">
        <v>13</v>
      </c>
      <c r="F28" s="23" t="str">
        <f>VLOOKUP(TBL_Assignements[[#This Row],[Serv1]],Tableau1[],2,0)</f>
        <v>SM DESAUTE</v>
      </c>
      <c r="G28" s="23" t="str">
        <f>VLOOKUP(TBL_Assignements[[#This Row],[Serv2]],Tableau1[],2,0)</f>
        <v>SM DEL ROSSO</v>
      </c>
      <c r="H28" s="23" t="str">
        <f>VLOOKUP(TBL_Assignements[[#This Row],[Serv3]],Tableau1[],2,0)</f>
        <v>SM MARTIN</v>
      </c>
      <c r="I28" s="38" t="str">
        <f>VLOOKUP(TBL_Assignements[[#This Row],[spare]],Tableau1[],2,0)</f>
        <v>SM VRIGNAUD</v>
      </c>
      <c r="K28">
        <v>22</v>
      </c>
      <c r="L28" s="14" t="s">
        <v>221</v>
      </c>
      <c r="M28" s="14" t="s">
        <v>222</v>
      </c>
      <c r="N28" s="14" t="s">
        <v>223</v>
      </c>
      <c r="O28" s="14" t="s">
        <v>224</v>
      </c>
      <c r="P28" s="14" t="s">
        <v>405</v>
      </c>
      <c r="Q28" s="14" t="s">
        <v>406</v>
      </c>
      <c r="R28" s="14" t="s">
        <v>407</v>
      </c>
      <c r="S28" s="14" t="s">
        <v>408</v>
      </c>
      <c r="T28" s="14" t="s">
        <v>409</v>
      </c>
      <c r="U28" s="14" t="s">
        <v>410</v>
      </c>
      <c r="V28" s="14" t="s">
        <v>411</v>
      </c>
      <c r="W28" s="14" t="s">
        <v>412</v>
      </c>
      <c r="X28" s="14"/>
      <c r="Y28">
        <v>22</v>
      </c>
      <c r="Z28" s="14">
        <v>5</v>
      </c>
      <c r="AA28" s="14">
        <v>5</v>
      </c>
      <c r="AB28" s="14">
        <v>4</v>
      </c>
      <c r="AC28" s="14">
        <v>5</v>
      </c>
      <c r="AD28" s="14">
        <v>5</v>
      </c>
      <c r="AE28" s="14">
        <v>5</v>
      </c>
      <c r="AF28" s="14">
        <v>4</v>
      </c>
      <c r="AG28" s="14">
        <v>5</v>
      </c>
      <c r="AH28" s="14">
        <v>5</v>
      </c>
      <c r="AI28" s="14">
        <v>6</v>
      </c>
      <c r="AJ28" s="14">
        <v>4</v>
      </c>
      <c r="AK28" s="14">
        <v>5</v>
      </c>
      <c r="AM28" s="14">
        <v>22</v>
      </c>
      <c r="AN28" s="14">
        <v>4</v>
      </c>
      <c r="AO28" s="14">
        <v>4</v>
      </c>
      <c r="AP28" s="14">
        <v>3</v>
      </c>
      <c r="AQ28" s="14">
        <v>3</v>
      </c>
      <c r="AR28" s="14">
        <v>4</v>
      </c>
      <c r="AS28" s="14">
        <v>4</v>
      </c>
      <c r="AT28" s="14">
        <v>3</v>
      </c>
      <c r="AU28" s="14">
        <v>4</v>
      </c>
      <c r="AV28" s="14">
        <v>4</v>
      </c>
      <c r="AW28" s="14">
        <v>4</v>
      </c>
      <c r="AX28" s="14">
        <v>3</v>
      </c>
      <c r="AY28" s="14">
        <v>4</v>
      </c>
      <c r="BA28" s="14">
        <v>22</v>
      </c>
      <c r="BB28" s="14">
        <v>1</v>
      </c>
      <c r="BC28" s="14">
        <v>1</v>
      </c>
      <c r="BD28" s="14">
        <v>1</v>
      </c>
      <c r="BE28" s="14">
        <v>2</v>
      </c>
      <c r="BF28" s="14">
        <v>1</v>
      </c>
      <c r="BG28" s="14">
        <v>1</v>
      </c>
      <c r="BH28" s="14">
        <v>1</v>
      </c>
      <c r="BI28" s="14">
        <v>1</v>
      </c>
      <c r="BJ28" s="14">
        <v>1</v>
      </c>
      <c r="BK28" s="14">
        <v>2</v>
      </c>
      <c r="BL28" s="14">
        <v>1</v>
      </c>
      <c r="BM28" s="14">
        <v>1</v>
      </c>
      <c r="BO28" s="14">
        <v>22</v>
      </c>
      <c r="BP28" s="14">
        <v>58</v>
      </c>
      <c r="BQ28" s="14">
        <v>44</v>
      </c>
      <c r="BR28" s="14">
        <v>14</v>
      </c>
      <c r="BU28" s="14"/>
      <c r="BV28" s="14">
        <v>32</v>
      </c>
      <c r="BW28" s="14">
        <v>12</v>
      </c>
      <c r="BX28" s="69">
        <v>0.27272727272727271</v>
      </c>
      <c r="BY28" s="14">
        <v>9</v>
      </c>
      <c r="BZ28" s="14">
        <v>5</v>
      </c>
      <c r="CA28" s="69">
        <v>0.35714285714285715</v>
      </c>
      <c r="CB28" s="69">
        <f>(TBL_Weekend[[#This Row],[2]]+TBL_Weekend[[#This Row],[5]])/(TBL_Weekend[[#This Row],[1]]+TBL_Weekend[[#This Row],[2]]+TBL_Weekend[[#This Row],[4]]+TBL_Weekend[[#This Row],[5]])</f>
        <v>0.29310344827586204</v>
      </c>
      <c r="CC28" s="14"/>
      <c r="CD28" s="4">
        <v>45936</v>
      </c>
      <c r="CE28" s="68" t="s">
        <v>84</v>
      </c>
      <c r="CF28" s="68" t="s">
        <v>81</v>
      </c>
      <c r="CG28" t="s">
        <v>101</v>
      </c>
    </row>
    <row r="29" spans="1:85" ht="15.75" thickBot="1" x14ac:dyDescent="0.3">
      <c r="A29" s="22">
        <v>45953</v>
      </c>
      <c r="B29" s="23">
        <v>11</v>
      </c>
      <c r="C29" s="23">
        <v>9</v>
      </c>
      <c r="D29" s="23">
        <v>17</v>
      </c>
      <c r="E29" s="38">
        <v>22</v>
      </c>
      <c r="F29" s="23" t="str">
        <f>VLOOKUP(TBL_Assignements[[#This Row],[Serv1]],Tableau1[],2,0)</f>
        <v>SM PAILLARD</v>
      </c>
      <c r="G29" s="23" t="str">
        <f>VLOOKUP(TBL_Assignements[[#This Row],[Serv2]],Tableau1[],2,0)</f>
        <v>SM CHAPART</v>
      </c>
      <c r="H29" s="23" t="str">
        <f>VLOOKUP(TBL_Assignements[[#This Row],[Serv3]],Tableau1[],2,0)</f>
        <v>SM TRUPIT</v>
      </c>
      <c r="I29" s="38" t="str">
        <f>VLOOKUP(TBL_Assignements[[#This Row],[spare]],Tableau1[],2,0)</f>
        <v>SM TAILLANDIER</v>
      </c>
      <c r="L29" t="s">
        <v>225</v>
      </c>
      <c r="M29" t="s">
        <v>226</v>
      </c>
      <c r="N29" t="s">
        <v>227</v>
      </c>
      <c r="O29" t="s">
        <v>228</v>
      </c>
      <c r="P29" t="s">
        <v>413</v>
      </c>
      <c r="Q29" t="s">
        <v>414</v>
      </c>
      <c r="R29" t="s">
        <v>415</v>
      </c>
      <c r="S29" t="s">
        <v>416</v>
      </c>
      <c r="T29" t="s">
        <v>417</v>
      </c>
      <c r="U29" t="s">
        <v>418</v>
      </c>
      <c r="V29" t="s">
        <v>419</v>
      </c>
      <c r="W29" t="s">
        <v>420</v>
      </c>
      <c r="Z29" s="14">
        <v>5</v>
      </c>
      <c r="AA29" s="14">
        <v>5</v>
      </c>
      <c r="AB29" s="14">
        <v>5</v>
      </c>
      <c r="AC29" s="14">
        <v>5</v>
      </c>
      <c r="AD29" s="14">
        <v>4</v>
      </c>
      <c r="AE29" s="14">
        <v>5</v>
      </c>
      <c r="AF29" s="14">
        <v>5</v>
      </c>
      <c r="AG29" s="14">
        <v>5</v>
      </c>
      <c r="AH29" s="14">
        <v>4</v>
      </c>
      <c r="AI29" s="14">
        <v>5</v>
      </c>
      <c r="AJ29" s="14">
        <v>6</v>
      </c>
      <c r="AK29" s="14">
        <v>5</v>
      </c>
      <c r="AN29" s="14">
        <v>3</v>
      </c>
      <c r="AO29" s="14">
        <v>4</v>
      </c>
      <c r="AP29" s="14">
        <v>4</v>
      </c>
      <c r="AQ29" s="14">
        <v>4</v>
      </c>
      <c r="AR29" s="14">
        <v>3</v>
      </c>
      <c r="AS29" s="14">
        <v>4</v>
      </c>
      <c r="AT29" s="14">
        <v>3</v>
      </c>
      <c r="AU29" s="14">
        <v>4</v>
      </c>
      <c r="AV29" s="14">
        <v>3</v>
      </c>
      <c r="AW29" s="14">
        <v>4</v>
      </c>
      <c r="AX29" s="14">
        <v>4</v>
      </c>
      <c r="AY29" s="14">
        <v>4</v>
      </c>
      <c r="BB29" s="14">
        <v>2</v>
      </c>
      <c r="BC29" s="14">
        <v>1</v>
      </c>
      <c r="BD29" s="14">
        <v>1</v>
      </c>
      <c r="BE29" s="14">
        <v>1</v>
      </c>
      <c r="BF29" s="14">
        <v>1</v>
      </c>
      <c r="BG29" s="14">
        <v>1</v>
      </c>
      <c r="BH29" s="14">
        <v>2</v>
      </c>
      <c r="BI29" s="14">
        <v>1</v>
      </c>
      <c r="BJ29" s="14">
        <v>1</v>
      </c>
      <c r="BK29" s="14">
        <v>1</v>
      </c>
      <c r="BL29" s="14">
        <v>2</v>
      </c>
      <c r="BM29" s="14">
        <v>1</v>
      </c>
      <c r="BP29" s="14">
        <v>59</v>
      </c>
      <c r="BQ29" s="14">
        <v>44</v>
      </c>
      <c r="BR29" s="14">
        <v>15</v>
      </c>
      <c r="BV29" s="14">
        <v>31</v>
      </c>
      <c r="BW29" s="14">
        <v>13</v>
      </c>
      <c r="BX29" s="69">
        <v>0.29545454545454547</v>
      </c>
      <c r="BY29" s="14">
        <v>11</v>
      </c>
      <c r="BZ29" s="14">
        <v>4</v>
      </c>
      <c r="CA29" s="69">
        <v>0.26666666666666666</v>
      </c>
      <c r="CB29" s="69">
        <f>(TBL_Weekend[[#This Row],[2]]+TBL_Weekend[[#This Row],[5]])/(TBL_Weekend[[#This Row],[1]]+TBL_Weekend[[#This Row],[2]]+TBL_Weekend[[#This Row],[4]]+TBL_Weekend[[#This Row],[5]])</f>
        <v>0.28813559322033899</v>
      </c>
      <c r="CD29" s="4">
        <v>45936</v>
      </c>
      <c r="CE29" s="68" t="s">
        <v>84</v>
      </c>
      <c r="CF29" s="68" t="s">
        <v>81</v>
      </c>
      <c r="CG29" t="s">
        <v>88</v>
      </c>
    </row>
    <row r="30" spans="1:85" ht="15.75" thickBot="1" x14ac:dyDescent="0.3">
      <c r="A30" s="22">
        <v>45954</v>
      </c>
      <c r="B30" s="23">
        <v>20</v>
      </c>
      <c r="C30" s="23">
        <v>5</v>
      </c>
      <c r="D30" s="23">
        <v>24</v>
      </c>
      <c r="E30" s="38">
        <v>23</v>
      </c>
      <c r="F30" s="23" t="str">
        <f>VLOOKUP(TBL_Assignements[[#This Row],[Serv1]],Tableau1[],2,0)</f>
        <v>SM ENGRAND</v>
      </c>
      <c r="G30" s="23" t="str">
        <f>VLOOKUP(TBL_Assignements[[#This Row],[Serv2]],Tableau1[],2,0)</f>
        <v>SM POMARES</v>
      </c>
      <c r="H30" s="23" t="str">
        <f>VLOOKUP(TBL_Assignements[[#This Row],[Serv3]],Tableau1[],2,0)</f>
        <v>SM AZERTY</v>
      </c>
      <c r="I30" s="38" t="str">
        <f>VLOOKUP(TBL_Assignements[[#This Row],[spare]],Tableau1[],2,0)</f>
        <v>SM TOURNAYRE</v>
      </c>
      <c r="L30" t="s">
        <v>229</v>
      </c>
      <c r="M30" t="s">
        <v>230</v>
      </c>
      <c r="N30" t="s">
        <v>231</v>
      </c>
      <c r="O30" t="s">
        <v>232</v>
      </c>
      <c r="P30" t="s">
        <v>421</v>
      </c>
      <c r="Q30" t="s">
        <v>422</v>
      </c>
      <c r="R30" t="s">
        <v>423</v>
      </c>
      <c r="S30" t="s">
        <v>424</v>
      </c>
      <c r="T30" t="s">
        <v>425</v>
      </c>
      <c r="U30" t="s">
        <v>426</v>
      </c>
      <c r="V30" t="s">
        <v>427</v>
      </c>
      <c r="W30" t="s">
        <v>428</v>
      </c>
      <c r="Z30" s="14">
        <v>5</v>
      </c>
      <c r="AA30" s="14">
        <v>5</v>
      </c>
      <c r="AB30" s="14">
        <v>5</v>
      </c>
      <c r="AC30" s="14">
        <v>5</v>
      </c>
      <c r="AD30" s="14">
        <v>4</v>
      </c>
      <c r="AE30" s="14">
        <v>5</v>
      </c>
      <c r="AF30" s="14">
        <v>4</v>
      </c>
      <c r="AG30" s="14">
        <v>5</v>
      </c>
      <c r="AH30" s="14">
        <v>6</v>
      </c>
      <c r="AI30" s="14">
        <v>5</v>
      </c>
      <c r="AJ30" s="14">
        <v>4</v>
      </c>
      <c r="AK30" s="14">
        <v>5</v>
      </c>
      <c r="AN30" s="14">
        <v>4</v>
      </c>
      <c r="AO30" s="14">
        <v>4</v>
      </c>
      <c r="AP30" s="14">
        <v>3</v>
      </c>
      <c r="AQ30" s="14">
        <v>4</v>
      </c>
      <c r="AR30" s="14">
        <v>3</v>
      </c>
      <c r="AS30" s="14">
        <v>4</v>
      </c>
      <c r="AT30" s="14">
        <v>3</v>
      </c>
      <c r="AU30" s="14">
        <v>4</v>
      </c>
      <c r="AV30" s="14">
        <v>4</v>
      </c>
      <c r="AW30" s="14">
        <v>4</v>
      </c>
      <c r="AX30" s="14">
        <v>3</v>
      </c>
      <c r="AY30" s="14">
        <v>4</v>
      </c>
      <c r="BB30" s="14">
        <v>1</v>
      </c>
      <c r="BC30" s="14">
        <v>1</v>
      </c>
      <c r="BD30" s="14">
        <v>2</v>
      </c>
      <c r="BE30" s="14">
        <v>1</v>
      </c>
      <c r="BF30" s="14">
        <v>1</v>
      </c>
      <c r="BG30" s="14">
        <v>1</v>
      </c>
      <c r="BH30" s="14">
        <v>1</v>
      </c>
      <c r="BI30" s="14">
        <v>1</v>
      </c>
      <c r="BJ30" s="14">
        <v>2</v>
      </c>
      <c r="BK30" s="14">
        <v>1</v>
      </c>
      <c r="BL30" s="14">
        <v>1</v>
      </c>
      <c r="BM30" s="14">
        <v>1</v>
      </c>
      <c r="BP30" s="14">
        <v>58</v>
      </c>
      <c r="BQ30" s="14">
        <v>44</v>
      </c>
      <c r="BR30" s="14">
        <v>14</v>
      </c>
      <c r="BV30" s="14">
        <v>32</v>
      </c>
      <c r="BW30" s="14">
        <v>12</v>
      </c>
      <c r="BX30" s="69">
        <v>0.27272727272727271</v>
      </c>
      <c r="BY30" s="14">
        <v>9</v>
      </c>
      <c r="BZ30" s="14">
        <v>5</v>
      </c>
      <c r="CA30" s="69">
        <v>0.35714285714285715</v>
      </c>
      <c r="CB30" s="69">
        <f>(TBL_Weekend[[#This Row],[2]]+TBL_Weekend[[#This Row],[5]])/(TBL_Weekend[[#This Row],[1]]+TBL_Weekend[[#This Row],[2]]+TBL_Weekend[[#This Row],[4]]+TBL_Weekend[[#This Row],[5]])</f>
        <v>0.29310344827586204</v>
      </c>
      <c r="CD30" s="4">
        <v>45936</v>
      </c>
      <c r="CE30" s="68" t="s">
        <v>84</v>
      </c>
      <c r="CF30" s="68" t="s">
        <v>74</v>
      </c>
      <c r="CG30" t="s">
        <v>93</v>
      </c>
    </row>
    <row r="31" spans="1:85" ht="15.75" thickBot="1" x14ac:dyDescent="0.3">
      <c r="A31" s="22">
        <v>45955</v>
      </c>
      <c r="B31" s="23">
        <v>19</v>
      </c>
      <c r="C31" s="23">
        <v>10</v>
      </c>
      <c r="D31" s="23">
        <v>4</v>
      </c>
      <c r="E31" s="38">
        <v>18</v>
      </c>
      <c r="F31" s="23" t="str">
        <f>VLOOKUP(TBL_Assignements[[#This Row],[Serv1]],Tableau1[],2,0)</f>
        <v>SM VERSPLATE</v>
      </c>
      <c r="G31" s="23" t="str">
        <f>VLOOKUP(TBL_Assignements[[#This Row],[Serv2]],Tableau1[],2,0)</f>
        <v>SM JAN</v>
      </c>
      <c r="H31" s="23" t="str">
        <f>VLOOKUP(TBL_Assignements[[#This Row],[Serv3]],Tableau1[],2,0)</f>
        <v>SM MARTIN</v>
      </c>
      <c r="I31" s="38" t="str">
        <f>VLOOKUP(TBL_Assignements[[#This Row],[spare]],Tableau1[],2,0)</f>
        <v>SM DESAUTE</v>
      </c>
      <c r="L31" t="s">
        <v>233</v>
      </c>
      <c r="M31" t="s">
        <v>234</v>
      </c>
      <c r="N31" t="s">
        <v>235</v>
      </c>
      <c r="O31" t="s">
        <v>236</v>
      </c>
      <c r="P31" t="s">
        <v>429</v>
      </c>
      <c r="Q31" t="s">
        <v>430</v>
      </c>
      <c r="R31" t="s">
        <v>431</v>
      </c>
      <c r="S31" t="s">
        <v>432</v>
      </c>
      <c r="T31" t="s">
        <v>433</v>
      </c>
      <c r="U31" t="s">
        <v>434</v>
      </c>
      <c r="V31" t="s">
        <v>435</v>
      </c>
      <c r="W31" t="s">
        <v>436</v>
      </c>
      <c r="Z31" s="14">
        <v>5</v>
      </c>
      <c r="AA31" s="14">
        <v>5</v>
      </c>
      <c r="AB31" s="14">
        <v>5</v>
      </c>
      <c r="AC31" s="14">
        <v>4</v>
      </c>
      <c r="AD31" s="14">
        <v>5</v>
      </c>
      <c r="AE31" s="14">
        <v>5</v>
      </c>
      <c r="AF31" s="14">
        <v>4</v>
      </c>
      <c r="AG31" s="14">
        <v>6</v>
      </c>
      <c r="AH31" s="14">
        <v>4</v>
      </c>
      <c r="AI31" s="14">
        <v>5</v>
      </c>
      <c r="AJ31" s="14">
        <v>5</v>
      </c>
      <c r="AK31" s="14">
        <v>6</v>
      </c>
      <c r="AN31" s="14">
        <v>3</v>
      </c>
      <c r="AO31" s="14">
        <v>4</v>
      </c>
      <c r="AP31" s="14">
        <v>4</v>
      </c>
      <c r="AQ31" s="14">
        <v>3</v>
      </c>
      <c r="AR31" s="14">
        <v>4</v>
      </c>
      <c r="AS31" s="14">
        <v>4</v>
      </c>
      <c r="AT31" s="14">
        <v>3</v>
      </c>
      <c r="AU31" s="14">
        <v>4</v>
      </c>
      <c r="AV31" s="14">
        <v>3</v>
      </c>
      <c r="AW31" s="14">
        <v>4</v>
      </c>
      <c r="AX31" s="14">
        <v>4</v>
      </c>
      <c r="AY31" s="14">
        <v>4</v>
      </c>
      <c r="BB31" s="14">
        <v>2</v>
      </c>
      <c r="BC31" s="14">
        <v>1</v>
      </c>
      <c r="BD31" s="14">
        <v>1</v>
      </c>
      <c r="BE31" s="14">
        <v>1</v>
      </c>
      <c r="BF31" s="14">
        <v>1</v>
      </c>
      <c r="BG31" s="14">
        <v>1</v>
      </c>
      <c r="BH31" s="14">
        <v>1</v>
      </c>
      <c r="BI31" s="14">
        <v>2</v>
      </c>
      <c r="BJ31" s="14">
        <v>1</v>
      </c>
      <c r="BK31" s="14">
        <v>1</v>
      </c>
      <c r="BL31" s="14">
        <v>1</v>
      </c>
      <c r="BM31" s="14">
        <v>2</v>
      </c>
      <c r="BP31" s="14">
        <v>59</v>
      </c>
      <c r="BQ31" s="14">
        <v>44</v>
      </c>
      <c r="BR31" s="14">
        <v>15</v>
      </c>
      <c r="BV31" s="14">
        <v>31</v>
      </c>
      <c r="BW31" s="14">
        <v>13</v>
      </c>
      <c r="BX31" s="69">
        <v>0.29545454545454547</v>
      </c>
      <c r="BY31" s="14">
        <v>12</v>
      </c>
      <c r="BZ31" s="14">
        <v>3</v>
      </c>
      <c r="CA31" s="69">
        <v>0.2</v>
      </c>
      <c r="CB31" s="69">
        <f>(TBL_Weekend[[#This Row],[2]]+TBL_Weekend[[#This Row],[5]])/(TBL_Weekend[[#This Row],[1]]+TBL_Weekend[[#This Row],[2]]+TBL_Weekend[[#This Row],[4]]+TBL_Weekend[[#This Row],[5]])</f>
        <v>0.2711864406779661</v>
      </c>
      <c r="CD31" s="4">
        <v>45937</v>
      </c>
      <c r="CE31" s="68" t="s">
        <v>84</v>
      </c>
      <c r="CF31" s="68" t="s">
        <v>81</v>
      </c>
      <c r="CG31" t="s">
        <v>91</v>
      </c>
    </row>
    <row r="32" spans="1:85" ht="15.75" thickBot="1" x14ac:dyDescent="0.3">
      <c r="A32" s="22">
        <v>45956</v>
      </c>
      <c r="B32" s="23">
        <v>8</v>
      </c>
      <c r="C32" s="23">
        <v>11</v>
      </c>
      <c r="D32" s="23">
        <v>17</v>
      </c>
      <c r="E32" s="38">
        <v>16</v>
      </c>
      <c r="F32" s="23" t="str">
        <f>VLOOKUP(TBL_Assignements[[#This Row],[Serv1]],Tableau1[],2,0)</f>
        <v>SM DEL ROSSO</v>
      </c>
      <c r="G32" s="23" t="str">
        <f>VLOOKUP(TBL_Assignements[[#This Row],[Serv2]],Tableau1[],2,0)</f>
        <v>SM PAILLARD</v>
      </c>
      <c r="H32" s="23" t="str">
        <f>VLOOKUP(TBL_Assignements[[#This Row],[Serv3]],Tableau1[],2,0)</f>
        <v>SM TRUPIT</v>
      </c>
      <c r="I32" s="38" t="str">
        <f>VLOOKUP(TBL_Assignements[[#This Row],[spare]],Tableau1[],2,0)</f>
        <v>SM TAYLOR</v>
      </c>
      <c r="CD32" s="4">
        <v>45937</v>
      </c>
      <c r="CE32" s="68" t="s">
        <v>84</v>
      </c>
      <c r="CF32" s="68" t="s">
        <v>81</v>
      </c>
      <c r="CG32" t="s">
        <v>133</v>
      </c>
    </row>
    <row r="33" spans="1:85" ht="15.75" thickBot="1" x14ac:dyDescent="0.3">
      <c r="A33" s="22">
        <v>45957</v>
      </c>
      <c r="B33" s="23">
        <v>19</v>
      </c>
      <c r="C33" s="23">
        <v>1</v>
      </c>
      <c r="D33" s="23">
        <v>21</v>
      </c>
      <c r="E33" s="38">
        <v>10</v>
      </c>
      <c r="F33" s="23" t="str">
        <f>VLOOKUP(TBL_Assignements[[#This Row],[Serv1]],Tableau1[],2,0)</f>
        <v>SM VERSPLATE</v>
      </c>
      <c r="G33" s="23" t="str">
        <f>VLOOKUP(TBL_Assignements[[#This Row],[Serv2]],Tableau1[],2,0)</f>
        <v>SM MANTEAU</v>
      </c>
      <c r="H33" s="23" t="str">
        <f>VLOOKUP(TBL_Assignements[[#This Row],[Serv3]],Tableau1[],2,0)</f>
        <v>SM BEULQUE</v>
      </c>
      <c r="I33" s="38" t="str">
        <f>VLOOKUP(TBL_Assignements[[#This Row],[spare]],Tableau1[],2,0)</f>
        <v>SM JAN</v>
      </c>
      <c r="CD33" s="4">
        <v>45937</v>
      </c>
      <c r="CE33" s="68" t="s">
        <v>84</v>
      </c>
      <c r="CF33" s="68" t="s">
        <v>81</v>
      </c>
      <c r="CG33" t="s">
        <v>89</v>
      </c>
    </row>
    <row r="34" spans="1:85" ht="15.75" thickBot="1" x14ac:dyDescent="0.3">
      <c r="A34" s="22">
        <v>45958</v>
      </c>
      <c r="B34" s="23">
        <v>14</v>
      </c>
      <c r="C34" s="23">
        <v>2</v>
      </c>
      <c r="D34" s="23">
        <v>7</v>
      </c>
      <c r="E34" s="38">
        <v>25</v>
      </c>
      <c r="F34" s="23" t="str">
        <f>VLOOKUP(TBL_Assignements[[#This Row],[Serv1]],Tableau1[],2,0)</f>
        <v>SM LASNIER</v>
      </c>
      <c r="G34" s="23" t="str">
        <f>VLOOKUP(TBL_Assignements[[#This Row],[Serv2]],Tableau1[],2,0)</f>
        <v>SM RODIER</v>
      </c>
      <c r="H34" s="23" t="str">
        <f>VLOOKUP(TBL_Assignements[[#This Row],[Serv3]],Tableau1[],2,0)</f>
        <v>SM BOUNNIN--LLENA</v>
      </c>
      <c r="I34" s="38" t="str">
        <f>VLOOKUP(TBL_Assignements[[#This Row],[spare]],Tableau1[],2,0)</f>
        <v>SM RISAL</v>
      </c>
      <c r="CD34" s="4">
        <v>45937</v>
      </c>
      <c r="CE34" s="68" t="s">
        <v>84</v>
      </c>
      <c r="CF34" s="68" t="s">
        <v>74</v>
      </c>
      <c r="CG34" t="s">
        <v>134</v>
      </c>
    </row>
    <row r="35" spans="1:85" ht="15.75" thickBot="1" x14ac:dyDescent="0.3">
      <c r="A35" s="22">
        <v>45959</v>
      </c>
      <c r="B35" s="23">
        <v>19</v>
      </c>
      <c r="C35" s="23">
        <v>3</v>
      </c>
      <c r="D35" s="23">
        <v>6</v>
      </c>
      <c r="E35" s="38">
        <v>9</v>
      </c>
      <c r="F35" s="23" t="str">
        <f>VLOOKUP(TBL_Assignements[[#This Row],[Serv1]],Tableau1[],2,0)</f>
        <v>SM VERSPLATE</v>
      </c>
      <c r="G35" s="23" t="str">
        <f>VLOOKUP(TBL_Assignements[[#This Row],[Serv2]],Tableau1[],2,0)</f>
        <v>SM CRETON</v>
      </c>
      <c r="H35" s="23" t="str">
        <f>VLOOKUP(TBL_Assignements[[#This Row],[Serv3]],Tableau1[],2,0)</f>
        <v>sm boury</v>
      </c>
      <c r="I35" s="38" t="str">
        <f>VLOOKUP(TBL_Assignements[[#This Row],[spare]],Tableau1[],2,0)</f>
        <v>SM CHAPART</v>
      </c>
      <c r="CD35" s="4">
        <v>45938</v>
      </c>
      <c r="CE35" s="68" t="s">
        <v>84</v>
      </c>
      <c r="CF35" s="68" t="s">
        <v>81</v>
      </c>
      <c r="CG35" t="s">
        <v>97</v>
      </c>
    </row>
    <row r="36" spans="1:85" ht="15.75" thickBot="1" x14ac:dyDescent="0.3">
      <c r="A36" s="22">
        <v>45960</v>
      </c>
      <c r="B36" s="23">
        <v>13</v>
      </c>
      <c r="C36" s="23">
        <v>15</v>
      </c>
      <c r="D36" s="23">
        <v>12</v>
      </c>
      <c r="E36" s="38">
        <v>23</v>
      </c>
      <c r="F36" s="23" t="str">
        <f>VLOOKUP(TBL_Assignements[[#This Row],[Serv1]],Tableau1[],2,0)</f>
        <v>SM VRIGNAUD</v>
      </c>
      <c r="G36" s="23" t="str">
        <f>VLOOKUP(TBL_Assignements[[#This Row],[Serv2]],Tableau1[],2,0)</f>
        <v>SM CAMOU</v>
      </c>
      <c r="H36" s="23" t="str">
        <f>VLOOKUP(TBL_Assignements[[#This Row],[Serv3]],Tableau1[],2,0)</f>
        <v>SM BONNIFAIT</v>
      </c>
      <c r="I36" s="38" t="str">
        <f>VLOOKUP(TBL_Assignements[[#This Row],[spare]],Tableau1[],2,0)</f>
        <v>SM TOURNAYRE</v>
      </c>
      <c r="CD36" s="4">
        <v>45938</v>
      </c>
      <c r="CE36" s="68" t="s">
        <v>84</v>
      </c>
      <c r="CF36" s="68" t="s">
        <v>81</v>
      </c>
      <c r="CG36" t="s">
        <v>100</v>
      </c>
    </row>
    <row r="37" spans="1:85" ht="15.75" thickBot="1" x14ac:dyDescent="0.3">
      <c r="A37" s="22">
        <v>45961</v>
      </c>
      <c r="B37" s="23">
        <v>19</v>
      </c>
      <c r="C37" s="23">
        <v>22</v>
      </c>
      <c r="D37" s="23">
        <v>24</v>
      </c>
      <c r="E37" s="38">
        <v>5</v>
      </c>
      <c r="F37" s="23" t="str">
        <f>VLOOKUP(TBL_Assignements[[#This Row],[Serv1]],Tableau1[],2,0)</f>
        <v>SM VERSPLATE</v>
      </c>
      <c r="G37" s="23" t="str">
        <f>VLOOKUP(TBL_Assignements[[#This Row],[Serv2]],Tableau1[],2,0)</f>
        <v>SM TAILLANDIER</v>
      </c>
      <c r="H37" s="23" t="str">
        <f>VLOOKUP(TBL_Assignements[[#This Row],[Serv3]],Tableau1[],2,0)</f>
        <v>SM AZERTY</v>
      </c>
      <c r="I37" s="38" t="str">
        <f>VLOOKUP(TBL_Assignements[[#This Row],[spare]],Tableau1[],2,0)</f>
        <v>SM POMARES</v>
      </c>
      <c r="CD37" s="4">
        <v>45938</v>
      </c>
      <c r="CE37" s="68" t="s">
        <v>84</v>
      </c>
      <c r="CF37" s="68" t="s">
        <v>81</v>
      </c>
      <c r="CG37" t="s">
        <v>93</v>
      </c>
    </row>
    <row r="38" spans="1:85" ht="15.75" thickBot="1" x14ac:dyDescent="0.3">
      <c r="A38" s="22">
        <v>45962</v>
      </c>
      <c r="B38" s="23">
        <v>20</v>
      </c>
      <c r="C38" s="23">
        <v>9</v>
      </c>
      <c r="D38" s="23">
        <v>16</v>
      </c>
      <c r="E38" s="38">
        <v>13</v>
      </c>
      <c r="F38" s="23" t="str">
        <f>VLOOKUP(TBL_Assignements[[#This Row],[Serv1]],Tableau1[],2,0)</f>
        <v>SM ENGRAND</v>
      </c>
      <c r="G38" s="23" t="str">
        <f>VLOOKUP(TBL_Assignements[[#This Row],[Serv2]],Tableau1[],2,0)</f>
        <v>SM CHAPART</v>
      </c>
      <c r="H38" s="23" t="str">
        <f>VLOOKUP(TBL_Assignements[[#This Row],[Serv3]],Tableau1[],2,0)</f>
        <v>SM TAYLOR</v>
      </c>
      <c r="I38" s="38" t="str">
        <f>VLOOKUP(TBL_Assignements[[#This Row],[spare]],Tableau1[],2,0)</f>
        <v>SM VRIGNAUD</v>
      </c>
      <c r="CD38" s="4">
        <v>45938</v>
      </c>
      <c r="CE38" s="68" t="s">
        <v>84</v>
      </c>
      <c r="CF38" s="68" t="s">
        <v>74</v>
      </c>
      <c r="CG38" t="s">
        <v>105</v>
      </c>
    </row>
    <row r="39" spans="1:85" ht="15.75" thickBot="1" x14ac:dyDescent="0.3">
      <c r="A39" s="22">
        <v>45963</v>
      </c>
      <c r="B39" s="23">
        <v>5</v>
      </c>
      <c r="C39" s="23">
        <v>18</v>
      </c>
      <c r="D39" s="23">
        <v>25</v>
      </c>
      <c r="E39" s="38">
        <v>6</v>
      </c>
      <c r="F39" s="23" t="str">
        <f>VLOOKUP(TBL_Assignements[[#This Row],[Serv1]],Tableau1[],2,0)</f>
        <v>SM POMARES</v>
      </c>
      <c r="G39" s="23" t="str">
        <f>VLOOKUP(TBL_Assignements[[#This Row],[Serv2]],Tableau1[],2,0)</f>
        <v>SM DESAUTE</v>
      </c>
      <c r="H39" s="23" t="str">
        <f>VLOOKUP(TBL_Assignements[[#This Row],[Serv3]],Tableau1[],2,0)</f>
        <v>SM RISAL</v>
      </c>
      <c r="I39" s="38" t="str">
        <f>VLOOKUP(TBL_Assignements[[#This Row],[spare]],Tableau1[],2,0)</f>
        <v>sm boury</v>
      </c>
      <c r="CD39" s="4">
        <v>45939</v>
      </c>
      <c r="CE39" s="68" t="s">
        <v>84</v>
      </c>
      <c r="CF39" s="68" t="s">
        <v>81</v>
      </c>
      <c r="CG39" t="s">
        <v>95</v>
      </c>
    </row>
    <row r="40" spans="1:85" ht="15.75" thickBot="1" x14ac:dyDescent="0.3">
      <c r="A40" s="22">
        <v>45964</v>
      </c>
      <c r="B40" s="23">
        <v>23</v>
      </c>
      <c r="C40" s="23">
        <v>22</v>
      </c>
      <c r="D40" s="23">
        <v>10</v>
      </c>
      <c r="E40" s="38">
        <v>14</v>
      </c>
      <c r="F40" s="23" t="str">
        <f>VLOOKUP(TBL_Assignements[[#This Row],[Serv1]],Tableau1[],2,0)</f>
        <v>SM TOURNAYRE</v>
      </c>
      <c r="G40" s="23" t="str">
        <f>VLOOKUP(TBL_Assignements[[#This Row],[Serv2]],Tableau1[],2,0)</f>
        <v>SM TAILLANDIER</v>
      </c>
      <c r="H40" s="23" t="str">
        <f>VLOOKUP(TBL_Assignements[[#This Row],[Serv3]],Tableau1[],2,0)</f>
        <v>SM JAN</v>
      </c>
      <c r="I40" s="38" t="str">
        <f>VLOOKUP(TBL_Assignements[[#This Row],[spare]],Tableau1[],2,0)</f>
        <v>SM LASNIER</v>
      </c>
      <c r="CD40" s="4">
        <v>45939</v>
      </c>
      <c r="CE40" s="68" t="s">
        <v>84</v>
      </c>
      <c r="CF40" s="68" t="s">
        <v>81</v>
      </c>
      <c r="CG40" t="s">
        <v>98</v>
      </c>
    </row>
    <row r="41" spans="1:85" ht="15.75" thickBot="1" x14ac:dyDescent="0.3">
      <c r="A41" s="22">
        <v>45965</v>
      </c>
      <c r="B41" s="23">
        <v>24</v>
      </c>
      <c r="C41" s="23">
        <v>7</v>
      </c>
      <c r="D41" s="23">
        <v>15</v>
      </c>
      <c r="E41" s="38">
        <v>3</v>
      </c>
      <c r="F41" s="23" t="str">
        <f>VLOOKUP(TBL_Assignements[[#This Row],[Serv1]],Tableau1[],2,0)</f>
        <v>SM AZERTY</v>
      </c>
      <c r="G41" s="23" t="str">
        <f>VLOOKUP(TBL_Assignements[[#This Row],[Serv2]],Tableau1[],2,0)</f>
        <v>SM BOUNNIN--LLENA</v>
      </c>
      <c r="H41" s="23" t="str">
        <f>VLOOKUP(TBL_Assignements[[#This Row],[Serv3]],Tableau1[],2,0)</f>
        <v>SM CAMOU</v>
      </c>
      <c r="I41" s="38" t="str">
        <f>VLOOKUP(TBL_Assignements[[#This Row],[spare]],Tableau1[],2,0)</f>
        <v>SM CRETON</v>
      </c>
      <c r="CD41" s="4">
        <v>45939</v>
      </c>
      <c r="CE41" s="68" t="s">
        <v>84</v>
      </c>
      <c r="CF41" s="68" t="s">
        <v>81</v>
      </c>
      <c r="CG41" t="s">
        <v>102</v>
      </c>
    </row>
    <row r="42" spans="1:85" ht="15.75" thickBot="1" x14ac:dyDescent="0.3">
      <c r="A42" s="22">
        <v>45966</v>
      </c>
      <c r="B42" s="23">
        <v>17</v>
      </c>
      <c r="C42" s="23">
        <v>2</v>
      </c>
      <c r="D42" s="23">
        <v>8</v>
      </c>
      <c r="E42" s="38">
        <v>11</v>
      </c>
      <c r="F42" s="23" t="str">
        <f>VLOOKUP(TBL_Assignements[[#This Row],[Serv1]],Tableau1[],2,0)</f>
        <v>SM TRUPIT</v>
      </c>
      <c r="G42" s="23" t="str">
        <f>VLOOKUP(TBL_Assignements[[#This Row],[Serv2]],Tableau1[],2,0)</f>
        <v>SM RODIER</v>
      </c>
      <c r="H42" s="23" t="str">
        <f>VLOOKUP(TBL_Assignements[[#This Row],[Serv3]],Tableau1[],2,0)</f>
        <v>SM DEL ROSSO</v>
      </c>
      <c r="I42" s="38" t="str">
        <f>VLOOKUP(TBL_Assignements[[#This Row],[spare]],Tableau1[],2,0)</f>
        <v>SM PAILLARD</v>
      </c>
      <c r="CD42" s="4">
        <v>45939</v>
      </c>
      <c r="CE42" s="68" t="s">
        <v>84</v>
      </c>
      <c r="CF42" s="68" t="s">
        <v>74</v>
      </c>
      <c r="CG42" t="s">
        <v>92</v>
      </c>
    </row>
    <row r="43" spans="1:85" ht="15.75" thickBot="1" x14ac:dyDescent="0.3">
      <c r="A43" s="22">
        <v>45967</v>
      </c>
      <c r="B43" s="23">
        <v>1</v>
      </c>
      <c r="C43" s="23">
        <v>21</v>
      </c>
      <c r="D43" s="23">
        <v>19</v>
      </c>
      <c r="E43" s="38">
        <v>20</v>
      </c>
      <c r="F43" s="23" t="str">
        <f>VLOOKUP(TBL_Assignements[[#This Row],[Serv1]],Tableau1[],2,0)</f>
        <v>SM MANTEAU</v>
      </c>
      <c r="G43" s="23" t="str">
        <f>VLOOKUP(TBL_Assignements[[#This Row],[Serv2]],Tableau1[],2,0)</f>
        <v>SM BEULQUE</v>
      </c>
      <c r="H43" s="23" t="str">
        <f>VLOOKUP(TBL_Assignements[[#This Row],[Serv3]],Tableau1[],2,0)</f>
        <v>SM VERSPLATE</v>
      </c>
      <c r="I43" s="38" t="str">
        <f>VLOOKUP(TBL_Assignements[[#This Row],[spare]],Tableau1[],2,0)</f>
        <v>SM ENGRAND</v>
      </c>
      <c r="CD43" s="4">
        <v>45940</v>
      </c>
      <c r="CE43" s="68" t="s">
        <v>84</v>
      </c>
      <c r="CF43" s="68" t="s">
        <v>81</v>
      </c>
      <c r="CG43" t="s">
        <v>108</v>
      </c>
    </row>
    <row r="44" spans="1:85" ht="15.75" thickBot="1" x14ac:dyDescent="0.3">
      <c r="A44" s="22">
        <v>45968</v>
      </c>
      <c r="B44" s="23">
        <v>12</v>
      </c>
      <c r="C44" s="23">
        <v>4</v>
      </c>
      <c r="D44" s="23">
        <v>18</v>
      </c>
      <c r="E44" s="38">
        <v>7</v>
      </c>
      <c r="F44" s="23" t="str">
        <f>VLOOKUP(TBL_Assignements[[#This Row],[Serv1]],Tableau1[],2,0)</f>
        <v>SM BONNIFAIT</v>
      </c>
      <c r="G44" s="23" t="str">
        <f>VLOOKUP(TBL_Assignements[[#This Row],[Serv2]],Tableau1[],2,0)</f>
        <v>SM MARTIN</v>
      </c>
      <c r="H44" s="23" t="str">
        <f>VLOOKUP(TBL_Assignements[[#This Row],[Serv3]],Tableau1[],2,0)</f>
        <v>SM DESAUTE</v>
      </c>
      <c r="I44" s="38" t="str">
        <f>VLOOKUP(TBL_Assignements[[#This Row],[spare]],Tableau1[],2,0)</f>
        <v>SM BOUNNIN--LLENA</v>
      </c>
      <c r="CD44" s="4">
        <v>45940</v>
      </c>
      <c r="CE44" s="68" t="s">
        <v>84</v>
      </c>
      <c r="CF44" s="68" t="s">
        <v>81</v>
      </c>
      <c r="CG44" t="s">
        <v>106</v>
      </c>
    </row>
    <row r="45" spans="1:85" ht="15.75" thickBot="1" x14ac:dyDescent="0.3">
      <c r="A45" s="22">
        <v>45969</v>
      </c>
      <c r="B45" s="23">
        <v>6</v>
      </c>
      <c r="C45" s="23">
        <v>13</v>
      </c>
      <c r="D45" s="23">
        <v>11</v>
      </c>
      <c r="E45" s="38">
        <v>1</v>
      </c>
      <c r="F45" s="23" t="str">
        <f>VLOOKUP(TBL_Assignements[[#This Row],[Serv1]],Tableau1[],2,0)</f>
        <v>sm boury</v>
      </c>
      <c r="G45" s="23" t="str">
        <f>VLOOKUP(TBL_Assignements[[#This Row],[Serv2]],Tableau1[],2,0)</f>
        <v>SM VRIGNAUD</v>
      </c>
      <c r="H45" s="23" t="str">
        <f>VLOOKUP(TBL_Assignements[[#This Row],[Serv3]],Tableau1[],2,0)</f>
        <v>SM PAILLARD</v>
      </c>
      <c r="I45" s="38" t="str">
        <f>VLOOKUP(TBL_Assignements[[#This Row],[spare]],Tableau1[],2,0)</f>
        <v>SM MANTEAU</v>
      </c>
      <c r="CD45" s="4">
        <v>45940</v>
      </c>
      <c r="CE45" s="68" t="s">
        <v>84</v>
      </c>
      <c r="CF45" s="68" t="s">
        <v>81</v>
      </c>
      <c r="CG45" t="s">
        <v>97</v>
      </c>
    </row>
    <row r="46" spans="1:85" ht="15.75" thickBot="1" x14ac:dyDescent="0.3">
      <c r="A46" s="22">
        <v>45970</v>
      </c>
      <c r="B46" s="23">
        <v>3</v>
      </c>
      <c r="C46" s="23">
        <v>14</v>
      </c>
      <c r="D46" s="23">
        <v>9</v>
      </c>
      <c r="E46" s="38">
        <v>22</v>
      </c>
      <c r="F46" s="23" t="str">
        <f>VLOOKUP(TBL_Assignements[[#This Row],[Serv1]],Tableau1[],2,0)</f>
        <v>SM CRETON</v>
      </c>
      <c r="G46" s="23" t="str">
        <f>VLOOKUP(TBL_Assignements[[#This Row],[Serv2]],Tableau1[],2,0)</f>
        <v>SM LASNIER</v>
      </c>
      <c r="H46" s="23" t="str">
        <f>VLOOKUP(TBL_Assignements[[#This Row],[Serv3]],Tableau1[],2,0)</f>
        <v>SM CHAPART</v>
      </c>
      <c r="I46" s="38" t="str">
        <f>VLOOKUP(TBL_Assignements[[#This Row],[spare]],Tableau1[],2,0)</f>
        <v>SM TAILLANDIER</v>
      </c>
      <c r="CD46" s="4">
        <v>45940</v>
      </c>
      <c r="CE46" s="68" t="s">
        <v>84</v>
      </c>
      <c r="CF46" s="68" t="s">
        <v>74</v>
      </c>
      <c r="CG46" t="s">
        <v>104</v>
      </c>
    </row>
    <row r="47" spans="1:85" ht="15.75" thickBot="1" x14ac:dyDescent="0.3">
      <c r="A47" s="22">
        <v>45971</v>
      </c>
      <c r="B47" s="23">
        <v>16</v>
      </c>
      <c r="C47" s="23">
        <v>25</v>
      </c>
      <c r="D47" s="23">
        <v>23</v>
      </c>
      <c r="E47" s="38">
        <v>2</v>
      </c>
      <c r="F47" s="23" t="str">
        <f>VLOOKUP(TBL_Assignements[[#This Row],[Serv1]],Tableau1[],2,0)</f>
        <v>SM TAYLOR</v>
      </c>
      <c r="G47" s="23" t="str">
        <f>VLOOKUP(TBL_Assignements[[#This Row],[Serv2]],Tableau1[],2,0)</f>
        <v>SM RISAL</v>
      </c>
      <c r="H47" s="23" t="str">
        <f>VLOOKUP(TBL_Assignements[[#This Row],[Serv3]],Tableau1[],2,0)</f>
        <v>SM TOURNAYRE</v>
      </c>
      <c r="I47" s="38" t="str">
        <f>VLOOKUP(TBL_Assignements[[#This Row],[spare]],Tableau1[],2,0)</f>
        <v>SM RODIER</v>
      </c>
      <c r="CD47" s="4">
        <v>45941</v>
      </c>
      <c r="CE47" s="68" t="s">
        <v>85</v>
      </c>
      <c r="CF47" s="68" t="s">
        <v>81</v>
      </c>
      <c r="CG47" t="s">
        <v>99</v>
      </c>
    </row>
    <row r="48" spans="1:85" ht="15.75" thickBot="1" x14ac:dyDescent="0.3">
      <c r="A48" s="22">
        <v>45972</v>
      </c>
      <c r="B48" s="23">
        <v>5</v>
      </c>
      <c r="C48" s="23">
        <v>20</v>
      </c>
      <c r="D48" s="23">
        <v>10</v>
      </c>
      <c r="E48" s="38">
        <v>21</v>
      </c>
      <c r="F48" s="23" t="str">
        <f>VLOOKUP(TBL_Assignements[[#This Row],[Serv1]],Tableau1[],2,0)</f>
        <v>SM POMARES</v>
      </c>
      <c r="G48" s="23" t="str">
        <f>VLOOKUP(TBL_Assignements[[#This Row],[Serv2]],Tableau1[],2,0)</f>
        <v>SM ENGRAND</v>
      </c>
      <c r="H48" s="23" t="str">
        <f>VLOOKUP(TBL_Assignements[[#This Row],[Serv3]],Tableau1[],2,0)</f>
        <v>SM JAN</v>
      </c>
      <c r="I48" s="38" t="str">
        <f>VLOOKUP(TBL_Assignements[[#This Row],[spare]],Tableau1[],2,0)</f>
        <v>SM BEULQUE</v>
      </c>
      <c r="CD48" s="4">
        <v>45941</v>
      </c>
      <c r="CE48" s="68" t="s">
        <v>85</v>
      </c>
      <c r="CF48" s="68" t="s">
        <v>81</v>
      </c>
      <c r="CG48" t="s">
        <v>94</v>
      </c>
    </row>
    <row r="49" spans="1:85" ht="15.75" thickBot="1" x14ac:dyDescent="0.3">
      <c r="A49" s="22">
        <v>45973</v>
      </c>
      <c r="B49" s="23">
        <v>24</v>
      </c>
      <c r="C49" s="23">
        <v>12</v>
      </c>
      <c r="D49" s="23">
        <v>8</v>
      </c>
      <c r="E49" s="38">
        <v>17</v>
      </c>
      <c r="F49" s="23" t="str">
        <f>VLOOKUP(TBL_Assignements[[#This Row],[Serv1]],Tableau1[],2,0)</f>
        <v>SM AZERTY</v>
      </c>
      <c r="G49" s="23" t="str">
        <f>VLOOKUP(TBL_Assignements[[#This Row],[Serv2]],Tableau1[],2,0)</f>
        <v>SM BONNIFAIT</v>
      </c>
      <c r="H49" s="23" t="str">
        <f>VLOOKUP(TBL_Assignements[[#This Row],[Serv3]],Tableau1[],2,0)</f>
        <v>SM DEL ROSSO</v>
      </c>
      <c r="I49" s="38" t="str">
        <f>VLOOKUP(TBL_Assignements[[#This Row],[spare]],Tableau1[],2,0)</f>
        <v>SM TRUPIT</v>
      </c>
      <c r="CD49" s="4">
        <v>45941</v>
      </c>
      <c r="CE49" s="68" t="s">
        <v>85</v>
      </c>
      <c r="CF49" s="68" t="s">
        <v>81</v>
      </c>
      <c r="CG49" t="s">
        <v>96</v>
      </c>
    </row>
    <row r="50" spans="1:85" ht="15.75" thickBot="1" x14ac:dyDescent="0.3">
      <c r="A50" s="22">
        <v>45974</v>
      </c>
      <c r="B50" s="23">
        <v>19</v>
      </c>
      <c r="C50" s="23">
        <v>4</v>
      </c>
      <c r="D50" s="23">
        <v>15</v>
      </c>
      <c r="E50" s="38">
        <v>10</v>
      </c>
      <c r="F50" s="23" t="str">
        <f>VLOOKUP(TBL_Assignements[[#This Row],[Serv1]],Tableau1[],2,0)</f>
        <v>SM VERSPLATE</v>
      </c>
      <c r="G50" s="23" t="str">
        <f>VLOOKUP(TBL_Assignements[[#This Row],[Serv2]],Tableau1[],2,0)</f>
        <v>SM MARTIN</v>
      </c>
      <c r="H50" s="23" t="str">
        <f>VLOOKUP(TBL_Assignements[[#This Row],[Serv3]],Tableau1[],2,0)</f>
        <v>SM CAMOU</v>
      </c>
      <c r="I50" s="38" t="str">
        <f>VLOOKUP(TBL_Assignements[[#This Row],[spare]],Tableau1[],2,0)</f>
        <v>SM JAN</v>
      </c>
      <c r="CD50" s="4">
        <v>45941</v>
      </c>
      <c r="CE50" s="68" t="s">
        <v>85</v>
      </c>
      <c r="CF50" s="68" t="s">
        <v>74</v>
      </c>
      <c r="CG50" t="s">
        <v>90</v>
      </c>
    </row>
    <row r="51" spans="1:85" ht="15.75" thickBot="1" x14ac:dyDescent="0.3">
      <c r="A51" s="22">
        <v>45975</v>
      </c>
      <c r="B51" s="23">
        <v>14</v>
      </c>
      <c r="C51" s="23">
        <v>6</v>
      </c>
      <c r="D51" s="23">
        <v>11</v>
      </c>
      <c r="E51" s="38">
        <v>8</v>
      </c>
      <c r="F51" s="23" t="str">
        <f>VLOOKUP(TBL_Assignements[[#This Row],[Serv1]],Tableau1[],2,0)</f>
        <v>SM LASNIER</v>
      </c>
      <c r="G51" s="23" t="str">
        <f>VLOOKUP(TBL_Assignements[[#This Row],[Serv2]],Tableau1[],2,0)</f>
        <v>sm boury</v>
      </c>
      <c r="H51" s="23" t="str">
        <f>VLOOKUP(TBL_Assignements[[#This Row],[Serv3]],Tableau1[],2,0)</f>
        <v>SM PAILLARD</v>
      </c>
      <c r="I51" s="38" t="str">
        <f>VLOOKUP(TBL_Assignements[[#This Row],[spare]],Tableau1[],2,0)</f>
        <v>SM DEL ROSSO</v>
      </c>
      <c r="CD51" s="4">
        <v>45942</v>
      </c>
      <c r="CE51" s="68" t="s">
        <v>85</v>
      </c>
      <c r="CF51" s="68" t="s">
        <v>81</v>
      </c>
      <c r="CG51" t="s">
        <v>135</v>
      </c>
    </row>
    <row r="52" spans="1:85" ht="15.75" thickBot="1" x14ac:dyDescent="0.3">
      <c r="A52" s="22">
        <v>45976</v>
      </c>
      <c r="B52" s="23">
        <v>7</v>
      </c>
      <c r="C52" s="23">
        <v>2</v>
      </c>
      <c r="D52" s="23">
        <v>1</v>
      </c>
      <c r="E52" s="38">
        <v>12</v>
      </c>
      <c r="F52" s="23" t="str">
        <f>VLOOKUP(TBL_Assignements[[#This Row],[Serv1]],Tableau1[],2,0)</f>
        <v>SM BOUNNIN--LLENA</v>
      </c>
      <c r="G52" s="23" t="str">
        <f>VLOOKUP(TBL_Assignements[[#This Row],[Serv2]],Tableau1[],2,0)</f>
        <v>SM RODIER</v>
      </c>
      <c r="H52" s="23" t="str">
        <f>VLOOKUP(TBL_Assignements[[#This Row],[Serv3]],Tableau1[],2,0)</f>
        <v>SM MANTEAU</v>
      </c>
      <c r="I52" s="38" t="str">
        <f>VLOOKUP(TBL_Assignements[[#This Row],[spare]],Tableau1[],2,0)</f>
        <v>SM BONNIFAIT</v>
      </c>
      <c r="CD52" s="4">
        <v>45942</v>
      </c>
      <c r="CE52" s="68" t="s">
        <v>85</v>
      </c>
      <c r="CF52" s="68" t="s">
        <v>81</v>
      </c>
      <c r="CG52" t="s">
        <v>107</v>
      </c>
    </row>
    <row r="53" spans="1:85" ht="15.75" thickBot="1" x14ac:dyDescent="0.3">
      <c r="A53" s="22">
        <v>45977</v>
      </c>
      <c r="B53" s="23">
        <v>21</v>
      </c>
      <c r="C53" s="23">
        <v>17</v>
      </c>
      <c r="D53" s="23">
        <v>5</v>
      </c>
      <c r="E53" s="38">
        <v>24</v>
      </c>
      <c r="F53" s="23" t="str">
        <f>VLOOKUP(TBL_Assignements[[#This Row],[Serv1]],Tableau1[],2,0)</f>
        <v>SM BEULQUE</v>
      </c>
      <c r="G53" s="23" t="str">
        <f>VLOOKUP(TBL_Assignements[[#This Row],[Serv2]],Tableau1[],2,0)</f>
        <v>SM TRUPIT</v>
      </c>
      <c r="H53" s="23" t="str">
        <f>VLOOKUP(TBL_Assignements[[#This Row],[Serv3]],Tableau1[],2,0)</f>
        <v>SM POMARES</v>
      </c>
      <c r="I53" s="38" t="str">
        <f>VLOOKUP(TBL_Assignements[[#This Row],[spare]],Tableau1[],2,0)</f>
        <v>SM AZERTY</v>
      </c>
      <c r="CD53" s="4">
        <v>45942</v>
      </c>
      <c r="CE53" s="68" t="s">
        <v>85</v>
      </c>
      <c r="CF53" s="68" t="s">
        <v>81</v>
      </c>
      <c r="CG53" t="s">
        <v>87</v>
      </c>
    </row>
    <row r="54" spans="1:85" ht="15.75" thickBot="1" x14ac:dyDescent="0.3">
      <c r="A54" s="22">
        <v>45978</v>
      </c>
      <c r="B54" s="23">
        <v>3</v>
      </c>
      <c r="C54" s="23">
        <v>13</v>
      </c>
      <c r="D54" s="23">
        <v>22</v>
      </c>
      <c r="E54" s="38">
        <v>19</v>
      </c>
      <c r="F54" s="23" t="str">
        <f>VLOOKUP(TBL_Assignements[[#This Row],[Serv1]],Tableau1[],2,0)</f>
        <v>SM CRETON</v>
      </c>
      <c r="G54" s="23" t="str">
        <f>VLOOKUP(TBL_Assignements[[#This Row],[Serv2]],Tableau1[],2,0)</f>
        <v>SM VRIGNAUD</v>
      </c>
      <c r="H54" s="23" t="str">
        <f>VLOOKUP(TBL_Assignements[[#This Row],[Serv3]],Tableau1[],2,0)</f>
        <v>SM TAILLANDIER</v>
      </c>
      <c r="I54" s="38" t="str">
        <f>VLOOKUP(TBL_Assignements[[#This Row],[spare]],Tableau1[],2,0)</f>
        <v>SM VERSPLATE</v>
      </c>
      <c r="CD54" s="4">
        <v>45942</v>
      </c>
      <c r="CE54" s="68" t="s">
        <v>85</v>
      </c>
      <c r="CF54" s="68" t="s">
        <v>74</v>
      </c>
      <c r="CG54" t="s">
        <v>101</v>
      </c>
    </row>
    <row r="55" spans="1:85" ht="15.75" thickBot="1" x14ac:dyDescent="0.3">
      <c r="A55" s="22">
        <v>45979</v>
      </c>
      <c r="B55" s="23">
        <v>25</v>
      </c>
      <c r="C55" s="23">
        <v>23</v>
      </c>
      <c r="D55" s="23">
        <v>18</v>
      </c>
      <c r="E55" s="38">
        <v>15</v>
      </c>
      <c r="F55" s="23" t="str">
        <f>VLOOKUP(TBL_Assignements[[#This Row],[Serv1]],Tableau1[],2,0)</f>
        <v>SM RISAL</v>
      </c>
      <c r="G55" s="23" t="str">
        <f>VLOOKUP(TBL_Assignements[[#This Row],[Serv2]],Tableau1[],2,0)</f>
        <v>SM TOURNAYRE</v>
      </c>
      <c r="H55" s="23" t="str">
        <f>VLOOKUP(TBL_Assignements[[#This Row],[Serv3]],Tableau1[],2,0)</f>
        <v>SM DESAUTE</v>
      </c>
      <c r="I55" s="38" t="str">
        <f>VLOOKUP(TBL_Assignements[[#This Row],[spare]],Tableau1[],2,0)</f>
        <v>SM CAMOU</v>
      </c>
      <c r="CD55" s="4">
        <v>45943</v>
      </c>
      <c r="CE55" s="68" t="s">
        <v>84</v>
      </c>
      <c r="CF55" s="68" t="s">
        <v>81</v>
      </c>
      <c r="CG55" t="s">
        <v>88</v>
      </c>
    </row>
    <row r="56" spans="1:85" ht="15.75" thickBot="1" x14ac:dyDescent="0.3">
      <c r="A56" s="22">
        <v>45980</v>
      </c>
      <c r="B56" s="23">
        <v>16</v>
      </c>
      <c r="C56" s="23">
        <v>9</v>
      </c>
      <c r="D56" s="23">
        <v>20</v>
      </c>
      <c r="E56" s="38">
        <v>4</v>
      </c>
      <c r="F56" s="23" t="str">
        <f>VLOOKUP(TBL_Assignements[[#This Row],[Serv1]],Tableau1[],2,0)</f>
        <v>SM TAYLOR</v>
      </c>
      <c r="G56" s="23" t="str">
        <f>VLOOKUP(TBL_Assignements[[#This Row],[Serv2]],Tableau1[],2,0)</f>
        <v>SM CHAPART</v>
      </c>
      <c r="H56" s="23" t="str">
        <f>VLOOKUP(TBL_Assignements[[#This Row],[Serv3]],Tableau1[],2,0)</f>
        <v>SM ENGRAND</v>
      </c>
      <c r="I56" s="38" t="str">
        <f>VLOOKUP(TBL_Assignements[[#This Row],[spare]],Tableau1[],2,0)</f>
        <v>SM MARTIN</v>
      </c>
      <c r="CD56" s="4">
        <v>45943</v>
      </c>
      <c r="CE56" s="68" t="s">
        <v>84</v>
      </c>
      <c r="CF56" s="68" t="s">
        <v>81</v>
      </c>
      <c r="CG56" t="s">
        <v>105</v>
      </c>
    </row>
    <row r="57" spans="1:85" ht="15.75" thickBot="1" x14ac:dyDescent="0.3">
      <c r="A57" s="22">
        <v>45981</v>
      </c>
      <c r="B57" s="23">
        <v>13</v>
      </c>
      <c r="C57" s="23">
        <v>7</v>
      </c>
      <c r="D57" s="23">
        <v>6</v>
      </c>
      <c r="E57" s="38">
        <v>25</v>
      </c>
      <c r="F57" s="23" t="str">
        <f>VLOOKUP(TBL_Assignements[[#This Row],[Serv1]],Tableau1[],2,0)</f>
        <v>SM VRIGNAUD</v>
      </c>
      <c r="G57" s="23" t="str">
        <f>VLOOKUP(TBL_Assignements[[#This Row],[Serv2]],Tableau1[],2,0)</f>
        <v>SM BOUNNIN--LLENA</v>
      </c>
      <c r="H57" s="23" t="str">
        <f>VLOOKUP(TBL_Assignements[[#This Row],[Serv3]],Tableau1[],2,0)</f>
        <v>sm boury</v>
      </c>
      <c r="I57" s="38" t="str">
        <f>VLOOKUP(TBL_Assignements[[#This Row],[spare]],Tableau1[],2,0)</f>
        <v>SM RISAL</v>
      </c>
      <c r="CD57" s="4">
        <v>45943</v>
      </c>
      <c r="CE57" s="68" t="s">
        <v>84</v>
      </c>
      <c r="CF57" s="68" t="s">
        <v>81</v>
      </c>
      <c r="CG57" t="s">
        <v>100</v>
      </c>
    </row>
    <row r="58" spans="1:85" ht="15.75" thickBot="1" x14ac:dyDescent="0.3">
      <c r="A58" s="22">
        <v>45982</v>
      </c>
      <c r="B58" s="23">
        <v>1</v>
      </c>
      <c r="C58" s="23">
        <v>10</v>
      </c>
      <c r="D58" s="23">
        <v>11</v>
      </c>
      <c r="E58" s="38">
        <v>23</v>
      </c>
      <c r="F58" s="23" t="str">
        <f>VLOOKUP(TBL_Assignements[[#This Row],[Serv1]],Tableau1[],2,0)</f>
        <v>SM MANTEAU</v>
      </c>
      <c r="G58" s="23" t="str">
        <f>VLOOKUP(TBL_Assignements[[#This Row],[Serv2]],Tableau1[],2,0)</f>
        <v>SM JAN</v>
      </c>
      <c r="H58" s="23" t="str">
        <f>VLOOKUP(TBL_Assignements[[#This Row],[Serv3]],Tableau1[],2,0)</f>
        <v>SM PAILLARD</v>
      </c>
      <c r="I58" s="38" t="str">
        <f>VLOOKUP(TBL_Assignements[[#This Row],[spare]],Tableau1[],2,0)</f>
        <v>SM TOURNAYRE</v>
      </c>
      <c r="CD58" s="4">
        <v>45943</v>
      </c>
      <c r="CE58" s="68" t="s">
        <v>84</v>
      </c>
      <c r="CF58" s="68" t="s">
        <v>74</v>
      </c>
      <c r="CG58" t="s">
        <v>108</v>
      </c>
    </row>
    <row r="59" spans="1:85" ht="15.75" thickBot="1" x14ac:dyDescent="0.3">
      <c r="A59" s="22">
        <v>45983</v>
      </c>
      <c r="B59" s="23">
        <v>24</v>
      </c>
      <c r="C59" s="23">
        <v>12</v>
      </c>
      <c r="D59" s="23">
        <v>15</v>
      </c>
      <c r="E59" s="38">
        <v>5</v>
      </c>
      <c r="F59" s="23" t="str">
        <f>VLOOKUP(TBL_Assignements[[#This Row],[Serv1]],Tableau1[],2,0)</f>
        <v>SM AZERTY</v>
      </c>
      <c r="G59" s="23" t="str">
        <f>VLOOKUP(TBL_Assignements[[#This Row],[Serv2]],Tableau1[],2,0)</f>
        <v>SM BONNIFAIT</v>
      </c>
      <c r="H59" s="23" t="str">
        <f>VLOOKUP(TBL_Assignements[[#This Row],[Serv3]],Tableau1[],2,0)</f>
        <v>SM CAMOU</v>
      </c>
      <c r="I59" s="38" t="str">
        <f>VLOOKUP(TBL_Assignements[[#This Row],[spare]],Tableau1[],2,0)</f>
        <v>SM POMARES</v>
      </c>
      <c r="CD59" s="4">
        <v>45944</v>
      </c>
      <c r="CE59" s="68" t="s">
        <v>84</v>
      </c>
      <c r="CF59" s="68" t="s">
        <v>81</v>
      </c>
      <c r="CG59" t="s">
        <v>133</v>
      </c>
    </row>
    <row r="60" spans="1:85" ht="15.75" thickBot="1" x14ac:dyDescent="0.3">
      <c r="A60" s="22">
        <v>45984</v>
      </c>
      <c r="B60" s="23">
        <v>4</v>
      </c>
      <c r="C60" s="23">
        <v>19</v>
      </c>
      <c r="D60" s="23">
        <v>8</v>
      </c>
      <c r="E60" s="38">
        <v>9</v>
      </c>
      <c r="F60" s="23" t="str">
        <f>VLOOKUP(TBL_Assignements[[#This Row],[Serv1]],Tableau1[],2,0)</f>
        <v>SM MARTIN</v>
      </c>
      <c r="G60" s="23" t="str">
        <f>VLOOKUP(TBL_Assignements[[#This Row],[Serv2]],Tableau1[],2,0)</f>
        <v>SM VERSPLATE</v>
      </c>
      <c r="H60" s="23" t="str">
        <f>VLOOKUP(TBL_Assignements[[#This Row],[Serv3]],Tableau1[],2,0)</f>
        <v>SM DEL ROSSO</v>
      </c>
      <c r="I60" s="38" t="str">
        <f>VLOOKUP(TBL_Assignements[[#This Row],[spare]],Tableau1[],2,0)</f>
        <v>SM CHAPART</v>
      </c>
      <c r="CD60" s="4">
        <v>45944</v>
      </c>
      <c r="CE60" s="68" t="s">
        <v>84</v>
      </c>
      <c r="CF60" s="68" t="s">
        <v>81</v>
      </c>
      <c r="CG60" t="s">
        <v>93</v>
      </c>
    </row>
    <row r="61" spans="1:85" ht="15.75" thickBot="1" x14ac:dyDescent="0.3">
      <c r="A61" s="22">
        <v>45985</v>
      </c>
      <c r="B61" s="23">
        <v>22</v>
      </c>
      <c r="C61" s="23">
        <v>2</v>
      </c>
      <c r="D61" s="23">
        <v>21</v>
      </c>
      <c r="E61" s="38">
        <v>3</v>
      </c>
      <c r="F61" s="23" t="str">
        <f>VLOOKUP(TBL_Assignements[[#This Row],[Serv1]],Tableau1[],2,0)</f>
        <v>SM TAILLANDIER</v>
      </c>
      <c r="G61" s="23" t="str">
        <f>VLOOKUP(TBL_Assignements[[#This Row],[Serv2]],Tableau1[],2,0)</f>
        <v>SM RODIER</v>
      </c>
      <c r="H61" s="23" t="str">
        <f>VLOOKUP(TBL_Assignements[[#This Row],[Serv3]],Tableau1[],2,0)</f>
        <v>SM BEULQUE</v>
      </c>
      <c r="I61" s="38" t="str">
        <f>VLOOKUP(TBL_Assignements[[#This Row],[spare]],Tableau1[],2,0)</f>
        <v>SM CRETON</v>
      </c>
      <c r="CD61" s="4">
        <v>45944</v>
      </c>
      <c r="CE61" s="68" t="s">
        <v>84</v>
      </c>
      <c r="CF61" s="68" t="s">
        <v>81</v>
      </c>
      <c r="CG61" t="s">
        <v>95</v>
      </c>
    </row>
    <row r="62" spans="1:85" ht="15.75" thickBot="1" x14ac:dyDescent="0.3">
      <c r="A62" s="22">
        <v>45986</v>
      </c>
      <c r="B62" s="23">
        <v>17</v>
      </c>
      <c r="C62" s="23">
        <v>14</v>
      </c>
      <c r="D62" s="23">
        <v>16</v>
      </c>
      <c r="E62" s="38">
        <v>20</v>
      </c>
      <c r="F62" s="23" t="str">
        <f>VLOOKUP(TBL_Assignements[[#This Row],[Serv1]],Tableau1[],2,0)</f>
        <v>SM TRUPIT</v>
      </c>
      <c r="G62" s="23" t="str">
        <f>VLOOKUP(TBL_Assignements[[#This Row],[Serv2]],Tableau1[],2,0)</f>
        <v>SM LASNIER</v>
      </c>
      <c r="H62" s="23" t="str">
        <f>VLOOKUP(TBL_Assignements[[#This Row],[Serv3]],Tableau1[],2,0)</f>
        <v>SM TAYLOR</v>
      </c>
      <c r="I62" s="38" t="str">
        <f>VLOOKUP(TBL_Assignements[[#This Row],[spare]],Tableau1[],2,0)</f>
        <v>SM ENGRAND</v>
      </c>
      <c r="CD62" s="4">
        <v>45944</v>
      </c>
      <c r="CE62" s="68" t="s">
        <v>84</v>
      </c>
      <c r="CF62" s="68" t="s">
        <v>74</v>
      </c>
      <c r="CG62" t="s">
        <v>135</v>
      </c>
    </row>
    <row r="63" spans="1:85" ht="15.75" thickBot="1" x14ac:dyDescent="0.3">
      <c r="A63" s="22">
        <v>45987</v>
      </c>
      <c r="B63" s="23">
        <v>18</v>
      </c>
      <c r="C63" s="23">
        <v>3</v>
      </c>
      <c r="D63" s="23">
        <v>23</v>
      </c>
      <c r="E63" s="38">
        <v>11</v>
      </c>
      <c r="F63" s="23" t="str">
        <f>VLOOKUP(TBL_Assignements[[#This Row],[Serv1]],Tableau1[],2,0)</f>
        <v>SM DESAUTE</v>
      </c>
      <c r="G63" s="23" t="str">
        <f>VLOOKUP(TBL_Assignements[[#This Row],[Serv2]],Tableau1[],2,0)</f>
        <v>SM CRETON</v>
      </c>
      <c r="H63" s="23" t="str">
        <f>VLOOKUP(TBL_Assignements[[#This Row],[Serv3]],Tableau1[],2,0)</f>
        <v>SM TOURNAYRE</v>
      </c>
      <c r="I63" s="38" t="str">
        <f>VLOOKUP(TBL_Assignements[[#This Row],[spare]],Tableau1[],2,0)</f>
        <v>SM PAILLARD</v>
      </c>
      <c r="CD63" s="4">
        <v>45945</v>
      </c>
      <c r="CE63" s="68" t="s">
        <v>84</v>
      </c>
      <c r="CF63" s="68" t="s">
        <v>81</v>
      </c>
      <c r="CG63" t="s">
        <v>101</v>
      </c>
    </row>
    <row r="64" spans="1:85" ht="15.75" thickBot="1" x14ac:dyDescent="0.3">
      <c r="A64" s="22">
        <v>45988</v>
      </c>
      <c r="B64" s="23">
        <v>25</v>
      </c>
      <c r="C64" s="23">
        <v>9</v>
      </c>
      <c r="D64" s="23">
        <v>5</v>
      </c>
      <c r="E64" s="38">
        <v>8</v>
      </c>
      <c r="F64" s="23" t="str">
        <f>VLOOKUP(TBL_Assignements[[#This Row],[Serv1]],Tableau1[],2,0)</f>
        <v>SM RISAL</v>
      </c>
      <c r="G64" s="23" t="str">
        <f>VLOOKUP(TBL_Assignements[[#This Row],[Serv2]],Tableau1[],2,0)</f>
        <v>SM CHAPART</v>
      </c>
      <c r="H64" s="23" t="str">
        <f>VLOOKUP(TBL_Assignements[[#This Row],[Serv3]],Tableau1[],2,0)</f>
        <v>SM POMARES</v>
      </c>
      <c r="I64" s="38" t="str">
        <f>VLOOKUP(TBL_Assignements[[#This Row],[spare]],Tableau1[],2,0)</f>
        <v>SM DEL ROSSO</v>
      </c>
      <c r="CD64" s="4">
        <v>45945</v>
      </c>
      <c r="CE64" s="68" t="s">
        <v>84</v>
      </c>
      <c r="CF64" s="68" t="s">
        <v>81</v>
      </c>
      <c r="CG64" t="s">
        <v>90</v>
      </c>
    </row>
    <row r="65" spans="1:85" ht="15.75" thickBot="1" x14ac:dyDescent="0.3">
      <c r="A65" s="22">
        <v>45989</v>
      </c>
      <c r="B65" s="23">
        <v>20</v>
      </c>
      <c r="C65" s="23">
        <v>14</v>
      </c>
      <c r="D65" s="23">
        <v>4</v>
      </c>
      <c r="E65" s="38">
        <v>2</v>
      </c>
      <c r="F65" s="23" t="str">
        <f>VLOOKUP(TBL_Assignements[[#This Row],[Serv1]],Tableau1[],2,0)</f>
        <v>SM ENGRAND</v>
      </c>
      <c r="G65" s="23" t="str">
        <f>VLOOKUP(TBL_Assignements[[#This Row],[Serv2]],Tableau1[],2,0)</f>
        <v>SM LASNIER</v>
      </c>
      <c r="H65" s="23" t="str">
        <f>VLOOKUP(TBL_Assignements[[#This Row],[Serv3]],Tableau1[],2,0)</f>
        <v>SM MARTIN</v>
      </c>
      <c r="I65" s="38" t="str">
        <f>VLOOKUP(TBL_Assignements[[#This Row],[spare]],Tableau1[],2,0)</f>
        <v>SM RODIER</v>
      </c>
      <c r="CD65" s="4">
        <v>45945</v>
      </c>
      <c r="CE65" s="68" t="s">
        <v>84</v>
      </c>
      <c r="CF65" s="68" t="s">
        <v>81</v>
      </c>
      <c r="CG65" t="s">
        <v>92</v>
      </c>
    </row>
    <row r="66" spans="1:85" ht="15.75" thickBot="1" x14ac:dyDescent="0.3">
      <c r="A66" s="22">
        <v>45990</v>
      </c>
      <c r="B66" s="23">
        <v>24</v>
      </c>
      <c r="C66" s="23">
        <v>17</v>
      </c>
      <c r="D66" s="23">
        <v>6</v>
      </c>
      <c r="E66" s="38">
        <v>7</v>
      </c>
      <c r="F66" s="23" t="str">
        <f>VLOOKUP(TBL_Assignements[[#This Row],[Serv1]],Tableau1[],2,0)</f>
        <v>SM AZERTY</v>
      </c>
      <c r="G66" s="23" t="str">
        <f>VLOOKUP(TBL_Assignements[[#This Row],[Serv2]],Tableau1[],2,0)</f>
        <v>SM TRUPIT</v>
      </c>
      <c r="H66" s="23" t="str">
        <f>VLOOKUP(TBL_Assignements[[#This Row],[Serv3]],Tableau1[],2,0)</f>
        <v>sm boury</v>
      </c>
      <c r="I66" s="38" t="str">
        <f>VLOOKUP(TBL_Assignements[[#This Row],[spare]],Tableau1[],2,0)</f>
        <v>SM BOUNNIN--LLENA</v>
      </c>
      <c r="CD66" s="4">
        <v>45945</v>
      </c>
      <c r="CE66" s="68" t="s">
        <v>84</v>
      </c>
      <c r="CF66" s="68" t="s">
        <v>74</v>
      </c>
      <c r="CG66" t="s">
        <v>89</v>
      </c>
    </row>
    <row r="67" spans="1:85" ht="15.75" thickBot="1" x14ac:dyDescent="0.3">
      <c r="A67" s="22">
        <v>45991</v>
      </c>
      <c r="B67" s="23">
        <v>1</v>
      </c>
      <c r="C67" s="23">
        <v>22</v>
      </c>
      <c r="D67" s="23">
        <v>10</v>
      </c>
      <c r="E67" s="38">
        <v>21</v>
      </c>
      <c r="F67" s="23" t="str">
        <f>VLOOKUP(TBL_Assignements[[#This Row],[Serv1]],Tableau1[],2,0)</f>
        <v>SM MANTEAU</v>
      </c>
      <c r="G67" s="23" t="str">
        <f>VLOOKUP(TBL_Assignements[[#This Row],[Serv2]],Tableau1[],2,0)</f>
        <v>SM TAILLANDIER</v>
      </c>
      <c r="H67" s="23" t="str">
        <f>VLOOKUP(TBL_Assignements[[#This Row],[Serv3]],Tableau1[],2,0)</f>
        <v>SM JAN</v>
      </c>
      <c r="I67" s="38" t="str">
        <f>VLOOKUP(TBL_Assignements[[#This Row],[spare]],Tableau1[],2,0)</f>
        <v>SM BEULQUE</v>
      </c>
      <c r="CD67" s="4">
        <v>45946</v>
      </c>
      <c r="CE67" s="68" t="s">
        <v>84</v>
      </c>
      <c r="CF67" s="68" t="s">
        <v>81</v>
      </c>
      <c r="CG67" t="s">
        <v>91</v>
      </c>
    </row>
    <row r="68" spans="1:85" ht="15.75" thickBot="1" x14ac:dyDescent="0.3">
      <c r="A68" s="22">
        <v>45992</v>
      </c>
      <c r="B68" s="23">
        <v>18</v>
      </c>
      <c r="C68" s="23">
        <v>12</v>
      </c>
      <c r="D68" s="23">
        <v>15</v>
      </c>
      <c r="E68" s="38">
        <v>19</v>
      </c>
      <c r="F68" s="23" t="str">
        <f>VLOOKUP(TBL_Assignements[[#This Row],[Serv1]],Tableau1[],2,0)</f>
        <v>SM DESAUTE</v>
      </c>
      <c r="G68" s="23" t="str">
        <f>VLOOKUP(TBL_Assignements[[#This Row],[Serv2]],Tableau1[],2,0)</f>
        <v>SM BONNIFAIT</v>
      </c>
      <c r="H68" s="23" t="str">
        <f>VLOOKUP(TBL_Assignements[[#This Row],[Serv3]],Tableau1[],2,0)</f>
        <v>SM CAMOU</v>
      </c>
      <c r="I68" s="38" t="str">
        <f>VLOOKUP(TBL_Assignements[[#This Row],[spare]],Tableau1[],2,0)</f>
        <v>SM VERSPLATE</v>
      </c>
      <c r="CD68" s="4">
        <v>45946</v>
      </c>
      <c r="CE68" s="68" t="s">
        <v>84</v>
      </c>
      <c r="CF68" s="68" t="s">
        <v>81</v>
      </c>
      <c r="CG68" t="s">
        <v>104</v>
      </c>
    </row>
    <row r="69" spans="1:85" ht="15.75" thickBot="1" x14ac:dyDescent="0.3">
      <c r="A69" s="22">
        <v>45993</v>
      </c>
      <c r="B69" s="23">
        <v>16</v>
      </c>
      <c r="C69" s="23">
        <v>13</v>
      </c>
      <c r="D69" s="23">
        <v>11</v>
      </c>
      <c r="E69" s="38">
        <v>10</v>
      </c>
      <c r="F69" s="23" t="str">
        <f>VLOOKUP(TBL_Assignements[[#This Row],[Serv1]],Tableau1[],2,0)</f>
        <v>SM TAYLOR</v>
      </c>
      <c r="G69" s="23" t="str">
        <f>VLOOKUP(TBL_Assignements[[#This Row],[Serv2]],Tableau1[],2,0)</f>
        <v>SM VRIGNAUD</v>
      </c>
      <c r="H69" s="23" t="str">
        <f>VLOOKUP(TBL_Assignements[[#This Row],[Serv3]],Tableau1[],2,0)</f>
        <v>SM PAILLARD</v>
      </c>
      <c r="I69" s="38" t="str">
        <f>VLOOKUP(TBL_Assignements[[#This Row],[spare]],Tableau1[],2,0)</f>
        <v>SM JAN</v>
      </c>
      <c r="CD69" s="4">
        <v>45946</v>
      </c>
      <c r="CE69" s="68" t="s">
        <v>84</v>
      </c>
      <c r="CF69" s="68" t="s">
        <v>81</v>
      </c>
      <c r="CG69" t="s">
        <v>134</v>
      </c>
    </row>
    <row r="70" spans="1:85" ht="15.75" thickBot="1" x14ac:dyDescent="0.3">
      <c r="A70" s="22">
        <v>45994</v>
      </c>
      <c r="B70" s="23">
        <v>3</v>
      </c>
      <c r="C70" s="23">
        <v>23</v>
      </c>
      <c r="D70" s="23">
        <v>8</v>
      </c>
      <c r="E70" s="38">
        <v>14</v>
      </c>
      <c r="F70" s="23" t="str">
        <f>VLOOKUP(TBL_Assignements[[#This Row],[Serv1]],Tableau1[],2,0)</f>
        <v>SM CRETON</v>
      </c>
      <c r="G70" s="23" t="str">
        <f>VLOOKUP(TBL_Assignements[[#This Row],[Serv2]],Tableau1[],2,0)</f>
        <v>SM TOURNAYRE</v>
      </c>
      <c r="H70" s="23" t="str">
        <f>VLOOKUP(TBL_Assignements[[#This Row],[Serv3]],Tableau1[],2,0)</f>
        <v>SM DEL ROSSO</v>
      </c>
      <c r="I70" s="38" t="str">
        <f>VLOOKUP(TBL_Assignements[[#This Row],[spare]],Tableau1[],2,0)</f>
        <v>SM LASNIER</v>
      </c>
      <c r="CD70" s="4">
        <v>45946</v>
      </c>
      <c r="CE70" s="68" t="s">
        <v>84</v>
      </c>
      <c r="CF70" s="68" t="s">
        <v>74</v>
      </c>
      <c r="CG70" t="s">
        <v>102</v>
      </c>
    </row>
    <row r="71" spans="1:85" ht="15.75" thickBot="1" x14ac:dyDescent="0.3">
      <c r="A71" s="22">
        <v>45995</v>
      </c>
      <c r="B71" s="23">
        <v>7</v>
      </c>
      <c r="C71" s="23">
        <v>5</v>
      </c>
      <c r="D71" s="23">
        <v>21</v>
      </c>
      <c r="E71" s="38">
        <v>24</v>
      </c>
      <c r="F71" s="23" t="str">
        <f>VLOOKUP(TBL_Assignements[[#This Row],[Serv1]],Tableau1[],2,0)</f>
        <v>SM BOUNNIN--LLENA</v>
      </c>
      <c r="G71" s="23" t="str">
        <f>VLOOKUP(TBL_Assignements[[#This Row],[Serv2]],Tableau1[],2,0)</f>
        <v>SM POMARES</v>
      </c>
      <c r="H71" s="23" t="str">
        <f>VLOOKUP(TBL_Assignements[[#This Row],[Serv3]],Tableau1[],2,0)</f>
        <v>SM BEULQUE</v>
      </c>
      <c r="I71" s="38" t="str">
        <f>VLOOKUP(TBL_Assignements[[#This Row],[spare]],Tableau1[],2,0)</f>
        <v>SM AZERTY</v>
      </c>
      <c r="CD71" s="4">
        <v>45947</v>
      </c>
      <c r="CE71" s="68" t="s">
        <v>84</v>
      </c>
      <c r="CF71" s="68" t="s">
        <v>81</v>
      </c>
      <c r="CG71" t="s">
        <v>87</v>
      </c>
    </row>
    <row r="72" spans="1:85" ht="15.75" thickBot="1" x14ac:dyDescent="0.3">
      <c r="A72" s="22">
        <v>45996</v>
      </c>
      <c r="B72" s="23">
        <v>9</v>
      </c>
      <c r="C72" s="23">
        <v>25</v>
      </c>
      <c r="D72" s="23">
        <v>2</v>
      </c>
      <c r="E72" s="38">
        <v>17</v>
      </c>
      <c r="F72" s="23" t="str">
        <f>VLOOKUP(TBL_Assignements[[#This Row],[Serv1]],Tableau1[],2,0)</f>
        <v>SM CHAPART</v>
      </c>
      <c r="G72" s="23" t="str">
        <f>VLOOKUP(TBL_Assignements[[#This Row],[Serv2]],Tableau1[],2,0)</f>
        <v>SM RISAL</v>
      </c>
      <c r="H72" s="23" t="str">
        <f>VLOOKUP(TBL_Assignements[[#This Row],[Serv3]],Tableau1[],2,0)</f>
        <v>SM RODIER</v>
      </c>
      <c r="I72" s="38" t="str">
        <f>VLOOKUP(TBL_Assignements[[#This Row],[spare]],Tableau1[],2,0)</f>
        <v>SM TRUPIT</v>
      </c>
      <c r="CD72" s="4">
        <v>45947</v>
      </c>
      <c r="CE72" s="68" t="s">
        <v>84</v>
      </c>
      <c r="CF72" s="68" t="s">
        <v>81</v>
      </c>
      <c r="CG72" t="s">
        <v>94</v>
      </c>
    </row>
    <row r="73" spans="1:85" ht="15.75" thickBot="1" x14ac:dyDescent="0.3">
      <c r="A73" s="22">
        <v>45997</v>
      </c>
      <c r="B73" s="23">
        <v>20</v>
      </c>
      <c r="C73" s="23">
        <v>19</v>
      </c>
      <c r="D73" s="23">
        <v>4</v>
      </c>
      <c r="E73" s="38">
        <v>6</v>
      </c>
      <c r="F73" s="23" t="str">
        <f>VLOOKUP(TBL_Assignements[[#This Row],[Serv1]],Tableau1[],2,0)</f>
        <v>SM ENGRAND</v>
      </c>
      <c r="G73" s="23" t="str">
        <f>VLOOKUP(TBL_Assignements[[#This Row],[Serv2]],Tableau1[],2,0)</f>
        <v>SM VERSPLATE</v>
      </c>
      <c r="H73" s="23" t="str">
        <f>VLOOKUP(TBL_Assignements[[#This Row],[Serv3]],Tableau1[],2,0)</f>
        <v>SM MARTIN</v>
      </c>
      <c r="I73" s="38" t="str">
        <f>VLOOKUP(TBL_Assignements[[#This Row],[spare]],Tableau1[],2,0)</f>
        <v>sm boury</v>
      </c>
      <c r="CD73" s="4">
        <v>45947</v>
      </c>
      <c r="CE73" s="68" t="s">
        <v>84</v>
      </c>
      <c r="CF73" s="68" t="s">
        <v>81</v>
      </c>
      <c r="CG73" t="s">
        <v>99</v>
      </c>
    </row>
    <row r="74" spans="1:85" ht="15.75" thickBot="1" x14ac:dyDescent="0.3">
      <c r="A74" s="22">
        <v>45998</v>
      </c>
      <c r="B74" s="23">
        <v>16</v>
      </c>
      <c r="C74" s="23">
        <v>13</v>
      </c>
      <c r="D74" s="23">
        <v>12</v>
      </c>
      <c r="E74" s="38">
        <v>22</v>
      </c>
      <c r="F74" s="23" t="str">
        <f>VLOOKUP(TBL_Assignements[[#This Row],[Serv1]],Tableau1[],2,0)</f>
        <v>SM TAYLOR</v>
      </c>
      <c r="G74" s="23" t="str">
        <f>VLOOKUP(TBL_Assignements[[#This Row],[Serv2]],Tableau1[],2,0)</f>
        <v>SM VRIGNAUD</v>
      </c>
      <c r="H74" s="23" t="str">
        <f>VLOOKUP(TBL_Assignements[[#This Row],[Serv3]],Tableau1[],2,0)</f>
        <v>SM BONNIFAIT</v>
      </c>
      <c r="I74" s="38" t="str">
        <f>VLOOKUP(TBL_Assignements[[#This Row],[spare]],Tableau1[],2,0)</f>
        <v>SM TAILLANDIER</v>
      </c>
      <c r="CD74" s="4">
        <v>45947</v>
      </c>
      <c r="CE74" s="68" t="s">
        <v>84</v>
      </c>
      <c r="CF74" s="68" t="s">
        <v>74</v>
      </c>
      <c r="CG74" t="s">
        <v>98</v>
      </c>
    </row>
    <row r="75" spans="1:85" ht="15.75" thickBot="1" x14ac:dyDescent="0.3">
      <c r="A75" s="22">
        <v>45999</v>
      </c>
      <c r="B75" s="23">
        <v>1</v>
      </c>
      <c r="C75" s="23">
        <v>18</v>
      </c>
      <c r="D75" s="23">
        <v>15</v>
      </c>
      <c r="E75" s="38">
        <v>4</v>
      </c>
      <c r="F75" s="23" t="str">
        <f>VLOOKUP(TBL_Assignements[[#This Row],[Serv1]],Tableau1[],2,0)</f>
        <v>SM MANTEAU</v>
      </c>
      <c r="G75" s="23" t="str">
        <f>VLOOKUP(TBL_Assignements[[#This Row],[Serv2]],Tableau1[],2,0)</f>
        <v>SM DESAUTE</v>
      </c>
      <c r="H75" s="23" t="str">
        <f>VLOOKUP(TBL_Assignements[[#This Row],[Serv3]],Tableau1[],2,0)</f>
        <v>SM CAMOU</v>
      </c>
      <c r="I75" s="38" t="str">
        <f>VLOOKUP(TBL_Assignements[[#This Row],[spare]],Tableau1[],2,0)</f>
        <v>SM MARTIN</v>
      </c>
      <c r="CD75" s="4">
        <v>45948</v>
      </c>
      <c r="CE75" s="68" t="s">
        <v>85</v>
      </c>
      <c r="CF75" s="68" t="s">
        <v>81</v>
      </c>
      <c r="CG75" t="s">
        <v>88</v>
      </c>
    </row>
    <row r="76" spans="1:85" ht="15.75" thickBot="1" x14ac:dyDescent="0.3">
      <c r="A76" s="22">
        <v>46000</v>
      </c>
      <c r="B76" s="23">
        <v>22</v>
      </c>
      <c r="C76" s="23">
        <v>6</v>
      </c>
      <c r="D76" s="23">
        <v>17</v>
      </c>
      <c r="E76" s="38">
        <v>12</v>
      </c>
      <c r="F76" s="23" t="str">
        <f>VLOOKUP(TBL_Assignements[[#This Row],[Serv1]],Tableau1[],2,0)</f>
        <v>SM TAILLANDIER</v>
      </c>
      <c r="G76" s="23" t="str">
        <f>VLOOKUP(TBL_Assignements[[#This Row],[Serv2]],Tableau1[],2,0)</f>
        <v>sm boury</v>
      </c>
      <c r="H76" s="23" t="str">
        <f>VLOOKUP(TBL_Assignements[[#This Row],[Serv3]],Tableau1[],2,0)</f>
        <v>SM TRUPIT</v>
      </c>
      <c r="I76" s="38" t="str">
        <f>VLOOKUP(TBL_Assignements[[#This Row],[spare]],Tableau1[],2,0)</f>
        <v>SM BONNIFAIT</v>
      </c>
      <c r="CD76" s="4">
        <v>45948</v>
      </c>
      <c r="CE76" s="68" t="s">
        <v>85</v>
      </c>
      <c r="CF76" s="68" t="s">
        <v>81</v>
      </c>
      <c r="CG76" t="s">
        <v>97</v>
      </c>
    </row>
    <row r="77" spans="1:85" ht="15.75" thickBot="1" x14ac:dyDescent="0.3">
      <c r="A77" s="22">
        <v>46001</v>
      </c>
      <c r="B77" s="23">
        <v>10</v>
      </c>
      <c r="C77" s="23">
        <v>19</v>
      </c>
      <c r="D77" s="23">
        <v>14</v>
      </c>
      <c r="E77" s="38">
        <v>1</v>
      </c>
      <c r="F77" s="23" t="str">
        <f>VLOOKUP(TBL_Assignements[[#This Row],[Serv1]],Tableau1[],2,0)</f>
        <v>SM JAN</v>
      </c>
      <c r="G77" s="23" t="str">
        <f>VLOOKUP(TBL_Assignements[[#This Row],[Serv2]],Tableau1[],2,0)</f>
        <v>SM VERSPLATE</v>
      </c>
      <c r="H77" s="23" t="str">
        <f>VLOOKUP(TBL_Assignements[[#This Row],[Serv3]],Tableau1[],2,0)</f>
        <v>SM LASNIER</v>
      </c>
      <c r="I77" s="38" t="str">
        <f>VLOOKUP(TBL_Assignements[[#This Row],[spare]],Tableau1[],2,0)</f>
        <v>SM MANTEAU</v>
      </c>
      <c r="CD77" s="4">
        <v>45948</v>
      </c>
      <c r="CE77" s="68" t="s">
        <v>85</v>
      </c>
      <c r="CF77" s="68" t="s">
        <v>81</v>
      </c>
      <c r="CG77" t="s">
        <v>106</v>
      </c>
    </row>
    <row r="78" spans="1:85" ht="15.75" thickBot="1" x14ac:dyDescent="0.3">
      <c r="A78" s="22">
        <v>46002</v>
      </c>
      <c r="B78" s="23">
        <v>24</v>
      </c>
      <c r="C78" s="23">
        <v>5</v>
      </c>
      <c r="D78" s="23">
        <v>9</v>
      </c>
      <c r="E78" s="38">
        <v>18</v>
      </c>
      <c r="F78" s="23" t="str">
        <f>VLOOKUP(TBL_Assignements[[#This Row],[Serv1]],Tableau1[],2,0)</f>
        <v>SM AZERTY</v>
      </c>
      <c r="G78" s="23" t="str">
        <f>VLOOKUP(TBL_Assignements[[#This Row],[Serv2]],Tableau1[],2,0)</f>
        <v>SM POMARES</v>
      </c>
      <c r="H78" s="23" t="str">
        <f>VLOOKUP(TBL_Assignements[[#This Row],[Serv3]],Tableau1[],2,0)</f>
        <v>SM CHAPART</v>
      </c>
      <c r="I78" s="38" t="str">
        <f>VLOOKUP(TBL_Assignements[[#This Row],[spare]],Tableau1[],2,0)</f>
        <v>SM DESAUTE</v>
      </c>
      <c r="CD78" s="4">
        <v>45948</v>
      </c>
      <c r="CE78" s="68" t="s">
        <v>85</v>
      </c>
      <c r="CF78" s="68" t="s">
        <v>74</v>
      </c>
      <c r="CG78" t="s">
        <v>96</v>
      </c>
    </row>
    <row r="79" spans="1:85" ht="15.75" thickBot="1" x14ac:dyDescent="0.3">
      <c r="A79" s="22">
        <v>46003</v>
      </c>
      <c r="B79" s="23">
        <v>3</v>
      </c>
      <c r="C79" s="23">
        <v>25</v>
      </c>
      <c r="D79" s="23">
        <v>23</v>
      </c>
      <c r="E79" s="38">
        <v>16</v>
      </c>
      <c r="F79" s="23" t="str">
        <f>VLOOKUP(TBL_Assignements[[#This Row],[Serv1]],Tableau1[],2,0)</f>
        <v>SM CRETON</v>
      </c>
      <c r="G79" s="23" t="str">
        <f>VLOOKUP(TBL_Assignements[[#This Row],[Serv2]],Tableau1[],2,0)</f>
        <v>SM RISAL</v>
      </c>
      <c r="H79" s="23" t="str">
        <f>VLOOKUP(TBL_Assignements[[#This Row],[Serv3]],Tableau1[],2,0)</f>
        <v>SM TOURNAYRE</v>
      </c>
      <c r="I79" s="38" t="str">
        <f>VLOOKUP(TBL_Assignements[[#This Row],[spare]],Tableau1[],2,0)</f>
        <v>SM TAYLOR</v>
      </c>
      <c r="CD79" s="4">
        <v>45949</v>
      </c>
      <c r="CE79" s="68" t="s">
        <v>85</v>
      </c>
      <c r="CF79" s="68" t="s">
        <v>81</v>
      </c>
      <c r="CG79" t="s">
        <v>107</v>
      </c>
    </row>
    <row r="80" spans="1:85" ht="15.75" thickBot="1" x14ac:dyDescent="0.3">
      <c r="A80" s="22">
        <v>46004</v>
      </c>
      <c r="B80" s="23">
        <v>11</v>
      </c>
      <c r="C80" s="23">
        <v>21</v>
      </c>
      <c r="D80" s="23">
        <v>7</v>
      </c>
      <c r="E80" s="38">
        <v>13</v>
      </c>
      <c r="F80" s="23" t="str">
        <f>VLOOKUP(TBL_Assignements[[#This Row],[Serv1]],Tableau1[],2,0)</f>
        <v>SM PAILLARD</v>
      </c>
      <c r="G80" s="23" t="str">
        <f>VLOOKUP(TBL_Assignements[[#This Row],[Serv2]],Tableau1[],2,0)</f>
        <v>SM BEULQUE</v>
      </c>
      <c r="H80" s="23" t="str">
        <f>VLOOKUP(TBL_Assignements[[#This Row],[Serv3]],Tableau1[],2,0)</f>
        <v>SM BOUNNIN--LLENA</v>
      </c>
      <c r="I80" s="38" t="str">
        <f>VLOOKUP(TBL_Assignements[[#This Row],[spare]],Tableau1[],2,0)</f>
        <v>SM VRIGNAUD</v>
      </c>
      <c r="CD80" s="4">
        <v>45949</v>
      </c>
      <c r="CE80" s="68" t="s">
        <v>85</v>
      </c>
      <c r="CF80" s="68" t="s">
        <v>81</v>
      </c>
      <c r="CG80" t="s">
        <v>100</v>
      </c>
    </row>
    <row r="81" spans="1:85" ht="15.75" thickBot="1" x14ac:dyDescent="0.3">
      <c r="A81" s="22">
        <v>46005</v>
      </c>
      <c r="B81" s="23">
        <v>20</v>
      </c>
      <c r="C81" s="23">
        <v>2</v>
      </c>
      <c r="D81" s="23">
        <v>8</v>
      </c>
      <c r="E81" s="38">
        <v>15</v>
      </c>
      <c r="F81" s="23" t="str">
        <f>VLOOKUP(TBL_Assignements[[#This Row],[Serv1]],Tableau1[],2,0)</f>
        <v>SM ENGRAND</v>
      </c>
      <c r="G81" s="23" t="str">
        <f>VLOOKUP(TBL_Assignements[[#This Row],[Serv2]],Tableau1[],2,0)</f>
        <v>SM RODIER</v>
      </c>
      <c r="H81" s="23" t="str">
        <f>VLOOKUP(TBL_Assignements[[#This Row],[Serv3]],Tableau1[],2,0)</f>
        <v>SM DEL ROSSO</v>
      </c>
      <c r="I81" s="38" t="str">
        <f>VLOOKUP(TBL_Assignements[[#This Row],[spare]],Tableau1[],2,0)</f>
        <v>SM CAMOU</v>
      </c>
      <c r="CD81" s="4">
        <v>45949</v>
      </c>
      <c r="CE81" s="68" t="s">
        <v>85</v>
      </c>
      <c r="CF81" s="68" t="s">
        <v>81</v>
      </c>
      <c r="CG81" t="s">
        <v>134</v>
      </c>
    </row>
    <row r="82" spans="1:85" ht="15.75" thickBot="1" x14ac:dyDescent="0.3">
      <c r="A82" s="22">
        <v>46006</v>
      </c>
      <c r="B82" s="23">
        <v>6</v>
      </c>
      <c r="C82" s="23">
        <v>10</v>
      </c>
      <c r="D82" s="23">
        <v>17</v>
      </c>
      <c r="E82" s="38">
        <v>25</v>
      </c>
      <c r="F82" s="23" t="str">
        <f>VLOOKUP(TBL_Assignements[[#This Row],[Serv1]],Tableau1[],2,0)</f>
        <v>sm boury</v>
      </c>
      <c r="G82" s="23" t="str">
        <f>VLOOKUP(TBL_Assignements[[#This Row],[Serv2]],Tableau1[],2,0)</f>
        <v>SM JAN</v>
      </c>
      <c r="H82" s="23" t="str">
        <f>VLOOKUP(TBL_Assignements[[#This Row],[Serv3]],Tableau1[],2,0)</f>
        <v>SM TRUPIT</v>
      </c>
      <c r="I82" s="38" t="str">
        <f>VLOOKUP(TBL_Assignements[[#This Row],[spare]],Tableau1[],2,0)</f>
        <v>SM RISAL</v>
      </c>
      <c r="CD82" s="4">
        <v>45949</v>
      </c>
      <c r="CE82" s="68" t="s">
        <v>85</v>
      </c>
      <c r="CF82" s="68" t="s">
        <v>74</v>
      </c>
      <c r="CG82" t="s">
        <v>99</v>
      </c>
    </row>
    <row r="83" spans="1:85" ht="15.75" thickBot="1" x14ac:dyDescent="0.3">
      <c r="A83" s="22">
        <v>46007</v>
      </c>
      <c r="B83" s="23">
        <v>4</v>
      </c>
      <c r="C83" s="23">
        <v>1</v>
      </c>
      <c r="D83" s="23">
        <v>22</v>
      </c>
      <c r="E83" s="38">
        <v>20</v>
      </c>
      <c r="F83" s="23" t="str">
        <f>VLOOKUP(TBL_Assignements[[#This Row],[Serv1]],Tableau1[],2,0)</f>
        <v>SM MARTIN</v>
      </c>
      <c r="G83" s="23" t="str">
        <f>VLOOKUP(TBL_Assignements[[#This Row],[Serv2]],Tableau1[],2,0)</f>
        <v>SM MANTEAU</v>
      </c>
      <c r="H83" s="23" t="str">
        <f>VLOOKUP(TBL_Assignements[[#This Row],[Serv3]],Tableau1[],2,0)</f>
        <v>SM TAILLANDIER</v>
      </c>
      <c r="I83" s="38" t="str">
        <f>VLOOKUP(TBL_Assignements[[#This Row],[spare]],Tableau1[],2,0)</f>
        <v>SM ENGRAND</v>
      </c>
      <c r="CD83" s="4">
        <v>45950</v>
      </c>
      <c r="CE83" s="68" t="s">
        <v>84</v>
      </c>
      <c r="CF83" s="68" t="s">
        <v>81</v>
      </c>
      <c r="CG83" t="s">
        <v>108</v>
      </c>
    </row>
    <row r="84" spans="1:85" ht="15.75" thickBot="1" x14ac:dyDescent="0.3">
      <c r="A84" s="22">
        <v>46008</v>
      </c>
      <c r="B84" s="23">
        <v>11</v>
      </c>
      <c r="C84" s="23">
        <v>8</v>
      </c>
      <c r="D84" s="23">
        <v>2</v>
      </c>
      <c r="E84" s="38">
        <v>23</v>
      </c>
      <c r="F84" s="23" t="str">
        <f>VLOOKUP(TBL_Assignements[[#This Row],[Serv1]],Tableau1[],2,0)</f>
        <v>SM PAILLARD</v>
      </c>
      <c r="G84" s="23" t="str">
        <f>VLOOKUP(TBL_Assignements[[#This Row],[Serv2]],Tableau1[],2,0)</f>
        <v>SM DEL ROSSO</v>
      </c>
      <c r="H84" s="23" t="str">
        <f>VLOOKUP(TBL_Assignements[[#This Row],[Serv3]],Tableau1[],2,0)</f>
        <v>SM RODIER</v>
      </c>
      <c r="I84" s="38" t="str">
        <f>VLOOKUP(TBL_Assignements[[#This Row],[spare]],Tableau1[],2,0)</f>
        <v>SM TOURNAYRE</v>
      </c>
      <c r="CD84" s="4">
        <v>45950</v>
      </c>
      <c r="CE84" s="68" t="s">
        <v>84</v>
      </c>
      <c r="CF84" s="68" t="s">
        <v>81</v>
      </c>
      <c r="CG84" t="s">
        <v>96</v>
      </c>
    </row>
    <row r="85" spans="1:85" ht="15.75" thickBot="1" x14ac:dyDescent="0.3">
      <c r="A85" s="22">
        <v>46009</v>
      </c>
      <c r="B85" s="23">
        <v>7</v>
      </c>
      <c r="C85" s="23">
        <v>21</v>
      </c>
      <c r="D85" s="23">
        <v>16</v>
      </c>
      <c r="E85" s="38">
        <v>3</v>
      </c>
      <c r="F85" s="23" t="str">
        <f>VLOOKUP(TBL_Assignements[[#This Row],[Serv1]],Tableau1[],2,0)</f>
        <v>SM BOUNNIN--LLENA</v>
      </c>
      <c r="G85" s="23" t="str">
        <f>VLOOKUP(TBL_Assignements[[#This Row],[Serv2]],Tableau1[],2,0)</f>
        <v>SM BEULQUE</v>
      </c>
      <c r="H85" s="23" t="str">
        <f>VLOOKUP(TBL_Assignements[[#This Row],[Serv3]],Tableau1[],2,0)</f>
        <v>SM TAYLOR</v>
      </c>
      <c r="I85" s="38" t="str">
        <f>VLOOKUP(TBL_Assignements[[#This Row],[spare]],Tableau1[],2,0)</f>
        <v>SM CRETON</v>
      </c>
      <c r="CD85" s="4">
        <v>45950</v>
      </c>
      <c r="CE85" s="68" t="s">
        <v>84</v>
      </c>
      <c r="CF85" s="68" t="s">
        <v>81</v>
      </c>
      <c r="CG85" t="s">
        <v>105</v>
      </c>
    </row>
    <row r="86" spans="1:85" ht="15.75" thickBot="1" x14ac:dyDescent="0.3">
      <c r="A86" s="22">
        <v>46010</v>
      </c>
      <c r="B86" s="23">
        <v>19</v>
      </c>
      <c r="C86" s="23">
        <v>12</v>
      </c>
      <c r="D86" s="23">
        <v>13</v>
      </c>
      <c r="E86" s="38">
        <v>14</v>
      </c>
      <c r="F86" s="23" t="str">
        <f>VLOOKUP(TBL_Assignements[[#This Row],[Serv1]],Tableau1[],2,0)</f>
        <v>SM VERSPLATE</v>
      </c>
      <c r="G86" s="23" t="str">
        <f>VLOOKUP(TBL_Assignements[[#This Row],[Serv2]],Tableau1[],2,0)</f>
        <v>SM BONNIFAIT</v>
      </c>
      <c r="H86" s="23" t="str">
        <f>VLOOKUP(TBL_Assignements[[#This Row],[Serv3]],Tableau1[],2,0)</f>
        <v>SM VRIGNAUD</v>
      </c>
      <c r="I86" s="38" t="str">
        <f>VLOOKUP(TBL_Assignements[[#This Row],[spare]],Tableau1[],2,0)</f>
        <v>SM LASNIER</v>
      </c>
      <c r="CD86" s="4">
        <v>45950</v>
      </c>
      <c r="CE86" s="68" t="s">
        <v>84</v>
      </c>
      <c r="CF86" s="68" t="s">
        <v>74</v>
      </c>
      <c r="CG86" t="s">
        <v>88</v>
      </c>
    </row>
    <row r="87" spans="1:85" ht="15.75" thickBot="1" x14ac:dyDescent="0.3">
      <c r="A87" s="22">
        <v>46011</v>
      </c>
      <c r="B87" s="23">
        <v>24</v>
      </c>
      <c r="C87" s="23">
        <v>9</v>
      </c>
      <c r="D87" s="23">
        <v>5</v>
      </c>
      <c r="E87" s="38">
        <v>18</v>
      </c>
      <c r="F87" s="23" t="str">
        <f>VLOOKUP(TBL_Assignements[[#This Row],[Serv1]],Tableau1[],2,0)</f>
        <v>SM AZERTY</v>
      </c>
      <c r="G87" s="23" t="str">
        <f>VLOOKUP(TBL_Assignements[[#This Row],[Serv2]],Tableau1[],2,0)</f>
        <v>SM CHAPART</v>
      </c>
      <c r="H87" s="23" t="str">
        <f>VLOOKUP(TBL_Assignements[[#This Row],[Serv3]],Tableau1[],2,0)</f>
        <v>SM POMARES</v>
      </c>
      <c r="I87" s="38" t="str">
        <f>VLOOKUP(TBL_Assignements[[#This Row],[spare]],Tableau1[],2,0)</f>
        <v>SM DESAUTE</v>
      </c>
      <c r="CD87" s="4">
        <v>45951</v>
      </c>
      <c r="CE87" s="68" t="s">
        <v>84</v>
      </c>
      <c r="CF87" s="68" t="s">
        <v>81</v>
      </c>
      <c r="CG87" t="s">
        <v>89</v>
      </c>
    </row>
    <row r="88" spans="1:85" ht="15.75" thickBot="1" x14ac:dyDescent="0.3">
      <c r="A88" s="22">
        <v>46012</v>
      </c>
      <c r="B88" s="23">
        <v>15</v>
      </c>
      <c r="C88" s="23">
        <v>14</v>
      </c>
      <c r="D88" s="23">
        <v>23</v>
      </c>
      <c r="E88" s="38">
        <v>2</v>
      </c>
      <c r="F88" s="23" t="str">
        <f>VLOOKUP(TBL_Assignements[[#This Row],[Serv1]],Tableau1[],2,0)</f>
        <v>SM CAMOU</v>
      </c>
      <c r="G88" s="23" t="str">
        <f>VLOOKUP(TBL_Assignements[[#This Row],[Serv2]],Tableau1[],2,0)</f>
        <v>SM LASNIER</v>
      </c>
      <c r="H88" s="23" t="str">
        <f>VLOOKUP(TBL_Assignements[[#This Row],[Serv3]],Tableau1[],2,0)</f>
        <v>SM TOURNAYRE</v>
      </c>
      <c r="I88" s="38" t="str">
        <f>VLOOKUP(TBL_Assignements[[#This Row],[spare]],Tableau1[],2,0)</f>
        <v>SM RODIER</v>
      </c>
      <c r="CD88" s="4">
        <v>45951</v>
      </c>
      <c r="CE88" s="68" t="s">
        <v>84</v>
      </c>
      <c r="CF88" s="68" t="s">
        <v>81</v>
      </c>
      <c r="CG88" t="s">
        <v>135</v>
      </c>
    </row>
    <row r="89" spans="1:85" ht="15.75" thickBot="1" x14ac:dyDescent="0.3">
      <c r="A89" s="22">
        <v>46013</v>
      </c>
      <c r="B89" s="23">
        <v>20</v>
      </c>
      <c r="C89" s="23">
        <v>3</v>
      </c>
      <c r="D89" s="23">
        <v>25</v>
      </c>
      <c r="E89" s="38">
        <v>8</v>
      </c>
      <c r="F89" s="23" t="str">
        <f>VLOOKUP(TBL_Assignements[[#This Row],[Serv1]],Tableau1[],2,0)</f>
        <v>SM ENGRAND</v>
      </c>
      <c r="G89" s="23" t="str">
        <f>VLOOKUP(TBL_Assignements[[#This Row],[Serv2]],Tableau1[],2,0)</f>
        <v>SM CRETON</v>
      </c>
      <c r="H89" s="23" t="str">
        <f>VLOOKUP(TBL_Assignements[[#This Row],[Serv3]],Tableau1[],2,0)</f>
        <v>SM RISAL</v>
      </c>
      <c r="I89" s="38" t="str">
        <f>VLOOKUP(TBL_Assignements[[#This Row],[spare]],Tableau1[],2,0)</f>
        <v>SM DEL ROSSO</v>
      </c>
      <c r="CD89" s="4">
        <v>45951</v>
      </c>
      <c r="CE89" s="68" t="s">
        <v>84</v>
      </c>
      <c r="CF89" s="68" t="s">
        <v>81</v>
      </c>
      <c r="CG89" t="s">
        <v>98</v>
      </c>
    </row>
    <row r="90" spans="1:85" ht="15.75" thickBot="1" x14ac:dyDescent="0.3">
      <c r="A90" s="22">
        <v>46014</v>
      </c>
      <c r="B90" s="23">
        <v>18</v>
      </c>
      <c r="C90" s="23">
        <v>4</v>
      </c>
      <c r="D90" s="23">
        <v>10</v>
      </c>
      <c r="E90" s="38">
        <v>11</v>
      </c>
      <c r="F90" s="23" t="str">
        <f>VLOOKUP(TBL_Assignements[[#This Row],[Serv1]],Tableau1[],2,0)</f>
        <v>SM DESAUTE</v>
      </c>
      <c r="G90" s="23" t="str">
        <f>VLOOKUP(TBL_Assignements[[#This Row],[Serv2]],Tableau1[],2,0)</f>
        <v>SM MARTIN</v>
      </c>
      <c r="H90" s="23" t="str">
        <f>VLOOKUP(TBL_Assignements[[#This Row],[Serv3]],Tableau1[],2,0)</f>
        <v>SM JAN</v>
      </c>
      <c r="I90" s="38" t="str">
        <f>VLOOKUP(TBL_Assignements[[#This Row],[spare]],Tableau1[],2,0)</f>
        <v>SM PAILLARD</v>
      </c>
      <c r="CD90" s="4">
        <v>45951</v>
      </c>
      <c r="CE90" s="68" t="s">
        <v>84</v>
      </c>
      <c r="CF90" s="68" t="s">
        <v>74</v>
      </c>
      <c r="CG90" t="s">
        <v>87</v>
      </c>
    </row>
    <row r="91" spans="1:85" ht="15.75" thickBot="1" x14ac:dyDescent="0.3">
      <c r="A91" s="22">
        <v>46015</v>
      </c>
      <c r="B91" s="23">
        <v>17</v>
      </c>
      <c r="C91" s="23">
        <v>24</v>
      </c>
      <c r="D91" s="23">
        <v>6</v>
      </c>
      <c r="E91" s="38">
        <v>9</v>
      </c>
      <c r="F91" s="23" t="str">
        <f>VLOOKUP(TBL_Assignements[[#This Row],[Serv1]],Tableau1[],2,0)</f>
        <v>SM TRUPIT</v>
      </c>
      <c r="G91" s="23" t="str">
        <f>VLOOKUP(TBL_Assignements[[#This Row],[Serv2]],Tableau1[],2,0)</f>
        <v>SM AZERTY</v>
      </c>
      <c r="H91" s="23" t="str">
        <f>VLOOKUP(TBL_Assignements[[#This Row],[Serv3]],Tableau1[],2,0)</f>
        <v>sm boury</v>
      </c>
      <c r="I91" s="38" t="str">
        <f>VLOOKUP(TBL_Assignements[[#This Row],[spare]],Tableau1[],2,0)</f>
        <v>SM CHAPART</v>
      </c>
      <c r="CD91" s="4">
        <v>45952</v>
      </c>
      <c r="CE91" s="68" t="s">
        <v>84</v>
      </c>
      <c r="CF91" s="68" t="s">
        <v>81</v>
      </c>
      <c r="CG91" t="s">
        <v>102</v>
      </c>
    </row>
    <row r="92" spans="1:85" ht="15.75" thickBot="1" x14ac:dyDescent="0.3">
      <c r="A92" s="22">
        <v>46016</v>
      </c>
      <c r="B92" s="23">
        <v>22</v>
      </c>
      <c r="C92" s="23">
        <v>1</v>
      </c>
      <c r="D92" s="23">
        <v>21</v>
      </c>
      <c r="E92" s="38">
        <v>5</v>
      </c>
      <c r="F92" s="23" t="str">
        <f>VLOOKUP(TBL_Assignements[[#This Row],[Serv1]],Tableau1[],2,0)</f>
        <v>SM TAILLANDIER</v>
      </c>
      <c r="G92" s="23" t="str">
        <f>VLOOKUP(TBL_Assignements[[#This Row],[Serv2]],Tableau1[],2,0)</f>
        <v>SM MANTEAU</v>
      </c>
      <c r="H92" s="23" t="str">
        <f>VLOOKUP(TBL_Assignements[[#This Row],[Serv3]],Tableau1[],2,0)</f>
        <v>SM BEULQUE</v>
      </c>
      <c r="I92" s="38" t="str">
        <f>VLOOKUP(TBL_Assignements[[#This Row],[spare]],Tableau1[],2,0)</f>
        <v>SM POMARES</v>
      </c>
      <c r="CD92" s="4">
        <v>45952</v>
      </c>
      <c r="CE92" s="68" t="s">
        <v>84</v>
      </c>
      <c r="CF92" s="68" t="s">
        <v>81</v>
      </c>
      <c r="CG92" t="s">
        <v>92</v>
      </c>
    </row>
    <row r="93" spans="1:85" ht="15.75" thickBot="1" x14ac:dyDescent="0.3">
      <c r="A93" s="22">
        <v>46017</v>
      </c>
      <c r="B93" s="23">
        <v>7</v>
      </c>
      <c r="C93" s="23">
        <v>15</v>
      </c>
      <c r="D93" s="23">
        <v>19</v>
      </c>
      <c r="E93" s="38">
        <v>13</v>
      </c>
      <c r="F93" s="23" t="str">
        <f>VLOOKUP(TBL_Assignements[[#This Row],[Serv1]],Tableau1[],2,0)</f>
        <v>SM BOUNNIN--LLENA</v>
      </c>
      <c r="G93" s="23" t="str">
        <f>VLOOKUP(TBL_Assignements[[#This Row],[Serv2]],Tableau1[],2,0)</f>
        <v>SM CAMOU</v>
      </c>
      <c r="H93" s="23" t="str">
        <f>VLOOKUP(TBL_Assignements[[#This Row],[Serv3]],Tableau1[],2,0)</f>
        <v>SM VERSPLATE</v>
      </c>
      <c r="I93" s="38" t="str">
        <f>VLOOKUP(TBL_Assignements[[#This Row],[spare]],Tableau1[],2,0)</f>
        <v>SM VRIGNAUD</v>
      </c>
      <c r="CD93" s="4">
        <v>45952</v>
      </c>
      <c r="CE93" s="68" t="s">
        <v>84</v>
      </c>
      <c r="CF93" s="68" t="s">
        <v>81</v>
      </c>
      <c r="CG93" t="s">
        <v>90</v>
      </c>
    </row>
    <row r="94" spans="1:85" ht="15.75" thickBot="1" x14ac:dyDescent="0.3">
      <c r="A94" s="22">
        <v>46018</v>
      </c>
      <c r="B94" s="23">
        <v>16</v>
      </c>
      <c r="C94" s="23">
        <v>12</v>
      </c>
      <c r="D94" s="23">
        <v>25</v>
      </c>
      <c r="E94" s="38">
        <v>10</v>
      </c>
      <c r="F94" s="23" t="str">
        <f>VLOOKUP(TBL_Assignements[[#This Row],[Serv1]],Tableau1[],2,0)</f>
        <v>SM TAYLOR</v>
      </c>
      <c r="G94" s="23" t="str">
        <f>VLOOKUP(TBL_Assignements[[#This Row],[Serv2]],Tableau1[],2,0)</f>
        <v>SM BONNIFAIT</v>
      </c>
      <c r="H94" s="23" t="str">
        <f>VLOOKUP(TBL_Assignements[[#This Row],[Serv3]],Tableau1[],2,0)</f>
        <v>SM RISAL</v>
      </c>
      <c r="I94" s="38" t="str">
        <f>VLOOKUP(TBL_Assignements[[#This Row],[spare]],Tableau1[],2,0)</f>
        <v>SM JAN</v>
      </c>
      <c r="CD94" s="4">
        <v>45952</v>
      </c>
      <c r="CE94" s="68" t="s">
        <v>84</v>
      </c>
      <c r="CF94" s="68" t="s">
        <v>74</v>
      </c>
      <c r="CG94" t="s">
        <v>97</v>
      </c>
    </row>
    <row r="95" spans="1:85" ht="15.75" thickBot="1" x14ac:dyDescent="0.3">
      <c r="A95" s="22">
        <v>46019</v>
      </c>
      <c r="B95" s="23">
        <v>3</v>
      </c>
      <c r="C95" s="23">
        <v>18</v>
      </c>
      <c r="D95" s="23">
        <v>14</v>
      </c>
      <c r="E95" s="38">
        <v>7</v>
      </c>
      <c r="F95" s="23" t="str">
        <f>VLOOKUP(TBL_Assignements[[#This Row],[Serv1]],Tableau1[],2,0)</f>
        <v>SM CRETON</v>
      </c>
      <c r="G95" s="23" t="str">
        <f>VLOOKUP(TBL_Assignements[[#This Row],[Serv2]],Tableau1[],2,0)</f>
        <v>SM DESAUTE</v>
      </c>
      <c r="H95" s="23" t="str">
        <f>VLOOKUP(TBL_Assignements[[#This Row],[Serv3]],Tableau1[],2,0)</f>
        <v>SM LASNIER</v>
      </c>
      <c r="I95" s="38" t="str">
        <f>VLOOKUP(TBL_Assignements[[#This Row],[spare]],Tableau1[],2,0)</f>
        <v>SM BOUNNIN--LLENA</v>
      </c>
      <c r="CD95" s="4">
        <v>45953</v>
      </c>
      <c r="CE95" s="68" t="s">
        <v>84</v>
      </c>
      <c r="CF95" s="68" t="s">
        <v>81</v>
      </c>
      <c r="CG95" t="s">
        <v>95</v>
      </c>
    </row>
    <row r="96" spans="1:85" ht="15.75" thickBot="1" x14ac:dyDescent="0.3">
      <c r="A96" s="22">
        <v>46020</v>
      </c>
      <c r="B96" s="23">
        <v>9</v>
      </c>
      <c r="C96" s="23">
        <v>20</v>
      </c>
      <c r="D96" s="23">
        <v>2</v>
      </c>
      <c r="E96" s="38">
        <v>21</v>
      </c>
      <c r="F96" s="23" t="str">
        <f>VLOOKUP(TBL_Assignements[[#This Row],[Serv1]],Tableau1[],2,0)</f>
        <v>SM CHAPART</v>
      </c>
      <c r="G96" s="23" t="str">
        <f>VLOOKUP(TBL_Assignements[[#This Row],[Serv2]],Tableau1[],2,0)</f>
        <v>SM ENGRAND</v>
      </c>
      <c r="H96" s="23" t="str">
        <f>VLOOKUP(TBL_Assignements[[#This Row],[Serv3]],Tableau1[],2,0)</f>
        <v>SM RODIER</v>
      </c>
      <c r="I96" s="38" t="str">
        <f>VLOOKUP(TBL_Assignements[[#This Row],[spare]],Tableau1[],2,0)</f>
        <v>SM BEULQUE</v>
      </c>
      <c r="CD96" s="4">
        <v>45953</v>
      </c>
      <c r="CE96" s="68" t="s">
        <v>84</v>
      </c>
      <c r="CF96" s="68" t="s">
        <v>81</v>
      </c>
      <c r="CG96" t="s">
        <v>93</v>
      </c>
    </row>
    <row r="97" spans="1:85" ht="15.75" thickBot="1" x14ac:dyDescent="0.3">
      <c r="A97" s="22">
        <v>46021</v>
      </c>
      <c r="B97" s="23">
        <v>5</v>
      </c>
      <c r="C97" s="23">
        <v>23</v>
      </c>
      <c r="D97" s="23">
        <v>8</v>
      </c>
      <c r="E97" s="38">
        <v>24</v>
      </c>
      <c r="F97" s="23" t="str">
        <f>VLOOKUP(TBL_Assignements[[#This Row],[Serv1]],Tableau1[],2,0)</f>
        <v>SM POMARES</v>
      </c>
      <c r="G97" s="23" t="str">
        <f>VLOOKUP(TBL_Assignements[[#This Row],[Serv2]],Tableau1[],2,0)</f>
        <v>SM TOURNAYRE</v>
      </c>
      <c r="H97" s="23" t="str">
        <f>VLOOKUP(TBL_Assignements[[#This Row],[Serv3]],Tableau1[],2,0)</f>
        <v>SM DEL ROSSO</v>
      </c>
      <c r="I97" s="38" t="str">
        <f>VLOOKUP(TBL_Assignements[[#This Row],[spare]],Tableau1[],2,0)</f>
        <v>SM AZERTY</v>
      </c>
      <c r="CD97" s="4">
        <v>45953</v>
      </c>
      <c r="CE97" s="68" t="s">
        <v>84</v>
      </c>
      <c r="CF97" s="68" t="s">
        <v>81</v>
      </c>
      <c r="CG97" t="s">
        <v>101</v>
      </c>
    </row>
    <row r="98" spans="1:85" ht="15.75" thickBot="1" x14ac:dyDescent="0.3">
      <c r="A98" s="22">
        <v>46022</v>
      </c>
      <c r="B98" s="23">
        <v>11</v>
      </c>
      <c r="C98" s="23">
        <v>13</v>
      </c>
      <c r="D98" s="23">
        <v>12</v>
      </c>
      <c r="E98" s="38">
        <v>6</v>
      </c>
      <c r="F98" s="23" t="str">
        <f>VLOOKUP(TBL_Assignements[[#This Row],[Serv1]],Tableau1[],2,0)</f>
        <v>SM PAILLARD</v>
      </c>
      <c r="G98" s="23" t="str">
        <f>VLOOKUP(TBL_Assignements[[#This Row],[Serv2]],Tableau1[],2,0)</f>
        <v>SM VRIGNAUD</v>
      </c>
      <c r="H98" s="23" t="str">
        <f>VLOOKUP(TBL_Assignements[[#This Row],[Serv3]],Tableau1[],2,0)</f>
        <v>SM BONNIFAIT</v>
      </c>
      <c r="I98" s="38" t="str">
        <f>VLOOKUP(TBL_Assignements[[#This Row],[spare]],Tableau1[],2,0)</f>
        <v>sm boury</v>
      </c>
      <c r="CD98" s="4">
        <v>45953</v>
      </c>
      <c r="CE98" s="68" t="s">
        <v>84</v>
      </c>
      <c r="CF98" s="68" t="s">
        <v>74</v>
      </c>
      <c r="CG98" t="s">
        <v>106</v>
      </c>
    </row>
    <row r="99" spans="1:85" ht="15.75" thickBot="1" x14ac:dyDescent="0.3">
      <c r="A99" s="22">
        <v>46023</v>
      </c>
      <c r="B99" s="23">
        <v>16</v>
      </c>
      <c r="C99" s="23">
        <v>19</v>
      </c>
      <c r="D99" s="23">
        <v>17</v>
      </c>
      <c r="E99" s="38">
        <v>15</v>
      </c>
      <c r="F99" s="23" t="str">
        <f>VLOOKUP(TBL_Assignements[[#This Row],[Serv1]],Tableau1[],2,0)</f>
        <v>SM TAYLOR</v>
      </c>
      <c r="G99" s="23" t="str">
        <f>VLOOKUP(TBL_Assignements[[#This Row],[Serv2]],Tableau1[],2,0)</f>
        <v>SM VERSPLATE</v>
      </c>
      <c r="H99" s="23" t="str">
        <f>VLOOKUP(TBL_Assignements[[#This Row],[Serv3]],Tableau1[],2,0)</f>
        <v>SM TRUPIT</v>
      </c>
      <c r="I99" s="38" t="str">
        <f>VLOOKUP(TBL_Assignements[[#This Row],[spare]],Tableau1[],2,0)</f>
        <v>SM CAMOU</v>
      </c>
      <c r="CD99" s="4">
        <v>45954</v>
      </c>
      <c r="CE99" s="68" t="s">
        <v>84</v>
      </c>
      <c r="CF99" s="68" t="s">
        <v>81</v>
      </c>
      <c r="CG99" t="s">
        <v>104</v>
      </c>
    </row>
    <row r="100" spans="1:85" ht="15.75" thickBot="1" x14ac:dyDescent="0.3">
      <c r="A100" s="22">
        <v>46024</v>
      </c>
      <c r="B100" s="23">
        <v>1</v>
      </c>
      <c r="C100" s="23">
        <v>4</v>
      </c>
      <c r="D100" s="23">
        <v>22</v>
      </c>
      <c r="E100" s="38">
        <v>12</v>
      </c>
      <c r="F100" s="23" t="str">
        <f>VLOOKUP(TBL_Assignements[[#This Row],[Serv1]],Tableau1[],2,0)</f>
        <v>SM MANTEAU</v>
      </c>
      <c r="G100" s="23" t="str">
        <f>VLOOKUP(TBL_Assignements[[#This Row],[Serv2]],Tableau1[],2,0)</f>
        <v>SM MARTIN</v>
      </c>
      <c r="H100" s="23" t="str">
        <f>VLOOKUP(TBL_Assignements[[#This Row],[Serv3]],Tableau1[],2,0)</f>
        <v>SM TAILLANDIER</v>
      </c>
      <c r="I100" s="38" t="str">
        <f>VLOOKUP(TBL_Assignements[[#This Row],[spare]],Tableau1[],2,0)</f>
        <v>SM BONNIFAIT</v>
      </c>
      <c r="CD100" s="4">
        <v>45954</v>
      </c>
      <c r="CE100" s="68" t="s">
        <v>84</v>
      </c>
      <c r="CF100" s="68" t="s">
        <v>81</v>
      </c>
      <c r="CG100" t="s">
        <v>91</v>
      </c>
    </row>
    <row r="101" spans="1:85" ht="15.75" thickBot="1" x14ac:dyDescent="0.3">
      <c r="A101" s="22">
        <v>46025</v>
      </c>
      <c r="B101" s="23">
        <v>7</v>
      </c>
      <c r="C101" s="23">
        <v>6</v>
      </c>
      <c r="D101" s="23">
        <v>9</v>
      </c>
      <c r="E101" s="38">
        <v>19</v>
      </c>
      <c r="F101" s="23" t="str">
        <f>VLOOKUP(TBL_Assignements[[#This Row],[Serv1]],Tableau1[],2,0)</f>
        <v>SM BOUNNIN--LLENA</v>
      </c>
      <c r="G101" s="23" t="str">
        <f>VLOOKUP(TBL_Assignements[[#This Row],[Serv2]],Tableau1[],2,0)</f>
        <v>sm boury</v>
      </c>
      <c r="H101" s="23" t="str">
        <f>VLOOKUP(TBL_Assignements[[#This Row],[Serv3]],Tableau1[],2,0)</f>
        <v>SM CHAPART</v>
      </c>
      <c r="I101" s="38" t="str">
        <f>VLOOKUP(TBL_Assignements[[#This Row],[spare]],Tableau1[],2,0)</f>
        <v>SM VERSPLATE</v>
      </c>
      <c r="CD101" s="4">
        <v>45954</v>
      </c>
      <c r="CE101" s="68" t="s">
        <v>84</v>
      </c>
      <c r="CF101" s="68" t="s">
        <v>81</v>
      </c>
      <c r="CG101" t="s">
        <v>133</v>
      </c>
    </row>
    <row r="102" spans="1:85" ht="15.75" thickBot="1" x14ac:dyDescent="0.3">
      <c r="A102" s="22">
        <v>46026</v>
      </c>
      <c r="B102" s="23">
        <v>18</v>
      </c>
      <c r="C102" s="23">
        <v>13</v>
      </c>
      <c r="D102" s="23">
        <v>5</v>
      </c>
      <c r="E102" s="38">
        <v>4</v>
      </c>
      <c r="F102" s="23" t="str">
        <f>VLOOKUP(TBL_Assignements[[#This Row],[Serv1]],Tableau1[],2,0)</f>
        <v>SM DESAUTE</v>
      </c>
      <c r="G102" s="23" t="str">
        <f>VLOOKUP(TBL_Assignements[[#This Row],[Serv2]],Tableau1[],2,0)</f>
        <v>SM VRIGNAUD</v>
      </c>
      <c r="H102" s="23" t="str">
        <f>VLOOKUP(TBL_Assignements[[#This Row],[Serv3]],Tableau1[],2,0)</f>
        <v>SM POMARES</v>
      </c>
      <c r="I102" s="38" t="str">
        <f>VLOOKUP(TBL_Assignements[[#This Row],[spare]],Tableau1[],2,0)</f>
        <v>SM MARTIN</v>
      </c>
      <c r="CD102" s="4">
        <v>45954</v>
      </c>
      <c r="CE102" s="68" t="s">
        <v>84</v>
      </c>
      <c r="CF102" s="68" t="s">
        <v>74</v>
      </c>
      <c r="CG102" t="s">
        <v>107</v>
      </c>
    </row>
    <row r="103" spans="1:85" ht="15.75" thickBot="1" x14ac:dyDescent="0.3">
      <c r="A103" s="22">
        <v>46027</v>
      </c>
      <c r="B103" s="23">
        <v>14</v>
      </c>
      <c r="C103" s="23">
        <v>24</v>
      </c>
      <c r="D103" s="23">
        <v>25</v>
      </c>
      <c r="E103" s="38">
        <v>22</v>
      </c>
      <c r="F103" s="23" t="str">
        <f>VLOOKUP(TBL_Assignements[[#This Row],[Serv1]],Tableau1[],2,0)</f>
        <v>SM LASNIER</v>
      </c>
      <c r="G103" s="23" t="str">
        <f>VLOOKUP(TBL_Assignements[[#This Row],[Serv2]],Tableau1[],2,0)</f>
        <v>SM AZERTY</v>
      </c>
      <c r="H103" s="23" t="str">
        <f>VLOOKUP(TBL_Assignements[[#This Row],[Serv3]],Tableau1[],2,0)</f>
        <v>SM RISAL</v>
      </c>
      <c r="I103" s="38" t="str">
        <f>VLOOKUP(TBL_Assignements[[#This Row],[spare]],Tableau1[],2,0)</f>
        <v>SM TAILLANDIER</v>
      </c>
      <c r="CD103" s="4">
        <v>45955</v>
      </c>
      <c r="CE103" s="68" t="s">
        <v>85</v>
      </c>
      <c r="CF103" s="68" t="s">
        <v>81</v>
      </c>
      <c r="CG103" t="s">
        <v>103</v>
      </c>
    </row>
    <row r="104" spans="1:85" ht="15.75" thickBot="1" x14ac:dyDescent="0.3">
      <c r="A104" s="22">
        <v>46028</v>
      </c>
      <c r="B104" s="23">
        <v>23</v>
      </c>
      <c r="C104" s="23">
        <v>10</v>
      </c>
      <c r="D104" s="23">
        <v>21</v>
      </c>
      <c r="E104" s="38">
        <v>1</v>
      </c>
      <c r="F104" s="23" t="str">
        <f>VLOOKUP(TBL_Assignements[[#This Row],[Serv1]],Tableau1[],2,0)</f>
        <v>SM TOURNAYRE</v>
      </c>
      <c r="G104" s="23" t="str">
        <f>VLOOKUP(TBL_Assignements[[#This Row],[Serv2]],Tableau1[],2,0)</f>
        <v>SM JAN</v>
      </c>
      <c r="H104" s="23" t="str">
        <f>VLOOKUP(TBL_Assignements[[#This Row],[Serv3]],Tableau1[],2,0)</f>
        <v>SM BEULQUE</v>
      </c>
      <c r="I104" s="38" t="str">
        <f>VLOOKUP(TBL_Assignements[[#This Row],[spare]],Tableau1[],2,0)</f>
        <v>SM MANTEAU</v>
      </c>
      <c r="CD104" s="4">
        <v>45955</v>
      </c>
      <c r="CE104" s="68" t="s">
        <v>85</v>
      </c>
      <c r="CF104" s="68" t="s">
        <v>81</v>
      </c>
      <c r="CG104" t="s">
        <v>94</v>
      </c>
    </row>
    <row r="105" spans="1:85" ht="15.75" thickBot="1" x14ac:dyDescent="0.3">
      <c r="A105" s="22">
        <v>46029</v>
      </c>
      <c r="B105" s="23">
        <v>11</v>
      </c>
      <c r="C105" s="23">
        <v>3</v>
      </c>
      <c r="D105" s="23">
        <v>2</v>
      </c>
      <c r="E105" s="38">
        <v>16</v>
      </c>
      <c r="F105" s="23" t="str">
        <f>VLOOKUP(TBL_Assignements[[#This Row],[Serv1]],Tableau1[],2,0)</f>
        <v>SM PAILLARD</v>
      </c>
      <c r="G105" s="23" t="str">
        <f>VLOOKUP(TBL_Assignements[[#This Row],[Serv2]],Tableau1[],2,0)</f>
        <v>SM CRETON</v>
      </c>
      <c r="H105" s="23" t="str">
        <f>VLOOKUP(TBL_Assignements[[#This Row],[Serv3]],Tableau1[],2,0)</f>
        <v>SM RODIER</v>
      </c>
      <c r="I105" s="38" t="str">
        <f>VLOOKUP(TBL_Assignements[[#This Row],[spare]],Tableau1[],2,0)</f>
        <v>SM TAYLOR</v>
      </c>
      <c r="CD105" s="4">
        <v>45955</v>
      </c>
      <c r="CE105" s="68" t="s">
        <v>85</v>
      </c>
      <c r="CF105" s="68" t="s">
        <v>81</v>
      </c>
      <c r="CG105" t="s">
        <v>90</v>
      </c>
    </row>
    <row r="106" spans="1:85" ht="15.75" thickBot="1" x14ac:dyDescent="0.3">
      <c r="A106" s="22">
        <v>46030</v>
      </c>
      <c r="B106" s="23">
        <v>8</v>
      </c>
      <c r="C106" s="23">
        <v>20</v>
      </c>
      <c r="D106" s="23">
        <v>15</v>
      </c>
      <c r="E106" s="38">
        <v>17</v>
      </c>
      <c r="F106" s="23" t="str">
        <f>VLOOKUP(TBL_Assignements[[#This Row],[Serv1]],Tableau1[],2,0)</f>
        <v>SM DEL ROSSO</v>
      </c>
      <c r="G106" s="23" t="str">
        <f>VLOOKUP(TBL_Assignements[[#This Row],[Serv2]],Tableau1[],2,0)</f>
        <v>SM ENGRAND</v>
      </c>
      <c r="H106" s="23" t="str">
        <f>VLOOKUP(TBL_Assignements[[#This Row],[Serv3]],Tableau1[],2,0)</f>
        <v>SM CAMOU</v>
      </c>
      <c r="I106" s="38" t="str">
        <f>VLOOKUP(TBL_Assignements[[#This Row],[spare]],Tableau1[],2,0)</f>
        <v>SM TRUPIT</v>
      </c>
      <c r="CD106" s="4">
        <v>45955</v>
      </c>
      <c r="CE106" s="68" t="s">
        <v>85</v>
      </c>
      <c r="CF106" s="68" t="s">
        <v>74</v>
      </c>
      <c r="CG106" t="s">
        <v>102</v>
      </c>
    </row>
    <row r="107" spans="1:85" ht="15.75" thickBot="1" x14ac:dyDescent="0.3">
      <c r="A107" s="22">
        <v>46031</v>
      </c>
      <c r="B107" s="23">
        <v>12</v>
      </c>
      <c r="C107" s="23">
        <v>5</v>
      </c>
      <c r="D107" s="23">
        <v>18</v>
      </c>
      <c r="E107" s="38">
        <v>21</v>
      </c>
      <c r="F107" s="23" t="str">
        <f>VLOOKUP(TBL_Assignements[[#This Row],[Serv1]],Tableau1[],2,0)</f>
        <v>SM BONNIFAIT</v>
      </c>
      <c r="G107" s="23" t="str">
        <f>VLOOKUP(TBL_Assignements[[#This Row],[Serv2]],Tableau1[],2,0)</f>
        <v>SM POMARES</v>
      </c>
      <c r="H107" s="23" t="str">
        <f>VLOOKUP(TBL_Assignements[[#This Row],[Serv3]],Tableau1[],2,0)</f>
        <v>SM DESAUTE</v>
      </c>
      <c r="I107" s="38" t="str">
        <f>VLOOKUP(TBL_Assignements[[#This Row],[spare]],Tableau1[],2,0)</f>
        <v>SM BEULQUE</v>
      </c>
      <c r="CD107" s="4">
        <v>45956</v>
      </c>
      <c r="CE107" s="68" t="s">
        <v>85</v>
      </c>
      <c r="CF107" s="68" t="s">
        <v>81</v>
      </c>
      <c r="CG107" t="s">
        <v>92</v>
      </c>
    </row>
    <row r="108" spans="1:85" ht="15.75" thickBot="1" x14ac:dyDescent="0.3">
      <c r="A108" s="22">
        <v>46032</v>
      </c>
      <c r="B108" s="23">
        <v>10</v>
      </c>
      <c r="C108" s="23">
        <v>11</v>
      </c>
      <c r="D108" s="23">
        <v>3</v>
      </c>
      <c r="E108" s="38">
        <v>23</v>
      </c>
      <c r="F108" s="23" t="str">
        <f>VLOOKUP(TBL_Assignements[[#This Row],[Serv1]],Tableau1[],2,0)</f>
        <v>SM JAN</v>
      </c>
      <c r="G108" s="23" t="str">
        <f>VLOOKUP(TBL_Assignements[[#This Row],[Serv2]],Tableau1[],2,0)</f>
        <v>SM PAILLARD</v>
      </c>
      <c r="H108" s="23" t="str">
        <f>VLOOKUP(TBL_Assignements[[#This Row],[Serv3]],Tableau1[],2,0)</f>
        <v>SM CRETON</v>
      </c>
      <c r="I108" s="38" t="str">
        <f>VLOOKUP(TBL_Assignements[[#This Row],[spare]],Tableau1[],2,0)</f>
        <v>SM TOURNAYRE</v>
      </c>
      <c r="CD108" s="4">
        <v>45956</v>
      </c>
      <c r="CE108" s="68" t="s">
        <v>85</v>
      </c>
      <c r="CF108" s="68" t="s">
        <v>81</v>
      </c>
      <c r="CG108" t="s">
        <v>95</v>
      </c>
    </row>
    <row r="109" spans="1:85" ht="15.75" thickBot="1" x14ac:dyDescent="0.3">
      <c r="A109" s="22">
        <v>46033</v>
      </c>
      <c r="B109" s="23">
        <v>20</v>
      </c>
      <c r="C109" s="23">
        <v>2</v>
      </c>
      <c r="D109" s="23">
        <v>24</v>
      </c>
      <c r="E109" s="38">
        <v>8</v>
      </c>
      <c r="F109" s="23" t="str">
        <f>VLOOKUP(TBL_Assignements[[#This Row],[Serv1]],Tableau1[],2,0)</f>
        <v>SM ENGRAND</v>
      </c>
      <c r="G109" s="23" t="str">
        <f>VLOOKUP(TBL_Assignements[[#This Row],[Serv2]],Tableau1[],2,0)</f>
        <v>SM RODIER</v>
      </c>
      <c r="H109" s="23" t="str">
        <f>VLOOKUP(TBL_Assignements[[#This Row],[Serv3]],Tableau1[],2,0)</f>
        <v>SM AZERTY</v>
      </c>
      <c r="I109" s="38" t="str">
        <f>VLOOKUP(TBL_Assignements[[#This Row],[spare]],Tableau1[],2,0)</f>
        <v>SM DEL ROSSO</v>
      </c>
      <c r="CD109" s="4">
        <v>45956</v>
      </c>
      <c r="CE109" s="68" t="s">
        <v>85</v>
      </c>
      <c r="CF109" s="68" t="s">
        <v>81</v>
      </c>
      <c r="CG109" t="s">
        <v>101</v>
      </c>
    </row>
    <row r="110" spans="1:85" ht="15.75" thickBot="1" x14ac:dyDescent="0.3">
      <c r="A110" s="22">
        <v>46034</v>
      </c>
      <c r="B110" s="23">
        <v>13</v>
      </c>
      <c r="C110" s="23">
        <v>7</v>
      </c>
      <c r="D110" s="23">
        <v>6</v>
      </c>
      <c r="E110" s="38">
        <v>9</v>
      </c>
      <c r="F110" s="23" t="str">
        <f>VLOOKUP(TBL_Assignements[[#This Row],[Serv1]],Tableau1[],2,0)</f>
        <v>SM VRIGNAUD</v>
      </c>
      <c r="G110" s="23" t="str">
        <f>VLOOKUP(TBL_Assignements[[#This Row],[Serv2]],Tableau1[],2,0)</f>
        <v>SM BOUNNIN--LLENA</v>
      </c>
      <c r="H110" s="23" t="str">
        <f>VLOOKUP(TBL_Assignements[[#This Row],[Serv3]],Tableau1[],2,0)</f>
        <v>sm boury</v>
      </c>
      <c r="I110" s="38" t="str">
        <f>VLOOKUP(TBL_Assignements[[#This Row],[spare]],Tableau1[],2,0)</f>
        <v>SM CHAPART</v>
      </c>
      <c r="CD110" s="4">
        <v>45956</v>
      </c>
      <c r="CE110" s="68" t="s">
        <v>85</v>
      </c>
      <c r="CF110" s="68" t="s">
        <v>74</v>
      </c>
      <c r="CG110" t="s">
        <v>100</v>
      </c>
    </row>
    <row r="111" spans="1:85" ht="15.75" thickBot="1" x14ac:dyDescent="0.3">
      <c r="A111" s="22">
        <v>46035</v>
      </c>
      <c r="B111" s="23">
        <v>14</v>
      </c>
      <c r="C111" s="23">
        <v>16</v>
      </c>
      <c r="D111" s="23">
        <v>25</v>
      </c>
      <c r="E111" s="38">
        <v>1</v>
      </c>
      <c r="F111" s="23" t="str">
        <f>VLOOKUP(TBL_Assignements[[#This Row],[Serv1]],Tableau1[],2,0)</f>
        <v>SM LASNIER</v>
      </c>
      <c r="G111" s="23" t="str">
        <f>VLOOKUP(TBL_Assignements[[#This Row],[Serv2]],Tableau1[],2,0)</f>
        <v>SM TAYLOR</v>
      </c>
      <c r="H111" s="23" t="str">
        <f>VLOOKUP(TBL_Assignements[[#This Row],[Serv3]],Tableau1[],2,0)</f>
        <v>SM RISAL</v>
      </c>
      <c r="I111" s="38" t="str">
        <f>VLOOKUP(TBL_Assignements[[#This Row],[spare]],Tableau1[],2,0)</f>
        <v>SM MANTEAU</v>
      </c>
      <c r="CD111" s="4">
        <v>45957</v>
      </c>
      <c r="CE111" s="68" t="s">
        <v>84</v>
      </c>
      <c r="CF111" s="68" t="s">
        <v>81</v>
      </c>
      <c r="CG111" t="s">
        <v>103</v>
      </c>
    </row>
    <row r="112" spans="1:85" ht="15.75" thickBot="1" x14ac:dyDescent="0.3">
      <c r="A112" s="22">
        <v>46036</v>
      </c>
      <c r="B112" s="23">
        <v>15</v>
      </c>
      <c r="C112" s="23">
        <v>17</v>
      </c>
      <c r="D112" s="23">
        <v>19</v>
      </c>
      <c r="E112" s="38">
        <v>22</v>
      </c>
      <c r="F112" s="23" t="str">
        <f>VLOOKUP(TBL_Assignements[[#This Row],[Serv1]],Tableau1[],2,0)</f>
        <v>SM CAMOU</v>
      </c>
      <c r="G112" s="23" t="str">
        <f>VLOOKUP(TBL_Assignements[[#This Row],[Serv2]],Tableau1[],2,0)</f>
        <v>SM TRUPIT</v>
      </c>
      <c r="H112" s="23" t="str">
        <f>VLOOKUP(TBL_Assignements[[#This Row],[Serv3]],Tableau1[],2,0)</f>
        <v>SM VERSPLATE</v>
      </c>
      <c r="I112" s="38" t="str">
        <f>VLOOKUP(TBL_Assignements[[#This Row],[spare]],Tableau1[],2,0)</f>
        <v>SM TAILLANDIER</v>
      </c>
      <c r="CD112" s="4">
        <v>45957</v>
      </c>
      <c r="CE112" s="68" t="s">
        <v>84</v>
      </c>
      <c r="CF112" s="68" t="s">
        <v>81</v>
      </c>
      <c r="CG112" t="s">
        <v>87</v>
      </c>
    </row>
    <row r="113" spans="1:85" ht="15.75" thickBot="1" x14ac:dyDescent="0.3">
      <c r="A113" s="22">
        <v>46037</v>
      </c>
      <c r="B113" s="23">
        <v>4</v>
      </c>
      <c r="C113" s="23">
        <v>9</v>
      </c>
      <c r="D113" s="23">
        <v>23</v>
      </c>
      <c r="E113" s="38">
        <v>10</v>
      </c>
      <c r="F113" s="23" t="str">
        <f>VLOOKUP(TBL_Assignements[[#This Row],[Serv1]],Tableau1[],2,0)</f>
        <v>SM MARTIN</v>
      </c>
      <c r="G113" s="23" t="str">
        <f>VLOOKUP(TBL_Assignements[[#This Row],[Serv2]],Tableau1[],2,0)</f>
        <v>SM CHAPART</v>
      </c>
      <c r="H113" s="23" t="str">
        <f>VLOOKUP(TBL_Assignements[[#This Row],[Serv3]],Tableau1[],2,0)</f>
        <v>SM TOURNAYRE</v>
      </c>
      <c r="I113" s="38" t="str">
        <f>VLOOKUP(TBL_Assignements[[#This Row],[spare]],Tableau1[],2,0)</f>
        <v>SM JAN</v>
      </c>
      <c r="CD113" s="4">
        <v>45957</v>
      </c>
      <c r="CE113" s="68" t="s">
        <v>84</v>
      </c>
      <c r="CF113" s="68" t="s">
        <v>81</v>
      </c>
      <c r="CG113" t="s">
        <v>105</v>
      </c>
    </row>
    <row r="114" spans="1:85" ht="15.75" thickBot="1" x14ac:dyDescent="0.3">
      <c r="A114" s="22">
        <v>46038</v>
      </c>
      <c r="B114" s="23">
        <v>21</v>
      </c>
      <c r="C114" s="23">
        <v>8</v>
      </c>
      <c r="D114" s="23">
        <v>22</v>
      </c>
      <c r="E114" s="38">
        <v>5</v>
      </c>
      <c r="F114" s="23" t="str">
        <f>VLOOKUP(TBL_Assignements[[#This Row],[Serv1]],Tableau1[],2,0)</f>
        <v>SM BEULQUE</v>
      </c>
      <c r="G114" s="23" t="str">
        <f>VLOOKUP(TBL_Assignements[[#This Row],[Serv2]],Tableau1[],2,0)</f>
        <v>SM DEL ROSSO</v>
      </c>
      <c r="H114" s="23" t="str">
        <f>VLOOKUP(TBL_Assignements[[#This Row],[Serv3]],Tableau1[],2,0)</f>
        <v>SM TAILLANDIER</v>
      </c>
      <c r="I114" s="38" t="str">
        <f>VLOOKUP(TBL_Assignements[[#This Row],[spare]],Tableau1[],2,0)</f>
        <v>SM POMARES</v>
      </c>
      <c r="CD114" s="4">
        <v>45957</v>
      </c>
      <c r="CE114" s="68" t="s">
        <v>84</v>
      </c>
      <c r="CF114" s="68" t="s">
        <v>74</v>
      </c>
      <c r="CG114" t="s">
        <v>94</v>
      </c>
    </row>
    <row r="115" spans="1:85" ht="15.75" thickBot="1" x14ac:dyDescent="0.3">
      <c r="A115" s="22">
        <v>46039</v>
      </c>
      <c r="B115" s="23">
        <v>1</v>
      </c>
      <c r="C115" s="23">
        <v>25</v>
      </c>
      <c r="D115" s="23">
        <v>19</v>
      </c>
      <c r="E115" s="38">
        <v>14</v>
      </c>
      <c r="F115" s="23" t="str">
        <f>VLOOKUP(TBL_Assignements[[#This Row],[Serv1]],Tableau1[],2,0)</f>
        <v>SM MANTEAU</v>
      </c>
      <c r="G115" s="23" t="str">
        <f>VLOOKUP(TBL_Assignements[[#This Row],[Serv2]],Tableau1[],2,0)</f>
        <v>SM RISAL</v>
      </c>
      <c r="H115" s="23" t="str">
        <f>VLOOKUP(TBL_Assignements[[#This Row],[Serv3]],Tableau1[],2,0)</f>
        <v>SM VERSPLATE</v>
      </c>
      <c r="I115" s="38" t="str">
        <f>VLOOKUP(TBL_Assignements[[#This Row],[spare]],Tableau1[],2,0)</f>
        <v>SM LASNIER</v>
      </c>
      <c r="CD115" s="4">
        <v>45958</v>
      </c>
      <c r="CE115" s="68" t="s">
        <v>84</v>
      </c>
      <c r="CF115" s="68" t="s">
        <v>81</v>
      </c>
      <c r="CG115" t="s">
        <v>98</v>
      </c>
    </row>
    <row r="116" spans="1:85" ht="15.75" thickBot="1" x14ac:dyDescent="0.3">
      <c r="A116" s="22">
        <v>46040</v>
      </c>
      <c r="B116" s="23">
        <v>15</v>
      </c>
      <c r="C116" s="23">
        <v>4</v>
      </c>
      <c r="D116" s="23">
        <v>17</v>
      </c>
      <c r="E116" s="38">
        <v>20</v>
      </c>
      <c r="F116" s="23" t="str">
        <f>VLOOKUP(TBL_Assignements[[#This Row],[Serv1]],Tableau1[],2,0)</f>
        <v>SM CAMOU</v>
      </c>
      <c r="G116" s="23" t="str">
        <f>VLOOKUP(TBL_Assignements[[#This Row],[Serv2]],Tableau1[],2,0)</f>
        <v>SM MARTIN</v>
      </c>
      <c r="H116" s="23" t="str">
        <f>VLOOKUP(TBL_Assignements[[#This Row],[Serv3]],Tableau1[],2,0)</f>
        <v>SM TRUPIT</v>
      </c>
      <c r="I116" s="38" t="str">
        <f>VLOOKUP(TBL_Assignements[[#This Row],[spare]],Tableau1[],2,0)</f>
        <v>SM ENGRAND</v>
      </c>
      <c r="CD116" s="4">
        <v>45958</v>
      </c>
      <c r="CE116" s="68" t="s">
        <v>84</v>
      </c>
      <c r="CF116" s="68" t="s">
        <v>81</v>
      </c>
      <c r="CG116" t="s">
        <v>88</v>
      </c>
    </row>
    <row r="117" spans="1:85" ht="15.75" thickBot="1" x14ac:dyDescent="0.3">
      <c r="A117" s="22">
        <v>46041</v>
      </c>
      <c r="B117" s="23">
        <v>12</v>
      </c>
      <c r="C117" s="23">
        <v>3</v>
      </c>
      <c r="D117" s="23">
        <v>11</v>
      </c>
      <c r="E117" s="38">
        <v>2</v>
      </c>
      <c r="F117" s="23" t="str">
        <f>VLOOKUP(TBL_Assignements[[#This Row],[Serv1]],Tableau1[],2,0)</f>
        <v>SM BONNIFAIT</v>
      </c>
      <c r="G117" s="23" t="str">
        <f>VLOOKUP(TBL_Assignements[[#This Row],[Serv2]],Tableau1[],2,0)</f>
        <v>SM CRETON</v>
      </c>
      <c r="H117" s="23" t="str">
        <f>VLOOKUP(TBL_Assignements[[#This Row],[Serv3]],Tableau1[],2,0)</f>
        <v>SM PAILLARD</v>
      </c>
      <c r="I117" s="38" t="str">
        <f>VLOOKUP(TBL_Assignements[[#This Row],[spare]],Tableau1[],2,0)</f>
        <v>SM RODIER</v>
      </c>
      <c r="CD117" s="4">
        <v>45958</v>
      </c>
      <c r="CE117" s="68" t="s">
        <v>84</v>
      </c>
      <c r="CF117" s="68" t="s">
        <v>81</v>
      </c>
      <c r="CG117" t="s">
        <v>135</v>
      </c>
    </row>
    <row r="118" spans="1:85" ht="15.75" thickBot="1" x14ac:dyDescent="0.3">
      <c r="A118" s="22">
        <v>46042</v>
      </c>
      <c r="B118" s="23">
        <v>18</v>
      </c>
      <c r="C118" s="23">
        <v>7</v>
      </c>
      <c r="D118" s="23">
        <v>6</v>
      </c>
      <c r="E118" s="38">
        <v>16</v>
      </c>
      <c r="F118" s="23" t="str">
        <f>VLOOKUP(TBL_Assignements[[#This Row],[Serv1]],Tableau1[],2,0)</f>
        <v>SM DESAUTE</v>
      </c>
      <c r="G118" s="23" t="str">
        <f>VLOOKUP(TBL_Assignements[[#This Row],[Serv2]],Tableau1[],2,0)</f>
        <v>SM BOUNNIN--LLENA</v>
      </c>
      <c r="H118" s="23" t="str">
        <f>VLOOKUP(TBL_Assignements[[#This Row],[Serv3]],Tableau1[],2,0)</f>
        <v>sm boury</v>
      </c>
      <c r="I118" s="38" t="str">
        <f>VLOOKUP(TBL_Assignements[[#This Row],[spare]],Tableau1[],2,0)</f>
        <v>SM TAYLOR</v>
      </c>
      <c r="CD118" s="4">
        <v>45958</v>
      </c>
      <c r="CE118" s="68" t="s">
        <v>84</v>
      </c>
      <c r="CF118" s="68" t="s">
        <v>74</v>
      </c>
      <c r="CG118" t="s">
        <v>108</v>
      </c>
    </row>
    <row r="119" spans="1:85" ht="15.75" thickBot="1" x14ac:dyDescent="0.3">
      <c r="A119" s="22">
        <v>46043</v>
      </c>
      <c r="B119" s="23">
        <v>24</v>
      </c>
      <c r="C119" s="23">
        <v>13</v>
      </c>
      <c r="D119" s="23">
        <v>14</v>
      </c>
      <c r="E119" s="38">
        <v>25</v>
      </c>
      <c r="F119" s="23" t="str">
        <f>VLOOKUP(TBL_Assignements[[#This Row],[Serv1]],Tableau1[],2,0)</f>
        <v>SM AZERTY</v>
      </c>
      <c r="G119" s="23" t="str">
        <f>VLOOKUP(TBL_Assignements[[#This Row],[Serv2]],Tableau1[],2,0)</f>
        <v>SM VRIGNAUD</v>
      </c>
      <c r="H119" s="23" t="str">
        <f>VLOOKUP(TBL_Assignements[[#This Row],[Serv3]],Tableau1[],2,0)</f>
        <v>SM LASNIER</v>
      </c>
      <c r="I119" s="38" t="str">
        <f>VLOOKUP(TBL_Assignements[[#This Row],[spare]],Tableau1[],2,0)</f>
        <v>SM RISAL</v>
      </c>
      <c r="CD119" s="4">
        <v>45959</v>
      </c>
      <c r="CE119" s="68" t="s">
        <v>84</v>
      </c>
      <c r="CF119" s="68" t="s">
        <v>81</v>
      </c>
      <c r="CG119" t="s">
        <v>103</v>
      </c>
    </row>
    <row r="120" spans="1:85" ht="15.75" thickBot="1" x14ac:dyDescent="0.3">
      <c r="A120" s="22">
        <v>46044</v>
      </c>
      <c r="B120" s="23">
        <v>2</v>
      </c>
      <c r="C120" s="23">
        <v>9</v>
      </c>
      <c r="D120" s="23">
        <v>20</v>
      </c>
      <c r="E120" s="38">
        <v>3</v>
      </c>
      <c r="F120" s="23" t="str">
        <f>VLOOKUP(TBL_Assignements[[#This Row],[Serv1]],Tableau1[],2,0)</f>
        <v>SM RODIER</v>
      </c>
      <c r="G120" s="23" t="str">
        <f>VLOOKUP(TBL_Assignements[[#This Row],[Serv2]],Tableau1[],2,0)</f>
        <v>SM CHAPART</v>
      </c>
      <c r="H120" s="23" t="str">
        <f>VLOOKUP(TBL_Assignements[[#This Row],[Serv3]],Tableau1[],2,0)</f>
        <v>SM ENGRAND</v>
      </c>
      <c r="I120" s="38" t="str">
        <f>VLOOKUP(TBL_Assignements[[#This Row],[spare]],Tableau1[],2,0)</f>
        <v>SM CRETON</v>
      </c>
      <c r="CD120" s="4">
        <v>45959</v>
      </c>
      <c r="CE120" s="68" t="s">
        <v>84</v>
      </c>
      <c r="CF120" s="68" t="s">
        <v>81</v>
      </c>
      <c r="CG120" t="s">
        <v>89</v>
      </c>
    </row>
    <row r="121" spans="1:85" ht="15.75" thickBot="1" x14ac:dyDescent="0.3">
      <c r="A121" s="22">
        <v>46045</v>
      </c>
      <c r="B121" s="23">
        <v>10</v>
      </c>
      <c r="C121" s="23">
        <v>5</v>
      </c>
      <c r="D121" s="23">
        <v>16</v>
      </c>
      <c r="E121" s="38">
        <v>11</v>
      </c>
      <c r="F121" s="23" t="str">
        <f>VLOOKUP(TBL_Assignements[[#This Row],[Serv1]],Tableau1[],2,0)</f>
        <v>SM JAN</v>
      </c>
      <c r="G121" s="23" t="str">
        <f>VLOOKUP(TBL_Assignements[[#This Row],[Serv2]],Tableau1[],2,0)</f>
        <v>SM POMARES</v>
      </c>
      <c r="H121" s="23" t="str">
        <f>VLOOKUP(TBL_Assignements[[#This Row],[Serv3]],Tableau1[],2,0)</f>
        <v>SM TAYLOR</v>
      </c>
      <c r="I121" s="38" t="str">
        <f>VLOOKUP(TBL_Assignements[[#This Row],[spare]],Tableau1[],2,0)</f>
        <v>SM PAILLARD</v>
      </c>
      <c r="CD121" s="4">
        <v>45959</v>
      </c>
      <c r="CE121" s="68" t="s">
        <v>84</v>
      </c>
      <c r="CF121" s="68" t="s">
        <v>81</v>
      </c>
      <c r="CG121" t="s">
        <v>134</v>
      </c>
    </row>
    <row r="122" spans="1:85" ht="15.75" thickBot="1" x14ac:dyDescent="0.3">
      <c r="A122" s="22">
        <v>46046</v>
      </c>
      <c r="B122" s="23">
        <v>23</v>
      </c>
      <c r="C122" s="23">
        <v>21</v>
      </c>
      <c r="D122" s="23">
        <v>8</v>
      </c>
      <c r="E122" s="38">
        <v>17</v>
      </c>
      <c r="F122" s="23" t="str">
        <f>VLOOKUP(TBL_Assignements[[#This Row],[Serv1]],Tableau1[],2,0)</f>
        <v>SM TOURNAYRE</v>
      </c>
      <c r="G122" s="23" t="str">
        <f>VLOOKUP(TBL_Assignements[[#This Row],[Serv2]],Tableau1[],2,0)</f>
        <v>SM BEULQUE</v>
      </c>
      <c r="H122" s="23" t="str">
        <f>VLOOKUP(TBL_Assignements[[#This Row],[Serv3]],Tableau1[],2,0)</f>
        <v>SM DEL ROSSO</v>
      </c>
      <c r="I122" s="38" t="str">
        <f>VLOOKUP(TBL_Assignements[[#This Row],[spare]],Tableau1[],2,0)</f>
        <v>SM TRUPIT</v>
      </c>
      <c r="CD122" s="4">
        <v>45959</v>
      </c>
      <c r="CE122" s="68" t="s">
        <v>84</v>
      </c>
      <c r="CF122" s="68" t="s">
        <v>74</v>
      </c>
      <c r="CG122" t="s">
        <v>93</v>
      </c>
    </row>
    <row r="123" spans="1:85" ht="15.75" thickBot="1" x14ac:dyDescent="0.3">
      <c r="A123" s="22">
        <v>46047</v>
      </c>
      <c r="B123" s="23">
        <v>22</v>
      </c>
      <c r="C123" s="23">
        <v>1</v>
      </c>
      <c r="D123" s="23">
        <v>12</v>
      </c>
      <c r="E123" s="38">
        <v>7</v>
      </c>
      <c r="F123" s="23" t="str">
        <f>VLOOKUP(TBL_Assignements[[#This Row],[Serv1]],Tableau1[],2,0)</f>
        <v>SM TAILLANDIER</v>
      </c>
      <c r="G123" s="23" t="str">
        <f>VLOOKUP(TBL_Assignements[[#This Row],[Serv2]],Tableau1[],2,0)</f>
        <v>SM MANTEAU</v>
      </c>
      <c r="H123" s="23" t="str">
        <f>VLOOKUP(TBL_Assignements[[#This Row],[Serv3]],Tableau1[],2,0)</f>
        <v>SM BONNIFAIT</v>
      </c>
      <c r="I123" s="38" t="str">
        <f>VLOOKUP(TBL_Assignements[[#This Row],[spare]],Tableau1[],2,0)</f>
        <v>SM BOUNNIN--LLENA</v>
      </c>
      <c r="CD123" s="4">
        <v>45960</v>
      </c>
      <c r="CE123" s="68" t="s">
        <v>84</v>
      </c>
      <c r="CF123" s="68" t="s">
        <v>81</v>
      </c>
      <c r="CG123" t="s">
        <v>97</v>
      </c>
    </row>
    <row r="124" spans="1:85" ht="15.75" thickBot="1" x14ac:dyDescent="0.3">
      <c r="A124" s="22">
        <v>46048</v>
      </c>
      <c r="B124" s="23">
        <v>6</v>
      </c>
      <c r="C124" s="23">
        <v>24</v>
      </c>
      <c r="D124" s="23">
        <v>18</v>
      </c>
      <c r="E124" s="38">
        <v>13</v>
      </c>
      <c r="F124" s="23" t="str">
        <f>VLOOKUP(TBL_Assignements[[#This Row],[Serv1]],Tableau1[],2,0)</f>
        <v>sm boury</v>
      </c>
      <c r="G124" s="23" t="str">
        <f>VLOOKUP(TBL_Assignements[[#This Row],[Serv2]],Tableau1[],2,0)</f>
        <v>SM AZERTY</v>
      </c>
      <c r="H124" s="23" t="str">
        <f>VLOOKUP(TBL_Assignements[[#This Row],[Serv3]],Tableau1[],2,0)</f>
        <v>SM DESAUTE</v>
      </c>
      <c r="I124" s="38" t="str">
        <f>VLOOKUP(TBL_Assignements[[#This Row],[spare]],Tableau1[],2,0)</f>
        <v>SM VRIGNAUD</v>
      </c>
      <c r="CD124" s="4">
        <v>45960</v>
      </c>
      <c r="CE124" s="68" t="s">
        <v>84</v>
      </c>
      <c r="CF124" s="68" t="s">
        <v>81</v>
      </c>
      <c r="CG124" t="s">
        <v>99</v>
      </c>
    </row>
    <row r="125" spans="1:85" ht="15.75" thickBot="1" x14ac:dyDescent="0.3">
      <c r="A125" s="22">
        <v>46049</v>
      </c>
      <c r="B125" s="23">
        <v>4</v>
      </c>
      <c r="C125" s="23">
        <v>19</v>
      </c>
      <c r="D125" s="23">
        <v>15</v>
      </c>
      <c r="E125" s="38">
        <v>12</v>
      </c>
      <c r="F125" s="23" t="str">
        <f>VLOOKUP(TBL_Assignements[[#This Row],[Serv1]],Tableau1[],2,0)</f>
        <v>SM MARTIN</v>
      </c>
      <c r="G125" s="23" t="str">
        <f>VLOOKUP(TBL_Assignements[[#This Row],[Serv2]],Tableau1[],2,0)</f>
        <v>SM VERSPLATE</v>
      </c>
      <c r="H125" s="23" t="str">
        <f>VLOOKUP(TBL_Assignements[[#This Row],[Serv3]],Tableau1[],2,0)</f>
        <v>SM CAMOU</v>
      </c>
      <c r="I125" s="38" t="str">
        <f>VLOOKUP(TBL_Assignements[[#This Row],[spare]],Tableau1[],2,0)</f>
        <v>SM BONNIFAIT</v>
      </c>
      <c r="CD125" s="4">
        <v>45960</v>
      </c>
      <c r="CE125" s="68" t="s">
        <v>84</v>
      </c>
      <c r="CF125" s="68" t="s">
        <v>81</v>
      </c>
      <c r="CG125" t="s">
        <v>96</v>
      </c>
    </row>
    <row r="126" spans="1:85" ht="15.75" thickBot="1" x14ac:dyDescent="0.3">
      <c r="A126" s="22">
        <v>46050</v>
      </c>
      <c r="B126" s="23">
        <v>2</v>
      </c>
      <c r="C126" s="23">
        <v>21</v>
      </c>
      <c r="D126" s="23">
        <v>5</v>
      </c>
      <c r="E126" s="38">
        <v>18</v>
      </c>
      <c r="F126" s="23" t="str">
        <f>VLOOKUP(TBL_Assignements[[#This Row],[Serv1]],Tableau1[],2,0)</f>
        <v>SM RODIER</v>
      </c>
      <c r="G126" s="23" t="str">
        <f>VLOOKUP(TBL_Assignements[[#This Row],[Serv2]],Tableau1[],2,0)</f>
        <v>SM BEULQUE</v>
      </c>
      <c r="H126" s="23" t="str">
        <f>VLOOKUP(TBL_Assignements[[#This Row],[Serv3]],Tableau1[],2,0)</f>
        <v>SM POMARES</v>
      </c>
      <c r="I126" s="38" t="str">
        <f>VLOOKUP(TBL_Assignements[[#This Row],[spare]],Tableau1[],2,0)</f>
        <v>SM DESAUTE</v>
      </c>
      <c r="CD126" s="4">
        <v>45960</v>
      </c>
      <c r="CE126" s="68" t="s">
        <v>84</v>
      </c>
      <c r="CF126" s="68" t="s">
        <v>74</v>
      </c>
      <c r="CG126" t="s">
        <v>107</v>
      </c>
    </row>
    <row r="127" spans="1:85" ht="15.75" thickBot="1" x14ac:dyDescent="0.3">
      <c r="A127" s="22">
        <v>46051</v>
      </c>
      <c r="B127" s="23">
        <v>9</v>
      </c>
      <c r="C127" s="23">
        <v>8</v>
      </c>
      <c r="D127" s="23">
        <v>10</v>
      </c>
      <c r="E127" s="38">
        <v>24</v>
      </c>
      <c r="F127" s="23" t="str">
        <f>VLOOKUP(TBL_Assignements[[#This Row],[Serv1]],Tableau1[],2,0)</f>
        <v>SM CHAPART</v>
      </c>
      <c r="G127" s="23" t="str">
        <f>VLOOKUP(TBL_Assignements[[#This Row],[Serv2]],Tableau1[],2,0)</f>
        <v>SM DEL ROSSO</v>
      </c>
      <c r="H127" s="23" t="str">
        <f>VLOOKUP(TBL_Assignements[[#This Row],[Serv3]],Tableau1[],2,0)</f>
        <v>SM JAN</v>
      </c>
      <c r="I127" s="38" t="str">
        <f>VLOOKUP(TBL_Assignements[[#This Row],[spare]],Tableau1[],2,0)</f>
        <v>SM AZERTY</v>
      </c>
      <c r="CD127" s="4">
        <v>45961</v>
      </c>
      <c r="CE127" s="68" t="s">
        <v>84</v>
      </c>
      <c r="CF127" s="68" t="s">
        <v>81</v>
      </c>
      <c r="CG127" t="s">
        <v>103</v>
      </c>
    </row>
    <row r="128" spans="1:85" ht="15.75" thickBot="1" x14ac:dyDescent="0.3">
      <c r="A128" s="22">
        <v>46052</v>
      </c>
      <c r="B128" s="23">
        <v>20</v>
      </c>
      <c r="C128" s="23">
        <v>13</v>
      </c>
      <c r="D128" s="23">
        <v>7</v>
      </c>
      <c r="E128" s="38">
        <v>6</v>
      </c>
      <c r="F128" s="23" t="str">
        <f>VLOOKUP(TBL_Assignements[[#This Row],[Serv1]],Tableau1[],2,0)</f>
        <v>SM ENGRAND</v>
      </c>
      <c r="G128" s="23" t="str">
        <f>VLOOKUP(TBL_Assignements[[#This Row],[Serv2]],Tableau1[],2,0)</f>
        <v>SM VRIGNAUD</v>
      </c>
      <c r="H128" s="23" t="str">
        <f>VLOOKUP(TBL_Assignements[[#This Row],[Serv3]],Tableau1[],2,0)</f>
        <v>SM BOUNNIN--LLENA</v>
      </c>
      <c r="I128" s="38" t="str">
        <f>VLOOKUP(TBL_Assignements[[#This Row],[spare]],Tableau1[],2,0)</f>
        <v>sm boury</v>
      </c>
      <c r="CD128" s="4">
        <v>45961</v>
      </c>
      <c r="CE128" s="68" t="s">
        <v>84</v>
      </c>
      <c r="CF128" s="68" t="s">
        <v>81</v>
      </c>
      <c r="CG128" t="s">
        <v>106</v>
      </c>
    </row>
    <row r="129" spans="1:85" ht="15.75" thickBot="1" x14ac:dyDescent="0.3">
      <c r="A129" s="22">
        <v>46053</v>
      </c>
      <c r="B129" s="23">
        <v>3</v>
      </c>
      <c r="C129" s="23">
        <v>11</v>
      </c>
      <c r="D129" s="23">
        <v>23</v>
      </c>
      <c r="E129" s="38">
        <v>19</v>
      </c>
      <c r="F129" s="23" t="str">
        <f>VLOOKUP(TBL_Assignements[[#This Row],[Serv1]],Tableau1[],2,0)</f>
        <v>SM CRETON</v>
      </c>
      <c r="G129" s="23" t="str">
        <f>VLOOKUP(TBL_Assignements[[#This Row],[Serv2]],Tableau1[],2,0)</f>
        <v>SM PAILLARD</v>
      </c>
      <c r="H129" s="23" t="str">
        <f>VLOOKUP(TBL_Assignements[[#This Row],[Serv3]],Tableau1[],2,0)</f>
        <v>SM TOURNAYRE</v>
      </c>
      <c r="I129" s="38" t="str">
        <f>VLOOKUP(TBL_Assignements[[#This Row],[spare]],Tableau1[],2,0)</f>
        <v>SM VERSPLATE</v>
      </c>
      <c r="CD129" s="4">
        <v>45961</v>
      </c>
      <c r="CE129" s="68" t="s">
        <v>84</v>
      </c>
      <c r="CF129" s="68" t="s">
        <v>81</v>
      </c>
      <c r="CG129" t="s">
        <v>133</v>
      </c>
    </row>
    <row r="130" spans="1:85" ht="15.75" thickBot="1" x14ac:dyDescent="0.3">
      <c r="A130" s="22">
        <v>46054</v>
      </c>
      <c r="B130" s="23">
        <v>22</v>
      </c>
      <c r="C130" s="23">
        <v>17</v>
      </c>
      <c r="D130" s="23">
        <v>14</v>
      </c>
      <c r="E130" s="38">
        <v>4</v>
      </c>
      <c r="F130" s="126" t="str">
        <f>VLOOKUP(TBL_Assignements[[#This Row],[Serv1]],Tableau1[],2,0)</f>
        <v>SM TAILLANDIER</v>
      </c>
      <c r="G130" s="126" t="str">
        <f>VLOOKUP(TBL_Assignements[[#This Row],[Serv2]],Tableau1[],2,0)</f>
        <v>SM TRUPIT</v>
      </c>
      <c r="H130" s="126" t="str">
        <f>VLOOKUP(TBL_Assignements[[#This Row],[Serv3]],Tableau1[],2,0)</f>
        <v>SM LASNIER</v>
      </c>
      <c r="I130" s="127" t="str">
        <f>VLOOKUP(TBL_Assignements[[#This Row],[spare]],Tableau1[],2,0)</f>
        <v>SM MARTIN</v>
      </c>
      <c r="CD130" s="4">
        <v>45961</v>
      </c>
      <c r="CE130" s="68" t="s">
        <v>84</v>
      </c>
      <c r="CF130" s="68" t="s">
        <v>74</v>
      </c>
      <c r="CG130" t="s">
        <v>91</v>
      </c>
    </row>
    <row r="131" spans="1:85" ht="15.75" thickBot="1" x14ac:dyDescent="0.3">
      <c r="A131" s="22">
        <v>46055</v>
      </c>
      <c r="B131" s="23">
        <v>16</v>
      </c>
      <c r="C131" s="23">
        <v>25</v>
      </c>
      <c r="D131" s="23">
        <v>1</v>
      </c>
      <c r="E131" s="38">
        <v>15</v>
      </c>
      <c r="F131" s="126" t="str">
        <f>VLOOKUP(TBL_Assignements[[#This Row],[Serv1]],Tableau1[],2,0)</f>
        <v>SM TAYLOR</v>
      </c>
      <c r="G131" s="126" t="str">
        <f>VLOOKUP(TBL_Assignements[[#This Row],[Serv2]],Tableau1[],2,0)</f>
        <v>SM RISAL</v>
      </c>
      <c r="H131" s="126" t="str">
        <f>VLOOKUP(TBL_Assignements[[#This Row],[Serv3]],Tableau1[],2,0)</f>
        <v>SM MANTEAU</v>
      </c>
      <c r="I131" s="127" t="str">
        <f>VLOOKUP(TBL_Assignements[[#This Row],[spare]],Tableau1[],2,0)</f>
        <v>SM CAMOU</v>
      </c>
      <c r="CD131" s="4">
        <v>45962</v>
      </c>
      <c r="CE131" s="68" t="s">
        <v>85</v>
      </c>
      <c r="CF131" s="68" t="s">
        <v>81</v>
      </c>
      <c r="CG131" t="s">
        <v>104</v>
      </c>
    </row>
    <row r="132" spans="1:85" ht="15.75" thickBot="1" x14ac:dyDescent="0.3">
      <c r="A132" s="22">
        <v>46056</v>
      </c>
      <c r="B132" s="23">
        <v>11</v>
      </c>
      <c r="C132" s="23">
        <v>23</v>
      </c>
      <c r="D132" s="23">
        <v>3</v>
      </c>
      <c r="E132" s="38">
        <v>9</v>
      </c>
      <c r="F132" s="126" t="str">
        <f>VLOOKUP(TBL_Assignements[[#This Row],[Serv1]],Tableau1[],2,0)</f>
        <v>SM PAILLARD</v>
      </c>
      <c r="G132" s="126" t="str">
        <f>VLOOKUP(TBL_Assignements[[#This Row],[Serv2]],Tableau1[],2,0)</f>
        <v>SM TOURNAYRE</v>
      </c>
      <c r="H132" s="126" t="str">
        <f>VLOOKUP(TBL_Assignements[[#This Row],[Serv3]],Tableau1[],2,0)</f>
        <v>SM CRETON</v>
      </c>
      <c r="I132" s="127" t="str">
        <f>VLOOKUP(TBL_Assignements[[#This Row],[spare]],Tableau1[],2,0)</f>
        <v>SM CHAPART</v>
      </c>
      <c r="CD132" s="4">
        <v>45962</v>
      </c>
      <c r="CE132" s="68" t="s">
        <v>85</v>
      </c>
      <c r="CF132" s="68" t="s">
        <v>81</v>
      </c>
      <c r="CG132" t="s">
        <v>93</v>
      </c>
    </row>
    <row r="133" spans="1:85" ht="15.75" thickBot="1" x14ac:dyDescent="0.3">
      <c r="A133" s="22">
        <v>46057</v>
      </c>
      <c r="B133" s="23">
        <v>12</v>
      </c>
      <c r="C133" s="23">
        <v>1</v>
      </c>
      <c r="D133" s="23">
        <v>17</v>
      </c>
      <c r="E133" s="38">
        <v>20</v>
      </c>
      <c r="F133" s="126" t="str">
        <f>VLOOKUP(TBL_Assignements[[#This Row],[Serv1]],Tableau1[],2,0)</f>
        <v>SM BONNIFAIT</v>
      </c>
      <c r="G133" s="126" t="str">
        <f>VLOOKUP(TBL_Assignements[[#This Row],[Serv2]],Tableau1[],2,0)</f>
        <v>SM MANTEAU</v>
      </c>
      <c r="H133" s="126" t="str">
        <f>VLOOKUP(TBL_Assignements[[#This Row],[Serv3]],Tableau1[],2,0)</f>
        <v>SM TRUPIT</v>
      </c>
      <c r="I133" s="127" t="str">
        <f>VLOOKUP(TBL_Assignements[[#This Row],[spare]],Tableau1[],2,0)</f>
        <v>SM ENGRAND</v>
      </c>
      <c r="CD133" s="4">
        <v>45962</v>
      </c>
      <c r="CE133" s="68" t="s">
        <v>85</v>
      </c>
      <c r="CF133" s="68" t="s">
        <v>81</v>
      </c>
      <c r="CG133" t="s">
        <v>100</v>
      </c>
    </row>
    <row r="134" spans="1:85" ht="15.75" thickBot="1" x14ac:dyDescent="0.3">
      <c r="A134" s="22">
        <v>46058</v>
      </c>
      <c r="B134" s="23">
        <v>14</v>
      </c>
      <c r="C134" s="23">
        <v>22</v>
      </c>
      <c r="D134" s="23">
        <v>19</v>
      </c>
      <c r="E134" s="38">
        <v>21</v>
      </c>
      <c r="F134" s="126" t="str">
        <f>VLOOKUP(TBL_Assignements[[#This Row],[Serv1]],Tableau1[],2,0)</f>
        <v>SM LASNIER</v>
      </c>
      <c r="G134" s="126" t="str">
        <f>VLOOKUP(TBL_Assignements[[#This Row],[Serv2]],Tableau1[],2,0)</f>
        <v>SM TAILLANDIER</v>
      </c>
      <c r="H134" s="126" t="str">
        <f>VLOOKUP(TBL_Assignements[[#This Row],[Serv3]],Tableau1[],2,0)</f>
        <v>SM VERSPLATE</v>
      </c>
      <c r="I134" s="127" t="str">
        <f>VLOOKUP(TBL_Assignements[[#This Row],[spare]],Tableau1[],2,0)</f>
        <v>SM BEULQUE</v>
      </c>
      <c r="CD134" s="4">
        <v>45962</v>
      </c>
      <c r="CE134" s="68" t="s">
        <v>85</v>
      </c>
      <c r="CF134" s="68" t="s">
        <v>74</v>
      </c>
      <c r="CG134" t="s">
        <v>97</v>
      </c>
    </row>
    <row r="135" spans="1:85" ht="15.75" thickBot="1" x14ac:dyDescent="0.3">
      <c r="A135" s="22">
        <v>46059</v>
      </c>
      <c r="B135" s="23">
        <v>13</v>
      </c>
      <c r="C135" s="23">
        <v>18</v>
      </c>
      <c r="D135" s="23">
        <v>5</v>
      </c>
      <c r="E135" s="38">
        <v>8</v>
      </c>
      <c r="F135" s="126" t="str">
        <f>VLOOKUP(TBL_Assignements[[#This Row],[Serv1]],Tableau1[],2,0)</f>
        <v>SM VRIGNAUD</v>
      </c>
      <c r="G135" s="126" t="str">
        <f>VLOOKUP(TBL_Assignements[[#This Row],[Serv2]],Tableau1[],2,0)</f>
        <v>SM DESAUTE</v>
      </c>
      <c r="H135" s="126" t="str">
        <f>VLOOKUP(TBL_Assignements[[#This Row],[Serv3]],Tableau1[],2,0)</f>
        <v>SM POMARES</v>
      </c>
      <c r="I135" s="127" t="str">
        <f>VLOOKUP(TBL_Assignements[[#This Row],[spare]],Tableau1[],2,0)</f>
        <v>SM DEL ROSSO</v>
      </c>
      <c r="CD135" s="4">
        <v>45963</v>
      </c>
      <c r="CE135" s="68" t="s">
        <v>85</v>
      </c>
      <c r="CF135" s="68" t="s">
        <v>81</v>
      </c>
      <c r="CG135" t="s">
        <v>91</v>
      </c>
    </row>
    <row r="136" spans="1:85" ht="15.75" thickBot="1" x14ac:dyDescent="0.3">
      <c r="A136" s="22">
        <v>46060</v>
      </c>
      <c r="B136" s="23">
        <v>7</v>
      </c>
      <c r="C136" s="23">
        <v>24</v>
      </c>
      <c r="D136" s="23">
        <v>2</v>
      </c>
      <c r="E136" s="38">
        <v>10</v>
      </c>
      <c r="F136" s="126" t="str">
        <f>VLOOKUP(TBL_Assignements[[#This Row],[Serv1]],Tableau1[],2,0)</f>
        <v>SM BOUNNIN--LLENA</v>
      </c>
      <c r="G136" s="126" t="str">
        <f>VLOOKUP(TBL_Assignements[[#This Row],[Serv2]],Tableau1[],2,0)</f>
        <v>SM AZERTY</v>
      </c>
      <c r="H136" s="126" t="str">
        <f>VLOOKUP(TBL_Assignements[[#This Row],[Serv3]],Tableau1[],2,0)</f>
        <v>SM RODIER</v>
      </c>
      <c r="I136" s="127" t="str">
        <f>VLOOKUP(TBL_Assignements[[#This Row],[spare]],Tableau1[],2,0)</f>
        <v>SM JAN</v>
      </c>
      <c r="CD136" s="4">
        <v>45963</v>
      </c>
      <c r="CE136" s="68" t="s">
        <v>85</v>
      </c>
      <c r="CF136" s="68" t="s">
        <v>81</v>
      </c>
      <c r="CG136" t="s">
        <v>102</v>
      </c>
    </row>
    <row r="137" spans="1:85" ht="15.75" thickBot="1" x14ac:dyDescent="0.3">
      <c r="A137" s="22">
        <v>46061</v>
      </c>
      <c r="B137" s="23">
        <v>6</v>
      </c>
      <c r="C137" s="23">
        <v>15</v>
      </c>
      <c r="D137" s="23">
        <v>4</v>
      </c>
      <c r="E137" s="38">
        <v>25</v>
      </c>
      <c r="F137" s="126" t="str">
        <f>VLOOKUP(TBL_Assignements[[#This Row],[Serv1]],Tableau1[],2,0)</f>
        <v>sm boury</v>
      </c>
      <c r="G137" s="126" t="str">
        <f>VLOOKUP(TBL_Assignements[[#This Row],[Serv2]],Tableau1[],2,0)</f>
        <v>SM CAMOU</v>
      </c>
      <c r="H137" s="126" t="str">
        <f>VLOOKUP(TBL_Assignements[[#This Row],[Serv3]],Tableau1[],2,0)</f>
        <v>SM MARTIN</v>
      </c>
      <c r="I137" s="127" t="str">
        <f>VLOOKUP(TBL_Assignements[[#This Row],[spare]],Tableau1[],2,0)</f>
        <v>SM RISAL</v>
      </c>
      <c r="CD137" s="4">
        <v>45963</v>
      </c>
      <c r="CE137" s="68" t="s">
        <v>85</v>
      </c>
      <c r="CF137" s="68" t="s">
        <v>81</v>
      </c>
      <c r="CG137" t="s">
        <v>108</v>
      </c>
    </row>
    <row r="138" spans="1:85" ht="15.75" thickBot="1" x14ac:dyDescent="0.3">
      <c r="A138" s="22">
        <v>46062</v>
      </c>
      <c r="B138" s="23">
        <v>16</v>
      </c>
      <c r="C138" s="23">
        <v>8</v>
      </c>
      <c r="D138" s="23">
        <v>21</v>
      </c>
      <c r="E138" s="38">
        <v>2</v>
      </c>
      <c r="F138" s="126" t="str">
        <f>VLOOKUP(TBL_Assignements[[#This Row],[Serv1]],Tableau1[],2,0)</f>
        <v>SM TAYLOR</v>
      </c>
      <c r="G138" s="126" t="str">
        <f>VLOOKUP(TBL_Assignements[[#This Row],[Serv2]],Tableau1[],2,0)</f>
        <v>SM DEL ROSSO</v>
      </c>
      <c r="H138" s="126" t="str">
        <f>VLOOKUP(TBL_Assignements[[#This Row],[Serv3]],Tableau1[],2,0)</f>
        <v>SM BEULQUE</v>
      </c>
      <c r="I138" s="127" t="str">
        <f>VLOOKUP(TBL_Assignements[[#This Row],[spare]],Tableau1[],2,0)</f>
        <v>SM RODIER</v>
      </c>
      <c r="CD138" s="4">
        <v>45963</v>
      </c>
      <c r="CE138" s="68" t="s">
        <v>85</v>
      </c>
      <c r="CF138" s="68" t="s">
        <v>74</v>
      </c>
      <c r="CG138" t="s">
        <v>134</v>
      </c>
    </row>
    <row r="139" spans="1:85" ht="15.75" thickBot="1" x14ac:dyDescent="0.3">
      <c r="A139" s="22">
        <v>46063</v>
      </c>
      <c r="B139" s="23"/>
      <c r="C139" s="23"/>
      <c r="D139" s="23"/>
      <c r="E139" s="38"/>
      <c r="F139" s="126" t="e">
        <f>VLOOKUP(TBL_Assignements[[#This Row],[Serv1]],Tableau1[],2,0)</f>
        <v>#N/A</v>
      </c>
      <c r="G139" s="126" t="e">
        <f>VLOOKUP(TBL_Assignements[[#This Row],[Serv2]],Tableau1[],2,0)</f>
        <v>#N/A</v>
      </c>
      <c r="H139" s="126" t="e">
        <f>VLOOKUP(TBL_Assignements[[#This Row],[Serv3]],Tableau1[],2,0)</f>
        <v>#N/A</v>
      </c>
      <c r="I139" s="127" t="e">
        <f>VLOOKUP(TBL_Assignements[[#This Row],[spare]],Tableau1[],2,0)</f>
        <v>#N/A</v>
      </c>
      <c r="CD139" s="4">
        <v>45964</v>
      </c>
      <c r="CE139" s="68" t="s">
        <v>84</v>
      </c>
      <c r="CF139" s="68" t="s">
        <v>81</v>
      </c>
      <c r="CG139" t="s">
        <v>107</v>
      </c>
    </row>
    <row r="140" spans="1:85" ht="15.75" thickBot="1" x14ac:dyDescent="0.3">
      <c r="A140" s="22">
        <v>46064</v>
      </c>
      <c r="B140" s="23">
        <v>9</v>
      </c>
      <c r="C140" s="23">
        <v>20</v>
      </c>
      <c r="D140" s="23">
        <v>10</v>
      </c>
      <c r="E140" s="38">
        <v>23</v>
      </c>
      <c r="F140" s="126" t="str">
        <f>VLOOKUP(TBL_Assignements[[#This Row],[Serv1]],Tableau1[],2,0)</f>
        <v>SM CHAPART</v>
      </c>
      <c r="G140" s="126" t="str">
        <f>VLOOKUP(TBL_Assignements[[#This Row],[Serv2]],Tableau1[],2,0)</f>
        <v>SM ENGRAND</v>
      </c>
      <c r="H140" s="126" t="str">
        <f>VLOOKUP(TBL_Assignements[[#This Row],[Serv3]],Tableau1[],2,0)</f>
        <v>SM JAN</v>
      </c>
      <c r="I140" s="127" t="str">
        <f>VLOOKUP(TBL_Assignements[[#This Row],[spare]],Tableau1[],2,0)</f>
        <v>SM TOURNAYRE</v>
      </c>
      <c r="CD140" s="4">
        <v>45964</v>
      </c>
      <c r="CE140" s="68" t="s">
        <v>84</v>
      </c>
      <c r="CF140" s="68" t="s">
        <v>81</v>
      </c>
      <c r="CG140" t="s">
        <v>106</v>
      </c>
    </row>
    <row r="141" spans="1:85" ht="15.75" thickBot="1" x14ac:dyDescent="0.3">
      <c r="A141" s="22">
        <v>46065</v>
      </c>
      <c r="B141" s="23">
        <v>25</v>
      </c>
      <c r="C141" s="23"/>
      <c r="D141" s="23"/>
      <c r="E141" s="38"/>
      <c r="F141" s="126" t="str">
        <f>VLOOKUP(TBL_Assignements[[#This Row],[Serv1]],Tableau1[],2,0)</f>
        <v>SM RISAL</v>
      </c>
      <c r="G141" s="126" t="e">
        <f>VLOOKUP(TBL_Assignements[[#This Row],[Serv2]],Tableau1[],2,0)</f>
        <v>#N/A</v>
      </c>
      <c r="H141" s="126" t="e">
        <f>VLOOKUP(TBL_Assignements[[#This Row],[Serv3]],Tableau1[],2,0)</f>
        <v>#N/A</v>
      </c>
      <c r="I141" s="127" t="e">
        <f>VLOOKUP(TBL_Assignements[[#This Row],[spare]],Tableau1[],2,0)</f>
        <v>#N/A</v>
      </c>
      <c r="CD141" s="4">
        <v>45964</v>
      </c>
      <c r="CE141" s="68" t="s">
        <v>84</v>
      </c>
      <c r="CF141" s="68" t="s">
        <v>81</v>
      </c>
      <c r="CG141" t="s">
        <v>94</v>
      </c>
    </row>
    <row r="142" spans="1:85" ht="15.75" thickBot="1" x14ac:dyDescent="0.3">
      <c r="A142" s="22">
        <v>46066</v>
      </c>
      <c r="B142" s="23">
        <v>24</v>
      </c>
      <c r="C142" s="23">
        <v>12</v>
      </c>
      <c r="D142" s="23">
        <v>6</v>
      </c>
      <c r="E142" s="38">
        <v>5</v>
      </c>
      <c r="F142" s="126" t="str">
        <f>VLOOKUP(TBL_Assignements[[#This Row],[Serv1]],Tableau1[],2,0)</f>
        <v>SM AZERTY</v>
      </c>
      <c r="G142" s="126" t="str">
        <f>VLOOKUP(TBL_Assignements[[#This Row],[Serv2]],Tableau1[],2,0)</f>
        <v>SM BONNIFAIT</v>
      </c>
      <c r="H142" s="126" t="str">
        <f>VLOOKUP(TBL_Assignements[[#This Row],[Serv3]],Tableau1[],2,0)</f>
        <v>sm boury</v>
      </c>
      <c r="I142" s="127" t="str">
        <f>VLOOKUP(TBL_Assignements[[#This Row],[spare]],Tableau1[],2,0)</f>
        <v>SM POMARES</v>
      </c>
      <c r="CD142" s="4">
        <v>45964</v>
      </c>
      <c r="CE142" s="68" t="s">
        <v>84</v>
      </c>
      <c r="CF142" s="68" t="s">
        <v>74</v>
      </c>
      <c r="CG142" t="s">
        <v>98</v>
      </c>
    </row>
    <row r="143" spans="1:85" ht="15.75" thickBot="1" x14ac:dyDescent="0.3">
      <c r="A143" s="22">
        <v>46067</v>
      </c>
      <c r="B143" s="23">
        <v>18</v>
      </c>
      <c r="C143" s="23">
        <v>19</v>
      </c>
      <c r="D143" s="23">
        <v>13</v>
      </c>
      <c r="E143" s="38">
        <v>11</v>
      </c>
      <c r="F143" s="126" t="str">
        <f>VLOOKUP(TBL_Assignements[[#This Row],[Serv1]],Tableau1[],2,0)</f>
        <v>SM DESAUTE</v>
      </c>
      <c r="G143" s="126" t="str">
        <f>VLOOKUP(TBL_Assignements[[#This Row],[Serv2]],Tableau1[],2,0)</f>
        <v>SM VERSPLATE</v>
      </c>
      <c r="H143" s="126" t="str">
        <f>VLOOKUP(TBL_Assignements[[#This Row],[Serv3]],Tableau1[],2,0)</f>
        <v>SM VRIGNAUD</v>
      </c>
      <c r="I143" s="127" t="str">
        <f>VLOOKUP(TBL_Assignements[[#This Row],[spare]],Tableau1[],2,0)</f>
        <v>SM PAILLARD</v>
      </c>
      <c r="CD143" s="4">
        <v>45965</v>
      </c>
      <c r="CE143" s="68" t="s">
        <v>84</v>
      </c>
      <c r="CF143" s="68" t="s">
        <v>81</v>
      </c>
      <c r="CG143" t="s">
        <v>133</v>
      </c>
    </row>
    <row r="144" spans="1:85" ht="15.75" thickBot="1" x14ac:dyDescent="0.3">
      <c r="A144" s="22">
        <v>46068</v>
      </c>
      <c r="B144" s="23">
        <v>16</v>
      </c>
      <c r="C144" s="23">
        <v>7</v>
      </c>
      <c r="D144" s="23">
        <v>3</v>
      </c>
      <c r="E144" s="38">
        <v>14</v>
      </c>
      <c r="F144" s="126" t="str">
        <f>VLOOKUP(TBL_Assignements[[#This Row],[Serv1]],Tableau1[],2,0)</f>
        <v>SM TAYLOR</v>
      </c>
      <c r="G144" s="126" t="str">
        <f>VLOOKUP(TBL_Assignements[[#This Row],[Serv2]],Tableau1[],2,0)</f>
        <v>SM BOUNNIN--LLENA</v>
      </c>
      <c r="H144" s="126" t="str">
        <f>VLOOKUP(TBL_Assignements[[#This Row],[Serv3]],Tableau1[],2,0)</f>
        <v>SM CRETON</v>
      </c>
      <c r="I144" s="127" t="str">
        <f>VLOOKUP(TBL_Assignements[[#This Row],[spare]],Tableau1[],2,0)</f>
        <v>SM LASNIER</v>
      </c>
      <c r="CD144" s="4">
        <v>45965</v>
      </c>
      <c r="CE144" s="68" t="s">
        <v>84</v>
      </c>
      <c r="CF144" s="68" t="s">
        <v>81</v>
      </c>
      <c r="CG144" t="s">
        <v>135</v>
      </c>
    </row>
    <row r="145" spans="1:85" ht="15.75" thickBot="1" x14ac:dyDescent="0.3">
      <c r="A145" s="22">
        <v>46069</v>
      </c>
      <c r="B145" s="23">
        <v>15</v>
      </c>
      <c r="C145" s="23">
        <v>4</v>
      </c>
      <c r="D145" s="23">
        <v>17</v>
      </c>
      <c r="E145" s="38">
        <v>1</v>
      </c>
      <c r="F145" s="126" t="str">
        <f>VLOOKUP(TBL_Assignements[[#This Row],[Serv1]],Tableau1[],2,0)</f>
        <v>SM CAMOU</v>
      </c>
      <c r="G145" s="126" t="str">
        <f>VLOOKUP(TBL_Assignements[[#This Row],[Serv2]],Tableau1[],2,0)</f>
        <v>SM MARTIN</v>
      </c>
      <c r="H145" s="126" t="str">
        <f>VLOOKUP(TBL_Assignements[[#This Row],[Serv3]],Tableau1[],2,0)</f>
        <v>SM TRUPIT</v>
      </c>
      <c r="I145" s="127" t="str">
        <f>VLOOKUP(TBL_Assignements[[#This Row],[spare]],Tableau1[],2,0)</f>
        <v>SM MANTEAU</v>
      </c>
      <c r="CD145" s="4">
        <v>45965</v>
      </c>
      <c r="CE145" s="68" t="s">
        <v>84</v>
      </c>
      <c r="CF145" s="68" t="s">
        <v>81</v>
      </c>
      <c r="CG145" t="s">
        <v>99</v>
      </c>
    </row>
    <row r="146" spans="1:85" ht="15.75" thickBot="1" x14ac:dyDescent="0.3">
      <c r="A146" s="22">
        <v>46070</v>
      </c>
      <c r="B146" s="23">
        <v>22</v>
      </c>
      <c r="C146" s="23">
        <v>23</v>
      </c>
      <c r="D146" s="23">
        <v>11</v>
      </c>
      <c r="E146" s="38">
        <v>3</v>
      </c>
      <c r="F146" s="126" t="str">
        <f>VLOOKUP(TBL_Assignements[[#This Row],[Serv1]],Tableau1[],2,0)</f>
        <v>SM TAILLANDIER</v>
      </c>
      <c r="G146" s="126" t="str">
        <f>VLOOKUP(TBL_Assignements[[#This Row],[Serv2]],Tableau1[],2,0)</f>
        <v>SM TOURNAYRE</v>
      </c>
      <c r="H146" s="126" t="str">
        <f>VLOOKUP(TBL_Assignements[[#This Row],[Serv3]],Tableau1[],2,0)</f>
        <v>SM PAILLARD</v>
      </c>
      <c r="I146" s="127" t="str">
        <f>VLOOKUP(TBL_Assignements[[#This Row],[spare]],Tableau1[],2,0)</f>
        <v>SM CRETON</v>
      </c>
      <c r="CD146" s="4">
        <v>45965</v>
      </c>
      <c r="CE146" s="68" t="s">
        <v>84</v>
      </c>
      <c r="CF146" s="68" t="s">
        <v>74</v>
      </c>
      <c r="CG146" t="s">
        <v>89</v>
      </c>
    </row>
    <row r="147" spans="1:85" ht="15.75" thickBot="1" x14ac:dyDescent="0.3">
      <c r="A147" s="22">
        <v>46071</v>
      </c>
      <c r="B147" s="23">
        <v>2</v>
      </c>
      <c r="C147" s="23">
        <v>14</v>
      </c>
      <c r="D147" s="23">
        <v>1</v>
      </c>
      <c r="E147" s="38">
        <v>16</v>
      </c>
      <c r="F147" s="126" t="str">
        <f>VLOOKUP(TBL_Assignements[[#This Row],[Serv1]],Tableau1[],2,0)</f>
        <v>SM RODIER</v>
      </c>
      <c r="G147" s="126" t="str">
        <f>VLOOKUP(TBL_Assignements[[#This Row],[Serv2]],Tableau1[],2,0)</f>
        <v>SM LASNIER</v>
      </c>
      <c r="H147" s="126" t="str">
        <f>VLOOKUP(TBL_Assignements[[#This Row],[Serv3]],Tableau1[],2,0)</f>
        <v>SM MANTEAU</v>
      </c>
      <c r="I147" s="127" t="str">
        <f>VLOOKUP(TBL_Assignements[[#This Row],[spare]],Tableau1[],2,0)</f>
        <v>SM TAYLOR</v>
      </c>
      <c r="CD147" s="4">
        <v>45966</v>
      </c>
      <c r="CE147" s="68" t="s">
        <v>84</v>
      </c>
      <c r="CF147" s="68" t="s">
        <v>81</v>
      </c>
      <c r="CG147" t="s">
        <v>101</v>
      </c>
    </row>
    <row r="148" spans="1:85" ht="15.75" thickBot="1" x14ac:dyDescent="0.3">
      <c r="A148" s="22">
        <v>46072</v>
      </c>
      <c r="B148" s="23">
        <v>20</v>
      </c>
      <c r="C148" s="23">
        <v>9</v>
      </c>
      <c r="D148" s="23">
        <v>21</v>
      </c>
      <c r="E148" s="38">
        <v>7</v>
      </c>
      <c r="F148" s="126" t="str">
        <f>VLOOKUP(TBL_Assignements[[#This Row],[Serv1]],Tableau1[],2,0)</f>
        <v>SM ENGRAND</v>
      </c>
      <c r="G148" s="126" t="str">
        <f>VLOOKUP(TBL_Assignements[[#This Row],[Serv2]],Tableau1[],2,0)</f>
        <v>SM CHAPART</v>
      </c>
      <c r="H148" s="126" t="str">
        <f>VLOOKUP(TBL_Assignements[[#This Row],[Serv3]],Tableau1[],2,0)</f>
        <v>SM BEULQUE</v>
      </c>
      <c r="I148" s="127" t="str">
        <f>VLOOKUP(TBL_Assignements[[#This Row],[spare]],Tableau1[],2,0)</f>
        <v>SM BOUNNIN--LLENA</v>
      </c>
      <c r="CD148" s="4">
        <v>45966</v>
      </c>
      <c r="CE148" s="68" t="s">
        <v>84</v>
      </c>
      <c r="CF148" s="68" t="s">
        <v>81</v>
      </c>
      <c r="CG148" t="s">
        <v>88</v>
      </c>
    </row>
    <row r="149" spans="1:85" ht="15.75" thickBot="1" x14ac:dyDescent="0.3">
      <c r="A149" s="22">
        <v>46073</v>
      </c>
      <c r="B149" s="23">
        <v>10</v>
      </c>
      <c r="C149" s="23">
        <v>5</v>
      </c>
      <c r="D149" s="23">
        <v>8</v>
      </c>
      <c r="E149" s="38">
        <v>19</v>
      </c>
      <c r="F149" s="126" t="str">
        <f>VLOOKUP(TBL_Assignements[[#This Row],[Serv1]],Tableau1[],2,0)</f>
        <v>SM JAN</v>
      </c>
      <c r="G149" s="126" t="str">
        <f>VLOOKUP(TBL_Assignements[[#This Row],[Serv2]],Tableau1[],2,0)</f>
        <v>SM POMARES</v>
      </c>
      <c r="H149" s="126" t="str">
        <f>VLOOKUP(TBL_Assignements[[#This Row],[Serv3]],Tableau1[],2,0)</f>
        <v>SM DEL ROSSO</v>
      </c>
      <c r="I149" s="127" t="str">
        <f>VLOOKUP(TBL_Assignements[[#This Row],[spare]],Tableau1[],2,0)</f>
        <v>SM VERSPLATE</v>
      </c>
      <c r="CD149" s="4">
        <v>45966</v>
      </c>
      <c r="CE149" s="68" t="s">
        <v>84</v>
      </c>
      <c r="CF149" s="68" t="s">
        <v>81</v>
      </c>
      <c r="CG149" t="s">
        <v>92</v>
      </c>
    </row>
    <row r="150" spans="1:85" ht="15.75" thickBot="1" x14ac:dyDescent="0.3">
      <c r="A150" s="22">
        <v>46074</v>
      </c>
      <c r="B150" s="23">
        <v>25</v>
      </c>
      <c r="C150" s="23">
        <v>6</v>
      </c>
      <c r="D150" s="23">
        <v>12</v>
      </c>
      <c r="E150" s="38">
        <v>13</v>
      </c>
      <c r="F150" s="126" t="str">
        <f>VLOOKUP(TBL_Assignements[[#This Row],[Serv1]],Tableau1[],2,0)</f>
        <v>SM RISAL</v>
      </c>
      <c r="G150" s="126" t="str">
        <f>VLOOKUP(TBL_Assignements[[#This Row],[Serv2]],Tableau1[],2,0)</f>
        <v>sm boury</v>
      </c>
      <c r="H150" s="126" t="str">
        <f>VLOOKUP(TBL_Assignements[[#This Row],[Serv3]],Tableau1[],2,0)</f>
        <v>SM BONNIFAIT</v>
      </c>
      <c r="I150" s="127" t="str">
        <f>VLOOKUP(TBL_Assignements[[#This Row],[spare]],Tableau1[],2,0)</f>
        <v>SM VRIGNAUD</v>
      </c>
      <c r="CD150" s="4">
        <v>45966</v>
      </c>
      <c r="CE150" s="68" t="s">
        <v>84</v>
      </c>
      <c r="CF150" s="68" t="s">
        <v>74</v>
      </c>
      <c r="CG150" t="s">
        <v>95</v>
      </c>
    </row>
    <row r="151" spans="1:85" ht="15.75" thickBot="1" x14ac:dyDescent="0.3">
      <c r="A151" s="22">
        <v>46075</v>
      </c>
      <c r="B151" s="23">
        <v>24</v>
      </c>
      <c r="C151" s="23">
        <v>18</v>
      </c>
      <c r="D151" s="23">
        <v>15</v>
      </c>
      <c r="E151" s="38">
        <v>22</v>
      </c>
      <c r="F151" s="126" t="str">
        <f>VLOOKUP(TBL_Assignements[[#This Row],[Serv1]],Tableau1[],2,0)</f>
        <v>SM AZERTY</v>
      </c>
      <c r="G151" s="126" t="str">
        <f>VLOOKUP(TBL_Assignements[[#This Row],[Serv2]],Tableau1[],2,0)</f>
        <v>SM DESAUTE</v>
      </c>
      <c r="H151" s="126" t="str">
        <f>VLOOKUP(TBL_Assignements[[#This Row],[Serv3]],Tableau1[],2,0)</f>
        <v>SM CAMOU</v>
      </c>
      <c r="I151" s="127" t="str">
        <f>VLOOKUP(TBL_Assignements[[#This Row],[spare]],Tableau1[],2,0)</f>
        <v>SM TAILLANDIER</v>
      </c>
      <c r="CD151" s="4">
        <v>45967</v>
      </c>
      <c r="CE151" s="68" t="s">
        <v>84</v>
      </c>
      <c r="CF151" s="68" t="s">
        <v>81</v>
      </c>
      <c r="CG151" t="s">
        <v>87</v>
      </c>
    </row>
    <row r="152" spans="1:85" ht="15.75" thickBot="1" x14ac:dyDescent="0.3">
      <c r="A152" s="22">
        <v>46076</v>
      </c>
      <c r="B152" s="23">
        <v>4</v>
      </c>
      <c r="C152" s="23">
        <v>17</v>
      </c>
      <c r="D152" s="23">
        <v>19</v>
      </c>
      <c r="E152" s="38">
        <v>6</v>
      </c>
      <c r="F152" s="126" t="str">
        <f>VLOOKUP(TBL_Assignements[[#This Row],[Serv1]],Tableau1[],2,0)</f>
        <v>SM MARTIN</v>
      </c>
      <c r="G152" s="126" t="str">
        <f>VLOOKUP(TBL_Assignements[[#This Row],[Serv2]],Tableau1[],2,0)</f>
        <v>SM TRUPIT</v>
      </c>
      <c r="H152" s="126" t="str">
        <f>VLOOKUP(TBL_Assignements[[#This Row],[Serv3]],Tableau1[],2,0)</f>
        <v>SM VERSPLATE</v>
      </c>
      <c r="I152" s="127" t="str">
        <f>VLOOKUP(TBL_Assignements[[#This Row],[spare]],Tableau1[],2,0)</f>
        <v>sm boury</v>
      </c>
      <c r="CD152" s="4">
        <v>45967</v>
      </c>
      <c r="CE152" s="68" t="s">
        <v>84</v>
      </c>
      <c r="CF152" s="68" t="s">
        <v>81</v>
      </c>
      <c r="CG152" t="s">
        <v>105</v>
      </c>
    </row>
    <row r="153" spans="1:85" ht="15.75" thickBot="1" x14ac:dyDescent="0.3">
      <c r="A153" s="22">
        <v>46077</v>
      </c>
      <c r="B153" s="23">
        <v>13</v>
      </c>
      <c r="C153" s="23">
        <v>23</v>
      </c>
      <c r="D153" s="23">
        <v>11</v>
      </c>
      <c r="E153" s="38">
        <v>24</v>
      </c>
      <c r="F153" s="126" t="str">
        <f>VLOOKUP(TBL_Assignements[[#This Row],[Serv1]],Tableau1[],2,0)</f>
        <v>SM VRIGNAUD</v>
      </c>
      <c r="G153" s="126" t="str">
        <f>VLOOKUP(TBL_Assignements[[#This Row],[Serv2]],Tableau1[],2,0)</f>
        <v>SM TOURNAYRE</v>
      </c>
      <c r="H153" s="126" t="str">
        <f>VLOOKUP(TBL_Assignements[[#This Row],[Serv3]],Tableau1[],2,0)</f>
        <v>SM PAILLARD</v>
      </c>
      <c r="I153" s="127" t="str">
        <f>VLOOKUP(TBL_Assignements[[#This Row],[spare]],Tableau1[],2,0)</f>
        <v>SM AZERTY</v>
      </c>
      <c r="CD153" s="4">
        <v>45967</v>
      </c>
      <c r="CE153" s="68" t="s">
        <v>84</v>
      </c>
      <c r="CF153" s="68" t="s">
        <v>81</v>
      </c>
      <c r="CG153" t="s">
        <v>103</v>
      </c>
    </row>
    <row r="154" spans="1:85" ht="15.75" thickBot="1" x14ac:dyDescent="0.3">
      <c r="A154" s="22">
        <v>46078</v>
      </c>
      <c r="B154" s="23">
        <v>2</v>
      </c>
      <c r="C154" s="23">
        <v>7</v>
      </c>
      <c r="D154" s="23">
        <v>3</v>
      </c>
      <c r="E154" s="38">
        <v>18</v>
      </c>
      <c r="F154" s="126" t="str">
        <f>VLOOKUP(TBL_Assignements[[#This Row],[Serv1]],Tableau1[],2,0)</f>
        <v>SM RODIER</v>
      </c>
      <c r="G154" s="126" t="str">
        <f>VLOOKUP(TBL_Assignements[[#This Row],[Serv2]],Tableau1[],2,0)</f>
        <v>SM BOUNNIN--LLENA</v>
      </c>
      <c r="H154" s="126" t="str">
        <f>VLOOKUP(TBL_Assignements[[#This Row],[Serv3]],Tableau1[],2,0)</f>
        <v>SM CRETON</v>
      </c>
      <c r="I154" s="127" t="str">
        <f>VLOOKUP(TBL_Assignements[[#This Row],[spare]],Tableau1[],2,0)</f>
        <v>SM DESAUTE</v>
      </c>
      <c r="CD154" s="4">
        <v>45967</v>
      </c>
      <c r="CE154" s="68" t="s">
        <v>84</v>
      </c>
      <c r="CF154" s="68" t="s">
        <v>74</v>
      </c>
      <c r="CG154" t="s">
        <v>104</v>
      </c>
    </row>
    <row r="155" spans="1:85" ht="15.75" thickBot="1" x14ac:dyDescent="0.3">
      <c r="A155" s="22">
        <v>46079</v>
      </c>
      <c r="B155" s="23">
        <v>14</v>
      </c>
      <c r="C155" s="23">
        <v>25</v>
      </c>
      <c r="D155" s="23">
        <v>16</v>
      </c>
      <c r="E155" s="38">
        <v>12</v>
      </c>
      <c r="F155" s="126" t="str">
        <f>VLOOKUP(TBL_Assignements[[#This Row],[Serv1]],Tableau1[],2,0)</f>
        <v>SM LASNIER</v>
      </c>
      <c r="G155" s="126" t="str">
        <f>VLOOKUP(TBL_Assignements[[#This Row],[Serv2]],Tableau1[],2,0)</f>
        <v>SM RISAL</v>
      </c>
      <c r="H155" s="126" t="str">
        <f>VLOOKUP(TBL_Assignements[[#This Row],[Serv3]],Tableau1[],2,0)</f>
        <v>SM TAYLOR</v>
      </c>
      <c r="I155" s="127" t="str">
        <f>VLOOKUP(TBL_Assignements[[#This Row],[spare]],Tableau1[],2,0)</f>
        <v>SM BONNIFAIT</v>
      </c>
      <c r="CD155" s="4">
        <v>45968</v>
      </c>
      <c r="CE155" s="68" t="s">
        <v>84</v>
      </c>
      <c r="CF155" s="68" t="s">
        <v>81</v>
      </c>
      <c r="CG155" t="s">
        <v>96</v>
      </c>
    </row>
    <row r="156" spans="1:85" ht="15.75" thickBot="1" x14ac:dyDescent="0.3">
      <c r="A156" s="22">
        <v>46080</v>
      </c>
      <c r="B156" s="23">
        <v>22</v>
      </c>
      <c r="C156" s="23">
        <v>1</v>
      </c>
      <c r="D156" s="23">
        <v>8</v>
      </c>
      <c r="E156" s="38">
        <v>17</v>
      </c>
      <c r="F156" s="126" t="str">
        <f>VLOOKUP(TBL_Assignements[[#This Row],[Serv1]],Tableau1[],2,0)</f>
        <v>SM TAILLANDIER</v>
      </c>
      <c r="G156" s="126" t="str">
        <f>VLOOKUP(TBL_Assignements[[#This Row],[Serv2]],Tableau1[],2,0)</f>
        <v>SM MANTEAU</v>
      </c>
      <c r="H156" s="126" t="str">
        <f>VLOOKUP(TBL_Assignements[[#This Row],[Serv3]],Tableau1[],2,0)</f>
        <v>SM DEL ROSSO</v>
      </c>
      <c r="I156" s="127" t="str">
        <f>VLOOKUP(TBL_Assignements[[#This Row],[spare]],Tableau1[],2,0)</f>
        <v>SM TRUPIT</v>
      </c>
      <c r="CD156" s="4">
        <v>45968</v>
      </c>
      <c r="CE156" s="68" t="s">
        <v>84</v>
      </c>
      <c r="CF156" s="68" t="s">
        <v>81</v>
      </c>
      <c r="CG156" t="s">
        <v>90</v>
      </c>
    </row>
    <row r="157" spans="1:85" ht="15.75" thickBot="1" x14ac:dyDescent="0.3">
      <c r="A157" s="22">
        <v>46081</v>
      </c>
      <c r="B157" s="23">
        <v>10</v>
      </c>
      <c r="C157" s="23">
        <v>5</v>
      </c>
      <c r="D157" s="23">
        <v>20</v>
      </c>
      <c r="E157" s="38">
        <v>15</v>
      </c>
      <c r="F157" s="126" t="str">
        <f>VLOOKUP(TBL_Assignements[[#This Row],[Serv1]],Tableau1[],2,0)</f>
        <v>SM JAN</v>
      </c>
      <c r="G157" s="126" t="str">
        <f>VLOOKUP(TBL_Assignements[[#This Row],[Serv2]],Tableau1[],2,0)</f>
        <v>SM POMARES</v>
      </c>
      <c r="H157" s="126" t="str">
        <f>VLOOKUP(TBL_Assignements[[#This Row],[Serv3]],Tableau1[],2,0)</f>
        <v>SM ENGRAND</v>
      </c>
      <c r="I157" s="127" t="str">
        <f>VLOOKUP(TBL_Assignements[[#This Row],[spare]],Tableau1[],2,0)</f>
        <v>SM CAMOU</v>
      </c>
      <c r="CD157" s="4">
        <v>45968</v>
      </c>
      <c r="CE157" s="68" t="s">
        <v>84</v>
      </c>
      <c r="CF157" s="68" t="s">
        <v>81</v>
      </c>
      <c r="CG157" t="s">
        <v>102</v>
      </c>
    </row>
    <row r="158" spans="1:85" ht="15.75" thickBot="1" x14ac:dyDescent="0.3">
      <c r="A158" s="22">
        <v>46082</v>
      </c>
      <c r="B158" s="23">
        <v>9</v>
      </c>
      <c r="C158" s="23">
        <v>21</v>
      </c>
      <c r="D158" s="23">
        <v>4</v>
      </c>
      <c r="E158" s="38">
        <v>3</v>
      </c>
      <c r="F158" s="126" t="str">
        <f>VLOOKUP(TBL_Assignements[[#This Row],[Serv1]],Tableau1[],2,0)</f>
        <v>SM CHAPART</v>
      </c>
      <c r="G158" s="126" t="str">
        <f>VLOOKUP(TBL_Assignements[[#This Row],[Serv2]],Tableau1[],2,0)</f>
        <v>SM BEULQUE</v>
      </c>
      <c r="H158" s="126" t="str">
        <f>VLOOKUP(TBL_Assignements[[#This Row],[Serv3]],Tableau1[],2,0)</f>
        <v>SM MARTIN</v>
      </c>
      <c r="I158" s="127" t="str">
        <f>VLOOKUP(TBL_Assignements[[#This Row],[spare]],Tableau1[],2,0)</f>
        <v>SM CRETON</v>
      </c>
      <c r="CD158" s="4">
        <v>45968</v>
      </c>
      <c r="CE158" s="68" t="s">
        <v>84</v>
      </c>
      <c r="CF158" s="68" t="s">
        <v>74</v>
      </c>
      <c r="CG158" t="s">
        <v>135</v>
      </c>
    </row>
    <row r="159" spans="1:85" ht="15.75" thickBot="1" x14ac:dyDescent="0.3">
      <c r="A159" s="22">
        <v>46083</v>
      </c>
      <c r="B159" s="23">
        <v>15</v>
      </c>
      <c r="C159" s="23">
        <v>12</v>
      </c>
      <c r="D159" s="23">
        <v>7</v>
      </c>
      <c r="E159" s="38">
        <v>11</v>
      </c>
      <c r="F159" s="126" t="str">
        <f>VLOOKUP(TBL_Assignements[[#This Row],[Serv1]],Tableau1[],2,0)</f>
        <v>SM CAMOU</v>
      </c>
      <c r="G159" s="126" t="str">
        <f>VLOOKUP(TBL_Assignements[[#This Row],[Serv2]],Tableau1[],2,0)</f>
        <v>SM BONNIFAIT</v>
      </c>
      <c r="H159" s="126" t="str">
        <f>VLOOKUP(TBL_Assignements[[#This Row],[Serv3]],Tableau1[],2,0)</f>
        <v>SM BOUNNIN--LLENA</v>
      </c>
      <c r="I159" s="127" t="str">
        <f>VLOOKUP(TBL_Assignements[[#This Row],[spare]],Tableau1[],2,0)</f>
        <v>SM PAILLARD</v>
      </c>
      <c r="CD159" s="4">
        <v>45969</v>
      </c>
      <c r="CE159" s="68" t="s">
        <v>85</v>
      </c>
      <c r="CF159" s="68" t="s">
        <v>81</v>
      </c>
      <c r="CG159" t="s">
        <v>134</v>
      </c>
    </row>
    <row r="160" spans="1:85" ht="15.75" thickBot="1" x14ac:dyDescent="0.3">
      <c r="A160" s="22">
        <v>46084</v>
      </c>
      <c r="B160" s="23">
        <v>6</v>
      </c>
      <c r="C160" s="23">
        <v>18</v>
      </c>
      <c r="D160" s="23">
        <v>24</v>
      </c>
      <c r="E160" s="38">
        <v>4</v>
      </c>
      <c r="F160" s="126" t="str">
        <f>VLOOKUP(TBL_Assignements[[#This Row],[Serv1]],Tableau1[],2,0)</f>
        <v>sm boury</v>
      </c>
      <c r="G160" s="126" t="str">
        <f>VLOOKUP(TBL_Assignements[[#This Row],[Serv2]],Tableau1[],2,0)</f>
        <v>SM DESAUTE</v>
      </c>
      <c r="H160" s="126" t="str">
        <f>VLOOKUP(TBL_Assignements[[#This Row],[Serv3]],Tableau1[],2,0)</f>
        <v>SM AZERTY</v>
      </c>
      <c r="I160" s="127" t="str">
        <f>VLOOKUP(TBL_Assignements[[#This Row],[spare]],Tableau1[],2,0)</f>
        <v>SM MARTIN</v>
      </c>
      <c r="CD160" s="4">
        <v>45969</v>
      </c>
      <c r="CE160" s="68" t="s">
        <v>85</v>
      </c>
      <c r="CF160" s="68" t="s">
        <v>81</v>
      </c>
      <c r="CG160" t="s">
        <v>97</v>
      </c>
    </row>
    <row r="161" spans="1:85" ht="15.75" thickBot="1" x14ac:dyDescent="0.3">
      <c r="A161" s="22">
        <v>46085</v>
      </c>
      <c r="B161" s="23">
        <v>8</v>
      </c>
      <c r="C161" s="23">
        <v>20</v>
      </c>
      <c r="D161" s="23">
        <v>14</v>
      </c>
      <c r="E161" s="38">
        <v>25</v>
      </c>
      <c r="F161" s="126" t="str">
        <f>VLOOKUP(TBL_Assignements[[#This Row],[Serv1]],Tableau1[],2,0)</f>
        <v>SM DEL ROSSO</v>
      </c>
      <c r="G161" s="126" t="str">
        <f>VLOOKUP(TBL_Assignements[[#This Row],[Serv2]],Tableau1[],2,0)</f>
        <v>SM ENGRAND</v>
      </c>
      <c r="H161" s="126" t="str">
        <f>VLOOKUP(TBL_Assignements[[#This Row],[Serv3]],Tableau1[],2,0)</f>
        <v>SM LASNIER</v>
      </c>
      <c r="I161" s="127" t="str">
        <f>VLOOKUP(TBL_Assignements[[#This Row],[spare]],Tableau1[],2,0)</f>
        <v>SM RISAL</v>
      </c>
      <c r="CD161" s="4">
        <v>45969</v>
      </c>
      <c r="CE161" s="68" t="s">
        <v>85</v>
      </c>
      <c r="CF161" s="68" t="s">
        <v>81</v>
      </c>
      <c r="CG161" t="s">
        <v>95</v>
      </c>
    </row>
    <row r="162" spans="1:85" ht="15.75" thickBot="1" x14ac:dyDescent="0.3">
      <c r="A162" s="22">
        <v>46086</v>
      </c>
      <c r="B162" s="23">
        <v>17</v>
      </c>
      <c r="C162" s="23">
        <v>5</v>
      </c>
      <c r="D162" s="23">
        <v>2</v>
      </c>
      <c r="E162" s="38">
        <v>23</v>
      </c>
      <c r="F162" s="126" t="str">
        <f>VLOOKUP(TBL_Assignements[[#This Row],[Serv1]],Tableau1[],2,0)</f>
        <v>SM TRUPIT</v>
      </c>
      <c r="G162" s="126" t="str">
        <f>VLOOKUP(TBL_Assignements[[#This Row],[Serv2]],Tableau1[],2,0)</f>
        <v>SM POMARES</v>
      </c>
      <c r="H162" s="126" t="str">
        <f>VLOOKUP(TBL_Assignements[[#This Row],[Serv3]],Tableau1[],2,0)</f>
        <v>SM RODIER</v>
      </c>
      <c r="I162" s="127" t="str">
        <f>VLOOKUP(TBL_Assignements[[#This Row],[spare]],Tableau1[],2,0)</f>
        <v>SM TOURNAYRE</v>
      </c>
      <c r="CD162" s="4">
        <v>45969</v>
      </c>
      <c r="CE162" s="68" t="s">
        <v>85</v>
      </c>
      <c r="CF162" s="68" t="s">
        <v>74</v>
      </c>
      <c r="CG162" t="s">
        <v>87</v>
      </c>
    </row>
    <row r="163" spans="1:85" ht="15.75" thickBot="1" x14ac:dyDescent="0.3">
      <c r="A163" s="22">
        <v>46087</v>
      </c>
      <c r="B163" s="23">
        <v>16</v>
      </c>
      <c r="C163" s="23">
        <v>1</v>
      </c>
      <c r="D163" s="23">
        <v>22</v>
      </c>
      <c r="E163" s="38">
        <v>9</v>
      </c>
      <c r="F163" s="126" t="str">
        <f>VLOOKUP(TBL_Assignements[[#This Row],[Serv1]],Tableau1[],2,0)</f>
        <v>SM TAYLOR</v>
      </c>
      <c r="G163" s="126" t="str">
        <f>VLOOKUP(TBL_Assignements[[#This Row],[Serv2]],Tableau1[],2,0)</f>
        <v>SM MANTEAU</v>
      </c>
      <c r="H163" s="126" t="str">
        <f>VLOOKUP(TBL_Assignements[[#This Row],[Serv3]],Tableau1[],2,0)</f>
        <v>SM TAILLANDIER</v>
      </c>
      <c r="I163" s="127" t="str">
        <f>VLOOKUP(TBL_Assignements[[#This Row],[spare]],Tableau1[],2,0)</f>
        <v>SM CHAPART</v>
      </c>
      <c r="CD163" s="4">
        <v>45970</v>
      </c>
      <c r="CE163" s="68" t="s">
        <v>85</v>
      </c>
      <c r="CF163" s="68" t="s">
        <v>81</v>
      </c>
      <c r="CG163" t="s">
        <v>89</v>
      </c>
    </row>
    <row r="164" spans="1:85" ht="15.75" thickBot="1" x14ac:dyDescent="0.3">
      <c r="A164" s="22">
        <v>46088</v>
      </c>
      <c r="B164" s="23">
        <v>10</v>
      </c>
      <c r="C164" s="23">
        <v>19</v>
      </c>
      <c r="D164" s="23">
        <v>13</v>
      </c>
      <c r="E164" s="38">
        <v>21</v>
      </c>
      <c r="F164" s="126" t="str">
        <f>VLOOKUP(TBL_Assignements[[#This Row],[Serv1]],Tableau1[],2,0)</f>
        <v>SM JAN</v>
      </c>
      <c r="G164" s="126" t="str">
        <f>VLOOKUP(TBL_Assignements[[#This Row],[Serv2]],Tableau1[],2,0)</f>
        <v>SM VERSPLATE</v>
      </c>
      <c r="H164" s="126" t="str">
        <f>VLOOKUP(TBL_Assignements[[#This Row],[Serv3]],Tableau1[],2,0)</f>
        <v>SM VRIGNAUD</v>
      </c>
      <c r="I164" s="127" t="str">
        <f>VLOOKUP(TBL_Assignements[[#This Row],[spare]],Tableau1[],2,0)</f>
        <v>SM BEULQUE</v>
      </c>
      <c r="CD164" s="4">
        <v>45970</v>
      </c>
      <c r="CE164" s="68" t="s">
        <v>85</v>
      </c>
      <c r="CF164" s="68" t="s">
        <v>81</v>
      </c>
      <c r="CG164" t="s">
        <v>98</v>
      </c>
    </row>
    <row r="165" spans="1:85" ht="15.75" thickBot="1" x14ac:dyDescent="0.3">
      <c r="A165" s="22">
        <v>46089</v>
      </c>
      <c r="B165" s="23">
        <v>23</v>
      </c>
      <c r="C165" s="23">
        <v>11</v>
      </c>
      <c r="D165" s="23">
        <v>25</v>
      </c>
      <c r="E165" s="38">
        <v>8</v>
      </c>
      <c r="F165" s="126" t="str">
        <f>VLOOKUP(TBL_Assignements[[#This Row],[Serv1]],Tableau1[],2,0)</f>
        <v>SM TOURNAYRE</v>
      </c>
      <c r="G165" s="126" t="str">
        <f>VLOOKUP(TBL_Assignements[[#This Row],[Serv2]],Tableau1[],2,0)</f>
        <v>SM PAILLARD</v>
      </c>
      <c r="H165" s="126" t="str">
        <f>VLOOKUP(TBL_Assignements[[#This Row],[Serv3]],Tableau1[],2,0)</f>
        <v>SM RISAL</v>
      </c>
      <c r="I165" s="127" t="str">
        <f>VLOOKUP(TBL_Assignements[[#This Row],[spare]],Tableau1[],2,0)</f>
        <v>SM DEL ROSSO</v>
      </c>
      <c r="CD165" s="4">
        <v>45970</v>
      </c>
      <c r="CE165" s="68" t="s">
        <v>85</v>
      </c>
      <c r="CF165" s="68" t="s">
        <v>81</v>
      </c>
      <c r="CG165" t="s">
        <v>93</v>
      </c>
    </row>
    <row r="166" spans="1:85" ht="15.75" thickBot="1" x14ac:dyDescent="0.3">
      <c r="A166" s="22">
        <v>46090</v>
      </c>
      <c r="B166" s="23">
        <v>3</v>
      </c>
      <c r="C166" s="23">
        <v>21</v>
      </c>
      <c r="D166" s="23">
        <v>9</v>
      </c>
      <c r="E166" s="38">
        <v>2</v>
      </c>
      <c r="F166" s="126" t="str">
        <f>VLOOKUP(TBL_Assignements[[#This Row],[Serv1]],Tableau1[],2,0)</f>
        <v>SM CRETON</v>
      </c>
      <c r="G166" s="126" t="str">
        <f>VLOOKUP(TBL_Assignements[[#This Row],[Serv2]],Tableau1[],2,0)</f>
        <v>SM BEULQUE</v>
      </c>
      <c r="H166" s="126" t="str">
        <f>VLOOKUP(TBL_Assignements[[#This Row],[Serv3]],Tableau1[],2,0)</f>
        <v>SM CHAPART</v>
      </c>
      <c r="I166" s="127" t="str">
        <f>VLOOKUP(TBL_Assignements[[#This Row],[spare]],Tableau1[],2,0)</f>
        <v>SM RODIER</v>
      </c>
      <c r="CD166" s="4">
        <v>45970</v>
      </c>
      <c r="CE166" s="68" t="s">
        <v>85</v>
      </c>
      <c r="CF166" s="68" t="s">
        <v>74</v>
      </c>
      <c r="CG166" t="s">
        <v>106</v>
      </c>
    </row>
    <row r="167" spans="1:85" ht="15.75" thickBot="1" x14ac:dyDescent="0.3">
      <c r="A167" s="22">
        <v>46091</v>
      </c>
      <c r="B167" s="23">
        <v>13</v>
      </c>
      <c r="C167" s="23">
        <v>19</v>
      </c>
      <c r="D167" s="23">
        <v>7</v>
      </c>
      <c r="E167" s="38">
        <v>1</v>
      </c>
      <c r="F167" s="126" t="str">
        <f>VLOOKUP(TBL_Assignements[[#This Row],[Serv1]],Tableau1[],2,0)</f>
        <v>SM VRIGNAUD</v>
      </c>
      <c r="G167" s="126" t="str">
        <f>VLOOKUP(TBL_Assignements[[#This Row],[Serv2]],Tableau1[],2,0)</f>
        <v>SM VERSPLATE</v>
      </c>
      <c r="H167" s="126" t="str">
        <f>VLOOKUP(TBL_Assignements[[#This Row],[Serv3]],Tableau1[],2,0)</f>
        <v>SM BOUNNIN--LLENA</v>
      </c>
      <c r="I167" s="127" t="str">
        <f>VLOOKUP(TBL_Assignements[[#This Row],[spare]],Tableau1[],2,0)</f>
        <v>SM MANTEAU</v>
      </c>
      <c r="CD167" s="4">
        <v>45971</v>
      </c>
      <c r="CE167" s="68" t="s">
        <v>84</v>
      </c>
      <c r="CF167" s="68" t="s">
        <v>81</v>
      </c>
      <c r="CG167" t="s">
        <v>100</v>
      </c>
    </row>
    <row r="168" spans="1:85" ht="15.75" thickBot="1" x14ac:dyDescent="0.3">
      <c r="A168" s="22">
        <v>46092</v>
      </c>
      <c r="B168" s="23">
        <v>24</v>
      </c>
      <c r="C168" s="23">
        <v>10</v>
      </c>
      <c r="D168" s="23">
        <v>12</v>
      </c>
      <c r="E168" s="38">
        <v>16</v>
      </c>
      <c r="F168" s="126" t="str">
        <f>VLOOKUP(TBL_Assignements[[#This Row],[Serv1]],Tableau1[],2,0)</f>
        <v>SM AZERTY</v>
      </c>
      <c r="G168" s="126" t="str">
        <f>VLOOKUP(TBL_Assignements[[#This Row],[Serv2]],Tableau1[],2,0)</f>
        <v>SM JAN</v>
      </c>
      <c r="H168" s="126" t="str">
        <f>VLOOKUP(TBL_Assignements[[#This Row],[Serv3]],Tableau1[],2,0)</f>
        <v>SM BONNIFAIT</v>
      </c>
      <c r="I168" s="127" t="str">
        <f>VLOOKUP(TBL_Assignements[[#This Row],[spare]],Tableau1[],2,0)</f>
        <v>SM TAYLOR</v>
      </c>
      <c r="CD168" s="4">
        <v>45971</v>
      </c>
      <c r="CE168" s="68" t="s">
        <v>84</v>
      </c>
      <c r="CF168" s="68" t="s">
        <v>81</v>
      </c>
      <c r="CG168" t="s">
        <v>108</v>
      </c>
    </row>
    <row r="169" spans="1:85" ht="15.75" thickBot="1" x14ac:dyDescent="0.3">
      <c r="A169" s="22">
        <v>46093</v>
      </c>
      <c r="B169" s="23">
        <v>15</v>
      </c>
      <c r="C169" s="23">
        <v>6</v>
      </c>
      <c r="D169" s="23">
        <v>18</v>
      </c>
      <c r="E169" s="38">
        <v>5</v>
      </c>
      <c r="F169" s="126" t="str">
        <f>VLOOKUP(TBL_Assignements[[#This Row],[Serv1]],Tableau1[],2,0)</f>
        <v>SM CAMOU</v>
      </c>
      <c r="G169" s="126" t="str">
        <f>VLOOKUP(TBL_Assignements[[#This Row],[Serv2]],Tableau1[],2,0)</f>
        <v>sm boury</v>
      </c>
      <c r="H169" s="126" t="str">
        <f>VLOOKUP(TBL_Assignements[[#This Row],[Serv3]],Tableau1[],2,0)</f>
        <v>SM DESAUTE</v>
      </c>
      <c r="I169" s="127" t="str">
        <f>VLOOKUP(TBL_Assignements[[#This Row],[spare]],Tableau1[],2,0)</f>
        <v>SM POMARES</v>
      </c>
      <c r="CD169" s="4">
        <v>45971</v>
      </c>
      <c r="CE169" s="68" t="s">
        <v>84</v>
      </c>
      <c r="CF169" s="68" t="s">
        <v>81</v>
      </c>
      <c r="CG169" t="s">
        <v>107</v>
      </c>
    </row>
    <row r="170" spans="1:85" ht="15.75" thickBot="1" x14ac:dyDescent="0.3">
      <c r="A170" s="22">
        <v>46094</v>
      </c>
      <c r="B170" s="23">
        <v>4</v>
      </c>
      <c r="C170" s="23">
        <v>20</v>
      </c>
      <c r="D170" s="23">
        <v>14</v>
      </c>
      <c r="E170" s="38">
        <v>22</v>
      </c>
      <c r="F170" s="126" t="str">
        <f>VLOOKUP(TBL_Assignements[[#This Row],[Serv1]],Tableau1[],2,0)</f>
        <v>SM MARTIN</v>
      </c>
      <c r="G170" s="126" t="str">
        <f>VLOOKUP(TBL_Assignements[[#This Row],[Serv2]],Tableau1[],2,0)</f>
        <v>SM ENGRAND</v>
      </c>
      <c r="H170" s="126" t="str">
        <f>VLOOKUP(TBL_Assignements[[#This Row],[Serv3]],Tableau1[],2,0)</f>
        <v>SM LASNIER</v>
      </c>
      <c r="I170" s="127" t="str">
        <f>VLOOKUP(TBL_Assignements[[#This Row],[spare]],Tableau1[],2,0)</f>
        <v>SM TAILLANDIER</v>
      </c>
      <c r="CD170" s="4">
        <v>45971</v>
      </c>
      <c r="CE170" s="68" t="s">
        <v>84</v>
      </c>
      <c r="CF170" s="68" t="s">
        <v>74</v>
      </c>
      <c r="CG170" t="s">
        <v>88</v>
      </c>
    </row>
    <row r="171" spans="1:85" ht="15.75" thickBot="1" x14ac:dyDescent="0.3">
      <c r="A171" s="22">
        <v>46095</v>
      </c>
      <c r="B171" s="23">
        <v>17</v>
      </c>
      <c r="C171" s="23">
        <v>8</v>
      </c>
      <c r="D171" s="23">
        <v>5</v>
      </c>
      <c r="E171" s="38">
        <v>10</v>
      </c>
      <c r="F171" s="126" t="str">
        <f>VLOOKUP(TBL_Assignements[[#This Row],[Serv1]],Tableau1[],2,0)</f>
        <v>SM TRUPIT</v>
      </c>
      <c r="G171" s="126" t="str">
        <f>VLOOKUP(TBL_Assignements[[#This Row],[Serv2]],Tableau1[],2,0)</f>
        <v>SM DEL ROSSO</v>
      </c>
      <c r="H171" s="126" t="str">
        <f>VLOOKUP(TBL_Assignements[[#This Row],[Serv3]],Tableau1[],2,0)</f>
        <v>SM POMARES</v>
      </c>
      <c r="I171" s="127" t="str">
        <f>VLOOKUP(TBL_Assignements[[#This Row],[spare]],Tableau1[],2,0)</f>
        <v>SM JAN</v>
      </c>
      <c r="CD171" s="4">
        <v>45972</v>
      </c>
      <c r="CE171" s="68" t="s">
        <v>84</v>
      </c>
      <c r="CF171" s="68" t="s">
        <v>81</v>
      </c>
      <c r="CG171" t="s">
        <v>91</v>
      </c>
    </row>
    <row r="172" spans="1:85" ht="15.75" thickBot="1" x14ac:dyDescent="0.3">
      <c r="A172" s="22">
        <v>46096</v>
      </c>
      <c r="B172" s="23">
        <v>16</v>
      </c>
      <c r="C172" s="23">
        <v>2</v>
      </c>
      <c r="D172" s="23">
        <v>1</v>
      </c>
      <c r="E172" s="38">
        <v>20</v>
      </c>
      <c r="F172" s="126" t="str">
        <f>VLOOKUP(TBL_Assignements[[#This Row],[Serv1]],Tableau1[],2,0)</f>
        <v>SM TAYLOR</v>
      </c>
      <c r="G172" s="126" t="str">
        <f>VLOOKUP(TBL_Assignements[[#This Row],[Serv2]],Tableau1[],2,0)</f>
        <v>SM RODIER</v>
      </c>
      <c r="H172" s="126" t="str">
        <f>VLOOKUP(TBL_Assignements[[#This Row],[Serv3]],Tableau1[],2,0)</f>
        <v>SM MANTEAU</v>
      </c>
      <c r="I172" s="127" t="str">
        <f>VLOOKUP(TBL_Assignements[[#This Row],[spare]],Tableau1[],2,0)</f>
        <v>SM ENGRAND</v>
      </c>
      <c r="CD172" s="4">
        <v>45972</v>
      </c>
      <c r="CE172" s="68" t="s">
        <v>84</v>
      </c>
      <c r="CF172" s="68" t="s">
        <v>81</v>
      </c>
      <c r="CG172" t="s">
        <v>104</v>
      </c>
    </row>
    <row r="173" spans="1:85" ht="15.75" thickBot="1" x14ac:dyDescent="0.3">
      <c r="A173" s="22">
        <v>46097</v>
      </c>
      <c r="B173" s="23">
        <v>23</v>
      </c>
      <c r="C173" s="23">
        <v>3</v>
      </c>
      <c r="D173" s="23">
        <v>11</v>
      </c>
      <c r="E173" s="38">
        <v>15</v>
      </c>
      <c r="F173" s="126" t="str">
        <f>VLOOKUP(TBL_Assignements[[#This Row],[Serv1]],Tableau1[],2,0)</f>
        <v>SM TOURNAYRE</v>
      </c>
      <c r="G173" s="126" t="str">
        <f>VLOOKUP(TBL_Assignements[[#This Row],[Serv2]],Tableau1[],2,0)</f>
        <v>SM CRETON</v>
      </c>
      <c r="H173" s="126" t="str">
        <f>VLOOKUP(TBL_Assignements[[#This Row],[Serv3]],Tableau1[],2,0)</f>
        <v>SM PAILLARD</v>
      </c>
      <c r="I173" s="127" t="str">
        <f>VLOOKUP(TBL_Assignements[[#This Row],[spare]],Tableau1[],2,0)</f>
        <v>SM CAMOU</v>
      </c>
      <c r="CD173" s="4">
        <v>45972</v>
      </c>
      <c r="CE173" s="68" t="s">
        <v>84</v>
      </c>
      <c r="CF173" s="68" t="s">
        <v>81</v>
      </c>
      <c r="CG173" t="s">
        <v>94</v>
      </c>
    </row>
    <row r="174" spans="1:85" ht="15.75" thickBot="1" x14ac:dyDescent="0.3">
      <c r="A174" s="22">
        <v>46098</v>
      </c>
      <c r="B174" s="23">
        <v>25</v>
      </c>
      <c r="C174" s="23">
        <v>22</v>
      </c>
      <c r="D174" s="23">
        <v>9</v>
      </c>
      <c r="E174" s="38">
        <v>7</v>
      </c>
      <c r="F174" s="126" t="str">
        <f>VLOOKUP(TBL_Assignements[[#This Row],[Serv1]],Tableau1[],2,0)</f>
        <v>SM RISAL</v>
      </c>
      <c r="G174" s="126" t="str">
        <f>VLOOKUP(TBL_Assignements[[#This Row],[Serv2]],Tableau1[],2,0)</f>
        <v>SM TAILLANDIER</v>
      </c>
      <c r="H174" s="126" t="str">
        <f>VLOOKUP(TBL_Assignements[[#This Row],[Serv3]],Tableau1[],2,0)</f>
        <v>SM CHAPART</v>
      </c>
      <c r="I174" s="127" t="str">
        <f>VLOOKUP(TBL_Assignements[[#This Row],[spare]],Tableau1[],2,0)</f>
        <v>SM BOUNNIN--LLENA</v>
      </c>
      <c r="CD174" s="4">
        <v>45972</v>
      </c>
      <c r="CE174" s="68" t="s">
        <v>84</v>
      </c>
      <c r="CF174" s="68" t="s">
        <v>74</v>
      </c>
      <c r="CG174" t="s">
        <v>105</v>
      </c>
    </row>
    <row r="175" spans="1:85" ht="15.75" thickBot="1" x14ac:dyDescent="0.3">
      <c r="A175" s="22">
        <v>46099</v>
      </c>
      <c r="B175" s="23">
        <v>21</v>
      </c>
      <c r="C175" s="23">
        <v>18</v>
      </c>
      <c r="D175" s="23">
        <v>24</v>
      </c>
      <c r="E175" s="38">
        <v>13</v>
      </c>
      <c r="F175" s="126" t="str">
        <f>VLOOKUP(TBL_Assignements[[#This Row],[Serv1]],Tableau1[],2,0)</f>
        <v>SM BEULQUE</v>
      </c>
      <c r="G175" s="126" t="str">
        <f>VLOOKUP(TBL_Assignements[[#This Row],[Serv2]],Tableau1[],2,0)</f>
        <v>SM DESAUTE</v>
      </c>
      <c r="H175" s="126" t="str">
        <f>VLOOKUP(TBL_Assignements[[#This Row],[Serv3]],Tableau1[],2,0)</f>
        <v>SM AZERTY</v>
      </c>
      <c r="I175" s="127" t="str">
        <f>VLOOKUP(TBL_Assignements[[#This Row],[spare]],Tableau1[],2,0)</f>
        <v>SM VRIGNAUD</v>
      </c>
      <c r="CD175" s="4">
        <v>45973</v>
      </c>
      <c r="CE175" s="68" t="s">
        <v>84</v>
      </c>
      <c r="CF175" s="68" t="s">
        <v>81</v>
      </c>
      <c r="CG175" t="s">
        <v>133</v>
      </c>
    </row>
    <row r="176" spans="1:85" ht="15.75" thickBot="1" x14ac:dyDescent="0.3">
      <c r="A176" s="22">
        <v>46100</v>
      </c>
      <c r="B176" s="23">
        <v>17</v>
      </c>
      <c r="C176" s="23">
        <v>6</v>
      </c>
      <c r="D176" s="23">
        <v>12</v>
      </c>
      <c r="E176" s="38">
        <v>19</v>
      </c>
      <c r="F176" s="126" t="str">
        <f>VLOOKUP(TBL_Assignements[[#This Row],[Serv1]],Tableau1[],2,0)</f>
        <v>SM TRUPIT</v>
      </c>
      <c r="G176" s="126" t="str">
        <f>VLOOKUP(TBL_Assignements[[#This Row],[Serv2]],Tableau1[],2,0)</f>
        <v>sm boury</v>
      </c>
      <c r="H176" s="126" t="str">
        <f>VLOOKUP(TBL_Assignements[[#This Row],[Serv3]],Tableau1[],2,0)</f>
        <v>SM BONNIFAIT</v>
      </c>
      <c r="I176" s="127" t="str">
        <f>VLOOKUP(TBL_Assignements[[#This Row],[spare]],Tableau1[],2,0)</f>
        <v>SM VERSPLATE</v>
      </c>
      <c r="CD176" s="4">
        <v>45973</v>
      </c>
      <c r="CE176" s="68" t="s">
        <v>84</v>
      </c>
      <c r="CF176" s="68" t="s">
        <v>81</v>
      </c>
      <c r="CG176" t="s">
        <v>96</v>
      </c>
    </row>
    <row r="177" spans="1:85" ht="15.75" thickBot="1" x14ac:dyDescent="0.3">
      <c r="A177" s="22">
        <v>46101</v>
      </c>
      <c r="B177" s="23">
        <v>4</v>
      </c>
      <c r="C177" s="23">
        <v>14</v>
      </c>
      <c r="D177" s="23">
        <v>15</v>
      </c>
      <c r="E177" s="38">
        <v>18</v>
      </c>
      <c r="F177" s="126" t="str">
        <f>VLOOKUP(TBL_Assignements[[#This Row],[Serv1]],Tableau1[],2,0)</f>
        <v>SM MARTIN</v>
      </c>
      <c r="G177" s="126" t="str">
        <f>VLOOKUP(TBL_Assignements[[#This Row],[Serv2]],Tableau1[],2,0)</f>
        <v>SM LASNIER</v>
      </c>
      <c r="H177" s="126" t="str">
        <f>VLOOKUP(TBL_Assignements[[#This Row],[Serv3]],Tableau1[],2,0)</f>
        <v>SM CAMOU</v>
      </c>
      <c r="I177" s="127" t="str">
        <f>VLOOKUP(TBL_Assignements[[#This Row],[spare]],Tableau1[],2,0)</f>
        <v>SM DESAUTE</v>
      </c>
      <c r="CD177" s="4">
        <v>45973</v>
      </c>
      <c r="CE177" s="68" t="s">
        <v>84</v>
      </c>
      <c r="CF177" s="68" t="s">
        <v>81</v>
      </c>
      <c r="CG177" t="s">
        <v>92</v>
      </c>
    </row>
    <row r="178" spans="1:85" ht="15.75" thickBot="1" x14ac:dyDescent="0.3">
      <c r="A178" s="22">
        <v>46102</v>
      </c>
      <c r="B178" s="23">
        <v>8</v>
      </c>
      <c r="C178" s="23">
        <v>20</v>
      </c>
      <c r="D178" s="23">
        <v>22</v>
      </c>
      <c r="E178" s="38">
        <v>12</v>
      </c>
      <c r="F178" s="126" t="str">
        <f>VLOOKUP(TBL_Assignements[[#This Row],[Serv1]],Tableau1[],2,0)</f>
        <v>SM DEL ROSSO</v>
      </c>
      <c r="G178" s="126" t="str">
        <f>VLOOKUP(TBL_Assignements[[#This Row],[Serv2]],Tableau1[],2,0)</f>
        <v>SM ENGRAND</v>
      </c>
      <c r="H178" s="126" t="str">
        <f>VLOOKUP(TBL_Assignements[[#This Row],[Serv3]],Tableau1[],2,0)</f>
        <v>SM TAILLANDIER</v>
      </c>
      <c r="I178" s="127" t="str">
        <f>VLOOKUP(TBL_Assignements[[#This Row],[spare]],Tableau1[],2,0)</f>
        <v>SM BONNIFAIT</v>
      </c>
      <c r="CD178" s="4">
        <v>45973</v>
      </c>
      <c r="CE178" s="68" t="s">
        <v>84</v>
      </c>
      <c r="CF178" s="68" t="s">
        <v>74</v>
      </c>
      <c r="CG178" t="s">
        <v>101</v>
      </c>
    </row>
    <row r="179" spans="1:85" ht="15.75" thickBot="1" x14ac:dyDescent="0.3">
      <c r="A179" s="22">
        <v>46103</v>
      </c>
      <c r="B179" s="23">
        <v>9</v>
      </c>
      <c r="C179" s="23">
        <v>21</v>
      </c>
      <c r="D179" s="23">
        <v>2</v>
      </c>
      <c r="E179" s="38">
        <v>24</v>
      </c>
      <c r="F179" s="126" t="str">
        <f>VLOOKUP(TBL_Assignements[[#This Row],[Serv1]],Tableau1[],2,0)</f>
        <v>SM CHAPART</v>
      </c>
      <c r="G179" s="126" t="str">
        <f>VLOOKUP(TBL_Assignements[[#This Row],[Serv2]],Tableau1[],2,0)</f>
        <v>SM BEULQUE</v>
      </c>
      <c r="H179" s="126" t="str">
        <f>VLOOKUP(TBL_Assignements[[#This Row],[Serv3]],Tableau1[],2,0)</f>
        <v>SM RODIER</v>
      </c>
      <c r="I179" s="127" t="str">
        <f>VLOOKUP(TBL_Assignements[[#This Row],[spare]],Tableau1[],2,0)</f>
        <v>SM AZERTY</v>
      </c>
      <c r="CD179" s="4">
        <v>45974</v>
      </c>
      <c r="CE179" s="68" t="s">
        <v>84</v>
      </c>
      <c r="CF179" s="68" t="s">
        <v>81</v>
      </c>
      <c r="CG179" t="s">
        <v>103</v>
      </c>
    </row>
    <row r="180" spans="1:85" ht="15.75" thickBot="1" x14ac:dyDescent="0.3">
      <c r="A180" s="22">
        <v>46104</v>
      </c>
      <c r="B180" s="23">
        <v>1</v>
      </c>
      <c r="C180" s="23">
        <v>16</v>
      </c>
      <c r="D180" s="23">
        <v>19</v>
      </c>
      <c r="E180" s="38">
        <v>17</v>
      </c>
      <c r="F180" s="126" t="str">
        <f>VLOOKUP(TBL_Assignements[[#This Row],[Serv1]],Tableau1[],2,0)</f>
        <v>SM MANTEAU</v>
      </c>
      <c r="G180" s="126" t="str">
        <f>VLOOKUP(TBL_Assignements[[#This Row],[Serv2]],Tableau1[],2,0)</f>
        <v>SM TAYLOR</v>
      </c>
      <c r="H180" s="126" t="str">
        <f>VLOOKUP(TBL_Assignements[[#This Row],[Serv3]],Tableau1[],2,0)</f>
        <v>SM VERSPLATE</v>
      </c>
      <c r="I180" s="127" t="str">
        <f>VLOOKUP(TBL_Assignements[[#This Row],[spare]],Tableau1[],2,0)</f>
        <v>SM TRUPIT</v>
      </c>
      <c r="CD180" s="4">
        <v>45974</v>
      </c>
      <c r="CE180" s="68" t="s">
        <v>84</v>
      </c>
      <c r="CF180" s="68" t="s">
        <v>81</v>
      </c>
      <c r="CG180" t="s">
        <v>90</v>
      </c>
    </row>
    <row r="181" spans="1:85" ht="15.75" thickBot="1" x14ac:dyDescent="0.3">
      <c r="A181" s="22">
        <v>46105</v>
      </c>
      <c r="B181" s="23">
        <v>25</v>
      </c>
      <c r="C181" s="23">
        <v>5</v>
      </c>
      <c r="D181" s="23">
        <v>13</v>
      </c>
      <c r="E181" s="38">
        <v>6</v>
      </c>
      <c r="F181" s="126" t="str">
        <f>VLOOKUP(TBL_Assignements[[#This Row],[Serv1]],Tableau1[],2,0)</f>
        <v>SM RISAL</v>
      </c>
      <c r="G181" s="126" t="str">
        <f>VLOOKUP(TBL_Assignements[[#This Row],[Serv2]],Tableau1[],2,0)</f>
        <v>SM POMARES</v>
      </c>
      <c r="H181" s="126" t="str">
        <f>VLOOKUP(TBL_Assignements[[#This Row],[Serv3]],Tableau1[],2,0)</f>
        <v>SM VRIGNAUD</v>
      </c>
      <c r="I181" s="127" t="str">
        <f>VLOOKUP(TBL_Assignements[[#This Row],[spare]],Tableau1[],2,0)</f>
        <v>sm boury</v>
      </c>
      <c r="CD181" s="4">
        <v>45974</v>
      </c>
      <c r="CE181" s="68" t="s">
        <v>84</v>
      </c>
      <c r="CF181" s="68" t="s">
        <v>81</v>
      </c>
      <c r="CG181" t="s">
        <v>99</v>
      </c>
    </row>
    <row r="182" spans="1:85" ht="15.75" thickBot="1" x14ac:dyDescent="0.3">
      <c r="A182" s="22">
        <v>46106</v>
      </c>
      <c r="B182" s="23">
        <v>7</v>
      </c>
      <c r="C182" s="23">
        <v>10</v>
      </c>
      <c r="D182" s="23">
        <v>23</v>
      </c>
      <c r="E182" s="38">
        <v>14</v>
      </c>
      <c r="F182" s="126" t="str">
        <f>VLOOKUP(TBL_Assignements[[#This Row],[Serv1]],Tableau1[],2,0)</f>
        <v>SM BOUNNIN--LLENA</v>
      </c>
      <c r="G182" s="126" t="str">
        <f>VLOOKUP(TBL_Assignements[[#This Row],[Serv2]],Tableau1[],2,0)</f>
        <v>SM JAN</v>
      </c>
      <c r="H182" s="126" t="str">
        <f>VLOOKUP(TBL_Assignements[[#This Row],[Serv3]],Tableau1[],2,0)</f>
        <v>SM TOURNAYRE</v>
      </c>
      <c r="I182" s="127" t="str">
        <f>VLOOKUP(TBL_Assignements[[#This Row],[spare]],Tableau1[],2,0)</f>
        <v>SM LASNIER</v>
      </c>
      <c r="CD182" s="4">
        <v>45974</v>
      </c>
      <c r="CE182" s="68" t="s">
        <v>84</v>
      </c>
      <c r="CF182" s="68" t="s">
        <v>74</v>
      </c>
      <c r="CG182" t="s">
        <v>94</v>
      </c>
    </row>
    <row r="183" spans="1:85" ht="15.75" thickBot="1" x14ac:dyDescent="0.3">
      <c r="A183" s="22">
        <v>46107</v>
      </c>
      <c r="B183" s="23">
        <v>11</v>
      </c>
      <c r="C183" s="23">
        <v>3</v>
      </c>
      <c r="D183" s="23">
        <v>4</v>
      </c>
      <c r="E183" s="38">
        <v>8</v>
      </c>
      <c r="F183" s="126" t="str">
        <f>VLOOKUP(TBL_Assignements[[#This Row],[Serv1]],Tableau1[],2,0)</f>
        <v>SM PAILLARD</v>
      </c>
      <c r="G183" s="126" t="str">
        <f>VLOOKUP(TBL_Assignements[[#This Row],[Serv2]],Tableau1[],2,0)</f>
        <v>SM CRETON</v>
      </c>
      <c r="H183" s="126" t="str">
        <f>VLOOKUP(TBL_Assignements[[#This Row],[Serv3]],Tableau1[],2,0)</f>
        <v>SM MARTIN</v>
      </c>
      <c r="I183" s="127" t="str">
        <f>VLOOKUP(TBL_Assignements[[#This Row],[spare]],Tableau1[],2,0)</f>
        <v>SM DEL ROSSO</v>
      </c>
      <c r="CD183" s="4">
        <v>45975</v>
      </c>
      <c r="CE183" s="68" t="s">
        <v>84</v>
      </c>
      <c r="CF183" s="68" t="s">
        <v>81</v>
      </c>
      <c r="CG183" t="s">
        <v>98</v>
      </c>
    </row>
    <row r="184" spans="1:85" ht="15.75" thickBot="1" x14ac:dyDescent="0.3">
      <c r="A184" s="22">
        <v>46108</v>
      </c>
      <c r="B184" s="23">
        <v>7</v>
      </c>
      <c r="C184" s="23">
        <v>22</v>
      </c>
      <c r="D184" s="23">
        <v>20</v>
      </c>
      <c r="E184" s="38">
        <v>17</v>
      </c>
      <c r="F184" s="126" t="str">
        <f>VLOOKUP(TBL_Assignements[[#This Row],[Serv1]],Tableau1[],2,0)</f>
        <v>SM BOUNNIN--LLENA</v>
      </c>
      <c r="G184" s="126" t="str">
        <f>VLOOKUP(TBL_Assignements[[#This Row],[Serv2]],Tableau1[],2,0)</f>
        <v>SM TAILLANDIER</v>
      </c>
      <c r="H184" s="126" t="str">
        <f>VLOOKUP(TBL_Assignements[[#This Row],[Serv3]],Tableau1[],2,0)</f>
        <v>SM ENGRAND</v>
      </c>
      <c r="I184" s="127" t="str">
        <f>VLOOKUP(TBL_Assignements[[#This Row],[spare]],Tableau1[],2,0)</f>
        <v>SM TRUPIT</v>
      </c>
      <c r="CD184" s="4">
        <v>45975</v>
      </c>
      <c r="CE184" s="68" t="s">
        <v>84</v>
      </c>
      <c r="CF184" s="68" t="s">
        <v>81</v>
      </c>
      <c r="CG184" t="s">
        <v>134</v>
      </c>
    </row>
    <row r="185" spans="1:85" ht="15.75" thickBot="1" x14ac:dyDescent="0.3">
      <c r="A185" s="22">
        <v>46109</v>
      </c>
      <c r="B185" s="23">
        <v>14</v>
      </c>
      <c r="C185" s="23">
        <v>15</v>
      </c>
      <c r="D185" s="23">
        <v>25</v>
      </c>
      <c r="E185" s="38">
        <v>4</v>
      </c>
      <c r="F185" s="126" t="str">
        <f>VLOOKUP(TBL_Assignements[[#This Row],[Serv1]],Tableau1[],2,0)</f>
        <v>SM LASNIER</v>
      </c>
      <c r="G185" s="126" t="str">
        <f>VLOOKUP(TBL_Assignements[[#This Row],[Serv2]],Tableau1[],2,0)</f>
        <v>SM CAMOU</v>
      </c>
      <c r="H185" s="126" t="str">
        <f>VLOOKUP(TBL_Assignements[[#This Row],[Serv3]],Tableau1[],2,0)</f>
        <v>SM RISAL</v>
      </c>
      <c r="I185" s="127" t="str">
        <f>VLOOKUP(TBL_Assignements[[#This Row],[spare]],Tableau1[],2,0)</f>
        <v>SM MARTIN</v>
      </c>
      <c r="CD185" s="4">
        <v>45975</v>
      </c>
      <c r="CE185" s="68" t="s">
        <v>84</v>
      </c>
      <c r="CF185" s="68" t="s">
        <v>81</v>
      </c>
      <c r="CG185" t="s">
        <v>95</v>
      </c>
    </row>
    <row r="186" spans="1:85" ht="15.75" thickBot="1" x14ac:dyDescent="0.3">
      <c r="A186" s="22">
        <v>46110</v>
      </c>
      <c r="B186" s="23">
        <v>1</v>
      </c>
      <c r="C186" s="23">
        <v>23</v>
      </c>
      <c r="D186" s="23">
        <v>16</v>
      </c>
      <c r="E186" s="38">
        <v>3</v>
      </c>
      <c r="F186" s="126" t="str">
        <f>VLOOKUP(TBL_Assignements[[#This Row],[Serv1]],Tableau1[],2,0)</f>
        <v>SM MANTEAU</v>
      </c>
      <c r="G186" s="126" t="str">
        <f>VLOOKUP(TBL_Assignements[[#This Row],[Serv2]],Tableau1[],2,0)</f>
        <v>SM TOURNAYRE</v>
      </c>
      <c r="H186" s="126" t="str">
        <f>VLOOKUP(TBL_Assignements[[#This Row],[Serv3]],Tableau1[],2,0)</f>
        <v>SM TAYLOR</v>
      </c>
      <c r="I186" s="127" t="str">
        <f>VLOOKUP(TBL_Assignements[[#This Row],[spare]],Tableau1[],2,0)</f>
        <v>SM CRETON</v>
      </c>
      <c r="CD186" s="4">
        <v>45975</v>
      </c>
      <c r="CE186" s="68" t="s">
        <v>84</v>
      </c>
      <c r="CF186" s="68" t="s">
        <v>74</v>
      </c>
      <c r="CG186" t="s">
        <v>92</v>
      </c>
    </row>
    <row r="187" spans="1:85" ht="15.75" thickBot="1" x14ac:dyDescent="0.3">
      <c r="A187" s="22">
        <v>46111</v>
      </c>
      <c r="B187" s="23">
        <v>11</v>
      </c>
      <c r="C187" s="23">
        <v>5</v>
      </c>
      <c r="D187" s="23">
        <v>18</v>
      </c>
      <c r="E187" s="38">
        <v>6</v>
      </c>
      <c r="F187" s="126" t="str">
        <f>VLOOKUP(TBL_Assignements[[#This Row],[Serv1]],Tableau1[],2,0)</f>
        <v>SM PAILLARD</v>
      </c>
      <c r="G187" s="126" t="str">
        <f>VLOOKUP(TBL_Assignements[[#This Row],[Serv2]],Tableau1[],2,0)</f>
        <v>SM POMARES</v>
      </c>
      <c r="H187" s="126" t="str">
        <f>VLOOKUP(TBL_Assignements[[#This Row],[Serv3]],Tableau1[],2,0)</f>
        <v>SM DESAUTE</v>
      </c>
      <c r="I187" s="127" t="str">
        <f>VLOOKUP(TBL_Assignements[[#This Row],[spare]],Tableau1[],2,0)</f>
        <v>sm boury</v>
      </c>
      <c r="CD187" s="4">
        <v>45976</v>
      </c>
      <c r="CE187" s="68" t="s">
        <v>85</v>
      </c>
      <c r="CF187" s="68" t="s">
        <v>81</v>
      </c>
      <c r="CG187" t="s">
        <v>135</v>
      </c>
    </row>
    <row r="188" spans="1:85" ht="15.75" thickBot="1" x14ac:dyDescent="0.3">
      <c r="A188" s="22">
        <v>46112</v>
      </c>
      <c r="B188" s="23">
        <v>12</v>
      </c>
      <c r="C188" s="23">
        <v>19</v>
      </c>
      <c r="D188" s="23">
        <v>24</v>
      </c>
      <c r="E188" s="38">
        <v>2</v>
      </c>
      <c r="F188" s="126" t="str">
        <f>VLOOKUP(TBL_Assignements[[#This Row],[Serv1]],Tableau1[],2,0)</f>
        <v>SM BONNIFAIT</v>
      </c>
      <c r="G188" s="126" t="str">
        <f>VLOOKUP(TBL_Assignements[[#This Row],[Serv2]],Tableau1[],2,0)</f>
        <v>SM VERSPLATE</v>
      </c>
      <c r="H188" s="126" t="str">
        <f>VLOOKUP(TBL_Assignements[[#This Row],[Serv3]],Tableau1[],2,0)</f>
        <v>SM AZERTY</v>
      </c>
      <c r="I188" s="127" t="str">
        <f>VLOOKUP(TBL_Assignements[[#This Row],[spare]],Tableau1[],2,0)</f>
        <v>SM RODIER</v>
      </c>
      <c r="CD188" s="4">
        <v>45976</v>
      </c>
      <c r="CE188" s="68" t="s">
        <v>85</v>
      </c>
      <c r="CF188" s="68" t="s">
        <v>81</v>
      </c>
      <c r="CG188" t="s">
        <v>88</v>
      </c>
    </row>
    <row r="189" spans="1:85" ht="15.75" thickBot="1" x14ac:dyDescent="0.3">
      <c r="A189" s="22">
        <v>46113</v>
      </c>
      <c r="B189" s="23">
        <v>9</v>
      </c>
      <c r="C189" s="23">
        <v>13</v>
      </c>
      <c r="D189" s="23">
        <v>21</v>
      </c>
      <c r="E189" s="38">
        <v>10</v>
      </c>
      <c r="F189" s="126" t="str">
        <f>VLOOKUP(TBL_Assignements[[#This Row],[Serv1]],Tableau1[],2,0)</f>
        <v>SM CHAPART</v>
      </c>
      <c r="G189" s="126" t="str">
        <f>VLOOKUP(TBL_Assignements[[#This Row],[Serv2]],Tableau1[],2,0)</f>
        <v>SM VRIGNAUD</v>
      </c>
      <c r="H189" s="126" t="str">
        <f>VLOOKUP(TBL_Assignements[[#This Row],[Serv3]],Tableau1[],2,0)</f>
        <v>SM BEULQUE</v>
      </c>
      <c r="I189" s="127" t="str">
        <f>VLOOKUP(TBL_Assignements[[#This Row],[spare]],Tableau1[],2,0)</f>
        <v>SM JAN</v>
      </c>
      <c r="CD189" s="4">
        <v>45976</v>
      </c>
      <c r="CE189" s="68" t="s">
        <v>85</v>
      </c>
      <c r="CF189" s="68" t="s">
        <v>81</v>
      </c>
      <c r="CG189" t="s">
        <v>87</v>
      </c>
    </row>
    <row r="190" spans="1:85" ht="15.75" thickBot="1" x14ac:dyDescent="0.3">
      <c r="A190" s="22">
        <v>46114</v>
      </c>
      <c r="B190" s="23">
        <v>8</v>
      </c>
      <c r="C190" s="23">
        <v>3</v>
      </c>
      <c r="D190" s="23">
        <v>17</v>
      </c>
      <c r="E190" s="38">
        <v>20</v>
      </c>
      <c r="F190" s="126" t="str">
        <f>VLOOKUP(TBL_Assignements[[#This Row],[Serv1]],Tableau1[],2,0)</f>
        <v>SM DEL ROSSO</v>
      </c>
      <c r="G190" s="126" t="str">
        <f>VLOOKUP(TBL_Assignements[[#This Row],[Serv2]],Tableau1[],2,0)</f>
        <v>SM CRETON</v>
      </c>
      <c r="H190" s="126" t="str">
        <f>VLOOKUP(TBL_Assignements[[#This Row],[Serv3]],Tableau1[],2,0)</f>
        <v>SM TRUPIT</v>
      </c>
      <c r="I190" s="127" t="str">
        <f>VLOOKUP(TBL_Assignements[[#This Row],[spare]],Tableau1[],2,0)</f>
        <v>SM ENGRAND</v>
      </c>
      <c r="CD190" s="4">
        <v>45976</v>
      </c>
      <c r="CE190" s="68" t="s">
        <v>85</v>
      </c>
      <c r="CF190" s="68" t="s">
        <v>74</v>
      </c>
      <c r="CG190" t="s">
        <v>96</v>
      </c>
    </row>
    <row r="191" spans="1:85" ht="15.75" thickBot="1" x14ac:dyDescent="0.3">
      <c r="A191" s="22">
        <v>46115</v>
      </c>
      <c r="B191" s="23">
        <v>6</v>
      </c>
      <c r="C191" s="23">
        <v>2</v>
      </c>
      <c r="D191" s="23">
        <v>10</v>
      </c>
      <c r="E191" s="38">
        <v>14</v>
      </c>
      <c r="F191" s="126" t="str">
        <f>VLOOKUP(TBL_Assignements[[#This Row],[Serv1]],Tableau1[],2,0)</f>
        <v>sm boury</v>
      </c>
      <c r="G191" s="126" t="str">
        <f>VLOOKUP(TBL_Assignements[[#This Row],[Serv2]],Tableau1[],2,0)</f>
        <v>SM RODIER</v>
      </c>
      <c r="H191" s="126" t="str">
        <f>VLOOKUP(TBL_Assignements[[#This Row],[Serv3]],Tableau1[],2,0)</f>
        <v>SM JAN</v>
      </c>
      <c r="I191" s="127" t="str">
        <f>VLOOKUP(TBL_Assignements[[#This Row],[spare]],Tableau1[],2,0)</f>
        <v>SM LASNIER</v>
      </c>
      <c r="CD191" s="4">
        <v>45977</v>
      </c>
      <c r="CE191" s="68" t="s">
        <v>85</v>
      </c>
      <c r="CF191" s="68" t="s">
        <v>81</v>
      </c>
      <c r="CG191" t="s">
        <v>105</v>
      </c>
    </row>
    <row r="192" spans="1:85" ht="15.75" thickBot="1" x14ac:dyDescent="0.3">
      <c r="A192" s="22">
        <v>46116</v>
      </c>
      <c r="B192" s="23">
        <v>11</v>
      </c>
      <c r="C192" s="23">
        <v>7</v>
      </c>
      <c r="D192" s="23">
        <v>18</v>
      </c>
      <c r="E192" s="38">
        <v>23</v>
      </c>
      <c r="F192" s="126" t="str">
        <f>VLOOKUP(TBL_Assignements[[#This Row],[Serv1]],Tableau1[],2,0)</f>
        <v>SM PAILLARD</v>
      </c>
      <c r="G192" s="126" t="str">
        <f>VLOOKUP(TBL_Assignements[[#This Row],[Serv2]],Tableau1[],2,0)</f>
        <v>SM BOUNNIN--LLENA</v>
      </c>
      <c r="H192" s="126" t="str">
        <f>VLOOKUP(TBL_Assignements[[#This Row],[Serv3]],Tableau1[],2,0)</f>
        <v>SM DESAUTE</v>
      </c>
      <c r="I192" s="127" t="str">
        <f>VLOOKUP(TBL_Assignements[[#This Row],[spare]],Tableau1[],2,0)</f>
        <v>SM TOURNAYRE</v>
      </c>
      <c r="CD192" s="4">
        <v>45977</v>
      </c>
      <c r="CE192" s="68" t="s">
        <v>85</v>
      </c>
      <c r="CF192" s="68" t="s">
        <v>81</v>
      </c>
      <c r="CG192" t="s">
        <v>101</v>
      </c>
    </row>
    <row r="193" spans="1:85" ht="15.75" thickBot="1" x14ac:dyDescent="0.3">
      <c r="A193" s="22">
        <v>46117</v>
      </c>
      <c r="B193" s="23">
        <v>24</v>
      </c>
      <c r="C193" s="23">
        <v>12</v>
      </c>
      <c r="D193" s="23">
        <v>5</v>
      </c>
      <c r="E193" s="38">
        <v>1</v>
      </c>
      <c r="F193" s="126" t="str">
        <f>VLOOKUP(TBL_Assignements[[#This Row],[Serv1]],Tableau1[],2,0)</f>
        <v>SM AZERTY</v>
      </c>
      <c r="G193" s="126" t="str">
        <f>VLOOKUP(TBL_Assignements[[#This Row],[Serv2]],Tableau1[],2,0)</f>
        <v>SM BONNIFAIT</v>
      </c>
      <c r="H193" s="126" t="str">
        <f>VLOOKUP(TBL_Assignements[[#This Row],[Serv3]],Tableau1[],2,0)</f>
        <v>SM POMARES</v>
      </c>
      <c r="I193" s="127" t="str">
        <f>VLOOKUP(TBL_Assignements[[#This Row],[spare]],Tableau1[],2,0)</f>
        <v>SM MANTEAU</v>
      </c>
      <c r="CD193" s="4">
        <v>45977</v>
      </c>
      <c r="CE193" s="68" t="s">
        <v>85</v>
      </c>
      <c r="CF193" s="68" t="s">
        <v>81</v>
      </c>
      <c r="CG193" t="s">
        <v>91</v>
      </c>
    </row>
    <row r="194" spans="1:85" ht="15.75" thickBot="1" x14ac:dyDescent="0.3">
      <c r="A194" s="22">
        <v>46118</v>
      </c>
      <c r="B194" s="23">
        <v>25</v>
      </c>
      <c r="C194" s="23">
        <v>15</v>
      </c>
      <c r="D194" s="23">
        <v>16</v>
      </c>
      <c r="E194" s="38">
        <v>21</v>
      </c>
      <c r="F194" s="126" t="str">
        <f>VLOOKUP(TBL_Assignements[[#This Row],[Serv1]],Tableau1[],2,0)</f>
        <v>SM RISAL</v>
      </c>
      <c r="G194" s="126" t="str">
        <f>VLOOKUP(TBL_Assignements[[#This Row],[Serv2]],Tableau1[],2,0)</f>
        <v>SM CAMOU</v>
      </c>
      <c r="H194" s="126" t="str">
        <f>VLOOKUP(TBL_Assignements[[#This Row],[Serv3]],Tableau1[],2,0)</f>
        <v>SM TAYLOR</v>
      </c>
      <c r="I194" s="127" t="str">
        <f>VLOOKUP(TBL_Assignements[[#This Row],[spare]],Tableau1[],2,0)</f>
        <v>SM BEULQUE</v>
      </c>
      <c r="CD194" s="4">
        <v>45977</v>
      </c>
      <c r="CE194" s="68" t="s">
        <v>85</v>
      </c>
      <c r="CF194" s="68" t="s">
        <v>74</v>
      </c>
      <c r="CG194" t="s">
        <v>133</v>
      </c>
    </row>
    <row r="195" spans="1:85" ht="15.75" thickBot="1" x14ac:dyDescent="0.3">
      <c r="A195" s="22">
        <v>46119</v>
      </c>
      <c r="B195" s="23">
        <v>19</v>
      </c>
      <c r="C195" s="23">
        <v>22</v>
      </c>
      <c r="D195" s="23">
        <v>4</v>
      </c>
      <c r="E195" s="38">
        <v>9</v>
      </c>
      <c r="F195" s="126" t="str">
        <f>VLOOKUP(TBL_Assignements[[#This Row],[Serv1]],Tableau1[],2,0)</f>
        <v>SM VERSPLATE</v>
      </c>
      <c r="G195" s="126" t="str">
        <f>VLOOKUP(TBL_Assignements[[#This Row],[Serv2]],Tableau1[],2,0)</f>
        <v>SM TAILLANDIER</v>
      </c>
      <c r="H195" s="126" t="str">
        <f>VLOOKUP(TBL_Assignements[[#This Row],[Serv3]],Tableau1[],2,0)</f>
        <v>SM MARTIN</v>
      </c>
      <c r="I195" s="127" t="str">
        <f>VLOOKUP(TBL_Assignements[[#This Row],[spare]],Tableau1[],2,0)</f>
        <v>SM CHAPART</v>
      </c>
      <c r="CD195" s="4">
        <v>45978</v>
      </c>
      <c r="CE195" s="68" t="s">
        <v>84</v>
      </c>
      <c r="CF195" s="68" t="s">
        <v>81</v>
      </c>
      <c r="CG195" t="s">
        <v>89</v>
      </c>
    </row>
    <row r="196" spans="1:85" ht="15.75" thickBot="1" x14ac:dyDescent="0.3">
      <c r="A196" s="22">
        <v>46120</v>
      </c>
      <c r="B196" s="23">
        <v>13</v>
      </c>
      <c r="C196" s="23">
        <v>1</v>
      </c>
      <c r="D196" s="23">
        <v>23</v>
      </c>
      <c r="E196" s="38">
        <v>18</v>
      </c>
      <c r="F196" s="126" t="str">
        <f>VLOOKUP(TBL_Assignements[[#This Row],[Serv1]],Tableau1[],2,0)</f>
        <v>SM VRIGNAUD</v>
      </c>
      <c r="G196" s="126" t="str">
        <f>VLOOKUP(TBL_Assignements[[#This Row],[Serv2]],Tableau1[],2,0)</f>
        <v>SM MANTEAU</v>
      </c>
      <c r="H196" s="126" t="str">
        <f>VLOOKUP(TBL_Assignements[[#This Row],[Serv3]],Tableau1[],2,0)</f>
        <v>SM TOURNAYRE</v>
      </c>
      <c r="I196" s="127" t="str">
        <f>VLOOKUP(TBL_Assignements[[#This Row],[spare]],Tableau1[],2,0)</f>
        <v>SM DESAUTE</v>
      </c>
      <c r="CD196" s="4">
        <v>45978</v>
      </c>
      <c r="CE196" s="68" t="s">
        <v>84</v>
      </c>
      <c r="CF196" s="68" t="s">
        <v>81</v>
      </c>
      <c r="CG196" t="s">
        <v>97</v>
      </c>
    </row>
    <row r="197" spans="1:85" ht="15.75" thickBot="1" x14ac:dyDescent="0.3">
      <c r="A197" s="22">
        <v>46121</v>
      </c>
      <c r="B197" s="23">
        <v>2</v>
      </c>
      <c r="C197" s="23">
        <v>20</v>
      </c>
      <c r="D197" s="23">
        <v>14</v>
      </c>
      <c r="E197" s="38">
        <v>16</v>
      </c>
      <c r="F197" s="126" t="str">
        <f>VLOOKUP(TBL_Assignements[[#This Row],[Serv1]],Tableau1[],2,0)</f>
        <v>SM RODIER</v>
      </c>
      <c r="G197" s="126" t="str">
        <f>VLOOKUP(TBL_Assignements[[#This Row],[Serv2]],Tableau1[],2,0)</f>
        <v>SM ENGRAND</v>
      </c>
      <c r="H197" s="126" t="str">
        <f>VLOOKUP(TBL_Assignements[[#This Row],[Serv3]],Tableau1[],2,0)</f>
        <v>SM LASNIER</v>
      </c>
      <c r="I197" s="127" t="str">
        <f>VLOOKUP(TBL_Assignements[[#This Row],[spare]],Tableau1[],2,0)</f>
        <v>SM TAYLOR</v>
      </c>
      <c r="CD197" s="4">
        <v>45978</v>
      </c>
      <c r="CE197" s="68" t="s">
        <v>84</v>
      </c>
      <c r="CF197" s="68" t="s">
        <v>81</v>
      </c>
      <c r="CG197" t="s">
        <v>106</v>
      </c>
    </row>
    <row r="198" spans="1:85" ht="15.75" thickBot="1" x14ac:dyDescent="0.3">
      <c r="A198" s="22">
        <v>46122</v>
      </c>
      <c r="B198" s="23">
        <v>17</v>
      </c>
      <c r="C198" s="23">
        <v>6</v>
      </c>
      <c r="D198" s="23">
        <v>8</v>
      </c>
      <c r="E198" s="38">
        <v>5</v>
      </c>
      <c r="F198" s="126" t="str">
        <f>VLOOKUP(TBL_Assignements[[#This Row],[Serv1]],Tableau1[],2,0)</f>
        <v>SM TRUPIT</v>
      </c>
      <c r="G198" s="126" t="str">
        <f>VLOOKUP(TBL_Assignements[[#This Row],[Serv2]],Tableau1[],2,0)</f>
        <v>sm boury</v>
      </c>
      <c r="H198" s="126" t="str">
        <f>VLOOKUP(TBL_Assignements[[#This Row],[Serv3]],Tableau1[],2,0)</f>
        <v>SM DEL ROSSO</v>
      </c>
      <c r="I198" s="127" t="str">
        <f>VLOOKUP(TBL_Assignements[[#This Row],[spare]],Tableau1[],2,0)</f>
        <v>SM POMARES</v>
      </c>
      <c r="CD198" s="4">
        <v>45978</v>
      </c>
      <c r="CE198" s="68" t="s">
        <v>84</v>
      </c>
      <c r="CF198" s="68" t="s">
        <v>74</v>
      </c>
      <c r="CG198" t="s">
        <v>103</v>
      </c>
    </row>
    <row r="199" spans="1:85" ht="15.75" thickBot="1" x14ac:dyDescent="0.3">
      <c r="A199" s="22">
        <v>46123</v>
      </c>
      <c r="B199" s="23">
        <v>3</v>
      </c>
      <c r="C199" s="23">
        <v>9</v>
      </c>
      <c r="D199" s="23">
        <v>10</v>
      </c>
      <c r="E199" s="38">
        <v>25</v>
      </c>
      <c r="F199" s="126" t="str">
        <f>VLOOKUP(TBL_Assignements[[#This Row],[Serv1]],Tableau1[],2,0)</f>
        <v>SM CRETON</v>
      </c>
      <c r="G199" s="126" t="str">
        <f>VLOOKUP(TBL_Assignements[[#This Row],[Serv2]],Tableau1[],2,0)</f>
        <v>SM CHAPART</v>
      </c>
      <c r="H199" s="126" t="str">
        <f>VLOOKUP(TBL_Assignements[[#This Row],[Serv3]],Tableau1[],2,0)</f>
        <v>SM JAN</v>
      </c>
      <c r="I199" s="127" t="str">
        <f>VLOOKUP(TBL_Assignements[[#This Row],[spare]],Tableau1[],2,0)</f>
        <v>SM RISAL</v>
      </c>
      <c r="CD199" s="4">
        <v>45979</v>
      </c>
      <c r="CE199" s="68" t="s">
        <v>84</v>
      </c>
      <c r="CF199" s="68" t="s">
        <v>81</v>
      </c>
      <c r="CG199" t="s">
        <v>108</v>
      </c>
    </row>
    <row r="200" spans="1:85" ht="15.75" thickBot="1" x14ac:dyDescent="0.3">
      <c r="A200" s="22">
        <v>46124</v>
      </c>
      <c r="B200" s="23">
        <v>21</v>
      </c>
      <c r="C200" s="23">
        <v>4</v>
      </c>
      <c r="D200" s="23">
        <v>19</v>
      </c>
      <c r="E200" s="38">
        <v>11</v>
      </c>
      <c r="F200" s="126" t="str">
        <f>VLOOKUP(TBL_Assignements[[#This Row],[Serv1]],Tableau1[],2,0)</f>
        <v>SM BEULQUE</v>
      </c>
      <c r="G200" s="126" t="str">
        <f>VLOOKUP(TBL_Assignements[[#This Row],[Serv2]],Tableau1[],2,0)</f>
        <v>SM MARTIN</v>
      </c>
      <c r="H200" s="126" t="str">
        <f>VLOOKUP(TBL_Assignements[[#This Row],[Serv3]],Tableau1[],2,0)</f>
        <v>SM VERSPLATE</v>
      </c>
      <c r="I200" s="127" t="str">
        <f>VLOOKUP(TBL_Assignements[[#This Row],[spare]],Tableau1[],2,0)</f>
        <v>SM PAILLARD</v>
      </c>
      <c r="CD200" s="4">
        <v>45979</v>
      </c>
      <c r="CE200" s="68" t="s">
        <v>84</v>
      </c>
      <c r="CF200" s="68" t="s">
        <v>81</v>
      </c>
      <c r="CG200" t="s">
        <v>107</v>
      </c>
    </row>
    <row r="201" spans="1:85" ht="15.75" thickBot="1" x14ac:dyDescent="0.3">
      <c r="A201" s="22">
        <v>46125</v>
      </c>
      <c r="B201" s="23">
        <v>15</v>
      </c>
      <c r="C201" s="23">
        <v>12</v>
      </c>
      <c r="D201" s="23">
        <v>24</v>
      </c>
      <c r="E201" s="38">
        <v>22</v>
      </c>
      <c r="F201" s="126" t="str">
        <f>VLOOKUP(TBL_Assignements[[#This Row],[Serv1]],Tableau1[],2,0)</f>
        <v>SM CAMOU</v>
      </c>
      <c r="G201" s="126" t="str">
        <f>VLOOKUP(TBL_Assignements[[#This Row],[Serv2]],Tableau1[],2,0)</f>
        <v>SM BONNIFAIT</v>
      </c>
      <c r="H201" s="126" t="str">
        <f>VLOOKUP(TBL_Assignements[[#This Row],[Serv3]],Tableau1[],2,0)</f>
        <v>SM AZERTY</v>
      </c>
      <c r="I201" s="127" t="str">
        <f>VLOOKUP(TBL_Assignements[[#This Row],[spare]],Tableau1[],2,0)</f>
        <v>SM TAILLANDIER</v>
      </c>
      <c r="CD201" s="4">
        <v>45979</v>
      </c>
      <c r="CE201" s="68" t="s">
        <v>84</v>
      </c>
      <c r="CF201" s="68" t="s">
        <v>81</v>
      </c>
      <c r="CG201" t="s">
        <v>102</v>
      </c>
    </row>
    <row r="202" spans="1:85" ht="15.75" thickBot="1" x14ac:dyDescent="0.3">
      <c r="A202" s="22">
        <v>46126</v>
      </c>
      <c r="B202" s="23">
        <v>7</v>
      </c>
      <c r="C202" s="23">
        <v>13</v>
      </c>
      <c r="D202" s="23">
        <v>5</v>
      </c>
      <c r="E202" s="38">
        <v>4</v>
      </c>
      <c r="F202" s="126" t="str">
        <f>VLOOKUP(TBL_Assignements[[#This Row],[Serv1]],Tableau1[],2,0)</f>
        <v>SM BOUNNIN--LLENA</v>
      </c>
      <c r="G202" s="126" t="str">
        <f>VLOOKUP(TBL_Assignements[[#This Row],[Serv2]],Tableau1[],2,0)</f>
        <v>SM VRIGNAUD</v>
      </c>
      <c r="H202" s="126" t="str">
        <f>VLOOKUP(TBL_Assignements[[#This Row],[Serv3]],Tableau1[],2,0)</f>
        <v>SM POMARES</v>
      </c>
      <c r="I202" s="127" t="str">
        <f>VLOOKUP(TBL_Assignements[[#This Row],[spare]],Tableau1[],2,0)</f>
        <v>SM MARTIN</v>
      </c>
      <c r="CD202" s="4">
        <v>45979</v>
      </c>
      <c r="CE202" s="68" t="s">
        <v>84</v>
      </c>
      <c r="CF202" s="68" t="s">
        <v>74</v>
      </c>
      <c r="CG202" t="s">
        <v>99</v>
      </c>
    </row>
    <row r="203" spans="1:85" ht="15.75" thickBot="1" x14ac:dyDescent="0.3">
      <c r="A203" s="22">
        <v>46127</v>
      </c>
      <c r="B203" s="23">
        <v>1</v>
      </c>
      <c r="C203" s="23">
        <v>11</v>
      </c>
      <c r="D203" s="23">
        <v>25</v>
      </c>
      <c r="E203" s="38">
        <v>24</v>
      </c>
      <c r="F203" s="126" t="str">
        <f>VLOOKUP(TBL_Assignements[[#This Row],[Serv1]],Tableau1[],2,0)</f>
        <v>SM MANTEAU</v>
      </c>
      <c r="G203" s="126" t="str">
        <f>VLOOKUP(TBL_Assignements[[#This Row],[Serv2]],Tableau1[],2,0)</f>
        <v>SM PAILLARD</v>
      </c>
      <c r="H203" s="126" t="str">
        <f>VLOOKUP(TBL_Assignements[[#This Row],[Serv3]],Tableau1[],2,0)</f>
        <v>SM RISAL</v>
      </c>
      <c r="I203" s="127" t="str">
        <f>VLOOKUP(TBL_Assignements[[#This Row],[spare]],Tableau1[],2,0)</f>
        <v>SM AZERTY</v>
      </c>
      <c r="CD203" s="4">
        <v>45980</v>
      </c>
      <c r="CE203" s="68" t="s">
        <v>84</v>
      </c>
      <c r="CF203" s="68" t="s">
        <v>81</v>
      </c>
      <c r="CG203" t="s">
        <v>100</v>
      </c>
    </row>
    <row r="204" spans="1:85" ht="15.75" thickBot="1" x14ac:dyDescent="0.3">
      <c r="A204" s="22">
        <v>46128</v>
      </c>
      <c r="B204" s="23">
        <v>23</v>
      </c>
      <c r="C204" s="23">
        <v>18</v>
      </c>
      <c r="D204" s="23">
        <v>16</v>
      </c>
      <c r="E204" s="38">
        <v>12</v>
      </c>
      <c r="F204" s="126" t="str">
        <f>VLOOKUP(TBL_Assignements[[#This Row],[Serv1]],Tableau1[],2,0)</f>
        <v>SM TOURNAYRE</v>
      </c>
      <c r="G204" s="126" t="str">
        <f>VLOOKUP(TBL_Assignements[[#This Row],[Serv2]],Tableau1[],2,0)</f>
        <v>SM DESAUTE</v>
      </c>
      <c r="H204" s="126" t="str">
        <f>VLOOKUP(TBL_Assignements[[#This Row],[Serv3]],Tableau1[],2,0)</f>
        <v>SM TAYLOR</v>
      </c>
      <c r="I204" s="127" t="str">
        <f>VLOOKUP(TBL_Assignements[[#This Row],[spare]],Tableau1[],2,0)</f>
        <v>SM BONNIFAIT</v>
      </c>
      <c r="CD204" s="4">
        <v>45980</v>
      </c>
      <c r="CE204" s="68" t="s">
        <v>84</v>
      </c>
      <c r="CF204" s="68" t="s">
        <v>81</v>
      </c>
      <c r="CG204" t="s">
        <v>93</v>
      </c>
    </row>
    <row r="205" spans="1:85" ht="15.75" thickBot="1" x14ac:dyDescent="0.3">
      <c r="A205" s="22">
        <v>46129</v>
      </c>
      <c r="B205" s="23">
        <v>3</v>
      </c>
      <c r="C205" s="23">
        <v>2</v>
      </c>
      <c r="D205" s="23">
        <v>9</v>
      </c>
      <c r="E205" s="38">
        <v>15</v>
      </c>
      <c r="F205" s="126" t="str">
        <f>VLOOKUP(TBL_Assignements[[#This Row],[Serv1]],Tableau1[],2,0)</f>
        <v>SM CRETON</v>
      </c>
      <c r="G205" s="126" t="str">
        <f>VLOOKUP(TBL_Assignements[[#This Row],[Serv2]],Tableau1[],2,0)</f>
        <v>SM RODIER</v>
      </c>
      <c r="H205" s="126" t="str">
        <f>VLOOKUP(TBL_Assignements[[#This Row],[Serv3]],Tableau1[],2,0)</f>
        <v>SM CHAPART</v>
      </c>
      <c r="I205" s="127" t="str">
        <f>VLOOKUP(TBL_Assignements[[#This Row],[spare]],Tableau1[],2,0)</f>
        <v>SM CAMOU</v>
      </c>
      <c r="CD205" s="4">
        <v>45980</v>
      </c>
      <c r="CE205" s="68" t="s">
        <v>84</v>
      </c>
      <c r="CF205" s="68" t="s">
        <v>81</v>
      </c>
      <c r="CG205" t="s">
        <v>104</v>
      </c>
    </row>
    <row r="206" spans="1:85" ht="15.75" thickBot="1" x14ac:dyDescent="0.3">
      <c r="A206" s="22">
        <v>46130</v>
      </c>
      <c r="B206" s="23">
        <v>22</v>
      </c>
      <c r="C206" s="23">
        <v>20</v>
      </c>
      <c r="D206" s="23">
        <v>14</v>
      </c>
      <c r="E206" s="38">
        <v>7</v>
      </c>
      <c r="F206" s="126" t="str">
        <f>VLOOKUP(TBL_Assignements[[#This Row],[Serv1]],Tableau1[],2,0)</f>
        <v>SM TAILLANDIER</v>
      </c>
      <c r="G206" s="126" t="str">
        <f>VLOOKUP(TBL_Assignements[[#This Row],[Serv2]],Tableau1[],2,0)</f>
        <v>SM ENGRAND</v>
      </c>
      <c r="H206" s="126" t="str">
        <f>VLOOKUP(TBL_Assignements[[#This Row],[Serv3]],Tableau1[],2,0)</f>
        <v>SM LASNIER</v>
      </c>
      <c r="I206" s="127" t="str">
        <f>VLOOKUP(TBL_Assignements[[#This Row],[spare]],Tableau1[],2,0)</f>
        <v>SM BOUNNIN--LLENA</v>
      </c>
      <c r="CD206" s="4">
        <v>45980</v>
      </c>
      <c r="CE206" s="68" t="s">
        <v>84</v>
      </c>
      <c r="CF206" s="68" t="s">
        <v>74</v>
      </c>
      <c r="CG206" t="s">
        <v>90</v>
      </c>
    </row>
    <row r="207" spans="1:85" ht="15.75" thickBot="1" x14ac:dyDescent="0.3">
      <c r="A207" s="22">
        <v>46131</v>
      </c>
      <c r="B207" s="23">
        <v>8</v>
      </c>
      <c r="C207" s="23">
        <v>17</v>
      </c>
      <c r="D207" s="23">
        <v>6</v>
      </c>
      <c r="E207" s="38">
        <v>19</v>
      </c>
      <c r="F207" s="126" t="str">
        <f>VLOOKUP(TBL_Assignements[[#This Row],[Serv1]],Tableau1[],2,0)</f>
        <v>SM DEL ROSSO</v>
      </c>
      <c r="G207" s="126" t="str">
        <f>VLOOKUP(TBL_Assignements[[#This Row],[Serv2]],Tableau1[],2,0)</f>
        <v>SM TRUPIT</v>
      </c>
      <c r="H207" s="126" t="str">
        <f>VLOOKUP(TBL_Assignements[[#This Row],[Serv3]],Tableau1[],2,0)</f>
        <v>sm boury</v>
      </c>
      <c r="I207" s="127" t="str">
        <f>VLOOKUP(TBL_Assignements[[#This Row],[spare]],Tableau1[],2,0)</f>
        <v>SM VERSPLATE</v>
      </c>
      <c r="CD207" s="4">
        <v>45981</v>
      </c>
      <c r="CE207" s="68" t="s">
        <v>84</v>
      </c>
      <c r="CF207" s="68" t="s">
        <v>81</v>
      </c>
      <c r="CG207" t="s">
        <v>97</v>
      </c>
    </row>
    <row r="208" spans="1:85" ht="15.75" thickBot="1" x14ac:dyDescent="0.3">
      <c r="A208" s="22">
        <v>46132</v>
      </c>
      <c r="B208" s="23">
        <v>21</v>
      </c>
      <c r="C208" s="23">
        <v>10</v>
      </c>
      <c r="D208" s="23">
        <v>13</v>
      </c>
      <c r="E208" s="38">
        <v>3</v>
      </c>
      <c r="F208" s="126" t="str">
        <f>VLOOKUP(TBL_Assignements[[#This Row],[Serv1]],Tableau1[],2,0)</f>
        <v>SM BEULQUE</v>
      </c>
      <c r="G208" s="126" t="str">
        <f>VLOOKUP(TBL_Assignements[[#This Row],[Serv2]],Tableau1[],2,0)</f>
        <v>SM JAN</v>
      </c>
      <c r="H208" s="126" t="str">
        <f>VLOOKUP(TBL_Assignements[[#This Row],[Serv3]],Tableau1[],2,0)</f>
        <v>SM VRIGNAUD</v>
      </c>
      <c r="I208" s="127" t="str">
        <f>VLOOKUP(TBL_Assignements[[#This Row],[spare]],Tableau1[],2,0)</f>
        <v>SM CRETON</v>
      </c>
      <c r="CD208" s="4">
        <v>45981</v>
      </c>
      <c r="CE208" s="68" t="s">
        <v>84</v>
      </c>
      <c r="CF208" s="68" t="s">
        <v>81</v>
      </c>
      <c r="CG208" t="s">
        <v>135</v>
      </c>
    </row>
    <row r="209" spans="1:85" ht="15.75" thickBot="1" x14ac:dyDescent="0.3">
      <c r="A209" s="22">
        <v>46133</v>
      </c>
      <c r="B209" s="23">
        <v>25</v>
      </c>
      <c r="C209" s="23">
        <v>4</v>
      </c>
      <c r="D209" s="23">
        <v>7</v>
      </c>
      <c r="E209" s="38">
        <v>17</v>
      </c>
      <c r="F209" s="126" t="str">
        <f>VLOOKUP(TBL_Assignements[[#This Row],[Serv1]],Tableau1[],2,0)</f>
        <v>SM RISAL</v>
      </c>
      <c r="G209" s="126" t="str">
        <f>VLOOKUP(TBL_Assignements[[#This Row],[Serv2]],Tableau1[],2,0)</f>
        <v>SM MARTIN</v>
      </c>
      <c r="H209" s="126" t="str">
        <f>VLOOKUP(TBL_Assignements[[#This Row],[Serv3]],Tableau1[],2,0)</f>
        <v>SM BOUNNIN--LLENA</v>
      </c>
      <c r="I209" s="127" t="str">
        <f>VLOOKUP(TBL_Assignements[[#This Row],[spare]],Tableau1[],2,0)</f>
        <v>SM TRUPIT</v>
      </c>
      <c r="CD209" s="4">
        <v>45981</v>
      </c>
      <c r="CE209" s="68" t="s">
        <v>84</v>
      </c>
      <c r="CF209" s="68" t="s">
        <v>81</v>
      </c>
      <c r="CG209" t="s">
        <v>134</v>
      </c>
    </row>
    <row r="210" spans="1:85" ht="15.75" thickBot="1" x14ac:dyDescent="0.3">
      <c r="A210" s="22">
        <v>46134</v>
      </c>
      <c r="B210" s="23">
        <v>12</v>
      </c>
      <c r="C210" s="23">
        <v>24</v>
      </c>
      <c r="D210" s="23">
        <v>18</v>
      </c>
      <c r="E210" s="38">
        <v>13</v>
      </c>
      <c r="F210" s="126" t="str">
        <f>VLOOKUP(TBL_Assignements[[#This Row],[Serv1]],Tableau1[],2,0)</f>
        <v>SM BONNIFAIT</v>
      </c>
      <c r="G210" s="126" t="str">
        <f>VLOOKUP(TBL_Assignements[[#This Row],[Serv2]],Tableau1[],2,0)</f>
        <v>SM AZERTY</v>
      </c>
      <c r="H210" s="126" t="str">
        <f>VLOOKUP(TBL_Assignements[[#This Row],[Serv3]],Tableau1[],2,0)</f>
        <v>SM DESAUTE</v>
      </c>
      <c r="I210" s="127" t="str">
        <f>VLOOKUP(TBL_Assignements[[#This Row],[spare]],Tableau1[],2,0)</f>
        <v>SM VRIGNAUD</v>
      </c>
      <c r="CD210" s="4">
        <v>45981</v>
      </c>
      <c r="CE210" s="68" t="s">
        <v>84</v>
      </c>
      <c r="CF210" s="68" t="s">
        <v>74</v>
      </c>
      <c r="CG210" t="s">
        <v>108</v>
      </c>
    </row>
    <row r="211" spans="1:85" ht="15.75" thickBot="1" x14ac:dyDescent="0.3">
      <c r="A211" s="22">
        <v>46135</v>
      </c>
      <c r="B211" s="23">
        <v>19</v>
      </c>
      <c r="C211" s="23">
        <v>23</v>
      </c>
      <c r="D211" s="23">
        <v>14</v>
      </c>
      <c r="E211" s="38">
        <v>6</v>
      </c>
      <c r="F211" s="126" t="str">
        <f>VLOOKUP(TBL_Assignements[[#This Row],[Serv1]],Tableau1[],2,0)</f>
        <v>SM VERSPLATE</v>
      </c>
      <c r="G211" s="126" t="str">
        <f>VLOOKUP(TBL_Assignements[[#This Row],[Serv2]],Tableau1[],2,0)</f>
        <v>SM TOURNAYRE</v>
      </c>
      <c r="H211" s="126" t="str">
        <f>VLOOKUP(TBL_Assignements[[#This Row],[Serv3]],Tableau1[],2,0)</f>
        <v>SM LASNIER</v>
      </c>
      <c r="I211" s="127" t="str">
        <f>VLOOKUP(TBL_Assignements[[#This Row],[spare]],Tableau1[],2,0)</f>
        <v>sm boury</v>
      </c>
      <c r="CD211" s="4">
        <v>45982</v>
      </c>
      <c r="CE211" s="68" t="s">
        <v>84</v>
      </c>
      <c r="CF211" s="68" t="s">
        <v>81</v>
      </c>
      <c r="CG211" t="s">
        <v>87</v>
      </c>
    </row>
    <row r="212" spans="1:85" ht="15.75" thickBot="1" x14ac:dyDescent="0.3">
      <c r="A212" s="22">
        <v>46136</v>
      </c>
      <c r="B212" s="23">
        <v>22</v>
      </c>
      <c r="C212" s="23">
        <v>11</v>
      </c>
      <c r="D212" s="23">
        <v>15</v>
      </c>
      <c r="E212" s="38">
        <v>8</v>
      </c>
      <c r="F212" s="126" t="str">
        <f>VLOOKUP(TBL_Assignements[[#This Row],[Serv1]],Tableau1[],2,0)</f>
        <v>SM TAILLANDIER</v>
      </c>
      <c r="G212" s="126" t="str">
        <f>VLOOKUP(TBL_Assignements[[#This Row],[Serv2]],Tableau1[],2,0)</f>
        <v>SM PAILLARD</v>
      </c>
      <c r="H212" s="126" t="str">
        <f>VLOOKUP(TBL_Assignements[[#This Row],[Serv3]],Tableau1[],2,0)</f>
        <v>SM CAMOU</v>
      </c>
      <c r="I212" s="127" t="str">
        <f>VLOOKUP(TBL_Assignements[[#This Row],[spare]],Tableau1[],2,0)</f>
        <v>SM DEL ROSSO</v>
      </c>
      <c r="CD212" s="4">
        <v>45982</v>
      </c>
      <c r="CE212" s="68" t="s">
        <v>84</v>
      </c>
      <c r="CF212" s="68" t="s">
        <v>81</v>
      </c>
      <c r="CG212" t="s">
        <v>94</v>
      </c>
    </row>
    <row r="213" spans="1:85" ht="15.75" thickBot="1" x14ac:dyDescent="0.3">
      <c r="A213" s="22">
        <v>46137</v>
      </c>
      <c r="B213" s="23">
        <v>1</v>
      </c>
      <c r="C213" s="23">
        <v>16</v>
      </c>
      <c r="D213" s="23">
        <v>20</v>
      </c>
      <c r="E213" s="38">
        <v>2</v>
      </c>
      <c r="F213" s="126" t="str">
        <f>VLOOKUP(TBL_Assignements[[#This Row],[Serv1]],Tableau1[],2,0)</f>
        <v>SM MANTEAU</v>
      </c>
      <c r="G213" s="126" t="str">
        <f>VLOOKUP(TBL_Assignements[[#This Row],[Serv2]],Tableau1[],2,0)</f>
        <v>SM TAYLOR</v>
      </c>
      <c r="H213" s="126" t="str">
        <f>VLOOKUP(TBL_Assignements[[#This Row],[Serv3]],Tableau1[],2,0)</f>
        <v>SM ENGRAND</v>
      </c>
      <c r="I213" s="127" t="str">
        <f>VLOOKUP(TBL_Assignements[[#This Row],[spare]],Tableau1[],2,0)</f>
        <v>SM RODIER</v>
      </c>
      <c r="CD213" s="4">
        <v>45982</v>
      </c>
      <c r="CE213" s="68" t="s">
        <v>84</v>
      </c>
      <c r="CF213" s="68" t="s">
        <v>81</v>
      </c>
      <c r="CG213" t="s">
        <v>95</v>
      </c>
    </row>
    <row r="214" spans="1:85" ht="15.75" thickBot="1" x14ac:dyDescent="0.3">
      <c r="A214" s="22">
        <v>46138</v>
      </c>
      <c r="B214" s="23">
        <v>5</v>
      </c>
      <c r="C214" s="23">
        <v>9</v>
      </c>
      <c r="D214" s="23">
        <v>10</v>
      </c>
      <c r="E214" s="38">
        <v>21</v>
      </c>
      <c r="F214" s="126" t="str">
        <f>VLOOKUP(TBL_Assignements[[#This Row],[Serv1]],Tableau1[],2,0)</f>
        <v>SM POMARES</v>
      </c>
      <c r="G214" s="126" t="str">
        <f>VLOOKUP(TBL_Assignements[[#This Row],[Serv2]],Tableau1[],2,0)</f>
        <v>SM CHAPART</v>
      </c>
      <c r="H214" s="126" t="str">
        <f>VLOOKUP(TBL_Assignements[[#This Row],[Serv3]],Tableau1[],2,0)</f>
        <v>SM JAN</v>
      </c>
      <c r="I214" s="127" t="str">
        <f>VLOOKUP(TBL_Assignements[[#This Row],[spare]],Tableau1[],2,0)</f>
        <v>SM BEULQUE</v>
      </c>
      <c r="CD214" s="4">
        <v>45982</v>
      </c>
      <c r="CE214" s="68" t="s">
        <v>84</v>
      </c>
      <c r="CF214" s="68" t="s">
        <v>74</v>
      </c>
      <c r="CG214" t="s">
        <v>107</v>
      </c>
    </row>
    <row r="215" spans="1:85" ht="15.75" thickBot="1" x14ac:dyDescent="0.3">
      <c r="A215" s="22">
        <v>46139</v>
      </c>
      <c r="B215" s="23">
        <v>6</v>
      </c>
      <c r="C215" s="23">
        <v>8</v>
      </c>
      <c r="D215" s="23">
        <v>17</v>
      </c>
      <c r="E215" s="38">
        <v>23</v>
      </c>
      <c r="F215" s="126" t="str">
        <f>VLOOKUP(TBL_Assignements[[#This Row],[Serv1]],Tableau1[],2,0)</f>
        <v>sm boury</v>
      </c>
      <c r="G215" s="126" t="str">
        <f>VLOOKUP(TBL_Assignements[[#This Row],[Serv2]],Tableau1[],2,0)</f>
        <v>SM DEL ROSSO</v>
      </c>
      <c r="H215" s="126" t="str">
        <f>VLOOKUP(TBL_Assignements[[#This Row],[Serv3]],Tableau1[],2,0)</f>
        <v>SM TRUPIT</v>
      </c>
      <c r="I215" s="127" t="str">
        <f>VLOOKUP(TBL_Assignements[[#This Row],[spare]],Tableau1[],2,0)</f>
        <v>SM TOURNAYRE</v>
      </c>
      <c r="CD215" s="4">
        <v>45983</v>
      </c>
      <c r="CE215" s="68" t="s">
        <v>85</v>
      </c>
      <c r="CF215" s="68" t="s">
        <v>81</v>
      </c>
      <c r="CG215" t="s">
        <v>133</v>
      </c>
    </row>
    <row r="216" spans="1:85" ht="15.75" thickBot="1" x14ac:dyDescent="0.3">
      <c r="A216" s="22">
        <v>46140</v>
      </c>
      <c r="B216" s="23">
        <v>3</v>
      </c>
      <c r="C216" s="23">
        <v>2</v>
      </c>
      <c r="D216" s="23">
        <v>21</v>
      </c>
      <c r="E216" s="38">
        <v>1</v>
      </c>
      <c r="F216" s="126" t="str">
        <f>VLOOKUP(TBL_Assignements[[#This Row],[Serv1]],Tableau1[],2,0)</f>
        <v>SM CRETON</v>
      </c>
      <c r="G216" s="126" t="str">
        <f>VLOOKUP(TBL_Assignements[[#This Row],[Serv2]],Tableau1[],2,0)</f>
        <v>SM RODIER</v>
      </c>
      <c r="H216" s="126" t="str">
        <f>VLOOKUP(TBL_Assignements[[#This Row],[Serv3]],Tableau1[],2,0)</f>
        <v>SM BEULQUE</v>
      </c>
      <c r="I216" s="127" t="str">
        <f>VLOOKUP(TBL_Assignements[[#This Row],[spare]],Tableau1[],2,0)</f>
        <v>SM MANTEAU</v>
      </c>
      <c r="CD216" s="4">
        <v>45983</v>
      </c>
      <c r="CE216" s="68" t="s">
        <v>85</v>
      </c>
      <c r="CF216" s="68" t="s">
        <v>81</v>
      </c>
      <c r="CG216" t="s">
        <v>96</v>
      </c>
    </row>
    <row r="217" spans="1:85" ht="15.75" thickBot="1" x14ac:dyDescent="0.3">
      <c r="A217" s="22">
        <v>46141</v>
      </c>
      <c r="B217" s="23">
        <v>5</v>
      </c>
      <c r="C217" s="23">
        <v>20</v>
      </c>
      <c r="D217" s="23">
        <v>16</v>
      </c>
      <c r="E217" s="38">
        <v>18</v>
      </c>
      <c r="F217" s="126" t="str">
        <f>VLOOKUP(TBL_Assignements[[#This Row],[Serv1]],Tableau1[],2,0)</f>
        <v>SM POMARES</v>
      </c>
      <c r="G217" s="126" t="str">
        <f>VLOOKUP(TBL_Assignements[[#This Row],[Serv2]],Tableau1[],2,0)</f>
        <v>SM ENGRAND</v>
      </c>
      <c r="H217" s="126" t="str">
        <f>VLOOKUP(TBL_Assignements[[#This Row],[Serv3]],Tableau1[],2,0)</f>
        <v>SM TAYLOR</v>
      </c>
      <c r="I217" s="127" t="str">
        <f>VLOOKUP(TBL_Assignements[[#This Row],[spare]],Tableau1[],2,0)</f>
        <v>SM DESAUTE</v>
      </c>
      <c r="CD217" s="4">
        <v>45983</v>
      </c>
      <c r="CE217" s="68" t="s">
        <v>85</v>
      </c>
      <c r="CF217" s="68" t="s">
        <v>81</v>
      </c>
      <c r="CG217" t="s">
        <v>99</v>
      </c>
    </row>
    <row r="218" spans="1:85" ht="15.75" thickBot="1" x14ac:dyDescent="0.3">
      <c r="A218" s="22">
        <v>46142</v>
      </c>
      <c r="B218" s="23">
        <v>10</v>
      </c>
      <c r="C218" s="23">
        <v>9</v>
      </c>
      <c r="D218" s="23">
        <v>11</v>
      </c>
      <c r="E218" s="38">
        <v>14</v>
      </c>
      <c r="F218" s="126" t="str">
        <f>VLOOKUP(TBL_Assignements[[#This Row],[Serv1]],Tableau1[],2,0)</f>
        <v>SM JAN</v>
      </c>
      <c r="G218" s="126" t="str">
        <f>VLOOKUP(TBL_Assignements[[#This Row],[Serv2]],Tableau1[],2,0)</f>
        <v>SM CHAPART</v>
      </c>
      <c r="H218" s="126" t="str">
        <f>VLOOKUP(TBL_Assignements[[#This Row],[Serv3]],Tableau1[],2,0)</f>
        <v>SM PAILLARD</v>
      </c>
      <c r="I218" s="127" t="str">
        <f>VLOOKUP(TBL_Assignements[[#This Row],[spare]],Tableau1[],2,0)</f>
        <v>SM LASNIER</v>
      </c>
      <c r="CD218" s="4">
        <v>45983</v>
      </c>
      <c r="CE218" s="68" t="s">
        <v>85</v>
      </c>
      <c r="CF218" s="68" t="s">
        <v>74</v>
      </c>
      <c r="CG218" t="s">
        <v>91</v>
      </c>
    </row>
    <row r="219" spans="1:85" ht="15.75" thickBot="1" x14ac:dyDescent="0.3">
      <c r="A219" s="22">
        <v>46143</v>
      </c>
      <c r="B219" s="23">
        <v>13</v>
      </c>
      <c r="C219" s="23">
        <v>22</v>
      </c>
      <c r="D219" s="23">
        <v>25</v>
      </c>
      <c r="E219" s="38">
        <v>7</v>
      </c>
      <c r="F219" s="126" t="str">
        <f>VLOOKUP(TBL_Assignements[[#This Row],[Serv1]],Tableau1[],2,0)</f>
        <v>SM VRIGNAUD</v>
      </c>
      <c r="G219" s="126" t="str">
        <f>VLOOKUP(TBL_Assignements[[#This Row],[Serv2]],Tableau1[],2,0)</f>
        <v>SM TAILLANDIER</v>
      </c>
      <c r="H219" s="126" t="str">
        <f>VLOOKUP(TBL_Assignements[[#This Row],[Serv3]],Tableau1[],2,0)</f>
        <v>SM RISAL</v>
      </c>
      <c r="I219" s="127" t="str">
        <f>VLOOKUP(TBL_Assignements[[#This Row],[spare]],Tableau1[],2,0)</f>
        <v>SM BOUNNIN--LLENA</v>
      </c>
      <c r="CD219" s="4">
        <v>45984</v>
      </c>
      <c r="CE219" s="68" t="s">
        <v>85</v>
      </c>
      <c r="CF219" s="68" t="s">
        <v>81</v>
      </c>
      <c r="CG219" t="s">
        <v>90</v>
      </c>
    </row>
    <row r="220" spans="1:85" ht="15.75" thickBot="1" x14ac:dyDescent="0.3">
      <c r="A220" s="22">
        <v>46144</v>
      </c>
      <c r="B220" s="23">
        <v>24</v>
      </c>
      <c r="C220" s="23">
        <v>4</v>
      </c>
      <c r="D220" s="23">
        <v>12</v>
      </c>
      <c r="E220" s="38">
        <v>15</v>
      </c>
      <c r="F220" s="126" t="str">
        <f>VLOOKUP(TBL_Assignements[[#This Row],[Serv1]],Tableau1[],2,0)</f>
        <v>SM AZERTY</v>
      </c>
      <c r="G220" s="126" t="str">
        <f>VLOOKUP(TBL_Assignements[[#This Row],[Serv2]],Tableau1[],2,0)</f>
        <v>SM MARTIN</v>
      </c>
      <c r="H220" s="126" t="str">
        <f>VLOOKUP(TBL_Assignements[[#This Row],[Serv3]],Tableau1[],2,0)</f>
        <v>SM BONNIFAIT</v>
      </c>
      <c r="I220" s="127" t="str">
        <f>VLOOKUP(TBL_Assignements[[#This Row],[spare]],Tableau1[],2,0)</f>
        <v>SM CAMOU</v>
      </c>
      <c r="CD220" s="4">
        <v>45984</v>
      </c>
      <c r="CE220" s="68" t="s">
        <v>85</v>
      </c>
      <c r="CF220" s="68" t="s">
        <v>81</v>
      </c>
      <c r="CG220" t="s">
        <v>103</v>
      </c>
    </row>
    <row r="221" spans="1:85" ht="15.75" thickBot="1" x14ac:dyDescent="0.3">
      <c r="A221" s="22">
        <v>46145</v>
      </c>
      <c r="B221" s="23">
        <v>19</v>
      </c>
      <c r="C221" s="23">
        <v>17</v>
      </c>
      <c r="D221" s="23">
        <v>6</v>
      </c>
      <c r="E221" s="38">
        <v>5</v>
      </c>
      <c r="F221" s="126" t="str">
        <f>VLOOKUP(TBL_Assignements[[#This Row],[Serv1]],Tableau1[],2,0)</f>
        <v>SM VERSPLATE</v>
      </c>
      <c r="G221" s="126" t="str">
        <f>VLOOKUP(TBL_Assignements[[#This Row],[Serv2]],Tableau1[],2,0)</f>
        <v>SM TRUPIT</v>
      </c>
      <c r="H221" s="126" t="str">
        <f>VLOOKUP(TBL_Assignements[[#This Row],[Serv3]],Tableau1[],2,0)</f>
        <v>sm boury</v>
      </c>
      <c r="I221" s="127" t="str">
        <f>VLOOKUP(TBL_Assignements[[#This Row],[spare]],Tableau1[],2,0)</f>
        <v>SM POMARES</v>
      </c>
      <c r="CD221" s="4">
        <v>45984</v>
      </c>
      <c r="CE221" s="68" t="s">
        <v>85</v>
      </c>
      <c r="CF221" s="68" t="s">
        <v>81</v>
      </c>
      <c r="CG221" t="s">
        <v>92</v>
      </c>
    </row>
    <row r="222" spans="1:85" ht="15.75" thickBot="1" x14ac:dyDescent="0.3">
      <c r="A222" s="22">
        <v>46146</v>
      </c>
      <c r="B222" s="23">
        <v>1</v>
      </c>
      <c r="C222" s="23">
        <v>8</v>
      </c>
      <c r="D222" s="23">
        <v>14</v>
      </c>
      <c r="E222" s="38">
        <v>20</v>
      </c>
      <c r="F222" s="126" t="str">
        <f>VLOOKUP(TBL_Assignements[[#This Row],[Serv1]],Tableau1[],2,0)</f>
        <v>SM MANTEAU</v>
      </c>
      <c r="G222" s="126" t="str">
        <f>VLOOKUP(TBL_Assignements[[#This Row],[Serv2]],Tableau1[],2,0)</f>
        <v>SM DEL ROSSO</v>
      </c>
      <c r="H222" s="126" t="str">
        <f>VLOOKUP(TBL_Assignements[[#This Row],[Serv3]],Tableau1[],2,0)</f>
        <v>SM LASNIER</v>
      </c>
      <c r="I222" s="127" t="str">
        <f>VLOOKUP(TBL_Assignements[[#This Row],[spare]],Tableau1[],2,0)</f>
        <v>SM ENGRAND</v>
      </c>
      <c r="CD222" s="4">
        <v>45984</v>
      </c>
      <c r="CE222" s="68" t="s">
        <v>85</v>
      </c>
      <c r="CF222" s="68" t="s">
        <v>74</v>
      </c>
      <c r="CG222" t="s">
        <v>93</v>
      </c>
    </row>
    <row r="223" spans="1:85" ht="15.75" thickBot="1" x14ac:dyDescent="0.3">
      <c r="A223" s="22">
        <v>46147</v>
      </c>
      <c r="B223" s="23">
        <v>2</v>
      </c>
      <c r="C223" s="23">
        <v>23</v>
      </c>
      <c r="D223" s="23">
        <v>18</v>
      </c>
      <c r="E223" s="38">
        <v>11</v>
      </c>
      <c r="F223" s="126" t="str">
        <f>VLOOKUP(TBL_Assignements[[#This Row],[Serv1]],Tableau1[],2,0)</f>
        <v>SM RODIER</v>
      </c>
      <c r="G223" s="126" t="str">
        <f>VLOOKUP(TBL_Assignements[[#This Row],[Serv2]],Tableau1[],2,0)</f>
        <v>SM TOURNAYRE</v>
      </c>
      <c r="H223" s="126" t="str">
        <f>VLOOKUP(TBL_Assignements[[#This Row],[Serv3]],Tableau1[],2,0)</f>
        <v>SM DESAUTE</v>
      </c>
      <c r="I223" s="127" t="str">
        <f>VLOOKUP(TBL_Assignements[[#This Row],[spare]],Tableau1[],2,0)</f>
        <v>SM PAILLARD</v>
      </c>
      <c r="CD223" s="4">
        <v>45985</v>
      </c>
      <c r="CE223" s="68" t="s">
        <v>84</v>
      </c>
      <c r="CF223" s="68" t="s">
        <v>81</v>
      </c>
      <c r="CG223" t="s">
        <v>106</v>
      </c>
    </row>
    <row r="224" spans="1:85" ht="15.75" thickBot="1" x14ac:dyDescent="0.3">
      <c r="A224" s="22">
        <v>46148</v>
      </c>
      <c r="B224" s="23">
        <v>21</v>
      </c>
      <c r="C224" s="23">
        <v>3</v>
      </c>
      <c r="D224" s="23">
        <v>15</v>
      </c>
      <c r="E224" s="38">
        <v>16</v>
      </c>
      <c r="F224" s="126" t="str">
        <f>VLOOKUP(TBL_Assignements[[#This Row],[Serv1]],Tableau1[],2,0)</f>
        <v>SM BEULQUE</v>
      </c>
      <c r="G224" s="126" t="str">
        <f>VLOOKUP(TBL_Assignements[[#This Row],[Serv2]],Tableau1[],2,0)</f>
        <v>SM CRETON</v>
      </c>
      <c r="H224" s="126" t="str">
        <f>VLOOKUP(TBL_Assignements[[#This Row],[Serv3]],Tableau1[],2,0)</f>
        <v>SM CAMOU</v>
      </c>
      <c r="I224" s="127" t="str">
        <f>VLOOKUP(TBL_Assignements[[#This Row],[spare]],Tableau1[],2,0)</f>
        <v>SM TAYLOR</v>
      </c>
      <c r="CD224" s="4">
        <v>45985</v>
      </c>
      <c r="CE224" s="68" t="s">
        <v>84</v>
      </c>
      <c r="CF224" s="68" t="s">
        <v>81</v>
      </c>
      <c r="CG224" t="s">
        <v>88</v>
      </c>
    </row>
    <row r="225" spans="1:85" ht="15.75" thickBot="1" x14ac:dyDescent="0.3">
      <c r="A225" s="22">
        <v>46149</v>
      </c>
      <c r="B225" s="23">
        <v>7</v>
      </c>
      <c r="C225" s="23">
        <v>10</v>
      </c>
      <c r="D225" s="23">
        <v>9</v>
      </c>
      <c r="E225" s="38">
        <v>25</v>
      </c>
      <c r="F225" s="126" t="str">
        <f>VLOOKUP(TBL_Assignements[[#This Row],[Serv1]],Tableau1[],2,0)</f>
        <v>SM BOUNNIN--LLENA</v>
      </c>
      <c r="G225" s="126" t="str">
        <f>VLOOKUP(TBL_Assignements[[#This Row],[Serv2]],Tableau1[],2,0)</f>
        <v>SM JAN</v>
      </c>
      <c r="H225" s="126" t="str">
        <f>VLOOKUP(TBL_Assignements[[#This Row],[Serv3]],Tableau1[],2,0)</f>
        <v>SM CHAPART</v>
      </c>
      <c r="I225" s="127" t="str">
        <f>VLOOKUP(TBL_Assignements[[#This Row],[spare]],Tableau1[],2,0)</f>
        <v>SM RISAL</v>
      </c>
      <c r="CD225" s="4">
        <v>45985</v>
      </c>
      <c r="CE225" s="68" t="s">
        <v>84</v>
      </c>
      <c r="CF225" s="68" t="s">
        <v>81</v>
      </c>
      <c r="CG225" t="s">
        <v>105</v>
      </c>
    </row>
    <row r="226" spans="1:85" ht="15.75" thickBot="1" x14ac:dyDescent="0.3">
      <c r="A226" s="22">
        <v>46150</v>
      </c>
      <c r="B226" s="23">
        <v>12</v>
      </c>
      <c r="C226" s="23">
        <v>19</v>
      </c>
      <c r="D226" s="23">
        <v>4</v>
      </c>
      <c r="E226" s="38">
        <v>13</v>
      </c>
      <c r="F226" s="126" t="str">
        <f>VLOOKUP(TBL_Assignements[[#This Row],[Serv1]],Tableau1[],2,0)</f>
        <v>SM BONNIFAIT</v>
      </c>
      <c r="G226" s="126" t="str">
        <f>VLOOKUP(TBL_Assignements[[#This Row],[Serv2]],Tableau1[],2,0)</f>
        <v>SM VERSPLATE</v>
      </c>
      <c r="H226" s="126" t="str">
        <f>VLOOKUP(TBL_Assignements[[#This Row],[Serv3]],Tableau1[],2,0)</f>
        <v>SM MARTIN</v>
      </c>
      <c r="I226" s="127" t="str">
        <f>VLOOKUP(TBL_Assignements[[#This Row],[spare]],Tableau1[],2,0)</f>
        <v>SM VRIGNAUD</v>
      </c>
      <c r="CD226" s="4">
        <v>45985</v>
      </c>
      <c r="CE226" s="68" t="s">
        <v>84</v>
      </c>
      <c r="CF226" s="68" t="s">
        <v>74</v>
      </c>
      <c r="CG226" t="s">
        <v>89</v>
      </c>
    </row>
    <row r="227" spans="1:85" ht="15.75" thickBot="1" x14ac:dyDescent="0.3">
      <c r="A227" s="22">
        <v>46151</v>
      </c>
      <c r="B227" s="23">
        <v>22</v>
      </c>
      <c r="C227" s="23">
        <v>24</v>
      </c>
      <c r="D227" s="23">
        <v>11</v>
      </c>
      <c r="E227" s="38">
        <v>9</v>
      </c>
      <c r="F227" s="126" t="str">
        <f>VLOOKUP(TBL_Assignements[[#This Row],[Serv1]],Tableau1[],2,0)</f>
        <v>SM TAILLANDIER</v>
      </c>
      <c r="G227" s="126" t="str">
        <f>VLOOKUP(TBL_Assignements[[#This Row],[Serv2]],Tableau1[],2,0)</f>
        <v>SM AZERTY</v>
      </c>
      <c r="H227" s="126" t="str">
        <f>VLOOKUP(TBL_Assignements[[#This Row],[Serv3]],Tableau1[],2,0)</f>
        <v>SM PAILLARD</v>
      </c>
      <c r="I227" s="127" t="str">
        <f>VLOOKUP(TBL_Assignements[[#This Row],[spare]],Tableau1[],2,0)</f>
        <v>SM CHAPART</v>
      </c>
      <c r="CD227" s="4">
        <v>45986</v>
      </c>
      <c r="CE227" s="68" t="s">
        <v>84</v>
      </c>
      <c r="CF227" s="68" t="s">
        <v>81</v>
      </c>
      <c r="CG227" t="s">
        <v>101</v>
      </c>
    </row>
    <row r="228" spans="1:85" ht="15.75" thickBot="1" x14ac:dyDescent="0.3">
      <c r="A228" s="22">
        <v>46152</v>
      </c>
      <c r="B228" s="23">
        <v>21</v>
      </c>
      <c r="C228" s="23">
        <v>23</v>
      </c>
      <c r="D228" s="23">
        <v>18</v>
      </c>
      <c r="E228" s="38">
        <v>10</v>
      </c>
      <c r="F228" s="126" t="str">
        <f>VLOOKUP(TBL_Assignements[[#This Row],[Serv1]],Tableau1[],2,0)</f>
        <v>SM BEULQUE</v>
      </c>
      <c r="G228" s="126" t="str">
        <f>VLOOKUP(TBL_Assignements[[#This Row],[Serv2]],Tableau1[],2,0)</f>
        <v>SM TOURNAYRE</v>
      </c>
      <c r="H228" s="126" t="str">
        <f>VLOOKUP(TBL_Assignements[[#This Row],[Serv3]],Tableau1[],2,0)</f>
        <v>SM DESAUTE</v>
      </c>
      <c r="I228" s="127" t="str">
        <f>VLOOKUP(TBL_Assignements[[#This Row],[spare]],Tableau1[],2,0)</f>
        <v>SM JAN</v>
      </c>
      <c r="CD228" s="4">
        <v>45986</v>
      </c>
      <c r="CE228" s="68" t="s">
        <v>84</v>
      </c>
      <c r="CF228" s="68" t="s">
        <v>81</v>
      </c>
      <c r="CG228" t="s">
        <v>98</v>
      </c>
    </row>
    <row r="229" spans="1:85" ht="15.75" thickBot="1" x14ac:dyDescent="0.3">
      <c r="A229" s="22">
        <v>46153</v>
      </c>
      <c r="B229" s="23">
        <v>16</v>
      </c>
      <c r="C229" s="23">
        <v>5</v>
      </c>
      <c r="D229" s="23">
        <v>20</v>
      </c>
      <c r="E229" s="38">
        <v>4</v>
      </c>
      <c r="F229" s="126" t="str">
        <f>VLOOKUP(TBL_Assignements[[#This Row],[Serv1]],Tableau1[],2,0)</f>
        <v>SM TAYLOR</v>
      </c>
      <c r="G229" s="126" t="str">
        <f>VLOOKUP(TBL_Assignements[[#This Row],[Serv2]],Tableau1[],2,0)</f>
        <v>SM POMARES</v>
      </c>
      <c r="H229" s="126" t="str">
        <f>VLOOKUP(TBL_Assignements[[#This Row],[Serv3]],Tableau1[],2,0)</f>
        <v>SM ENGRAND</v>
      </c>
      <c r="I229" s="127" t="str">
        <f>VLOOKUP(TBL_Assignements[[#This Row],[spare]],Tableau1[],2,0)</f>
        <v>SM MARTIN</v>
      </c>
      <c r="CD229" s="4">
        <v>45986</v>
      </c>
      <c r="CE229" s="68" t="s">
        <v>84</v>
      </c>
      <c r="CF229" s="68" t="s">
        <v>81</v>
      </c>
      <c r="CG229" t="s">
        <v>100</v>
      </c>
    </row>
    <row r="230" spans="1:85" ht="15.75" thickBot="1" x14ac:dyDescent="0.3">
      <c r="A230" s="22">
        <v>46154</v>
      </c>
      <c r="B230" s="23">
        <v>17</v>
      </c>
      <c r="C230" s="23">
        <v>6</v>
      </c>
      <c r="D230" s="23">
        <v>1</v>
      </c>
      <c r="E230" s="38">
        <v>19</v>
      </c>
      <c r="F230" s="126" t="str">
        <f>VLOOKUP(TBL_Assignements[[#This Row],[Serv1]],Tableau1[],2,0)</f>
        <v>SM TRUPIT</v>
      </c>
      <c r="G230" s="126" t="str">
        <f>VLOOKUP(TBL_Assignements[[#This Row],[Serv2]],Tableau1[],2,0)</f>
        <v>sm boury</v>
      </c>
      <c r="H230" s="126" t="str">
        <f>VLOOKUP(TBL_Assignements[[#This Row],[Serv3]],Tableau1[],2,0)</f>
        <v>SM MANTEAU</v>
      </c>
      <c r="I230" s="127" t="str">
        <f>VLOOKUP(TBL_Assignements[[#This Row],[spare]],Tableau1[],2,0)</f>
        <v>SM VERSPLATE</v>
      </c>
      <c r="CD230" s="4">
        <v>45986</v>
      </c>
      <c r="CE230" s="68" t="s">
        <v>84</v>
      </c>
      <c r="CF230" s="68" t="s">
        <v>74</v>
      </c>
      <c r="CG230" t="s">
        <v>104</v>
      </c>
    </row>
    <row r="231" spans="1:85" ht="15.75" thickBot="1" x14ac:dyDescent="0.3">
      <c r="A231" s="22">
        <v>46155</v>
      </c>
      <c r="B231" s="23">
        <v>14</v>
      </c>
      <c r="C231" s="23">
        <v>3</v>
      </c>
      <c r="D231" s="23">
        <v>8</v>
      </c>
      <c r="E231" s="38">
        <v>12</v>
      </c>
      <c r="F231" s="126" t="str">
        <f>VLOOKUP(TBL_Assignements[[#This Row],[Serv1]],Tableau1[],2,0)</f>
        <v>SM LASNIER</v>
      </c>
      <c r="G231" s="126" t="str">
        <f>VLOOKUP(TBL_Assignements[[#This Row],[Serv2]],Tableau1[],2,0)</f>
        <v>SM CRETON</v>
      </c>
      <c r="H231" s="126" t="str">
        <f>VLOOKUP(TBL_Assignements[[#This Row],[Serv3]],Tableau1[],2,0)</f>
        <v>SM DEL ROSSO</v>
      </c>
      <c r="I231" s="127" t="str">
        <f>VLOOKUP(TBL_Assignements[[#This Row],[spare]],Tableau1[],2,0)</f>
        <v>SM BONNIFAIT</v>
      </c>
      <c r="CD231" s="4">
        <v>45987</v>
      </c>
      <c r="CE231" s="68" t="s">
        <v>84</v>
      </c>
      <c r="CF231" s="68" t="s">
        <v>81</v>
      </c>
      <c r="CG231" t="s">
        <v>102</v>
      </c>
    </row>
    <row r="232" spans="1:85" ht="15.75" thickBot="1" x14ac:dyDescent="0.3">
      <c r="A232" s="22">
        <v>46156</v>
      </c>
      <c r="B232" s="23">
        <v>2</v>
      </c>
      <c r="C232" s="23">
        <v>13</v>
      </c>
      <c r="D232" s="23">
        <v>15</v>
      </c>
      <c r="E232" s="38">
        <v>22</v>
      </c>
      <c r="F232" s="126" t="str">
        <f>VLOOKUP(TBL_Assignements[[#This Row],[Serv1]],Tableau1[],2,0)</f>
        <v>SM RODIER</v>
      </c>
      <c r="G232" s="126" t="str">
        <f>VLOOKUP(TBL_Assignements[[#This Row],[Serv2]],Tableau1[],2,0)</f>
        <v>SM VRIGNAUD</v>
      </c>
      <c r="H232" s="126" t="str">
        <f>VLOOKUP(TBL_Assignements[[#This Row],[Serv3]],Tableau1[],2,0)</f>
        <v>SM CAMOU</v>
      </c>
      <c r="I232" s="127" t="str">
        <f>VLOOKUP(TBL_Assignements[[#This Row],[spare]],Tableau1[],2,0)</f>
        <v>SM TAILLANDIER</v>
      </c>
      <c r="CD232" s="4">
        <v>45987</v>
      </c>
      <c r="CE232" s="68" t="s">
        <v>84</v>
      </c>
      <c r="CF232" s="68" t="s">
        <v>81</v>
      </c>
      <c r="CG232" t="s">
        <v>89</v>
      </c>
    </row>
    <row r="233" spans="1:85" ht="15.75" thickBot="1" x14ac:dyDescent="0.3">
      <c r="A233" s="22">
        <v>46157</v>
      </c>
      <c r="B233" s="23">
        <v>25</v>
      </c>
      <c r="C233" s="23">
        <v>7</v>
      </c>
      <c r="D233" s="23">
        <v>24</v>
      </c>
      <c r="E233" s="38">
        <v>17</v>
      </c>
      <c r="F233" s="126" t="str">
        <f>VLOOKUP(TBL_Assignements[[#This Row],[Serv1]],Tableau1[],2,0)</f>
        <v>SM RISAL</v>
      </c>
      <c r="G233" s="126" t="str">
        <f>VLOOKUP(TBL_Assignements[[#This Row],[Serv2]],Tableau1[],2,0)</f>
        <v>SM BOUNNIN--LLENA</v>
      </c>
      <c r="H233" s="126" t="str">
        <f>VLOOKUP(TBL_Assignements[[#This Row],[Serv3]],Tableau1[],2,0)</f>
        <v>SM AZERTY</v>
      </c>
      <c r="I233" s="127" t="str">
        <f>VLOOKUP(TBL_Assignements[[#This Row],[spare]],Tableau1[],2,0)</f>
        <v>SM TRUPIT</v>
      </c>
      <c r="CD233" s="4">
        <v>45987</v>
      </c>
      <c r="CE233" s="68" t="s">
        <v>84</v>
      </c>
      <c r="CF233" s="68" t="s">
        <v>81</v>
      </c>
      <c r="CG233" t="s">
        <v>107</v>
      </c>
    </row>
    <row r="234" spans="1:85" ht="15.75" thickBot="1" x14ac:dyDescent="0.3">
      <c r="A234" s="22">
        <v>46158</v>
      </c>
      <c r="B234" s="23">
        <v>14</v>
      </c>
      <c r="C234" s="23">
        <v>8</v>
      </c>
      <c r="D234" s="23">
        <v>3</v>
      </c>
      <c r="E234" s="38">
        <v>18</v>
      </c>
      <c r="F234" s="126" t="str">
        <f>VLOOKUP(TBL_Assignements[[#This Row],[Serv1]],Tableau1[],2,0)</f>
        <v>SM LASNIER</v>
      </c>
      <c r="G234" s="126" t="str">
        <f>VLOOKUP(TBL_Assignements[[#This Row],[Serv2]],Tableau1[],2,0)</f>
        <v>SM DEL ROSSO</v>
      </c>
      <c r="H234" s="126" t="str">
        <f>VLOOKUP(TBL_Assignements[[#This Row],[Serv3]],Tableau1[],2,0)</f>
        <v>SM CRETON</v>
      </c>
      <c r="I234" s="127" t="str">
        <f>VLOOKUP(TBL_Assignements[[#This Row],[spare]],Tableau1[],2,0)</f>
        <v>SM DESAUTE</v>
      </c>
      <c r="CD234" s="4">
        <v>45987</v>
      </c>
      <c r="CE234" s="68" t="s">
        <v>84</v>
      </c>
      <c r="CF234" s="68" t="s">
        <v>74</v>
      </c>
      <c r="CG234" t="s">
        <v>95</v>
      </c>
    </row>
    <row r="235" spans="1:85" ht="15.75" thickBot="1" x14ac:dyDescent="0.3">
      <c r="A235" s="22">
        <v>46159</v>
      </c>
      <c r="B235" s="23">
        <v>2</v>
      </c>
      <c r="C235" s="23">
        <v>13</v>
      </c>
      <c r="D235" s="23">
        <v>25</v>
      </c>
      <c r="E235" s="38">
        <v>24</v>
      </c>
      <c r="F235" s="126" t="str">
        <f>VLOOKUP(TBL_Assignements[[#This Row],[Serv1]],Tableau1[],2,0)</f>
        <v>SM RODIER</v>
      </c>
      <c r="G235" s="126" t="str">
        <f>VLOOKUP(TBL_Assignements[[#This Row],[Serv2]],Tableau1[],2,0)</f>
        <v>SM VRIGNAUD</v>
      </c>
      <c r="H235" s="126" t="str">
        <f>VLOOKUP(TBL_Assignements[[#This Row],[Serv3]],Tableau1[],2,0)</f>
        <v>SM RISAL</v>
      </c>
      <c r="I235" s="127" t="str">
        <f>VLOOKUP(TBL_Assignements[[#This Row],[spare]],Tableau1[],2,0)</f>
        <v>SM AZERTY</v>
      </c>
      <c r="CD235" s="4">
        <v>45988</v>
      </c>
      <c r="CE235" s="68" t="s">
        <v>84</v>
      </c>
      <c r="CF235" s="68" t="s">
        <v>81</v>
      </c>
      <c r="CG235" t="s">
        <v>108</v>
      </c>
    </row>
    <row r="236" spans="1:85" ht="15.75" thickBot="1" x14ac:dyDescent="0.3">
      <c r="A236" s="22">
        <v>46160</v>
      </c>
      <c r="B236" s="23">
        <v>10</v>
      </c>
      <c r="C236" s="23">
        <v>5</v>
      </c>
      <c r="D236" s="23">
        <v>20</v>
      </c>
      <c r="E236" s="38">
        <v>23</v>
      </c>
      <c r="F236" s="126" t="str">
        <f>VLOOKUP(TBL_Assignements[[#This Row],[Serv1]],Tableau1[],2,0)</f>
        <v>SM JAN</v>
      </c>
      <c r="G236" s="126" t="str">
        <f>VLOOKUP(TBL_Assignements[[#This Row],[Serv2]],Tableau1[],2,0)</f>
        <v>SM POMARES</v>
      </c>
      <c r="H236" s="126" t="str">
        <f>VLOOKUP(TBL_Assignements[[#This Row],[Serv3]],Tableau1[],2,0)</f>
        <v>SM ENGRAND</v>
      </c>
      <c r="I236" s="127" t="str">
        <f>VLOOKUP(TBL_Assignements[[#This Row],[spare]],Tableau1[],2,0)</f>
        <v>SM TOURNAYRE</v>
      </c>
      <c r="CD236" s="4">
        <v>45988</v>
      </c>
      <c r="CE236" s="68" t="s">
        <v>84</v>
      </c>
      <c r="CF236" s="68" t="s">
        <v>81</v>
      </c>
      <c r="CG236" t="s">
        <v>93</v>
      </c>
    </row>
    <row r="237" spans="1:85" ht="15.75" thickBot="1" x14ac:dyDescent="0.3">
      <c r="A237" s="22">
        <v>46161</v>
      </c>
      <c r="B237" s="23">
        <v>16</v>
      </c>
      <c r="C237" s="23">
        <v>11</v>
      </c>
      <c r="D237" s="23">
        <v>9</v>
      </c>
      <c r="E237" s="38">
        <v>1</v>
      </c>
      <c r="F237" s="126" t="str">
        <f>VLOOKUP(TBL_Assignements[[#This Row],[Serv1]],Tableau1[],2,0)</f>
        <v>SM TAYLOR</v>
      </c>
      <c r="G237" s="126" t="str">
        <f>VLOOKUP(TBL_Assignements[[#This Row],[Serv2]],Tableau1[],2,0)</f>
        <v>SM PAILLARD</v>
      </c>
      <c r="H237" s="126" t="str">
        <f>VLOOKUP(TBL_Assignements[[#This Row],[Serv3]],Tableau1[],2,0)</f>
        <v>SM CHAPART</v>
      </c>
      <c r="I237" s="127" t="str">
        <f>VLOOKUP(TBL_Assignements[[#This Row],[spare]],Tableau1[],2,0)</f>
        <v>SM MANTEAU</v>
      </c>
      <c r="CD237" s="4">
        <v>45988</v>
      </c>
      <c r="CE237" s="68" t="s">
        <v>84</v>
      </c>
      <c r="CF237" s="68" t="s">
        <v>81</v>
      </c>
      <c r="CG237" t="s">
        <v>91</v>
      </c>
    </row>
    <row r="238" spans="1:85" ht="15.75" thickBot="1" x14ac:dyDescent="0.3">
      <c r="A238" s="22">
        <v>46162</v>
      </c>
      <c r="B238" s="23">
        <v>21</v>
      </c>
      <c r="C238" s="23">
        <v>6</v>
      </c>
      <c r="D238" s="23">
        <v>22</v>
      </c>
      <c r="E238" s="38">
        <v>4</v>
      </c>
      <c r="F238" s="126" t="str">
        <f>VLOOKUP(TBL_Assignements[[#This Row],[Serv1]],Tableau1[],2,0)</f>
        <v>SM BEULQUE</v>
      </c>
      <c r="G238" s="126" t="str">
        <f>VLOOKUP(TBL_Assignements[[#This Row],[Serv2]],Tableau1[],2,0)</f>
        <v>sm boury</v>
      </c>
      <c r="H238" s="126" t="str">
        <f>VLOOKUP(TBL_Assignements[[#This Row],[Serv3]],Tableau1[],2,0)</f>
        <v>SM TAILLANDIER</v>
      </c>
      <c r="I238" s="127" t="str">
        <f>VLOOKUP(TBL_Assignements[[#This Row],[spare]],Tableau1[],2,0)</f>
        <v>SM MARTIN</v>
      </c>
      <c r="CD238" s="4">
        <v>45988</v>
      </c>
      <c r="CE238" s="68" t="s">
        <v>84</v>
      </c>
      <c r="CF238" s="68" t="s">
        <v>74</v>
      </c>
      <c r="CG238" t="s">
        <v>92</v>
      </c>
    </row>
    <row r="239" spans="1:85" ht="15.75" thickBot="1" x14ac:dyDescent="0.3">
      <c r="A239" s="22">
        <v>46163</v>
      </c>
      <c r="B239" s="23">
        <v>19</v>
      </c>
      <c r="C239" s="23">
        <v>12</v>
      </c>
      <c r="D239" s="23">
        <v>15</v>
      </c>
      <c r="E239" s="38">
        <v>7</v>
      </c>
      <c r="F239" s="126" t="str">
        <f>VLOOKUP(TBL_Assignements[[#This Row],[Serv1]],Tableau1[],2,0)</f>
        <v>SM VERSPLATE</v>
      </c>
      <c r="G239" s="126" t="str">
        <f>VLOOKUP(TBL_Assignements[[#This Row],[Serv2]],Tableau1[],2,0)</f>
        <v>SM BONNIFAIT</v>
      </c>
      <c r="H239" s="126" t="str">
        <f>VLOOKUP(TBL_Assignements[[#This Row],[Serv3]],Tableau1[],2,0)</f>
        <v>SM CAMOU</v>
      </c>
      <c r="I239" s="127" t="str">
        <f>VLOOKUP(TBL_Assignements[[#This Row],[spare]],Tableau1[],2,0)</f>
        <v>SM BOUNNIN--LLENA</v>
      </c>
      <c r="CD239" s="4">
        <v>45989</v>
      </c>
      <c r="CE239" s="68" t="s">
        <v>84</v>
      </c>
      <c r="CF239" s="68" t="s">
        <v>81</v>
      </c>
      <c r="CG239" t="s">
        <v>104</v>
      </c>
    </row>
    <row r="240" spans="1:85" ht="15.75" thickBot="1" x14ac:dyDescent="0.3">
      <c r="A240" s="22">
        <v>46164</v>
      </c>
      <c r="B240" s="23">
        <v>1</v>
      </c>
      <c r="C240" s="23">
        <v>18</v>
      </c>
      <c r="D240" s="23">
        <v>23</v>
      </c>
      <c r="E240" s="38">
        <v>2</v>
      </c>
      <c r="F240" s="126" t="str">
        <f>VLOOKUP(TBL_Assignements[[#This Row],[Serv1]],Tableau1[],2,0)</f>
        <v>SM MANTEAU</v>
      </c>
      <c r="G240" s="126" t="str">
        <f>VLOOKUP(TBL_Assignements[[#This Row],[Serv2]],Tableau1[],2,0)</f>
        <v>SM DESAUTE</v>
      </c>
      <c r="H240" s="126" t="str">
        <f>VLOOKUP(TBL_Assignements[[#This Row],[Serv3]],Tableau1[],2,0)</f>
        <v>SM TOURNAYRE</v>
      </c>
      <c r="I240" s="127" t="str">
        <f>VLOOKUP(TBL_Assignements[[#This Row],[spare]],Tableau1[],2,0)</f>
        <v>SM RODIER</v>
      </c>
      <c r="CD240" s="4">
        <v>45989</v>
      </c>
      <c r="CE240" s="68" t="s">
        <v>84</v>
      </c>
      <c r="CF240" s="68" t="s">
        <v>81</v>
      </c>
      <c r="CG240" t="s">
        <v>98</v>
      </c>
    </row>
    <row r="241" spans="1:85" ht="15.75" thickBot="1" x14ac:dyDescent="0.3">
      <c r="A241" s="22">
        <v>46165</v>
      </c>
      <c r="B241" s="23">
        <v>7</v>
      </c>
      <c r="C241" s="23">
        <v>17</v>
      </c>
      <c r="D241" s="23">
        <v>4</v>
      </c>
      <c r="E241" s="38">
        <v>14</v>
      </c>
      <c r="F241" s="126" t="str">
        <f>VLOOKUP(TBL_Assignements[[#This Row],[Serv1]],Tableau1[],2,0)</f>
        <v>SM BOUNNIN--LLENA</v>
      </c>
      <c r="G241" s="126" t="str">
        <f>VLOOKUP(TBL_Assignements[[#This Row],[Serv2]],Tableau1[],2,0)</f>
        <v>SM TRUPIT</v>
      </c>
      <c r="H241" s="126" t="str">
        <f>VLOOKUP(TBL_Assignements[[#This Row],[Serv3]],Tableau1[],2,0)</f>
        <v>SM MARTIN</v>
      </c>
      <c r="I241" s="127" t="str">
        <f>VLOOKUP(TBL_Assignements[[#This Row],[spare]],Tableau1[],2,0)</f>
        <v>SM LASNIER</v>
      </c>
      <c r="CD241" s="4">
        <v>45989</v>
      </c>
      <c r="CE241" s="68" t="s">
        <v>84</v>
      </c>
      <c r="CF241" s="68" t="s">
        <v>81</v>
      </c>
      <c r="CG241" t="s">
        <v>90</v>
      </c>
    </row>
    <row r="242" spans="1:85" ht="15.75" thickBot="1" x14ac:dyDescent="0.3">
      <c r="A242" s="22">
        <v>46166</v>
      </c>
      <c r="B242" s="23">
        <v>16</v>
      </c>
      <c r="C242" s="23">
        <v>9</v>
      </c>
      <c r="D242" s="23">
        <v>11</v>
      </c>
      <c r="E242" s="38">
        <v>6</v>
      </c>
      <c r="F242" s="126" t="str">
        <f>VLOOKUP(TBL_Assignements[[#This Row],[Serv1]],Tableau1[],2,0)</f>
        <v>SM TAYLOR</v>
      </c>
      <c r="G242" s="126" t="str">
        <f>VLOOKUP(TBL_Assignements[[#This Row],[Serv2]],Tableau1[],2,0)</f>
        <v>SM CHAPART</v>
      </c>
      <c r="H242" s="126" t="str">
        <f>VLOOKUP(TBL_Assignements[[#This Row],[Serv3]],Tableau1[],2,0)</f>
        <v>SM PAILLARD</v>
      </c>
      <c r="I242" s="127" t="str">
        <f>VLOOKUP(TBL_Assignements[[#This Row],[spare]],Tableau1[],2,0)</f>
        <v>sm boury</v>
      </c>
      <c r="CD242" s="4">
        <v>45989</v>
      </c>
      <c r="CE242" s="68" t="s">
        <v>84</v>
      </c>
      <c r="CF242" s="68" t="s">
        <v>74</v>
      </c>
      <c r="CG242" t="s">
        <v>88</v>
      </c>
    </row>
    <row r="243" spans="1:85" ht="15.75" thickBot="1" x14ac:dyDescent="0.3">
      <c r="A243" s="22">
        <v>46167</v>
      </c>
      <c r="B243" s="23">
        <v>10</v>
      </c>
      <c r="C243" s="23">
        <v>20</v>
      </c>
      <c r="D243" s="23">
        <v>5</v>
      </c>
      <c r="E243" s="38">
        <v>8</v>
      </c>
      <c r="F243" s="126" t="str">
        <f>VLOOKUP(TBL_Assignements[[#This Row],[Serv1]],Tableau1[],2,0)</f>
        <v>SM JAN</v>
      </c>
      <c r="G243" s="126" t="str">
        <f>VLOOKUP(TBL_Assignements[[#This Row],[Serv2]],Tableau1[],2,0)</f>
        <v>SM ENGRAND</v>
      </c>
      <c r="H243" s="126" t="str">
        <f>VLOOKUP(TBL_Assignements[[#This Row],[Serv3]],Tableau1[],2,0)</f>
        <v>SM POMARES</v>
      </c>
      <c r="I243" s="127" t="str">
        <f>VLOOKUP(TBL_Assignements[[#This Row],[spare]],Tableau1[],2,0)</f>
        <v>SM DEL ROSSO</v>
      </c>
      <c r="CD243" s="4">
        <v>45990</v>
      </c>
      <c r="CE243" s="68" t="s">
        <v>85</v>
      </c>
      <c r="CF243" s="68" t="s">
        <v>81</v>
      </c>
      <c r="CG243" t="s">
        <v>133</v>
      </c>
    </row>
    <row r="244" spans="1:85" ht="15.75" thickBot="1" x14ac:dyDescent="0.3">
      <c r="A244" s="22">
        <v>46168</v>
      </c>
      <c r="B244" s="23">
        <v>3</v>
      </c>
      <c r="C244" s="23">
        <v>21</v>
      </c>
      <c r="D244" s="23">
        <v>12</v>
      </c>
      <c r="E244" s="38">
        <v>25</v>
      </c>
      <c r="F244" s="126" t="str">
        <f>VLOOKUP(TBL_Assignements[[#This Row],[Serv1]],Tableau1[],2,0)</f>
        <v>SM CRETON</v>
      </c>
      <c r="G244" s="126" t="str">
        <f>VLOOKUP(TBL_Assignements[[#This Row],[Serv2]],Tableau1[],2,0)</f>
        <v>SM BEULQUE</v>
      </c>
      <c r="H244" s="126" t="str">
        <f>VLOOKUP(TBL_Assignements[[#This Row],[Serv3]],Tableau1[],2,0)</f>
        <v>SM BONNIFAIT</v>
      </c>
      <c r="I244" s="127" t="str">
        <f>VLOOKUP(TBL_Assignements[[#This Row],[spare]],Tableau1[],2,0)</f>
        <v>SM RISAL</v>
      </c>
      <c r="CD244" s="4">
        <v>45990</v>
      </c>
      <c r="CE244" s="68" t="s">
        <v>85</v>
      </c>
      <c r="CF244" s="68" t="s">
        <v>81</v>
      </c>
      <c r="CG244" t="s">
        <v>101</v>
      </c>
    </row>
    <row r="245" spans="1:85" ht="15.75" thickBot="1" x14ac:dyDescent="0.3">
      <c r="A245" s="22">
        <v>46169</v>
      </c>
      <c r="B245" s="23">
        <v>22</v>
      </c>
      <c r="C245" s="23">
        <v>19</v>
      </c>
      <c r="D245" s="23">
        <v>24</v>
      </c>
      <c r="E245" s="38">
        <v>15</v>
      </c>
      <c r="F245" s="126" t="str">
        <f>VLOOKUP(TBL_Assignements[[#This Row],[Serv1]],Tableau1[],2,0)</f>
        <v>SM TAILLANDIER</v>
      </c>
      <c r="G245" s="126" t="str">
        <f>VLOOKUP(TBL_Assignements[[#This Row],[Serv2]],Tableau1[],2,0)</f>
        <v>SM VERSPLATE</v>
      </c>
      <c r="H245" s="126" t="str">
        <f>VLOOKUP(TBL_Assignements[[#This Row],[Serv3]],Tableau1[],2,0)</f>
        <v>SM AZERTY</v>
      </c>
      <c r="I245" s="127" t="str">
        <f>VLOOKUP(TBL_Assignements[[#This Row],[spare]],Tableau1[],2,0)</f>
        <v>SM CAMOU</v>
      </c>
      <c r="CD245" s="4">
        <v>45990</v>
      </c>
      <c r="CE245" s="68" t="s">
        <v>85</v>
      </c>
      <c r="CF245" s="68" t="s">
        <v>81</v>
      </c>
      <c r="CG245" t="s">
        <v>134</v>
      </c>
    </row>
    <row r="246" spans="1:85" ht="15.75" thickBot="1" x14ac:dyDescent="0.3">
      <c r="A246" s="22">
        <v>46170</v>
      </c>
      <c r="B246" s="23">
        <v>13</v>
      </c>
      <c r="C246" s="23">
        <v>23</v>
      </c>
      <c r="D246" s="23">
        <v>1</v>
      </c>
      <c r="E246" s="38">
        <v>3</v>
      </c>
      <c r="F246" s="126" t="str">
        <f>VLOOKUP(TBL_Assignements[[#This Row],[Serv1]],Tableau1[],2,0)</f>
        <v>SM VRIGNAUD</v>
      </c>
      <c r="G246" s="126" t="str">
        <f>VLOOKUP(TBL_Assignements[[#This Row],[Serv2]],Tableau1[],2,0)</f>
        <v>SM TOURNAYRE</v>
      </c>
      <c r="H246" s="126" t="str">
        <f>VLOOKUP(TBL_Assignements[[#This Row],[Serv3]],Tableau1[],2,0)</f>
        <v>SM MANTEAU</v>
      </c>
      <c r="I246" s="127" t="str">
        <f>VLOOKUP(TBL_Assignements[[#This Row],[spare]],Tableau1[],2,0)</f>
        <v>SM CRETON</v>
      </c>
      <c r="CD246" s="4">
        <v>45990</v>
      </c>
      <c r="CE246" s="68" t="s">
        <v>85</v>
      </c>
      <c r="CF246" s="68" t="s">
        <v>74</v>
      </c>
      <c r="CG246" t="s">
        <v>135</v>
      </c>
    </row>
    <row r="247" spans="1:85" ht="15.75" thickBot="1" x14ac:dyDescent="0.3">
      <c r="A247" s="22">
        <v>46171</v>
      </c>
      <c r="B247" s="23">
        <v>2</v>
      </c>
      <c r="C247" s="23">
        <v>14</v>
      </c>
      <c r="D247" s="23">
        <v>6</v>
      </c>
      <c r="E247" s="38">
        <v>5</v>
      </c>
      <c r="F247" s="126" t="str">
        <f>VLOOKUP(TBL_Assignements[[#This Row],[Serv1]],Tableau1[],2,0)</f>
        <v>SM RODIER</v>
      </c>
      <c r="G247" s="126" t="str">
        <f>VLOOKUP(TBL_Assignements[[#This Row],[Serv2]],Tableau1[],2,0)</f>
        <v>SM LASNIER</v>
      </c>
      <c r="H247" s="126" t="str">
        <f>VLOOKUP(TBL_Assignements[[#This Row],[Serv3]],Tableau1[],2,0)</f>
        <v>sm boury</v>
      </c>
      <c r="I247" s="127" t="str">
        <f>VLOOKUP(TBL_Assignements[[#This Row],[spare]],Tableau1[],2,0)</f>
        <v>SM POMARES</v>
      </c>
      <c r="CD247" s="4">
        <v>45991</v>
      </c>
      <c r="CE247" s="68" t="s">
        <v>85</v>
      </c>
      <c r="CF247" s="68" t="s">
        <v>81</v>
      </c>
      <c r="CG247" t="s">
        <v>87</v>
      </c>
    </row>
    <row r="248" spans="1:85" ht="15.75" thickBot="1" x14ac:dyDescent="0.3">
      <c r="A248" s="22">
        <v>46172</v>
      </c>
      <c r="B248" s="23">
        <v>8</v>
      </c>
      <c r="C248" s="23">
        <v>18</v>
      </c>
      <c r="D248" s="23">
        <v>15</v>
      </c>
      <c r="E248" s="38">
        <v>16</v>
      </c>
      <c r="F248" s="126" t="str">
        <f>VLOOKUP(TBL_Assignements[[#This Row],[Serv1]],Tableau1[],2,0)</f>
        <v>SM DEL ROSSO</v>
      </c>
      <c r="G248" s="126" t="str">
        <f>VLOOKUP(TBL_Assignements[[#This Row],[Serv2]],Tableau1[],2,0)</f>
        <v>SM DESAUTE</v>
      </c>
      <c r="H248" s="126" t="str">
        <f>VLOOKUP(TBL_Assignements[[#This Row],[Serv3]],Tableau1[],2,0)</f>
        <v>SM CAMOU</v>
      </c>
      <c r="I248" s="127" t="str">
        <f>VLOOKUP(TBL_Assignements[[#This Row],[spare]],Tableau1[],2,0)</f>
        <v>SM TAYLOR</v>
      </c>
      <c r="CD248" s="4">
        <v>45991</v>
      </c>
      <c r="CE248" s="68" t="s">
        <v>85</v>
      </c>
      <c r="CF248" s="68" t="s">
        <v>81</v>
      </c>
      <c r="CG248" t="s">
        <v>106</v>
      </c>
    </row>
    <row r="249" spans="1:85" ht="15.75" thickBot="1" x14ac:dyDescent="0.3">
      <c r="A249" s="22">
        <v>46173</v>
      </c>
      <c r="B249" s="23">
        <v>7</v>
      </c>
      <c r="C249" s="23">
        <v>25</v>
      </c>
      <c r="D249" s="23">
        <v>17</v>
      </c>
      <c r="E249" s="38">
        <v>20</v>
      </c>
      <c r="F249" s="126" t="str">
        <f>VLOOKUP(TBL_Assignements[[#This Row],[Serv1]],Tableau1[],2,0)</f>
        <v>SM BOUNNIN--LLENA</v>
      </c>
      <c r="G249" s="126" t="str">
        <f>VLOOKUP(TBL_Assignements[[#This Row],[Serv2]],Tableau1[],2,0)</f>
        <v>SM RISAL</v>
      </c>
      <c r="H249" s="126" t="str">
        <f>VLOOKUP(TBL_Assignements[[#This Row],[Serv3]],Tableau1[],2,0)</f>
        <v>SM TRUPIT</v>
      </c>
      <c r="I249" s="127" t="str">
        <f>VLOOKUP(TBL_Assignements[[#This Row],[spare]],Tableau1[],2,0)</f>
        <v>SM ENGRAND</v>
      </c>
      <c r="CD249" s="4">
        <v>45991</v>
      </c>
      <c r="CE249" s="68" t="s">
        <v>85</v>
      </c>
      <c r="CF249" s="68" t="s">
        <v>81</v>
      </c>
      <c r="CG249" t="s">
        <v>94</v>
      </c>
    </row>
    <row r="250" spans="1:85" ht="15.75" thickBot="1" x14ac:dyDescent="0.3">
      <c r="A250" s="22">
        <v>46174</v>
      </c>
      <c r="B250" s="23">
        <v>4</v>
      </c>
      <c r="C250" s="23">
        <v>9</v>
      </c>
      <c r="D250" s="23">
        <v>24</v>
      </c>
      <c r="E250" s="38">
        <v>11</v>
      </c>
      <c r="F250" s="126" t="str">
        <f>VLOOKUP(TBL_Assignements[[#This Row],[Serv1]],Tableau1[],2,0)</f>
        <v>SM MARTIN</v>
      </c>
      <c r="G250" s="126" t="str">
        <f>VLOOKUP(TBL_Assignements[[#This Row],[Serv2]],Tableau1[],2,0)</f>
        <v>SM CHAPART</v>
      </c>
      <c r="H250" s="126" t="str">
        <f>VLOOKUP(TBL_Assignements[[#This Row],[Serv3]],Tableau1[],2,0)</f>
        <v>SM AZERTY</v>
      </c>
      <c r="I250" s="127" t="str">
        <f>VLOOKUP(TBL_Assignements[[#This Row],[spare]],Tableau1[],2,0)</f>
        <v>SM PAILLARD</v>
      </c>
      <c r="CD250" s="4">
        <v>45991</v>
      </c>
      <c r="CE250" s="68" t="s">
        <v>85</v>
      </c>
      <c r="CF250" s="68" t="s">
        <v>74</v>
      </c>
      <c r="CG250" t="s">
        <v>105</v>
      </c>
    </row>
    <row r="251" spans="1:85" ht="15.75" thickBot="1" x14ac:dyDescent="0.3">
      <c r="A251" s="22">
        <v>46175</v>
      </c>
      <c r="B251" s="23">
        <v>13</v>
      </c>
      <c r="C251" s="23">
        <v>10</v>
      </c>
      <c r="D251" s="23">
        <v>22</v>
      </c>
      <c r="E251" s="38">
        <v>19</v>
      </c>
      <c r="F251" s="126" t="str">
        <f>VLOOKUP(TBL_Assignements[[#This Row],[Serv1]],Tableau1[],2,0)</f>
        <v>SM VRIGNAUD</v>
      </c>
      <c r="G251" s="126" t="str">
        <f>VLOOKUP(TBL_Assignements[[#This Row],[Serv2]],Tableau1[],2,0)</f>
        <v>SM JAN</v>
      </c>
      <c r="H251" s="126" t="str">
        <f>VLOOKUP(TBL_Assignements[[#This Row],[Serv3]],Tableau1[],2,0)</f>
        <v>SM TAILLANDIER</v>
      </c>
      <c r="I251" s="127" t="str">
        <f>VLOOKUP(TBL_Assignements[[#This Row],[spare]],Tableau1[],2,0)</f>
        <v>SM VERSPLATE</v>
      </c>
      <c r="CD251" s="4">
        <v>45992</v>
      </c>
      <c r="CE251" s="68" t="s">
        <v>84</v>
      </c>
      <c r="CF251" s="68" t="s">
        <v>81</v>
      </c>
      <c r="CG251" t="s">
        <v>102</v>
      </c>
    </row>
    <row r="252" spans="1:85" ht="15.75" thickBot="1" x14ac:dyDescent="0.3">
      <c r="A252" s="22">
        <v>46176</v>
      </c>
      <c r="B252" s="23">
        <v>12</v>
      </c>
      <c r="C252" s="23">
        <v>21</v>
      </c>
      <c r="D252" s="23">
        <v>25</v>
      </c>
      <c r="E252" s="38">
        <v>9</v>
      </c>
      <c r="F252" s="126" t="str">
        <f>VLOOKUP(TBL_Assignements[[#This Row],[Serv1]],Tableau1[],2,0)</f>
        <v>SM BONNIFAIT</v>
      </c>
      <c r="G252" s="126" t="str">
        <f>VLOOKUP(TBL_Assignements[[#This Row],[Serv2]],Tableau1[],2,0)</f>
        <v>SM BEULQUE</v>
      </c>
      <c r="H252" s="126" t="str">
        <f>VLOOKUP(TBL_Assignements[[#This Row],[Serv3]],Tableau1[],2,0)</f>
        <v>SM RISAL</v>
      </c>
      <c r="I252" s="127" t="str">
        <f>VLOOKUP(TBL_Assignements[[#This Row],[spare]],Tableau1[],2,0)</f>
        <v>SM CHAPART</v>
      </c>
      <c r="CD252" s="4">
        <v>45992</v>
      </c>
      <c r="CE252" s="68" t="s">
        <v>84</v>
      </c>
      <c r="CF252" s="68" t="s">
        <v>81</v>
      </c>
      <c r="CG252" t="s">
        <v>96</v>
      </c>
    </row>
    <row r="253" spans="1:85" ht="15.75" thickBot="1" x14ac:dyDescent="0.3">
      <c r="A253" s="22">
        <v>46177</v>
      </c>
      <c r="B253" s="23">
        <v>18</v>
      </c>
      <c r="C253" s="23">
        <v>16</v>
      </c>
      <c r="D253" s="23">
        <v>7</v>
      </c>
      <c r="E253" s="38">
        <v>10</v>
      </c>
      <c r="F253" s="126" t="str">
        <f>VLOOKUP(TBL_Assignements[[#This Row],[Serv1]],Tableau1[],2,0)</f>
        <v>SM DESAUTE</v>
      </c>
      <c r="G253" s="126" t="str">
        <f>VLOOKUP(TBL_Assignements[[#This Row],[Serv2]],Tableau1[],2,0)</f>
        <v>SM TAYLOR</v>
      </c>
      <c r="H253" s="126" t="str">
        <f>VLOOKUP(TBL_Assignements[[#This Row],[Serv3]],Tableau1[],2,0)</f>
        <v>SM BOUNNIN--LLENA</v>
      </c>
      <c r="I253" s="127" t="str">
        <f>VLOOKUP(TBL_Assignements[[#This Row],[spare]],Tableau1[],2,0)</f>
        <v>SM JAN</v>
      </c>
      <c r="CD253" s="4">
        <v>45992</v>
      </c>
      <c r="CE253" s="68" t="s">
        <v>84</v>
      </c>
      <c r="CF253" s="68" t="s">
        <v>81</v>
      </c>
      <c r="CG253" t="s">
        <v>99</v>
      </c>
    </row>
    <row r="254" spans="1:85" ht="15.75" thickBot="1" x14ac:dyDescent="0.3">
      <c r="A254" s="22">
        <v>46178</v>
      </c>
      <c r="B254" s="23">
        <v>8</v>
      </c>
      <c r="C254" s="23">
        <v>17</v>
      </c>
      <c r="D254" s="23">
        <v>11</v>
      </c>
      <c r="E254" s="38">
        <v>24</v>
      </c>
      <c r="F254" s="126" t="str">
        <f>VLOOKUP(TBL_Assignements[[#This Row],[Serv1]],Tableau1[],2,0)</f>
        <v>SM DEL ROSSO</v>
      </c>
      <c r="G254" s="126" t="str">
        <f>VLOOKUP(TBL_Assignements[[#This Row],[Serv2]],Tableau1[],2,0)</f>
        <v>SM TRUPIT</v>
      </c>
      <c r="H254" s="126" t="str">
        <f>VLOOKUP(TBL_Assignements[[#This Row],[Serv3]],Tableau1[],2,0)</f>
        <v>SM PAILLARD</v>
      </c>
      <c r="I254" s="127" t="str">
        <f>VLOOKUP(TBL_Assignements[[#This Row],[spare]],Tableau1[],2,0)</f>
        <v>SM AZERTY</v>
      </c>
      <c r="CD254" s="4">
        <v>45992</v>
      </c>
      <c r="CE254" s="68" t="s">
        <v>84</v>
      </c>
      <c r="CF254" s="68" t="s">
        <v>74</v>
      </c>
      <c r="CG254" t="s">
        <v>103</v>
      </c>
    </row>
    <row r="255" spans="1:85" ht="15.75" thickBot="1" x14ac:dyDescent="0.3">
      <c r="A255" s="22">
        <v>46179</v>
      </c>
      <c r="B255" s="23">
        <v>5</v>
      </c>
      <c r="C255" s="23">
        <v>3</v>
      </c>
      <c r="D255" s="23">
        <v>2</v>
      </c>
      <c r="E255" s="38">
        <v>22</v>
      </c>
      <c r="F255" s="126" t="str">
        <f>VLOOKUP(TBL_Assignements[[#This Row],[Serv1]],Tableau1[],2,0)</f>
        <v>SM POMARES</v>
      </c>
      <c r="G255" s="126" t="str">
        <f>VLOOKUP(TBL_Assignements[[#This Row],[Serv2]],Tableau1[],2,0)</f>
        <v>SM CRETON</v>
      </c>
      <c r="H255" s="126" t="str">
        <f>VLOOKUP(TBL_Assignements[[#This Row],[Serv3]],Tableau1[],2,0)</f>
        <v>SM RODIER</v>
      </c>
      <c r="I255" s="127" t="str">
        <f>VLOOKUP(TBL_Assignements[[#This Row],[spare]],Tableau1[],2,0)</f>
        <v>SM TAILLANDIER</v>
      </c>
      <c r="CD255" s="4">
        <v>45993</v>
      </c>
      <c r="CE255" s="68" t="s">
        <v>84</v>
      </c>
      <c r="CF255" s="68" t="s">
        <v>81</v>
      </c>
      <c r="CG255" t="s">
        <v>100</v>
      </c>
    </row>
    <row r="256" spans="1:85" ht="15.75" thickBot="1" x14ac:dyDescent="0.3">
      <c r="A256" s="22">
        <v>46180</v>
      </c>
      <c r="B256" s="23">
        <v>23</v>
      </c>
      <c r="C256" s="23">
        <v>15</v>
      </c>
      <c r="D256" s="23">
        <v>1</v>
      </c>
      <c r="E256" s="38">
        <v>21</v>
      </c>
      <c r="F256" s="126" t="str">
        <f>VLOOKUP(TBL_Assignements[[#This Row],[Serv1]],Tableau1[],2,0)</f>
        <v>SM TOURNAYRE</v>
      </c>
      <c r="G256" s="126" t="str">
        <f>VLOOKUP(TBL_Assignements[[#This Row],[Serv2]],Tableau1[],2,0)</f>
        <v>SM CAMOU</v>
      </c>
      <c r="H256" s="126" t="str">
        <f>VLOOKUP(TBL_Assignements[[#This Row],[Serv3]],Tableau1[],2,0)</f>
        <v>SM MANTEAU</v>
      </c>
      <c r="I256" s="127" t="str">
        <f>VLOOKUP(TBL_Assignements[[#This Row],[spare]],Tableau1[],2,0)</f>
        <v>SM BEULQUE</v>
      </c>
      <c r="CD256" s="4">
        <v>45993</v>
      </c>
      <c r="CE256" s="68" t="s">
        <v>84</v>
      </c>
      <c r="CF256" s="68" t="s">
        <v>81</v>
      </c>
      <c r="CG256" t="s">
        <v>97</v>
      </c>
    </row>
    <row r="257" spans="1:85" ht="15.75" thickBot="1" x14ac:dyDescent="0.3">
      <c r="A257" s="22">
        <v>46181</v>
      </c>
      <c r="B257" s="23">
        <v>4</v>
      </c>
      <c r="C257" s="23">
        <v>14</v>
      </c>
      <c r="D257" s="23">
        <v>6</v>
      </c>
      <c r="E257" s="38">
        <v>12</v>
      </c>
      <c r="F257" s="126" t="str">
        <f>VLOOKUP(TBL_Assignements[[#This Row],[Serv1]],Tableau1[],2,0)</f>
        <v>SM MARTIN</v>
      </c>
      <c r="G257" s="126" t="str">
        <f>VLOOKUP(TBL_Assignements[[#This Row],[Serv2]],Tableau1[],2,0)</f>
        <v>SM LASNIER</v>
      </c>
      <c r="H257" s="126" t="str">
        <f>VLOOKUP(TBL_Assignements[[#This Row],[Serv3]],Tableau1[],2,0)</f>
        <v>sm boury</v>
      </c>
      <c r="I257" s="127" t="str">
        <f>VLOOKUP(TBL_Assignements[[#This Row],[spare]],Tableau1[],2,0)</f>
        <v>SM BONNIFAIT</v>
      </c>
      <c r="CD257" s="4">
        <v>45993</v>
      </c>
      <c r="CE257" s="68" t="s">
        <v>84</v>
      </c>
      <c r="CF257" s="68" t="s">
        <v>81</v>
      </c>
      <c r="CG257" t="s">
        <v>95</v>
      </c>
    </row>
    <row r="258" spans="1:85" ht="15.75" thickBot="1" x14ac:dyDescent="0.3">
      <c r="A258" s="22">
        <v>46182</v>
      </c>
      <c r="B258" s="23">
        <v>20</v>
      </c>
      <c r="C258" s="23">
        <v>19</v>
      </c>
      <c r="D258" s="23">
        <v>13</v>
      </c>
      <c r="E258" s="38">
        <v>5</v>
      </c>
      <c r="F258" s="126" t="str">
        <f>VLOOKUP(TBL_Assignements[[#This Row],[Serv1]],Tableau1[],2,0)</f>
        <v>SM ENGRAND</v>
      </c>
      <c r="G258" s="126" t="str">
        <f>VLOOKUP(TBL_Assignements[[#This Row],[Serv2]],Tableau1[],2,0)</f>
        <v>SM VERSPLATE</v>
      </c>
      <c r="H258" s="126" t="str">
        <f>VLOOKUP(TBL_Assignements[[#This Row],[Serv3]],Tableau1[],2,0)</f>
        <v>SM VRIGNAUD</v>
      </c>
      <c r="I258" s="127" t="str">
        <f>VLOOKUP(TBL_Assignements[[#This Row],[spare]],Tableau1[],2,0)</f>
        <v>SM POMARES</v>
      </c>
      <c r="CD258" s="4">
        <v>45993</v>
      </c>
      <c r="CE258" s="68" t="s">
        <v>84</v>
      </c>
      <c r="CF258" s="68" t="s">
        <v>74</v>
      </c>
      <c r="CG258" t="s">
        <v>94</v>
      </c>
    </row>
    <row r="259" spans="1:85" ht="15.75" thickBot="1" x14ac:dyDescent="0.3">
      <c r="A259" s="22">
        <v>46183</v>
      </c>
      <c r="B259" s="23">
        <v>8</v>
      </c>
      <c r="C259" s="23">
        <v>7</v>
      </c>
      <c r="D259" s="23">
        <v>2</v>
      </c>
      <c r="E259" s="38">
        <v>23</v>
      </c>
      <c r="F259" s="126" t="str">
        <f>VLOOKUP(TBL_Assignements[[#This Row],[Serv1]],Tableau1[],2,0)</f>
        <v>SM DEL ROSSO</v>
      </c>
      <c r="G259" s="126" t="str">
        <f>VLOOKUP(TBL_Assignements[[#This Row],[Serv2]],Tableau1[],2,0)</f>
        <v>SM BOUNNIN--LLENA</v>
      </c>
      <c r="H259" s="126" t="str">
        <f>VLOOKUP(TBL_Assignements[[#This Row],[Serv3]],Tableau1[],2,0)</f>
        <v>SM RODIER</v>
      </c>
      <c r="I259" s="127" t="str">
        <f>VLOOKUP(TBL_Assignements[[#This Row],[spare]],Tableau1[],2,0)</f>
        <v>SM TOURNAYRE</v>
      </c>
      <c r="CD259" s="4">
        <v>45994</v>
      </c>
      <c r="CE259" s="68" t="s">
        <v>84</v>
      </c>
      <c r="CF259" s="68" t="s">
        <v>81</v>
      </c>
      <c r="CG259" t="s">
        <v>89</v>
      </c>
    </row>
    <row r="260" spans="1:85" ht="15.75" thickBot="1" x14ac:dyDescent="0.3">
      <c r="A260" s="22">
        <v>46184</v>
      </c>
      <c r="B260" s="23">
        <v>3</v>
      </c>
      <c r="C260" s="23">
        <v>18</v>
      </c>
      <c r="D260" s="23">
        <v>15</v>
      </c>
      <c r="E260" s="38">
        <v>13</v>
      </c>
      <c r="F260" s="126" t="str">
        <f>VLOOKUP(TBL_Assignements[[#This Row],[Serv1]],Tableau1[],2,0)</f>
        <v>SM CRETON</v>
      </c>
      <c r="G260" s="126" t="str">
        <f>VLOOKUP(TBL_Assignements[[#This Row],[Serv2]],Tableau1[],2,0)</f>
        <v>SM DESAUTE</v>
      </c>
      <c r="H260" s="126" t="str">
        <f>VLOOKUP(TBL_Assignements[[#This Row],[Serv3]],Tableau1[],2,0)</f>
        <v>SM CAMOU</v>
      </c>
      <c r="I260" s="127" t="str">
        <f>VLOOKUP(TBL_Assignements[[#This Row],[spare]],Tableau1[],2,0)</f>
        <v>SM VRIGNAUD</v>
      </c>
      <c r="CD260" s="4">
        <v>45994</v>
      </c>
      <c r="CE260" s="68" t="s">
        <v>84</v>
      </c>
      <c r="CF260" s="68" t="s">
        <v>81</v>
      </c>
      <c r="CG260" t="s">
        <v>107</v>
      </c>
    </row>
    <row r="261" spans="1:85" ht="15.75" thickBot="1" x14ac:dyDescent="0.3">
      <c r="A261" s="22">
        <v>46185</v>
      </c>
      <c r="B261" s="23">
        <v>25</v>
      </c>
      <c r="C261" s="23">
        <v>16</v>
      </c>
      <c r="D261" s="23">
        <v>1</v>
      </c>
      <c r="E261" s="38">
        <v>17</v>
      </c>
      <c r="F261" s="126" t="str">
        <f>VLOOKUP(TBL_Assignements[[#This Row],[Serv1]],Tableau1[],2,0)</f>
        <v>SM RISAL</v>
      </c>
      <c r="G261" s="126" t="str">
        <f>VLOOKUP(TBL_Assignements[[#This Row],[Serv2]],Tableau1[],2,0)</f>
        <v>SM TAYLOR</v>
      </c>
      <c r="H261" s="126" t="str">
        <f>VLOOKUP(TBL_Assignements[[#This Row],[Serv3]],Tableau1[],2,0)</f>
        <v>SM MANTEAU</v>
      </c>
      <c r="I261" s="127" t="str">
        <f>VLOOKUP(TBL_Assignements[[#This Row],[spare]],Tableau1[],2,0)</f>
        <v>SM TRUPIT</v>
      </c>
      <c r="CD261" s="4">
        <v>45994</v>
      </c>
      <c r="CE261" s="68" t="s">
        <v>84</v>
      </c>
      <c r="CF261" s="68" t="s">
        <v>81</v>
      </c>
      <c r="CG261" t="s">
        <v>92</v>
      </c>
    </row>
    <row r="262" spans="1:85" ht="15.75" thickBot="1" x14ac:dyDescent="0.3">
      <c r="A262" s="22">
        <v>46186</v>
      </c>
      <c r="B262" s="23">
        <v>20</v>
      </c>
      <c r="C262" s="23">
        <v>6</v>
      </c>
      <c r="D262" s="23">
        <v>14</v>
      </c>
      <c r="E262" s="38">
        <v>11</v>
      </c>
      <c r="F262" s="126" t="str">
        <f>VLOOKUP(TBL_Assignements[[#This Row],[Serv1]],Tableau1[],2,0)</f>
        <v>SM ENGRAND</v>
      </c>
      <c r="G262" s="126" t="str">
        <f>VLOOKUP(TBL_Assignements[[#This Row],[Serv2]],Tableau1[],2,0)</f>
        <v>sm boury</v>
      </c>
      <c r="H262" s="126" t="str">
        <f>VLOOKUP(TBL_Assignements[[#This Row],[Serv3]],Tableau1[],2,0)</f>
        <v>SM LASNIER</v>
      </c>
      <c r="I262" s="127" t="str">
        <f>VLOOKUP(TBL_Assignements[[#This Row],[spare]],Tableau1[],2,0)</f>
        <v>SM PAILLARD</v>
      </c>
      <c r="CD262" s="4">
        <v>45994</v>
      </c>
      <c r="CE262" s="68" t="s">
        <v>84</v>
      </c>
      <c r="CF262" s="68" t="s">
        <v>74</v>
      </c>
      <c r="CG262" t="s">
        <v>98</v>
      </c>
    </row>
    <row r="263" spans="1:85" ht="15.75" thickBot="1" x14ac:dyDescent="0.3">
      <c r="A263" s="22">
        <v>46187</v>
      </c>
      <c r="B263" s="23">
        <v>22</v>
      </c>
      <c r="C263" s="23">
        <v>19</v>
      </c>
      <c r="D263" s="23">
        <v>12</v>
      </c>
      <c r="E263" s="38">
        <v>9</v>
      </c>
      <c r="F263" s="126" t="str">
        <f>VLOOKUP(TBL_Assignements[[#This Row],[Serv1]],Tableau1[],2,0)</f>
        <v>SM TAILLANDIER</v>
      </c>
      <c r="G263" s="126" t="str">
        <f>VLOOKUP(TBL_Assignements[[#This Row],[Serv2]],Tableau1[],2,0)</f>
        <v>SM VERSPLATE</v>
      </c>
      <c r="H263" s="126" t="str">
        <f>VLOOKUP(TBL_Assignements[[#This Row],[Serv3]],Tableau1[],2,0)</f>
        <v>SM BONNIFAIT</v>
      </c>
      <c r="I263" s="127" t="str">
        <f>VLOOKUP(TBL_Assignements[[#This Row],[spare]],Tableau1[],2,0)</f>
        <v>SM CHAPART</v>
      </c>
      <c r="CD263" s="4">
        <v>45995</v>
      </c>
      <c r="CE263" s="68" t="s">
        <v>84</v>
      </c>
      <c r="CF263" s="68" t="s">
        <v>81</v>
      </c>
      <c r="CG263" t="s">
        <v>135</v>
      </c>
    </row>
    <row r="264" spans="1:85" ht="15.75" thickBot="1" x14ac:dyDescent="0.3">
      <c r="A264" s="22">
        <v>46188</v>
      </c>
      <c r="B264" s="23">
        <v>24</v>
      </c>
      <c r="C264" s="23">
        <v>4</v>
      </c>
      <c r="D264" s="23">
        <v>10</v>
      </c>
      <c r="E264" s="38">
        <v>21</v>
      </c>
      <c r="F264" s="126" t="str">
        <f>VLOOKUP(TBL_Assignements[[#This Row],[Serv1]],Tableau1[],2,0)</f>
        <v>SM AZERTY</v>
      </c>
      <c r="G264" s="126" t="str">
        <f>VLOOKUP(TBL_Assignements[[#This Row],[Serv2]],Tableau1[],2,0)</f>
        <v>SM MARTIN</v>
      </c>
      <c r="H264" s="126" t="str">
        <f>VLOOKUP(TBL_Assignements[[#This Row],[Serv3]],Tableau1[],2,0)</f>
        <v>SM JAN</v>
      </c>
      <c r="I264" s="127" t="str">
        <f>VLOOKUP(TBL_Assignements[[#This Row],[spare]],Tableau1[],2,0)</f>
        <v>SM BEULQUE</v>
      </c>
      <c r="CD264" s="4">
        <v>45995</v>
      </c>
      <c r="CE264" s="68" t="s">
        <v>84</v>
      </c>
      <c r="CF264" s="68" t="s">
        <v>81</v>
      </c>
      <c r="CG264" t="s">
        <v>91</v>
      </c>
    </row>
    <row r="265" spans="1:85" ht="15.75" thickBot="1" x14ac:dyDescent="0.3">
      <c r="A265" s="22">
        <v>46189</v>
      </c>
      <c r="B265" s="23">
        <v>23</v>
      </c>
      <c r="C265" s="23">
        <v>5</v>
      </c>
      <c r="D265" s="23">
        <v>17</v>
      </c>
      <c r="E265" s="38">
        <v>2</v>
      </c>
      <c r="F265" s="126" t="str">
        <f>VLOOKUP(TBL_Assignements[[#This Row],[Serv1]],Tableau1[],2,0)</f>
        <v>SM TOURNAYRE</v>
      </c>
      <c r="G265" s="126" t="str">
        <f>VLOOKUP(TBL_Assignements[[#This Row],[Serv2]],Tableau1[],2,0)</f>
        <v>SM POMARES</v>
      </c>
      <c r="H265" s="126" t="str">
        <f>VLOOKUP(TBL_Assignements[[#This Row],[Serv3]],Tableau1[],2,0)</f>
        <v>SM TRUPIT</v>
      </c>
      <c r="I265" s="127" t="str">
        <f>VLOOKUP(TBL_Assignements[[#This Row],[spare]],Tableau1[],2,0)</f>
        <v>SM RODIER</v>
      </c>
      <c r="CD265" s="4">
        <v>45995</v>
      </c>
      <c r="CE265" s="68" t="s">
        <v>84</v>
      </c>
      <c r="CF265" s="68" t="s">
        <v>81</v>
      </c>
      <c r="CG265" t="s">
        <v>105</v>
      </c>
    </row>
    <row r="266" spans="1:85" ht="15.75" thickBot="1" x14ac:dyDescent="0.3">
      <c r="A266" s="22">
        <v>46190</v>
      </c>
      <c r="B266" s="23">
        <v>9</v>
      </c>
      <c r="C266" s="23">
        <v>11</v>
      </c>
      <c r="D266" s="23">
        <v>21</v>
      </c>
      <c r="E266" s="38">
        <v>16</v>
      </c>
      <c r="F266" s="126" t="str">
        <f>VLOOKUP(TBL_Assignements[[#This Row],[Serv1]],Tableau1[],2,0)</f>
        <v>SM CHAPART</v>
      </c>
      <c r="G266" s="126" t="str">
        <f>VLOOKUP(TBL_Assignements[[#This Row],[Serv2]],Tableau1[],2,0)</f>
        <v>SM PAILLARD</v>
      </c>
      <c r="H266" s="126" t="str">
        <f>VLOOKUP(TBL_Assignements[[#This Row],[Serv3]],Tableau1[],2,0)</f>
        <v>SM BEULQUE</v>
      </c>
      <c r="I266" s="127" t="str">
        <f>VLOOKUP(TBL_Assignements[[#This Row],[spare]],Tableau1[],2,0)</f>
        <v>SM TAYLOR</v>
      </c>
      <c r="CD266" s="4">
        <v>45995</v>
      </c>
      <c r="CE266" s="68" t="s">
        <v>84</v>
      </c>
      <c r="CF266" s="68" t="s">
        <v>74</v>
      </c>
      <c r="CG266" t="s">
        <v>133</v>
      </c>
    </row>
    <row r="267" spans="1:85" ht="15.75" thickBot="1" x14ac:dyDescent="0.3">
      <c r="A267" s="22">
        <v>46191</v>
      </c>
      <c r="B267" s="23">
        <v>7</v>
      </c>
      <c r="C267" s="23">
        <v>25</v>
      </c>
      <c r="D267" s="23">
        <v>1</v>
      </c>
      <c r="E267" s="38">
        <v>3</v>
      </c>
      <c r="F267" s="126" t="str">
        <f>VLOOKUP(TBL_Assignements[[#This Row],[Serv1]],Tableau1[],2,0)</f>
        <v>SM BOUNNIN--LLENA</v>
      </c>
      <c r="G267" s="126" t="str">
        <f>VLOOKUP(TBL_Assignements[[#This Row],[Serv2]],Tableau1[],2,0)</f>
        <v>SM RISAL</v>
      </c>
      <c r="H267" s="126" t="str">
        <f>VLOOKUP(TBL_Assignements[[#This Row],[Serv3]],Tableau1[],2,0)</f>
        <v>SM MANTEAU</v>
      </c>
      <c r="I267" s="127" t="str">
        <f>VLOOKUP(TBL_Assignements[[#This Row],[spare]],Tableau1[],2,0)</f>
        <v>SM CRETON</v>
      </c>
      <c r="CD267" s="4">
        <v>45996</v>
      </c>
      <c r="CE267" s="68" t="s">
        <v>84</v>
      </c>
      <c r="CF267" s="68" t="s">
        <v>81</v>
      </c>
      <c r="CG267" t="s">
        <v>93</v>
      </c>
    </row>
    <row r="268" spans="1:85" ht="15.75" thickBot="1" x14ac:dyDescent="0.3">
      <c r="A268" s="22">
        <v>46192</v>
      </c>
      <c r="B268" s="23">
        <v>20</v>
      </c>
      <c r="C268" s="23">
        <v>6</v>
      </c>
      <c r="D268" s="23">
        <v>8</v>
      </c>
      <c r="E268" s="38">
        <v>15</v>
      </c>
      <c r="F268" s="126" t="str">
        <f>VLOOKUP(TBL_Assignements[[#This Row],[Serv1]],Tableau1[],2,0)</f>
        <v>SM ENGRAND</v>
      </c>
      <c r="G268" s="126" t="str">
        <f>VLOOKUP(TBL_Assignements[[#This Row],[Serv2]],Tableau1[],2,0)</f>
        <v>sm boury</v>
      </c>
      <c r="H268" s="126" t="str">
        <f>VLOOKUP(TBL_Assignements[[#This Row],[Serv3]],Tableau1[],2,0)</f>
        <v>SM DEL ROSSO</v>
      </c>
      <c r="I268" s="127" t="str">
        <f>VLOOKUP(TBL_Assignements[[#This Row],[spare]],Tableau1[],2,0)</f>
        <v>SM CAMOU</v>
      </c>
      <c r="CD268" s="4">
        <v>45996</v>
      </c>
      <c r="CE268" s="68" t="s">
        <v>84</v>
      </c>
      <c r="CF268" s="68" t="s">
        <v>81</v>
      </c>
      <c r="CG268" t="s">
        <v>108</v>
      </c>
    </row>
    <row r="269" spans="1:85" ht="15.75" thickBot="1" x14ac:dyDescent="0.3">
      <c r="A269" s="22">
        <v>46193</v>
      </c>
      <c r="B269" s="23">
        <v>13</v>
      </c>
      <c r="C269" s="23">
        <v>10</v>
      </c>
      <c r="D269" s="23">
        <v>14</v>
      </c>
      <c r="E269" s="38">
        <v>18</v>
      </c>
      <c r="F269" s="126" t="str">
        <f>VLOOKUP(TBL_Assignements[[#This Row],[Serv1]],Tableau1[],2,0)</f>
        <v>SM VRIGNAUD</v>
      </c>
      <c r="G269" s="126" t="str">
        <f>VLOOKUP(TBL_Assignements[[#This Row],[Serv2]],Tableau1[],2,0)</f>
        <v>SM JAN</v>
      </c>
      <c r="H269" s="126" t="str">
        <f>VLOOKUP(TBL_Assignements[[#This Row],[Serv3]],Tableau1[],2,0)</f>
        <v>SM LASNIER</v>
      </c>
      <c r="I269" s="127" t="str">
        <f>VLOOKUP(TBL_Assignements[[#This Row],[spare]],Tableau1[],2,0)</f>
        <v>SM DESAUTE</v>
      </c>
      <c r="CD269" s="4">
        <v>45996</v>
      </c>
      <c r="CE269" s="68" t="s">
        <v>84</v>
      </c>
      <c r="CF269" s="68" t="s">
        <v>81</v>
      </c>
      <c r="CG269" t="s">
        <v>88</v>
      </c>
    </row>
    <row r="270" spans="1:85" ht="15.75" thickBot="1" x14ac:dyDescent="0.3">
      <c r="A270" s="22">
        <v>46194</v>
      </c>
      <c r="B270" s="23">
        <v>24</v>
      </c>
      <c r="C270" s="23">
        <v>12</v>
      </c>
      <c r="D270" s="23">
        <v>22</v>
      </c>
      <c r="E270" s="38">
        <v>4</v>
      </c>
      <c r="F270" s="126" t="str">
        <f>VLOOKUP(TBL_Assignements[[#This Row],[Serv1]],Tableau1[],2,0)</f>
        <v>SM AZERTY</v>
      </c>
      <c r="G270" s="126" t="str">
        <f>VLOOKUP(TBL_Assignements[[#This Row],[Serv2]],Tableau1[],2,0)</f>
        <v>SM BONNIFAIT</v>
      </c>
      <c r="H270" s="126" t="str">
        <f>VLOOKUP(TBL_Assignements[[#This Row],[Serv3]],Tableau1[],2,0)</f>
        <v>SM TAILLANDIER</v>
      </c>
      <c r="I270" s="127" t="str">
        <f>VLOOKUP(TBL_Assignements[[#This Row],[spare]],Tableau1[],2,0)</f>
        <v>SM MARTIN</v>
      </c>
      <c r="CD270" s="4">
        <v>45996</v>
      </c>
      <c r="CE270" s="68" t="s">
        <v>84</v>
      </c>
      <c r="CF270" s="68" t="s">
        <v>74</v>
      </c>
      <c r="CG270" t="s">
        <v>101</v>
      </c>
    </row>
    <row r="271" spans="1:85" ht="15.75" thickBot="1" x14ac:dyDescent="0.3">
      <c r="A271" s="22">
        <v>46195</v>
      </c>
      <c r="B271" s="23">
        <v>19</v>
      </c>
      <c r="C271" s="23">
        <v>3</v>
      </c>
      <c r="D271" s="23">
        <v>15</v>
      </c>
      <c r="E271" s="38">
        <v>1</v>
      </c>
      <c r="F271" s="126" t="str">
        <f>VLOOKUP(TBL_Assignements[[#This Row],[Serv1]],Tableau1[],2,0)</f>
        <v>SM VERSPLATE</v>
      </c>
      <c r="G271" s="126" t="str">
        <f>VLOOKUP(TBL_Assignements[[#This Row],[Serv2]],Tableau1[],2,0)</f>
        <v>SM CRETON</v>
      </c>
      <c r="H271" s="126" t="str">
        <f>VLOOKUP(TBL_Assignements[[#This Row],[Serv3]],Tableau1[],2,0)</f>
        <v>SM CAMOU</v>
      </c>
      <c r="I271" s="127" t="str">
        <f>VLOOKUP(TBL_Assignements[[#This Row],[spare]],Tableau1[],2,0)</f>
        <v>SM MANTEAU</v>
      </c>
      <c r="CD271" s="4">
        <v>45997</v>
      </c>
      <c r="CE271" s="68" t="s">
        <v>85</v>
      </c>
      <c r="CF271" s="68" t="s">
        <v>81</v>
      </c>
      <c r="CG271" t="s">
        <v>104</v>
      </c>
    </row>
    <row r="272" spans="1:85" ht="15.75" thickBot="1" x14ac:dyDescent="0.3">
      <c r="A272" s="22">
        <v>46196</v>
      </c>
      <c r="B272" s="23">
        <v>23</v>
      </c>
      <c r="C272" s="23">
        <v>5</v>
      </c>
      <c r="D272" s="23">
        <v>2</v>
      </c>
      <c r="E272" s="38">
        <v>8</v>
      </c>
      <c r="F272" s="126" t="str">
        <f>VLOOKUP(TBL_Assignements[[#This Row],[Serv1]],Tableau1[],2,0)</f>
        <v>SM TOURNAYRE</v>
      </c>
      <c r="G272" s="126" t="str">
        <f>VLOOKUP(TBL_Assignements[[#This Row],[Serv2]],Tableau1[],2,0)</f>
        <v>SM POMARES</v>
      </c>
      <c r="H272" s="126" t="str">
        <f>VLOOKUP(TBL_Assignements[[#This Row],[Serv3]],Tableau1[],2,0)</f>
        <v>SM RODIER</v>
      </c>
      <c r="I272" s="127" t="str">
        <f>VLOOKUP(TBL_Assignements[[#This Row],[spare]],Tableau1[],2,0)</f>
        <v>SM DEL ROSSO</v>
      </c>
      <c r="CD272" s="4">
        <v>45997</v>
      </c>
      <c r="CE272" s="68" t="s">
        <v>85</v>
      </c>
      <c r="CF272" s="68" t="s">
        <v>81</v>
      </c>
      <c r="CG272" t="s">
        <v>103</v>
      </c>
    </row>
    <row r="273" spans="1:85" ht="15.75" thickBot="1" x14ac:dyDescent="0.3">
      <c r="A273" s="22">
        <v>46197</v>
      </c>
      <c r="B273" s="23">
        <v>18</v>
      </c>
      <c r="C273" s="23">
        <v>16</v>
      </c>
      <c r="D273" s="23">
        <v>17</v>
      </c>
      <c r="E273" s="38">
        <v>25</v>
      </c>
      <c r="F273" s="126" t="str">
        <f>VLOOKUP(TBL_Assignements[[#This Row],[Serv1]],Tableau1[],2,0)</f>
        <v>SM DESAUTE</v>
      </c>
      <c r="G273" s="126" t="str">
        <f>VLOOKUP(TBL_Assignements[[#This Row],[Serv2]],Tableau1[],2,0)</f>
        <v>SM TAYLOR</v>
      </c>
      <c r="H273" s="126" t="str">
        <f>VLOOKUP(TBL_Assignements[[#This Row],[Serv3]],Tableau1[],2,0)</f>
        <v>SM TRUPIT</v>
      </c>
      <c r="I273" s="127" t="str">
        <f>VLOOKUP(TBL_Assignements[[#This Row],[spare]],Tableau1[],2,0)</f>
        <v>SM RISAL</v>
      </c>
      <c r="CD273" s="4">
        <v>45997</v>
      </c>
      <c r="CE273" s="68" t="s">
        <v>85</v>
      </c>
      <c r="CF273" s="68" t="s">
        <v>81</v>
      </c>
      <c r="CG273" t="s">
        <v>90</v>
      </c>
    </row>
    <row r="274" spans="1:85" ht="15.75" thickBot="1" x14ac:dyDescent="0.3">
      <c r="A274" s="22">
        <v>46198</v>
      </c>
      <c r="B274" s="23">
        <v>11</v>
      </c>
      <c r="C274" s="23">
        <v>9</v>
      </c>
      <c r="D274" s="23">
        <v>4</v>
      </c>
      <c r="E274" s="38">
        <v>7</v>
      </c>
      <c r="F274" s="126" t="str">
        <f>VLOOKUP(TBL_Assignements[[#This Row],[Serv1]],Tableau1[],2,0)</f>
        <v>SM PAILLARD</v>
      </c>
      <c r="G274" s="126" t="str">
        <f>VLOOKUP(TBL_Assignements[[#This Row],[Serv2]],Tableau1[],2,0)</f>
        <v>SM CHAPART</v>
      </c>
      <c r="H274" s="126" t="str">
        <f>VLOOKUP(TBL_Assignements[[#This Row],[Serv3]],Tableau1[],2,0)</f>
        <v>SM MARTIN</v>
      </c>
      <c r="I274" s="127" t="str">
        <f>VLOOKUP(TBL_Assignements[[#This Row],[spare]],Tableau1[],2,0)</f>
        <v>SM BOUNNIN--LLENA</v>
      </c>
      <c r="CD274" s="4">
        <v>45997</v>
      </c>
      <c r="CE274" s="68" t="s">
        <v>85</v>
      </c>
      <c r="CF274" s="68" t="s">
        <v>74</v>
      </c>
      <c r="CG274" t="s">
        <v>134</v>
      </c>
    </row>
    <row r="275" spans="1:85" ht="15.75" thickBot="1" x14ac:dyDescent="0.3">
      <c r="A275" s="22">
        <v>46199</v>
      </c>
      <c r="B275" s="23">
        <v>21</v>
      </c>
      <c r="C275" s="23">
        <v>14</v>
      </c>
      <c r="D275" s="23">
        <v>22</v>
      </c>
      <c r="E275" s="38">
        <v>6</v>
      </c>
      <c r="F275" s="126" t="str">
        <f>VLOOKUP(TBL_Assignements[[#This Row],[Serv1]],Tableau1[],2,0)</f>
        <v>SM BEULQUE</v>
      </c>
      <c r="G275" s="126" t="str">
        <f>VLOOKUP(TBL_Assignements[[#This Row],[Serv2]],Tableau1[],2,0)</f>
        <v>SM LASNIER</v>
      </c>
      <c r="H275" s="126" t="str">
        <f>VLOOKUP(TBL_Assignements[[#This Row],[Serv3]],Tableau1[],2,0)</f>
        <v>SM TAILLANDIER</v>
      </c>
      <c r="I275" s="127" t="str">
        <f>VLOOKUP(TBL_Assignements[[#This Row],[spare]],Tableau1[],2,0)</f>
        <v>sm boury</v>
      </c>
      <c r="CD275" s="4">
        <v>45998</v>
      </c>
      <c r="CE275" s="68" t="s">
        <v>85</v>
      </c>
      <c r="CF275" s="68" t="s">
        <v>81</v>
      </c>
      <c r="CG275" t="s">
        <v>100</v>
      </c>
    </row>
    <row r="276" spans="1:85" ht="15.75" thickBot="1" x14ac:dyDescent="0.3">
      <c r="A276" s="22">
        <v>46200</v>
      </c>
      <c r="B276" s="23">
        <v>20</v>
      </c>
      <c r="C276" s="23">
        <v>13</v>
      </c>
      <c r="D276" s="23">
        <v>10</v>
      </c>
      <c r="E276" s="38">
        <v>12</v>
      </c>
      <c r="F276" s="126" t="str">
        <f>VLOOKUP(TBL_Assignements[[#This Row],[Serv1]],Tableau1[],2,0)</f>
        <v>SM ENGRAND</v>
      </c>
      <c r="G276" s="126" t="str">
        <f>VLOOKUP(TBL_Assignements[[#This Row],[Serv2]],Tableau1[],2,0)</f>
        <v>SM VRIGNAUD</v>
      </c>
      <c r="H276" s="126" t="str">
        <f>VLOOKUP(TBL_Assignements[[#This Row],[Serv3]],Tableau1[],2,0)</f>
        <v>SM JAN</v>
      </c>
      <c r="I276" s="127" t="str">
        <f>VLOOKUP(TBL_Assignements[[#This Row],[spare]],Tableau1[],2,0)</f>
        <v>SM BONNIFAIT</v>
      </c>
      <c r="CD276" s="4">
        <v>45998</v>
      </c>
      <c r="CE276" s="68" t="s">
        <v>85</v>
      </c>
      <c r="CF276" s="68" t="s">
        <v>81</v>
      </c>
      <c r="CG276" t="s">
        <v>97</v>
      </c>
    </row>
    <row r="277" spans="1:85" ht="15.75" thickBot="1" x14ac:dyDescent="0.3">
      <c r="A277" s="22">
        <v>46201</v>
      </c>
      <c r="B277" s="23">
        <v>19</v>
      </c>
      <c r="C277" s="23">
        <v>24</v>
      </c>
      <c r="D277" s="23">
        <v>15</v>
      </c>
      <c r="E277" s="38">
        <v>14</v>
      </c>
      <c r="F277" s="126" t="str">
        <f>VLOOKUP(TBL_Assignements[[#This Row],[Serv1]],Tableau1[],2,0)</f>
        <v>SM VERSPLATE</v>
      </c>
      <c r="G277" s="126" t="str">
        <f>VLOOKUP(TBL_Assignements[[#This Row],[Serv2]],Tableau1[],2,0)</f>
        <v>SM AZERTY</v>
      </c>
      <c r="H277" s="126" t="str">
        <f>VLOOKUP(TBL_Assignements[[#This Row],[Serv3]],Tableau1[],2,0)</f>
        <v>SM CAMOU</v>
      </c>
      <c r="I277" s="127" t="str">
        <f>VLOOKUP(TBL_Assignements[[#This Row],[spare]],Tableau1[],2,0)</f>
        <v>SM LASNIER</v>
      </c>
      <c r="CD277" s="4">
        <v>45998</v>
      </c>
      <c r="CE277" s="68" t="s">
        <v>85</v>
      </c>
      <c r="CF277" s="68" t="s">
        <v>81</v>
      </c>
      <c r="CG277" t="s">
        <v>96</v>
      </c>
    </row>
    <row r="278" spans="1:85" ht="15.75" thickBot="1" x14ac:dyDescent="0.3">
      <c r="A278" s="22">
        <v>46202</v>
      </c>
      <c r="B278" s="23">
        <v>17</v>
      </c>
      <c r="C278" s="23">
        <v>12</v>
      </c>
      <c r="D278" s="23">
        <v>6</v>
      </c>
      <c r="E278" s="38">
        <v>20</v>
      </c>
      <c r="F278" s="126" t="str">
        <f>VLOOKUP(TBL_Assignements[[#This Row],[Serv1]],Tableau1[],2,0)</f>
        <v>SM TRUPIT</v>
      </c>
      <c r="G278" s="126" t="str">
        <f>VLOOKUP(TBL_Assignements[[#This Row],[Serv2]],Tableau1[],2,0)</f>
        <v>SM BONNIFAIT</v>
      </c>
      <c r="H278" s="126" t="str">
        <f>VLOOKUP(TBL_Assignements[[#This Row],[Serv3]],Tableau1[],2,0)</f>
        <v>sm boury</v>
      </c>
      <c r="I278" s="127" t="str">
        <f>VLOOKUP(TBL_Assignements[[#This Row],[spare]],Tableau1[],2,0)</f>
        <v>SM ENGRAND</v>
      </c>
      <c r="CD278" s="4">
        <v>45998</v>
      </c>
      <c r="CE278" s="68" t="s">
        <v>85</v>
      </c>
      <c r="CF278" s="68" t="s">
        <v>74</v>
      </c>
      <c r="CG278" t="s">
        <v>106</v>
      </c>
    </row>
    <row r="279" spans="1:85" ht="15.75" thickBot="1" x14ac:dyDescent="0.3">
      <c r="A279" s="22">
        <v>46203</v>
      </c>
      <c r="B279" s="23">
        <v>2</v>
      </c>
      <c r="C279" s="23">
        <v>7</v>
      </c>
      <c r="D279" s="23">
        <v>16</v>
      </c>
      <c r="E279" s="38">
        <v>24</v>
      </c>
      <c r="F279" s="126" t="str">
        <f>VLOOKUP(TBL_Assignements[[#This Row],[Serv1]],Tableau1[],2,0)</f>
        <v>SM RODIER</v>
      </c>
      <c r="G279" s="126" t="str">
        <f>VLOOKUP(TBL_Assignements[[#This Row],[Serv2]],Tableau1[],2,0)</f>
        <v>SM BOUNNIN--LLENA</v>
      </c>
      <c r="H279" s="126" t="str">
        <f>VLOOKUP(TBL_Assignements[[#This Row],[Serv3]],Tableau1[],2,0)</f>
        <v>SM TAYLOR</v>
      </c>
      <c r="I279" s="127" t="str">
        <f>VLOOKUP(TBL_Assignements[[#This Row],[spare]],Tableau1[],2,0)</f>
        <v>SM AZERTY</v>
      </c>
      <c r="CD279" s="4">
        <v>45999</v>
      </c>
      <c r="CE279" s="68" t="s">
        <v>84</v>
      </c>
      <c r="CF279" s="68" t="s">
        <v>81</v>
      </c>
      <c r="CG279" t="s">
        <v>87</v>
      </c>
    </row>
    <row r="280" spans="1:85" ht="15.75" thickBot="1" x14ac:dyDescent="0.3">
      <c r="A280" s="22">
        <v>46204</v>
      </c>
      <c r="B280" s="23">
        <v>21</v>
      </c>
      <c r="C280" s="23">
        <v>11</v>
      </c>
      <c r="D280" s="23">
        <v>25</v>
      </c>
      <c r="E280" s="38">
        <v>10</v>
      </c>
      <c r="F280" s="126" t="str">
        <f>VLOOKUP(TBL_Assignements[[#This Row],[Serv1]],Tableau1[],2,0)</f>
        <v>SM BEULQUE</v>
      </c>
      <c r="G280" s="126" t="str">
        <f>VLOOKUP(TBL_Assignements[[#This Row],[Serv2]],Tableau1[],2,0)</f>
        <v>SM PAILLARD</v>
      </c>
      <c r="H280" s="126" t="str">
        <f>VLOOKUP(TBL_Assignements[[#This Row],[Serv3]],Tableau1[],2,0)</f>
        <v>SM RISAL</v>
      </c>
      <c r="I280" s="127" t="str">
        <f>VLOOKUP(TBL_Assignements[[#This Row],[spare]],Tableau1[],2,0)</f>
        <v>SM JAN</v>
      </c>
      <c r="CD280" s="4">
        <v>45999</v>
      </c>
      <c r="CE280" s="68" t="s">
        <v>84</v>
      </c>
      <c r="CF280" s="68" t="s">
        <v>81</v>
      </c>
      <c r="CG280" t="s">
        <v>102</v>
      </c>
    </row>
    <row r="281" spans="1:85" ht="15.75" thickBot="1" x14ac:dyDescent="0.3">
      <c r="A281" s="22">
        <v>46205</v>
      </c>
      <c r="B281" s="23">
        <v>23</v>
      </c>
      <c r="C281" s="23">
        <v>18</v>
      </c>
      <c r="D281" s="23">
        <v>3</v>
      </c>
      <c r="E281" s="38">
        <v>22</v>
      </c>
      <c r="F281" s="126" t="str">
        <f>VLOOKUP(TBL_Assignements[[#This Row],[Serv1]],Tableau1[],2,0)</f>
        <v>SM TOURNAYRE</v>
      </c>
      <c r="G281" s="126" t="str">
        <f>VLOOKUP(TBL_Assignements[[#This Row],[Serv2]],Tableau1[],2,0)</f>
        <v>SM DESAUTE</v>
      </c>
      <c r="H281" s="126" t="str">
        <f>VLOOKUP(TBL_Assignements[[#This Row],[Serv3]],Tableau1[],2,0)</f>
        <v>SM CRETON</v>
      </c>
      <c r="I281" s="127" t="str">
        <f>VLOOKUP(TBL_Assignements[[#This Row],[spare]],Tableau1[],2,0)</f>
        <v>SM TAILLANDIER</v>
      </c>
      <c r="CD281" s="4">
        <v>45999</v>
      </c>
      <c r="CE281" s="68" t="s">
        <v>84</v>
      </c>
      <c r="CF281" s="68" t="s">
        <v>81</v>
      </c>
      <c r="CG281" t="s">
        <v>99</v>
      </c>
    </row>
    <row r="282" spans="1:85" ht="15.75" thickBot="1" x14ac:dyDescent="0.3">
      <c r="A282" s="22">
        <v>46206</v>
      </c>
      <c r="B282" s="23">
        <v>4</v>
      </c>
      <c r="C282" s="23">
        <v>1</v>
      </c>
      <c r="D282" s="23">
        <v>9</v>
      </c>
      <c r="E282" s="38">
        <v>19</v>
      </c>
      <c r="F282" s="126" t="str">
        <f>VLOOKUP(TBL_Assignements[[#This Row],[Serv1]],Tableau1[],2,0)</f>
        <v>SM MARTIN</v>
      </c>
      <c r="G282" s="126" t="str">
        <f>VLOOKUP(TBL_Assignements[[#This Row],[Serv2]],Tableau1[],2,0)</f>
        <v>SM MANTEAU</v>
      </c>
      <c r="H282" s="126" t="str">
        <f>VLOOKUP(TBL_Assignements[[#This Row],[Serv3]],Tableau1[],2,0)</f>
        <v>SM CHAPART</v>
      </c>
      <c r="I282" s="127" t="str">
        <f>VLOOKUP(TBL_Assignements[[#This Row],[spare]],Tableau1[],2,0)</f>
        <v>SM VERSPLATE</v>
      </c>
      <c r="CD282" s="4">
        <v>45999</v>
      </c>
      <c r="CE282" s="68" t="s">
        <v>84</v>
      </c>
      <c r="CF282" s="68" t="s">
        <v>74</v>
      </c>
      <c r="CG282" t="s">
        <v>90</v>
      </c>
    </row>
    <row r="283" spans="1:85" ht="15.75" thickBot="1" x14ac:dyDescent="0.3">
      <c r="A283" s="22">
        <v>46207</v>
      </c>
      <c r="B283" s="23">
        <v>8</v>
      </c>
      <c r="C283" s="23">
        <v>5</v>
      </c>
      <c r="D283" s="23">
        <v>13</v>
      </c>
      <c r="E283" s="38">
        <v>2</v>
      </c>
      <c r="F283" s="126" t="str">
        <f>VLOOKUP(TBL_Assignements[[#This Row],[Serv1]],Tableau1[],2,0)</f>
        <v>SM DEL ROSSO</v>
      </c>
      <c r="G283" s="126" t="str">
        <f>VLOOKUP(TBL_Assignements[[#This Row],[Serv2]],Tableau1[],2,0)</f>
        <v>SM POMARES</v>
      </c>
      <c r="H283" s="126" t="str">
        <f>VLOOKUP(TBL_Assignements[[#This Row],[Serv3]],Tableau1[],2,0)</f>
        <v>SM VRIGNAUD</v>
      </c>
      <c r="I283" s="127" t="str">
        <f>VLOOKUP(TBL_Assignements[[#This Row],[spare]],Tableau1[],2,0)</f>
        <v>SM RODIER</v>
      </c>
      <c r="CD283" s="4">
        <v>46000</v>
      </c>
      <c r="CE283" s="68" t="s">
        <v>84</v>
      </c>
      <c r="CF283" s="68" t="s">
        <v>81</v>
      </c>
      <c r="CG283" t="s">
        <v>106</v>
      </c>
    </row>
    <row r="284" spans="1:85" ht="15.75" thickBot="1" x14ac:dyDescent="0.3">
      <c r="A284" s="22">
        <v>46208</v>
      </c>
      <c r="B284" s="23">
        <v>16</v>
      </c>
      <c r="C284" s="23">
        <v>6</v>
      </c>
      <c r="D284" s="23">
        <v>7</v>
      </c>
      <c r="E284" s="38">
        <v>17</v>
      </c>
      <c r="F284" s="126" t="str">
        <f>VLOOKUP(TBL_Assignements[[#This Row],[Serv1]],Tableau1[],2,0)</f>
        <v>SM TAYLOR</v>
      </c>
      <c r="G284" s="126" t="str">
        <f>VLOOKUP(TBL_Assignements[[#This Row],[Serv2]],Tableau1[],2,0)</f>
        <v>sm boury</v>
      </c>
      <c r="H284" s="126" t="str">
        <f>VLOOKUP(TBL_Assignements[[#This Row],[Serv3]],Tableau1[],2,0)</f>
        <v>SM BOUNNIN--LLENA</v>
      </c>
      <c r="I284" s="127" t="str">
        <f>VLOOKUP(TBL_Assignements[[#This Row],[spare]],Tableau1[],2,0)</f>
        <v>SM TRUPIT</v>
      </c>
      <c r="CD284" s="4">
        <v>46000</v>
      </c>
      <c r="CE284" s="68" t="s">
        <v>84</v>
      </c>
      <c r="CF284" s="68" t="s">
        <v>81</v>
      </c>
      <c r="CG284" t="s">
        <v>134</v>
      </c>
    </row>
    <row r="285" spans="1:85" ht="15.75" thickBot="1" x14ac:dyDescent="0.3">
      <c r="A285" s="22">
        <v>46209</v>
      </c>
      <c r="B285" s="23">
        <v>20</v>
      </c>
      <c r="C285" s="23">
        <v>12</v>
      </c>
      <c r="D285" s="23">
        <v>14</v>
      </c>
      <c r="E285" s="38">
        <v>13</v>
      </c>
      <c r="F285" s="126" t="str">
        <f>VLOOKUP(TBL_Assignements[[#This Row],[Serv1]],Tableau1[],2,0)</f>
        <v>SM ENGRAND</v>
      </c>
      <c r="G285" s="126" t="str">
        <f>VLOOKUP(TBL_Assignements[[#This Row],[Serv2]],Tableau1[],2,0)</f>
        <v>SM BONNIFAIT</v>
      </c>
      <c r="H285" s="126" t="str">
        <f>VLOOKUP(TBL_Assignements[[#This Row],[Serv3]],Tableau1[],2,0)</f>
        <v>SM LASNIER</v>
      </c>
      <c r="I285" s="127" t="str">
        <f>VLOOKUP(TBL_Assignements[[#This Row],[spare]],Tableau1[],2,0)</f>
        <v>SM VRIGNAUD</v>
      </c>
      <c r="CD285" s="4">
        <v>46000</v>
      </c>
      <c r="CE285" s="68" t="s">
        <v>84</v>
      </c>
      <c r="CF285" s="68" t="s">
        <v>81</v>
      </c>
      <c r="CG285" t="s">
        <v>101</v>
      </c>
    </row>
    <row r="286" spans="1:85" ht="15.75" thickBot="1" x14ac:dyDescent="0.3">
      <c r="A286" s="22">
        <v>46210</v>
      </c>
      <c r="B286" s="23">
        <v>15</v>
      </c>
      <c r="C286" s="23">
        <v>24</v>
      </c>
      <c r="D286" s="23">
        <v>19</v>
      </c>
      <c r="E286" s="38">
        <v>11</v>
      </c>
      <c r="F286" s="126" t="str">
        <f>VLOOKUP(TBL_Assignements[[#This Row],[Serv1]],Tableau1[],2,0)</f>
        <v>SM CAMOU</v>
      </c>
      <c r="G286" s="126" t="str">
        <f>VLOOKUP(TBL_Assignements[[#This Row],[Serv2]],Tableau1[],2,0)</f>
        <v>SM AZERTY</v>
      </c>
      <c r="H286" s="126" t="str">
        <f>VLOOKUP(TBL_Assignements[[#This Row],[Serv3]],Tableau1[],2,0)</f>
        <v>SM VERSPLATE</v>
      </c>
      <c r="I286" s="127" t="str">
        <f>VLOOKUP(TBL_Assignements[[#This Row],[spare]],Tableau1[],2,0)</f>
        <v>SM PAILLARD</v>
      </c>
      <c r="CD286" s="4">
        <v>46000</v>
      </c>
      <c r="CE286" s="68" t="s">
        <v>84</v>
      </c>
      <c r="CF286" s="68" t="s">
        <v>74</v>
      </c>
      <c r="CG286" t="s">
        <v>96</v>
      </c>
    </row>
    <row r="287" spans="1:85" ht="15.75" thickBot="1" x14ac:dyDescent="0.3">
      <c r="A287" s="22">
        <v>46211</v>
      </c>
      <c r="B287" s="23">
        <v>10</v>
      </c>
      <c r="C287" s="23">
        <v>22</v>
      </c>
      <c r="D287" s="23">
        <v>5</v>
      </c>
      <c r="E287" s="38">
        <v>9</v>
      </c>
      <c r="F287" s="126" t="str">
        <f>VLOOKUP(TBL_Assignements[[#This Row],[Serv1]],Tableau1[],2,0)</f>
        <v>SM JAN</v>
      </c>
      <c r="G287" s="126" t="str">
        <f>VLOOKUP(TBL_Assignements[[#This Row],[Serv2]],Tableau1[],2,0)</f>
        <v>SM TAILLANDIER</v>
      </c>
      <c r="H287" s="126" t="str">
        <f>VLOOKUP(TBL_Assignements[[#This Row],[Serv3]],Tableau1[],2,0)</f>
        <v>SM POMARES</v>
      </c>
      <c r="I287" s="127" t="str">
        <f>VLOOKUP(TBL_Assignements[[#This Row],[spare]],Tableau1[],2,0)</f>
        <v>SM CHAPART</v>
      </c>
      <c r="CD287" s="4">
        <v>46001</v>
      </c>
      <c r="CE287" s="68" t="s">
        <v>84</v>
      </c>
      <c r="CF287" s="68" t="s">
        <v>81</v>
      </c>
      <c r="CG287" t="s">
        <v>94</v>
      </c>
    </row>
    <row r="288" spans="1:85" ht="15.75" thickBot="1" x14ac:dyDescent="0.3">
      <c r="A288" s="22">
        <v>46212</v>
      </c>
      <c r="B288" s="23">
        <v>8</v>
      </c>
      <c r="C288" s="23">
        <v>21</v>
      </c>
      <c r="D288" s="23">
        <v>3</v>
      </c>
      <c r="E288" s="38">
        <v>1</v>
      </c>
      <c r="F288" s="126" t="str">
        <f>VLOOKUP(TBL_Assignements[[#This Row],[Serv1]],Tableau1[],2,0)</f>
        <v>SM DEL ROSSO</v>
      </c>
      <c r="G288" s="126" t="str">
        <f>VLOOKUP(TBL_Assignements[[#This Row],[Serv2]],Tableau1[],2,0)</f>
        <v>SM BEULQUE</v>
      </c>
      <c r="H288" s="126" t="str">
        <f>VLOOKUP(TBL_Assignements[[#This Row],[Serv3]],Tableau1[],2,0)</f>
        <v>SM CRETON</v>
      </c>
      <c r="I288" s="127" t="str">
        <f>VLOOKUP(TBL_Assignements[[#This Row],[spare]],Tableau1[],2,0)</f>
        <v>SM MANTEAU</v>
      </c>
      <c r="CD288" s="4">
        <v>46001</v>
      </c>
      <c r="CE288" s="68" t="s">
        <v>84</v>
      </c>
      <c r="CF288" s="68" t="s">
        <v>81</v>
      </c>
      <c r="CG288" t="s">
        <v>103</v>
      </c>
    </row>
    <row r="289" spans="1:85" ht="15.75" thickBot="1" x14ac:dyDescent="0.3">
      <c r="A289" s="22">
        <v>46213</v>
      </c>
      <c r="B289" s="23">
        <v>4</v>
      </c>
      <c r="C289" s="23">
        <v>23</v>
      </c>
      <c r="D289" s="23">
        <v>25</v>
      </c>
      <c r="E289" s="38">
        <v>18</v>
      </c>
      <c r="F289" s="126" t="str">
        <f>VLOOKUP(TBL_Assignements[[#This Row],[Serv1]],Tableau1[],2,0)</f>
        <v>SM MARTIN</v>
      </c>
      <c r="G289" s="126" t="str">
        <f>VLOOKUP(TBL_Assignements[[#This Row],[Serv2]],Tableau1[],2,0)</f>
        <v>SM TOURNAYRE</v>
      </c>
      <c r="H289" s="126" t="str">
        <f>VLOOKUP(TBL_Assignements[[#This Row],[Serv3]],Tableau1[],2,0)</f>
        <v>SM RISAL</v>
      </c>
      <c r="I289" s="127" t="str">
        <f>VLOOKUP(TBL_Assignements[[#This Row],[spare]],Tableau1[],2,0)</f>
        <v>SM DESAUTE</v>
      </c>
      <c r="CD289" s="4">
        <v>46001</v>
      </c>
      <c r="CE289" s="68" t="s">
        <v>84</v>
      </c>
      <c r="CF289" s="68" t="s">
        <v>81</v>
      </c>
      <c r="CG289" t="s">
        <v>98</v>
      </c>
    </row>
    <row r="290" spans="1:85" ht="15.75" thickBot="1" x14ac:dyDescent="0.3">
      <c r="A290" s="22">
        <v>46214</v>
      </c>
      <c r="B290" s="23">
        <v>2</v>
      </c>
      <c r="C290" s="23">
        <v>11</v>
      </c>
      <c r="D290" s="23">
        <v>1</v>
      </c>
      <c r="E290" s="38">
        <v>16</v>
      </c>
      <c r="F290" s="126" t="str">
        <f>VLOOKUP(TBL_Assignements[[#This Row],[Serv1]],Tableau1[],2,0)</f>
        <v>SM RODIER</v>
      </c>
      <c r="G290" s="126" t="str">
        <f>VLOOKUP(TBL_Assignements[[#This Row],[Serv2]],Tableau1[],2,0)</f>
        <v>SM PAILLARD</v>
      </c>
      <c r="H290" s="126" t="str">
        <f>VLOOKUP(TBL_Assignements[[#This Row],[Serv3]],Tableau1[],2,0)</f>
        <v>SM MANTEAU</v>
      </c>
      <c r="I290" s="127" t="str">
        <f>VLOOKUP(TBL_Assignements[[#This Row],[spare]],Tableau1[],2,0)</f>
        <v>SM TAYLOR</v>
      </c>
      <c r="CD290" s="4">
        <v>46001</v>
      </c>
      <c r="CE290" s="68" t="s">
        <v>84</v>
      </c>
      <c r="CF290" s="68" t="s">
        <v>74</v>
      </c>
      <c r="CG290" t="s">
        <v>87</v>
      </c>
    </row>
    <row r="291" spans="1:85" ht="15.75" thickBot="1" x14ac:dyDescent="0.3">
      <c r="A291" s="22">
        <v>46215</v>
      </c>
      <c r="B291" s="23">
        <v>18</v>
      </c>
      <c r="C291" s="23">
        <v>9</v>
      </c>
      <c r="D291" s="23">
        <v>17</v>
      </c>
      <c r="E291" s="38">
        <v>20</v>
      </c>
      <c r="F291" s="126" t="str">
        <f>VLOOKUP(TBL_Assignements[[#This Row],[Serv1]],Tableau1[],2,0)</f>
        <v>SM DESAUTE</v>
      </c>
      <c r="G291" s="126" t="str">
        <f>VLOOKUP(TBL_Assignements[[#This Row],[Serv2]],Tableau1[],2,0)</f>
        <v>SM CHAPART</v>
      </c>
      <c r="H291" s="126" t="str">
        <f>VLOOKUP(TBL_Assignements[[#This Row],[Serv3]],Tableau1[],2,0)</f>
        <v>SM TRUPIT</v>
      </c>
      <c r="I291" s="127" t="str">
        <f>VLOOKUP(TBL_Assignements[[#This Row],[spare]],Tableau1[],2,0)</f>
        <v>SM ENGRAND</v>
      </c>
      <c r="CD291" s="4">
        <v>46002</v>
      </c>
      <c r="CE291" s="68" t="s">
        <v>84</v>
      </c>
      <c r="CF291" s="68" t="s">
        <v>81</v>
      </c>
      <c r="CG291" t="s">
        <v>133</v>
      </c>
    </row>
    <row r="292" spans="1:85" ht="15.75" thickBot="1" x14ac:dyDescent="0.3">
      <c r="A292" s="22">
        <v>46216</v>
      </c>
      <c r="B292" s="23">
        <v>7</v>
      </c>
      <c r="C292" s="23">
        <v>14</v>
      </c>
      <c r="D292" s="23">
        <v>15</v>
      </c>
      <c r="E292" s="38">
        <v>6</v>
      </c>
      <c r="F292" s="126" t="str">
        <f>VLOOKUP(TBL_Assignements[[#This Row],[Serv1]],Tableau1[],2,0)</f>
        <v>SM BOUNNIN--LLENA</v>
      </c>
      <c r="G292" s="126" t="str">
        <f>VLOOKUP(TBL_Assignements[[#This Row],[Serv2]],Tableau1[],2,0)</f>
        <v>SM LASNIER</v>
      </c>
      <c r="H292" s="126" t="str">
        <f>VLOOKUP(TBL_Assignements[[#This Row],[Serv3]],Tableau1[],2,0)</f>
        <v>SM CAMOU</v>
      </c>
      <c r="I292" s="127" t="str">
        <f>VLOOKUP(TBL_Assignements[[#This Row],[spare]],Tableau1[],2,0)</f>
        <v>sm boury</v>
      </c>
      <c r="CD292" s="4">
        <v>46002</v>
      </c>
      <c r="CE292" s="68" t="s">
        <v>84</v>
      </c>
      <c r="CF292" s="68" t="s">
        <v>81</v>
      </c>
      <c r="CG292" t="s">
        <v>91</v>
      </c>
    </row>
    <row r="293" spans="1:85" ht="15.75" thickBot="1" x14ac:dyDescent="0.3">
      <c r="A293" s="22">
        <v>46217</v>
      </c>
      <c r="B293" s="23">
        <v>12</v>
      </c>
      <c r="C293" s="23">
        <v>24</v>
      </c>
      <c r="D293" s="23">
        <v>22</v>
      </c>
      <c r="E293" s="38">
        <v>3</v>
      </c>
      <c r="F293" s="126" t="str">
        <f>VLOOKUP(TBL_Assignements[[#This Row],[Serv1]],Tableau1[],2,0)</f>
        <v>SM BONNIFAIT</v>
      </c>
      <c r="G293" s="126" t="str">
        <f>VLOOKUP(TBL_Assignements[[#This Row],[Serv2]],Tableau1[],2,0)</f>
        <v>SM AZERTY</v>
      </c>
      <c r="H293" s="126" t="str">
        <f>VLOOKUP(TBL_Assignements[[#This Row],[Serv3]],Tableau1[],2,0)</f>
        <v>SM TAILLANDIER</v>
      </c>
      <c r="I293" s="127" t="str">
        <f>VLOOKUP(TBL_Assignements[[#This Row],[spare]],Tableau1[],2,0)</f>
        <v>SM CRETON</v>
      </c>
      <c r="CD293" s="4">
        <v>46002</v>
      </c>
      <c r="CE293" s="68" t="s">
        <v>84</v>
      </c>
      <c r="CF293" s="68" t="s">
        <v>81</v>
      </c>
      <c r="CG293" t="s">
        <v>93</v>
      </c>
    </row>
    <row r="294" spans="1:85" ht="15.75" thickBot="1" x14ac:dyDescent="0.3">
      <c r="A294" s="22">
        <v>46218</v>
      </c>
      <c r="B294" s="23">
        <v>19</v>
      </c>
      <c r="C294" s="23">
        <v>13</v>
      </c>
      <c r="D294" s="23">
        <v>10</v>
      </c>
      <c r="E294" s="38">
        <v>5</v>
      </c>
      <c r="F294" s="126" t="str">
        <f>VLOOKUP(TBL_Assignements[[#This Row],[Serv1]],Tableau1[],2,0)</f>
        <v>SM VERSPLATE</v>
      </c>
      <c r="G294" s="126" t="str">
        <f>VLOOKUP(TBL_Assignements[[#This Row],[Serv2]],Tableau1[],2,0)</f>
        <v>SM VRIGNAUD</v>
      </c>
      <c r="H294" s="126" t="str">
        <f>VLOOKUP(TBL_Assignements[[#This Row],[Serv3]],Tableau1[],2,0)</f>
        <v>SM JAN</v>
      </c>
      <c r="I294" s="127" t="str">
        <f>VLOOKUP(TBL_Assignements[[#This Row],[spare]],Tableau1[],2,0)</f>
        <v>SM POMARES</v>
      </c>
      <c r="CD294" s="4">
        <v>46002</v>
      </c>
      <c r="CE294" s="68" t="s">
        <v>84</v>
      </c>
      <c r="CF294" s="68" t="s">
        <v>74</v>
      </c>
      <c r="CG294" t="s">
        <v>102</v>
      </c>
    </row>
    <row r="295" spans="1:85" ht="15.75" thickBot="1" x14ac:dyDescent="0.3">
      <c r="A295" s="22">
        <v>46219</v>
      </c>
      <c r="B295" s="23">
        <v>8</v>
      </c>
      <c r="C295" s="23">
        <v>21</v>
      </c>
      <c r="D295" s="23">
        <v>23</v>
      </c>
      <c r="E295" s="38">
        <v>25</v>
      </c>
      <c r="F295" s="126" t="str">
        <f>VLOOKUP(TBL_Assignements[[#This Row],[Serv1]],Tableau1[],2,0)</f>
        <v>SM DEL ROSSO</v>
      </c>
      <c r="G295" s="126" t="str">
        <f>VLOOKUP(TBL_Assignements[[#This Row],[Serv2]],Tableau1[],2,0)</f>
        <v>SM BEULQUE</v>
      </c>
      <c r="H295" s="126" t="str">
        <f>VLOOKUP(TBL_Assignements[[#This Row],[Serv3]],Tableau1[],2,0)</f>
        <v>SM TOURNAYRE</v>
      </c>
      <c r="I295" s="127" t="str">
        <f>VLOOKUP(TBL_Assignements[[#This Row],[spare]],Tableau1[],2,0)</f>
        <v>SM RISAL</v>
      </c>
      <c r="CD295" s="4">
        <v>46003</v>
      </c>
      <c r="CE295" s="68" t="s">
        <v>84</v>
      </c>
      <c r="CF295" s="68" t="s">
        <v>81</v>
      </c>
      <c r="CG295" t="s">
        <v>89</v>
      </c>
    </row>
    <row r="296" spans="1:85" ht="15.75" thickBot="1" x14ac:dyDescent="0.3">
      <c r="A296" s="22">
        <v>46220</v>
      </c>
      <c r="B296" s="23">
        <v>4</v>
      </c>
      <c r="C296" s="23">
        <v>6</v>
      </c>
      <c r="D296" s="23">
        <v>16</v>
      </c>
      <c r="E296" s="38">
        <v>13</v>
      </c>
      <c r="F296" s="126" t="str">
        <f>VLOOKUP(TBL_Assignements[[#This Row],[Serv1]],Tableau1[],2,0)</f>
        <v>SM MARTIN</v>
      </c>
      <c r="G296" s="126" t="str">
        <f>VLOOKUP(TBL_Assignements[[#This Row],[Serv2]],Tableau1[],2,0)</f>
        <v>sm boury</v>
      </c>
      <c r="H296" s="126" t="str">
        <f>VLOOKUP(TBL_Assignements[[#This Row],[Serv3]],Tableau1[],2,0)</f>
        <v>SM TAYLOR</v>
      </c>
      <c r="I296" s="127" t="str">
        <f>VLOOKUP(TBL_Assignements[[#This Row],[spare]],Tableau1[],2,0)</f>
        <v>SM VRIGNAUD</v>
      </c>
      <c r="CD296" s="4">
        <v>46003</v>
      </c>
      <c r="CE296" s="68" t="s">
        <v>84</v>
      </c>
      <c r="CF296" s="68" t="s">
        <v>81</v>
      </c>
      <c r="CG296" t="s">
        <v>108</v>
      </c>
    </row>
    <row r="297" spans="1:85" ht="15.75" thickBot="1" x14ac:dyDescent="0.3">
      <c r="A297" s="22">
        <v>46221</v>
      </c>
      <c r="B297" s="23">
        <v>25</v>
      </c>
      <c r="C297" s="23">
        <v>3</v>
      </c>
      <c r="D297" s="23">
        <v>20</v>
      </c>
      <c r="E297" s="38">
        <v>23</v>
      </c>
      <c r="F297" s="126" t="str">
        <f>VLOOKUP(TBL_Assignements[[#This Row],[Serv1]],Tableau1[],2,0)</f>
        <v>SM RISAL</v>
      </c>
      <c r="G297" s="126" t="str">
        <f>VLOOKUP(TBL_Assignements[[#This Row],[Serv2]],Tableau1[],2,0)</f>
        <v>SM CRETON</v>
      </c>
      <c r="H297" s="126" t="str">
        <f>VLOOKUP(TBL_Assignements[[#This Row],[Serv3]],Tableau1[],2,0)</f>
        <v>SM ENGRAND</v>
      </c>
      <c r="I297" s="127" t="str">
        <f>VLOOKUP(TBL_Assignements[[#This Row],[spare]],Tableau1[],2,0)</f>
        <v>SM TOURNAYRE</v>
      </c>
      <c r="CD297" s="4">
        <v>46003</v>
      </c>
      <c r="CE297" s="68" t="s">
        <v>84</v>
      </c>
      <c r="CF297" s="68" t="s">
        <v>81</v>
      </c>
      <c r="CG297" t="s">
        <v>107</v>
      </c>
    </row>
    <row r="298" spans="1:85" ht="15.75" thickBot="1" x14ac:dyDescent="0.3">
      <c r="A298" s="22">
        <v>46222</v>
      </c>
      <c r="B298" s="23">
        <v>2</v>
      </c>
      <c r="C298" s="23">
        <v>17</v>
      </c>
      <c r="D298" s="23">
        <v>11</v>
      </c>
      <c r="E298" s="38">
        <v>8</v>
      </c>
      <c r="F298" s="126" t="str">
        <f>VLOOKUP(TBL_Assignements[[#This Row],[Serv1]],Tableau1[],2,0)</f>
        <v>SM RODIER</v>
      </c>
      <c r="G298" s="126" t="str">
        <f>VLOOKUP(TBL_Assignements[[#This Row],[Serv2]],Tableau1[],2,0)</f>
        <v>SM TRUPIT</v>
      </c>
      <c r="H298" s="126" t="str">
        <f>VLOOKUP(TBL_Assignements[[#This Row],[Serv3]],Tableau1[],2,0)</f>
        <v>SM PAILLARD</v>
      </c>
      <c r="I298" s="127" t="str">
        <f>VLOOKUP(TBL_Assignements[[#This Row],[spare]],Tableau1[],2,0)</f>
        <v>SM DEL ROSSO</v>
      </c>
      <c r="CD298" s="4">
        <v>46003</v>
      </c>
      <c r="CE298" s="68" t="s">
        <v>84</v>
      </c>
      <c r="CF298" s="68" t="s">
        <v>74</v>
      </c>
      <c r="CG298" t="s">
        <v>100</v>
      </c>
    </row>
    <row r="299" spans="1:85" ht="15.75" thickBot="1" x14ac:dyDescent="0.3">
      <c r="A299" s="22">
        <v>46223</v>
      </c>
      <c r="B299" s="23">
        <v>9</v>
      </c>
      <c r="C299" s="23">
        <v>5</v>
      </c>
      <c r="D299" s="23">
        <v>18</v>
      </c>
      <c r="E299" s="38">
        <v>24</v>
      </c>
      <c r="F299" s="126" t="str">
        <f>VLOOKUP(TBL_Assignements[[#This Row],[Serv1]],Tableau1[],2,0)</f>
        <v>SM CHAPART</v>
      </c>
      <c r="G299" s="126" t="str">
        <f>VLOOKUP(TBL_Assignements[[#This Row],[Serv2]],Tableau1[],2,0)</f>
        <v>SM POMARES</v>
      </c>
      <c r="H299" s="126" t="str">
        <f>VLOOKUP(TBL_Assignements[[#This Row],[Serv3]],Tableau1[],2,0)</f>
        <v>SM DESAUTE</v>
      </c>
      <c r="I299" s="127" t="str">
        <f>VLOOKUP(TBL_Assignements[[#This Row],[spare]],Tableau1[],2,0)</f>
        <v>SM AZERTY</v>
      </c>
      <c r="CD299" s="4">
        <v>46004</v>
      </c>
      <c r="CE299" s="68" t="s">
        <v>85</v>
      </c>
      <c r="CF299" s="68" t="s">
        <v>81</v>
      </c>
      <c r="CG299" t="s">
        <v>95</v>
      </c>
    </row>
    <row r="300" spans="1:85" ht="15.75" thickBot="1" x14ac:dyDescent="0.3">
      <c r="A300" s="22">
        <v>46224</v>
      </c>
      <c r="B300" s="23">
        <v>1</v>
      </c>
      <c r="C300" s="23">
        <v>14</v>
      </c>
      <c r="D300" s="23">
        <v>7</v>
      </c>
      <c r="E300" s="38">
        <v>12</v>
      </c>
      <c r="F300" s="126" t="str">
        <f>VLOOKUP(TBL_Assignements[[#This Row],[Serv1]],Tableau1[],2,0)</f>
        <v>SM MANTEAU</v>
      </c>
      <c r="G300" s="126" t="str">
        <f>VLOOKUP(TBL_Assignements[[#This Row],[Serv2]],Tableau1[],2,0)</f>
        <v>SM LASNIER</v>
      </c>
      <c r="H300" s="126" t="str">
        <f>VLOOKUP(TBL_Assignements[[#This Row],[Serv3]],Tableau1[],2,0)</f>
        <v>SM BOUNNIN--LLENA</v>
      </c>
      <c r="I300" s="127" t="str">
        <f>VLOOKUP(TBL_Assignements[[#This Row],[spare]],Tableau1[],2,0)</f>
        <v>SM BONNIFAIT</v>
      </c>
      <c r="CD300" s="4">
        <v>46004</v>
      </c>
      <c r="CE300" s="68" t="s">
        <v>85</v>
      </c>
      <c r="CF300" s="68" t="s">
        <v>81</v>
      </c>
      <c r="CG300" t="s">
        <v>105</v>
      </c>
    </row>
    <row r="301" spans="1:85" ht="15.75" thickBot="1" x14ac:dyDescent="0.3">
      <c r="A301" s="22">
        <v>46225</v>
      </c>
      <c r="B301" s="23">
        <v>15</v>
      </c>
      <c r="C301" s="23">
        <v>19</v>
      </c>
      <c r="D301" s="23">
        <v>22</v>
      </c>
      <c r="E301" s="38">
        <v>4</v>
      </c>
      <c r="F301" s="126" t="str">
        <f>VLOOKUP(TBL_Assignements[[#This Row],[Serv1]],Tableau1[],2,0)</f>
        <v>SM CAMOU</v>
      </c>
      <c r="G301" s="126" t="str">
        <f>VLOOKUP(TBL_Assignements[[#This Row],[Serv2]],Tableau1[],2,0)</f>
        <v>SM VERSPLATE</v>
      </c>
      <c r="H301" s="126" t="str">
        <f>VLOOKUP(TBL_Assignements[[#This Row],[Serv3]],Tableau1[],2,0)</f>
        <v>SM TAILLANDIER</v>
      </c>
      <c r="I301" s="127" t="str">
        <f>VLOOKUP(TBL_Assignements[[#This Row],[spare]],Tableau1[],2,0)</f>
        <v>SM MARTIN</v>
      </c>
      <c r="CD301" s="4">
        <v>46004</v>
      </c>
      <c r="CE301" s="68" t="s">
        <v>85</v>
      </c>
      <c r="CF301" s="68" t="s">
        <v>81</v>
      </c>
      <c r="CG301" t="s">
        <v>135</v>
      </c>
    </row>
    <row r="302" spans="1:85" ht="15.75" thickBot="1" x14ac:dyDescent="0.3">
      <c r="A302" s="22">
        <v>46226</v>
      </c>
      <c r="B302" s="23">
        <v>10</v>
      </c>
      <c r="C302" s="23">
        <v>21</v>
      </c>
      <c r="D302" s="23">
        <v>6</v>
      </c>
      <c r="E302" s="38">
        <v>14</v>
      </c>
      <c r="F302" s="126" t="str">
        <f>VLOOKUP(TBL_Assignements[[#This Row],[Serv1]],Tableau1[],2,0)</f>
        <v>SM JAN</v>
      </c>
      <c r="G302" s="126" t="str">
        <f>VLOOKUP(TBL_Assignements[[#This Row],[Serv2]],Tableau1[],2,0)</f>
        <v>SM BEULQUE</v>
      </c>
      <c r="H302" s="126" t="str">
        <f>VLOOKUP(TBL_Assignements[[#This Row],[Serv3]],Tableau1[],2,0)</f>
        <v>sm boury</v>
      </c>
      <c r="I302" s="127" t="str">
        <f>VLOOKUP(TBL_Assignements[[#This Row],[spare]],Tableau1[],2,0)</f>
        <v>SM LASNIER</v>
      </c>
      <c r="CD302" s="4">
        <v>46004</v>
      </c>
      <c r="CE302" s="68" t="s">
        <v>85</v>
      </c>
      <c r="CF302" s="68" t="s">
        <v>74</v>
      </c>
      <c r="CG302" t="s">
        <v>97</v>
      </c>
    </row>
    <row r="303" spans="1:85" ht="15.75" thickBot="1" x14ac:dyDescent="0.3">
      <c r="A303" s="22">
        <v>46227</v>
      </c>
      <c r="B303" s="23">
        <v>12</v>
      </c>
      <c r="C303" s="23">
        <v>16</v>
      </c>
      <c r="D303" s="23">
        <v>2</v>
      </c>
      <c r="E303" s="38">
        <v>15</v>
      </c>
      <c r="F303" s="126" t="str">
        <f>VLOOKUP(TBL_Assignements[[#This Row],[Serv1]],Tableau1[],2,0)</f>
        <v>SM BONNIFAIT</v>
      </c>
      <c r="G303" s="126" t="str">
        <f>VLOOKUP(TBL_Assignements[[#This Row],[Serv2]],Tableau1[],2,0)</f>
        <v>SM TAYLOR</v>
      </c>
      <c r="H303" s="126" t="str">
        <f>VLOOKUP(TBL_Assignements[[#This Row],[Serv3]],Tableau1[],2,0)</f>
        <v>SM RODIER</v>
      </c>
      <c r="I303" s="127" t="str">
        <f>VLOOKUP(TBL_Assignements[[#This Row],[spare]],Tableau1[],2,0)</f>
        <v>SM CAMOU</v>
      </c>
      <c r="CD303" s="4">
        <v>46005</v>
      </c>
      <c r="CE303" s="68" t="s">
        <v>85</v>
      </c>
      <c r="CF303" s="68" t="s">
        <v>81</v>
      </c>
      <c r="CG303" t="s">
        <v>104</v>
      </c>
    </row>
    <row r="304" spans="1:85" ht="15.75" thickBot="1" x14ac:dyDescent="0.3">
      <c r="A304" s="22">
        <v>46228</v>
      </c>
      <c r="B304" s="23">
        <v>13</v>
      </c>
      <c r="C304" s="23">
        <v>23</v>
      </c>
      <c r="D304" s="23">
        <v>4</v>
      </c>
      <c r="E304" s="38">
        <v>7</v>
      </c>
      <c r="F304" s="126" t="str">
        <f>VLOOKUP(TBL_Assignements[[#This Row],[Serv1]],Tableau1[],2,0)</f>
        <v>SM VRIGNAUD</v>
      </c>
      <c r="G304" s="126" t="str">
        <f>VLOOKUP(TBL_Assignements[[#This Row],[Serv2]],Tableau1[],2,0)</f>
        <v>SM TOURNAYRE</v>
      </c>
      <c r="H304" s="126" t="str">
        <f>VLOOKUP(TBL_Assignements[[#This Row],[Serv3]],Tableau1[],2,0)</f>
        <v>SM MARTIN</v>
      </c>
      <c r="I304" s="127" t="str">
        <f>VLOOKUP(TBL_Assignements[[#This Row],[spare]],Tableau1[],2,0)</f>
        <v>SM BOUNNIN--LLENA</v>
      </c>
      <c r="CD304" s="4">
        <v>46005</v>
      </c>
      <c r="CE304" s="68" t="s">
        <v>85</v>
      </c>
      <c r="CF304" s="68" t="s">
        <v>81</v>
      </c>
      <c r="CG304" t="s">
        <v>88</v>
      </c>
    </row>
    <row r="305" spans="1:85" ht="15.75" thickBot="1" x14ac:dyDescent="0.3">
      <c r="A305" s="22">
        <v>46229</v>
      </c>
      <c r="B305" s="23">
        <v>25</v>
      </c>
      <c r="C305" s="23">
        <v>9</v>
      </c>
      <c r="D305" s="23">
        <v>18</v>
      </c>
      <c r="E305" s="38">
        <v>21</v>
      </c>
      <c r="F305" s="126" t="str">
        <f>VLOOKUP(TBL_Assignements[[#This Row],[Serv1]],Tableau1[],2,0)</f>
        <v>SM RISAL</v>
      </c>
      <c r="G305" s="126" t="str">
        <f>VLOOKUP(TBL_Assignements[[#This Row],[Serv2]],Tableau1[],2,0)</f>
        <v>SM CHAPART</v>
      </c>
      <c r="H305" s="126" t="str">
        <f>VLOOKUP(TBL_Assignements[[#This Row],[Serv3]],Tableau1[],2,0)</f>
        <v>SM DESAUTE</v>
      </c>
      <c r="I305" s="127" t="str">
        <f>VLOOKUP(TBL_Assignements[[#This Row],[spare]],Tableau1[],2,0)</f>
        <v>SM BEULQUE</v>
      </c>
      <c r="CD305" s="4">
        <v>46005</v>
      </c>
      <c r="CE305" s="68" t="s">
        <v>85</v>
      </c>
      <c r="CF305" s="68" t="s">
        <v>81</v>
      </c>
      <c r="CG305" t="s">
        <v>92</v>
      </c>
    </row>
    <row r="306" spans="1:85" ht="15.75" thickBot="1" x14ac:dyDescent="0.3">
      <c r="A306" s="22">
        <v>46230</v>
      </c>
      <c r="B306" s="23">
        <v>20</v>
      </c>
      <c r="C306" s="23">
        <v>24</v>
      </c>
      <c r="D306" s="23">
        <v>17</v>
      </c>
      <c r="E306" s="38">
        <v>19</v>
      </c>
      <c r="F306" s="126" t="str">
        <f>VLOOKUP(TBL_Assignements[[#This Row],[Serv1]],Tableau1[],2,0)</f>
        <v>SM ENGRAND</v>
      </c>
      <c r="G306" s="126" t="str">
        <f>VLOOKUP(TBL_Assignements[[#This Row],[Serv2]],Tableau1[],2,0)</f>
        <v>SM AZERTY</v>
      </c>
      <c r="H306" s="126" t="str">
        <f>VLOOKUP(TBL_Assignements[[#This Row],[Serv3]],Tableau1[],2,0)</f>
        <v>SM TRUPIT</v>
      </c>
      <c r="I306" s="127" t="str">
        <f>VLOOKUP(TBL_Assignements[[#This Row],[spare]],Tableau1[],2,0)</f>
        <v>SM VERSPLATE</v>
      </c>
      <c r="CD306" s="4">
        <v>46005</v>
      </c>
      <c r="CE306" s="68" t="s">
        <v>85</v>
      </c>
      <c r="CF306" s="68" t="s">
        <v>74</v>
      </c>
      <c r="CG306" t="s">
        <v>99</v>
      </c>
    </row>
    <row r="307" spans="1:85" ht="15.75" thickBot="1" x14ac:dyDescent="0.3">
      <c r="A307" s="22">
        <v>46231</v>
      </c>
      <c r="B307" s="23">
        <v>8</v>
      </c>
      <c r="C307" s="23">
        <v>5</v>
      </c>
      <c r="D307" s="23">
        <v>1</v>
      </c>
      <c r="E307" s="38">
        <v>10</v>
      </c>
      <c r="F307" s="126" t="str">
        <f>VLOOKUP(TBL_Assignements[[#This Row],[Serv1]],Tableau1[],2,0)</f>
        <v>SM DEL ROSSO</v>
      </c>
      <c r="G307" s="126" t="str">
        <f>VLOOKUP(TBL_Assignements[[#This Row],[Serv2]],Tableau1[],2,0)</f>
        <v>SM POMARES</v>
      </c>
      <c r="H307" s="126" t="str">
        <f>VLOOKUP(TBL_Assignements[[#This Row],[Serv3]],Tableau1[],2,0)</f>
        <v>SM MANTEAU</v>
      </c>
      <c r="I307" s="127" t="str">
        <f>VLOOKUP(TBL_Assignements[[#This Row],[spare]],Tableau1[],2,0)</f>
        <v>SM JAN</v>
      </c>
      <c r="CD307" s="4">
        <v>46006</v>
      </c>
      <c r="CE307" s="68" t="s">
        <v>84</v>
      </c>
      <c r="CF307" s="68" t="s">
        <v>81</v>
      </c>
      <c r="CG307" t="s">
        <v>134</v>
      </c>
    </row>
    <row r="308" spans="1:85" ht="15.75" thickBot="1" x14ac:dyDescent="0.3">
      <c r="A308" s="22">
        <v>46232</v>
      </c>
      <c r="B308" s="23">
        <v>3</v>
      </c>
      <c r="C308" s="23">
        <v>11</v>
      </c>
      <c r="D308" s="23">
        <v>22</v>
      </c>
      <c r="E308" s="38">
        <v>16</v>
      </c>
      <c r="F308" s="126" t="str">
        <f>VLOOKUP(TBL_Assignements[[#This Row],[Serv1]],Tableau1[],2,0)</f>
        <v>SM CRETON</v>
      </c>
      <c r="G308" s="126" t="str">
        <f>VLOOKUP(TBL_Assignements[[#This Row],[Serv2]],Tableau1[],2,0)</f>
        <v>SM PAILLARD</v>
      </c>
      <c r="H308" s="126" t="str">
        <f>VLOOKUP(TBL_Assignements[[#This Row],[Serv3]],Tableau1[],2,0)</f>
        <v>SM TAILLANDIER</v>
      </c>
      <c r="I308" s="127" t="str">
        <f>VLOOKUP(TBL_Assignements[[#This Row],[spare]],Tableau1[],2,0)</f>
        <v>SM TAYLOR</v>
      </c>
      <c r="CD308" s="4">
        <v>46006</v>
      </c>
      <c r="CE308" s="68" t="s">
        <v>84</v>
      </c>
      <c r="CF308" s="68" t="s">
        <v>81</v>
      </c>
      <c r="CG308" t="s">
        <v>94</v>
      </c>
    </row>
    <row r="309" spans="1:85" ht="15.75" thickBot="1" x14ac:dyDescent="0.3">
      <c r="A309" s="22">
        <v>46233</v>
      </c>
      <c r="B309" s="23">
        <v>20</v>
      </c>
      <c r="C309" s="23">
        <v>2</v>
      </c>
      <c r="D309" s="23">
        <v>24</v>
      </c>
      <c r="E309" s="38">
        <v>17</v>
      </c>
      <c r="F309" s="126" t="str">
        <f>VLOOKUP(TBL_Assignements[[#This Row],[Serv1]],Tableau1[],2,0)</f>
        <v>SM ENGRAND</v>
      </c>
      <c r="G309" s="126" t="str">
        <f>VLOOKUP(TBL_Assignements[[#This Row],[Serv2]],Tableau1[],2,0)</f>
        <v>SM RODIER</v>
      </c>
      <c r="H309" s="126" t="str">
        <f>VLOOKUP(TBL_Assignements[[#This Row],[Serv3]],Tableau1[],2,0)</f>
        <v>SM AZERTY</v>
      </c>
      <c r="I309" s="127" t="str">
        <f>VLOOKUP(TBL_Assignements[[#This Row],[spare]],Tableau1[],2,0)</f>
        <v>SM TRUPIT</v>
      </c>
      <c r="CD309" s="4">
        <v>46006</v>
      </c>
      <c r="CE309" s="68" t="s">
        <v>84</v>
      </c>
      <c r="CF309" s="68" t="s">
        <v>81</v>
      </c>
      <c r="CG309" t="s">
        <v>101</v>
      </c>
    </row>
    <row r="310" spans="1:85" ht="15.75" thickBot="1" x14ac:dyDescent="0.3">
      <c r="A310" s="22">
        <v>46234</v>
      </c>
      <c r="B310" s="23">
        <v>13</v>
      </c>
      <c r="C310" s="23">
        <v>18</v>
      </c>
      <c r="D310" s="23">
        <v>9</v>
      </c>
      <c r="E310" s="38">
        <v>22</v>
      </c>
      <c r="F310" s="126" t="str">
        <f>VLOOKUP(TBL_Assignements[[#This Row],[Serv1]],Tableau1[],2,0)</f>
        <v>SM VRIGNAUD</v>
      </c>
      <c r="G310" s="126" t="str">
        <f>VLOOKUP(TBL_Assignements[[#This Row],[Serv2]],Tableau1[],2,0)</f>
        <v>SM DESAUTE</v>
      </c>
      <c r="H310" s="126" t="str">
        <f>VLOOKUP(TBL_Assignements[[#This Row],[Serv3]],Tableau1[],2,0)</f>
        <v>SM CHAPART</v>
      </c>
      <c r="I310" s="127" t="str">
        <f>VLOOKUP(TBL_Assignements[[#This Row],[spare]],Tableau1[],2,0)</f>
        <v>SM TAILLANDIER</v>
      </c>
      <c r="CD310" s="4">
        <v>46006</v>
      </c>
      <c r="CE310" s="68" t="s">
        <v>84</v>
      </c>
      <c r="CF310" s="68" t="s">
        <v>74</v>
      </c>
      <c r="CG310" t="s">
        <v>108</v>
      </c>
    </row>
    <row r="311" spans="1:85" ht="15.75" thickBot="1" x14ac:dyDescent="0.3">
      <c r="A311" s="22">
        <v>46235</v>
      </c>
      <c r="B311" s="23">
        <v>21</v>
      </c>
      <c r="C311" s="23">
        <v>23</v>
      </c>
      <c r="D311" s="23">
        <v>12</v>
      </c>
      <c r="E311" s="38">
        <v>3</v>
      </c>
      <c r="F311" s="126" t="str">
        <f>VLOOKUP(TBL_Assignements[[#This Row],[Serv1]],Tableau1[],2,0)</f>
        <v>SM BEULQUE</v>
      </c>
      <c r="G311" s="126" t="str">
        <f>VLOOKUP(TBL_Assignements[[#This Row],[Serv2]],Tableau1[],2,0)</f>
        <v>SM TOURNAYRE</v>
      </c>
      <c r="H311" s="126" t="str">
        <f>VLOOKUP(TBL_Assignements[[#This Row],[Serv3]],Tableau1[],2,0)</f>
        <v>SM BONNIFAIT</v>
      </c>
      <c r="I311" s="127" t="str">
        <f>VLOOKUP(TBL_Assignements[[#This Row],[spare]],Tableau1[],2,0)</f>
        <v>SM CRETON</v>
      </c>
      <c r="CD311" s="4">
        <v>46007</v>
      </c>
      <c r="CE311" s="68" t="s">
        <v>84</v>
      </c>
      <c r="CF311" s="68" t="s">
        <v>81</v>
      </c>
      <c r="CG311" t="s">
        <v>90</v>
      </c>
    </row>
    <row r="312" spans="1:85" ht="15.75" thickBot="1" x14ac:dyDescent="0.3">
      <c r="A312" s="22">
        <v>46236</v>
      </c>
      <c r="B312" s="23">
        <v>14</v>
      </c>
      <c r="C312" s="23">
        <v>19</v>
      </c>
      <c r="D312" s="23">
        <v>8</v>
      </c>
      <c r="E312" s="38">
        <v>5</v>
      </c>
      <c r="F312" s="126" t="str">
        <f>VLOOKUP(TBL_Assignements[[#This Row],[Serv1]],Tableau1[],2,0)</f>
        <v>SM LASNIER</v>
      </c>
      <c r="G312" s="126" t="str">
        <f>VLOOKUP(TBL_Assignements[[#This Row],[Serv2]],Tableau1[],2,0)</f>
        <v>SM VERSPLATE</v>
      </c>
      <c r="H312" s="126" t="str">
        <f>VLOOKUP(TBL_Assignements[[#This Row],[Serv3]],Tableau1[],2,0)</f>
        <v>SM DEL ROSSO</v>
      </c>
      <c r="I312" s="127" t="str">
        <f>VLOOKUP(TBL_Assignements[[#This Row],[spare]],Tableau1[],2,0)</f>
        <v>SM POMARES</v>
      </c>
      <c r="CD312" s="4">
        <v>46007</v>
      </c>
      <c r="CE312" s="68" t="s">
        <v>84</v>
      </c>
      <c r="CF312" s="68" t="s">
        <v>81</v>
      </c>
      <c r="CG312" t="s">
        <v>87</v>
      </c>
    </row>
    <row r="313" spans="1:85" ht="15.75" thickBot="1" x14ac:dyDescent="0.3">
      <c r="A313" s="22">
        <v>46237</v>
      </c>
      <c r="B313" s="23">
        <v>11</v>
      </c>
      <c r="C313" s="23">
        <v>25</v>
      </c>
      <c r="D313" s="23">
        <v>10</v>
      </c>
      <c r="E313" s="38">
        <v>6</v>
      </c>
      <c r="F313" s="126" t="str">
        <f>VLOOKUP(TBL_Assignements[[#This Row],[Serv1]],Tableau1[],2,0)</f>
        <v>SM PAILLARD</v>
      </c>
      <c r="G313" s="126" t="str">
        <f>VLOOKUP(TBL_Assignements[[#This Row],[Serv2]],Tableau1[],2,0)</f>
        <v>SM RISAL</v>
      </c>
      <c r="H313" s="126" t="str">
        <f>VLOOKUP(TBL_Assignements[[#This Row],[Serv3]],Tableau1[],2,0)</f>
        <v>SM JAN</v>
      </c>
      <c r="I313" s="127" t="str">
        <f>VLOOKUP(TBL_Assignements[[#This Row],[spare]],Tableau1[],2,0)</f>
        <v>sm boury</v>
      </c>
      <c r="CD313" s="4">
        <v>46007</v>
      </c>
      <c r="CE313" s="68" t="s">
        <v>84</v>
      </c>
      <c r="CF313" s="68" t="s">
        <v>81</v>
      </c>
      <c r="CG313" t="s">
        <v>106</v>
      </c>
    </row>
    <row r="314" spans="1:85" ht="15.75" thickBot="1" x14ac:dyDescent="0.3">
      <c r="A314" s="22">
        <v>46238</v>
      </c>
      <c r="B314" s="23">
        <v>15</v>
      </c>
      <c r="C314" s="23">
        <v>4</v>
      </c>
      <c r="D314" s="23">
        <v>1</v>
      </c>
      <c r="E314" s="38">
        <v>7</v>
      </c>
      <c r="F314" s="126" t="str">
        <f>VLOOKUP(TBL_Assignements[[#This Row],[Serv1]],Tableau1[],2,0)</f>
        <v>SM CAMOU</v>
      </c>
      <c r="G314" s="126" t="str">
        <f>VLOOKUP(TBL_Assignements[[#This Row],[Serv2]],Tableau1[],2,0)</f>
        <v>SM MARTIN</v>
      </c>
      <c r="H314" s="126" t="str">
        <f>VLOOKUP(TBL_Assignements[[#This Row],[Serv3]],Tableau1[],2,0)</f>
        <v>SM MANTEAU</v>
      </c>
      <c r="I314" s="127" t="str">
        <f>VLOOKUP(TBL_Assignements[[#This Row],[spare]],Tableau1[],2,0)</f>
        <v>SM BOUNNIN--LLENA</v>
      </c>
      <c r="CD314" s="4">
        <v>46007</v>
      </c>
      <c r="CE314" s="68" t="s">
        <v>84</v>
      </c>
      <c r="CF314" s="68" t="s">
        <v>74</v>
      </c>
      <c r="CG314" t="s">
        <v>104</v>
      </c>
    </row>
    <row r="315" spans="1:85" ht="15.75" thickBot="1" x14ac:dyDescent="0.3">
      <c r="A315" s="22">
        <v>46239</v>
      </c>
      <c r="B315" s="23">
        <v>17</v>
      </c>
      <c r="C315" s="23">
        <v>16</v>
      </c>
      <c r="D315" s="23">
        <v>5</v>
      </c>
      <c r="E315" s="38">
        <v>2</v>
      </c>
      <c r="F315" s="126" t="str">
        <f>VLOOKUP(TBL_Assignements[[#This Row],[Serv1]],Tableau1[],2,0)</f>
        <v>SM TRUPIT</v>
      </c>
      <c r="G315" s="126" t="str">
        <f>VLOOKUP(TBL_Assignements[[#This Row],[Serv2]],Tableau1[],2,0)</f>
        <v>SM TAYLOR</v>
      </c>
      <c r="H315" s="126" t="str">
        <f>VLOOKUP(TBL_Assignements[[#This Row],[Serv3]],Tableau1[],2,0)</f>
        <v>SM POMARES</v>
      </c>
      <c r="I315" s="127" t="str">
        <f>VLOOKUP(TBL_Assignements[[#This Row],[spare]],Tableau1[],2,0)</f>
        <v>SM RODIER</v>
      </c>
      <c r="CD315" s="4">
        <v>46008</v>
      </c>
      <c r="CE315" s="68" t="s">
        <v>84</v>
      </c>
      <c r="CF315" s="68" t="s">
        <v>81</v>
      </c>
      <c r="CG315" t="s">
        <v>95</v>
      </c>
    </row>
    <row r="316" spans="1:85" ht="15.75" thickBot="1" x14ac:dyDescent="0.3">
      <c r="A316" s="22">
        <v>46240</v>
      </c>
      <c r="B316" s="23">
        <v>3</v>
      </c>
      <c r="C316" s="23">
        <v>6</v>
      </c>
      <c r="D316" s="23">
        <v>7</v>
      </c>
      <c r="E316" s="38">
        <v>13</v>
      </c>
      <c r="F316" s="126" t="str">
        <f>VLOOKUP(TBL_Assignements[[#This Row],[Serv1]],Tableau1[],2,0)</f>
        <v>SM CRETON</v>
      </c>
      <c r="G316" s="126" t="str">
        <f>VLOOKUP(TBL_Assignements[[#This Row],[Serv2]],Tableau1[],2,0)</f>
        <v>sm boury</v>
      </c>
      <c r="H316" s="126" t="str">
        <f>VLOOKUP(TBL_Assignements[[#This Row],[Serv3]],Tableau1[],2,0)</f>
        <v>SM BOUNNIN--LLENA</v>
      </c>
      <c r="I316" s="127" t="str">
        <f>VLOOKUP(TBL_Assignements[[#This Row],[spare]],Tableau1[],2,0)</f>
        <v>SM VRIGNAUD</v>
      </c>
      <c r="CD316" s="4">
        <v>46008</v>
      </c>
      <c r="CE316" s="68" t="s">
        <v>84</v>
      </c>
      <c r="CF316" s="68" t="s">
        <v>81</v>
      </c>
      <c r="CG316" t="s">
        <v>92</v>
      </c>
    </row>
    <row r="317" spans="1:85" ht="15.75" thickBot="1" x14ac:dyDescent="0.3">
      <c r="A317" s="22">
        <v>46241</v>
      </c>
      <c r="B317" s="23">
        <v>18</v>
      </c>
      <c r="C317" s="23">
        <v>24</v>
      </c>
      <c r="D317" s="23">
        <v>20</v>
      </c>
      <c r="E317" s="38">
        <v>9</v>
      </c>
      <c r="F317" s="126" t="str">
        <f>VLOOKUP(TBL_Assignements[[#This Row],[Serv1]],Tableau1[],2,0)</f>
        <v>SM DESAUTE</v>
      </c>
      <c r="G317" s="126" t="str">
        <f>VLOOKUP(TBL_Assignements[[#This Row],[Serv2]],Tableau1[],2,0)</f>
        <v>SM AZERTY</v>
      </c>
      <c r="H317" s="126" t="str">
        <f>VLOOKUP(TBL_Assignements[[#This Row],[Serv3]],Tableau1[],2,0)</f>
        <v>SM ENGRAND</v>
      </c>
      <c r="I317" s="127" t="str">
        <f>VLOOKUP(TBL_Assignements[[#This Row],[spare]],Tableau1[],2,0)</f>
        <v>SM CHAPART</v>
      </c>
      <c r="CD317" s="4">
        <v>46008</v>
      </c>
      <c r="CE317" s="68" t="s">
        <v>84</v>
      </c>
      <c r="CF317" s="68" t="s">
        <v>81</v>
      </c>
      <c r="CG317" t="s">
        <v>88</v>
      </c>
    </row>
    <row r="318" spans="1:85" ht="15.75" thickBot="1" x14ac:dyDescent="0.3">
      <c r="A318" s="22">
        <v>46242</v>
      </c>
      <c r="B318" s="23">
        <v>22</v>
      </c>
      <c r="C318" s="23">
        <v>21</v>
      </c>
      <c r="D318" s="23">
        <v>15</v>
      </c>
      <c r="E318" s="38">
        <v>25</v>
      </c>
      <c r="F318" s="126" t="str">
        <f>VLOOKUP(TBL_Assignements[[#This Row],[Serv1]],Tableau1[],2,0)</f>
        <v>SM TAILLANDIER</v>
      </c>
      <c r="G318" s="126" t="str">
        <f>VLOOKUP(TBL_Assignements[[#This Row],[Serv2]],Tableau1[],2,0)</f>
        <v>SM BEULQUE</v>
      </c>
      <c r="H318" s="126" t="str">
        <f>VLOOKUP(TBL_Assignements[[#This Row],[Serv3]],Tableau1[],2,0)</f>
        <v>SM CAMOU</v>
      </c>
      <c r="I318" s="127" t="str">
        <f>VLOOKUP(TBL_Assignements[[#This Row],[spare]],Tableau1[],2,0)</f>
        <v>SM RISAL</v>
      </c>
      <c r="CD318" s="4">
        <v>46008</v>
      </c>
      <c r="CE318" s="68" t="s">
        <v>84</v>
      </c>
      <c r="CF318" s="68" t="s">
        <v>74</v>
      </c>
      <c r="CG318" t="s">
        <v>107</v>
      </c>
    </row>
    <row r="319" spans="1:85" ht="15.75" thickBot="1" x14ac:dyDescent="0.3">
      <c r="A319" s="22">
        <v>46243</v>
      </c>
      <c r="B319" s="23">
        <v>4</v>
      </c>
      <c r="C319" s="23">
        <v>1</v>
      </c>
      <c r="D319" s="23">
        <v>10</v>
      </c>
      <c r="E319" s="38">
        <v>11</v>
      </c>
      <c r="F319" s="126" t="str">
        <f>VLOOKUP(TBL_Assignements[[#This Row],[Serv1]],Tableau1[],2,0)</f>
        <v>SM MARTIN</v>
      </c>
      <c r="G319" s="126" t="str">
        <f>VLOOKUP(TBL_Assignements[[#This Row],[Serv2]],Tableau1[],2,0)</f>
        <v>SM MANTEAU</v>
      </c>
      <c r="H319" s="126" t="str">
        <f>VLOOKUP(TBL_Assignements[[#This Row],[Serv3]],Tableau1[],2,0)</f>
        <v>SM JAN</v>
      </c>
      <c r="I319" s="127" t="str">
        <f>VLOOKUP(TBL_Assignements[[#This Row],[spare]],Tableau1[],2,0)</f>
        <v>SM PAILLARD</v>
      </c>
      <c r="CD319" s="4">
        <v>46009</v>
      </c>
      <c r="CE319" s="68" t="s">
        <v>84</v>
      </c>
      <c r="CF319" s="68" t="s">
        <v>81</v>
      </c>
      <c r="CG319" t="s">
        <v>135</v>
      </c>
    </row>
    <row r="320" spans="1:85" ht="15.75" thickBot="1" x14ac:dyDescent="0.3">
      <c r="A320" s="22">
        <v>46244</v>
      </c>
      <c r="B320" s="23">
        <v>23</v>
      </c>
      <c r="C320" s="23">
        <v>19</v>
      </c>
      <c r="D320" s="23">
        <v>14</v>
      </c>
      <c r="E320" s="38">
        <v>8</v>
      </c>
      <c r="F320" s="126" t="str">
        <f>VLOOKUP(TBL_Assignements[[#This Row],[Serv1]],Tableau1[],2,0)</f>
        <v>SM TOURNAYRE</v>
      </c>
      <c r="G320" s="126" t="str">
        <f>VLOOKUP(TBL_Assignements[[#This Row],[Serv2]],Tableau1[],2,0)</f>
        <v>SM VERSPLATE</v>
      </c>
      <c r="H320" s="126" t="str">
        <f>VLOOKUP(TBL_Assignements[[#This Row],[Serv3]],Tableau1[],2,0)</f>
        <v>SM LASNIER</v>
      </c>
      <c r="I320" s="127" t="str">
        <f>VLOOKUP(TBL_Assignements[[#This Row],[spare]],Tableau1[],2,0)</f>
        <v>SM DEL ROSSO</v>
      </c>
      <c r="CD320" s="4">
        <v>46009</v>
      </c>
      <c r="CE320" s="68" t="s">
        <v>84</v>
      </c>
      <c r="CF320" s="68" t="s">
        <v>81</v>
      </c>
      <c r="CG320" t="s">
        <v>105</v>
      </c>
    </row>
    <row r="321" spans="1:85" ht="15.75" thickBot="1" x14ac:dyDescent="0.3">
      <c r="A321" s="22">
        <v>46245</v>
      </c>
      <c r="B321" s="23">
        <v>12</v>
      </c>
      <c r="C321" s="23">
        <v>9</v>
      </c>
      <c r="D321" s="23">
        <v>13</v>
      </c>
      <c r="E321" s="38">
        <v>1</v>
      </c>
      <c r="F321" s="126" t="str">
        <f>VLOOKUP(TBL_Assignements[[#This Row],[Serv1]],Tableau1[],2,0)</f>
        <v>SM BONNIFAIT</v>
      </c>
      <c r="G321" s="126" t="str">
        <f>VLOOKUP(TBL_Assignements[[#This Row],[Serv2]],Tableau1[],2,0)</f>
        <v>SM CHAPART</v>
      </c>
      <c r="H321" s="126" t="str">
        <f>VLOOKUP(TBL_Assignements[[#This Row],[Serv3]],Tableau1[],2,0)</f>
        <v>SM VRIGNAUD</v>
      </c>
      <c r="I321" s="127" t="str">
        <f>VLOOKUP(TBL_Assignements[[#This Row],[spare]],Tableau1[],2,0)</f>
        <v>SM MANTEAU</v>
      </c>
      <c r="CD321" s="4">
        <v>46009</v>
      </c>
      <c r="CE321" s="68" t="s">
        <v>84</v>
      </c>
      <c r="CF321" s="68" t="s">
        <v>81</v>
      </c>
      <c r="CG321" t="s">
        <v>100</v>
      </c>
    </row>
    <row r="322" spans="1:85" ht="15.75" thickBot="1" x14ac:dyDescent="0.3">
      <c r="A322" s="22">
        <v>46246</v>
      </c>
      <c r="B322" s="23">
        <v>2</v>
      </c>
      <c r="C322" s="23">
        <v>17</v>
      </c>
      <c r="D322" s="23">
        <v>25</v>
      </c>
      <c r="E322" s="38">
        <v>23</v>
      </c>
      <c r="F322" s="126" t="str">
        <f>VLOOKUP(TBL_Assignements[[#This Row],[Serv1]],Tableau1[],2,0)</f>
        <v>SM RODIER</v>
      </c>
      <c r="G322" s="126" t="str">
        <f>VLOOKUP(TBL_Assignements[[#This Row],[Serv2]],Tableau1[],2,0)</f>
        <v>SM TRUPIT</v>
      </c>
      <c r="H322" s="126" t="str">
        <f>VLOOKUP(TBL_Assignements[[#This Row],[Serv3]],Tableau1[],2,0)</f>
        <v>SM RISAL</v>
      </c>
      <c r="I322" s="127" t="str">
        <f>VLOOKUP(TBL_Assignements[[#This Row],[spare]],Tableau1[],2,0)</f>
        <v>SM TOURNAYRE</v>
      </c>
      <c r="CD322" s="4">
        <v>46009</v>
      </c>
      <c r="CE322" s="68" t="s">
        <v>84</v>
      </c>
      <c r="CF322" s="68" t="s">
        <v>74</v>
      </c>
      <c r="CG322" t="s">
        <v>89</v>
      </c>
    </row>
    <row r="323" spans="1:85" ht="15.75" thickBot="1" x14ac:dyDescent="0.3">
      <c r="A323" s="22">
        <v>46247</v>
      </c>
      <c r="B323" s="23">
        <v>8</v>
      </c>
      <c r="C323" s="23">
        <v>11</v>
      </c>
      <c r="D323" s="23">
        <v>16</v>
      </c>
      <c r="E323" s="38">
        <v>20</v>
      </c>
      <c r="F323" s="126" t="str">
        <f>VLOOKUP(TBL_Assignements[[#This Row],[Serv1]],Tableau1[],2,0)</f>
        <v>SM DEL ROSSO</v>
      </c>
      <c r="G323" s="126" t="str">
        <f>VLOOKUP(TBL_Assignements[[#This Row],[Serv2]],Tableau1[],2,0)</f>
        <v>SM PAILLARD</v>
      </c>
      <c r="H323" s="126" t="str">
        <f>VLOOKUP(TBL_Assignements[[#This Row],[Serv3]],Tableau1[],2,0)</f>
        <v>SM TAYLOR</v>
      </c>
      <c r="I323" s="127" t="str">
        <f>VLOOKUP(TBL_Assignements[[#This Row],[spare]],Tableau1[],2,0)</f>
        <v>SM ENGRAND</v>
      </c>
      <c r="CD323" s="4">
        <v>46010</v>
      </c>
      <c r="CE323" s="68" t="s">
        <v>84</v>
      </c>
      <c r="CF323" s="68" t="s">
        <v>81</v>
      </c>
      <c r="CG323" t="s">
        <v>103</v>
      </c>
    </row>
    <row r="324" spans="1:85" ht="15.75" thickBot="1" x14ac:dyDescent="0.3">
      <c r="A324" s="22">
        <v>46248</v>
      </c>
      <c r="B324" s="23">
        <v>3</v>
      </c>
      <c r="C324" s="23">
        <v>5</v>
      </c>
      <c r="D324" s="23">
        <v>6</v>
      </c>
      <c r="E324" s="38">
        <v>24</v>
      </c>
      <c r="F324" s="126" t="str">
        <f>VLOOKUP(TBL_Assignements[[#This Row],[Serv1]],Tableau1[],2,0)</f>
        <v>SM CRETON</v>
      </c>
      <c r="G324" s="126" t="str">
        <f>VLOOKUP(TBL_Assignements[[#This Row],[Serv2]],Tableau1[],2,0)</f>
        <v>SM POMARES</v>
      </c>
      <c r="H324" s="126" t="str">
        <f>VLOOKUP(TBL_Assignements[[#This Row],[Serv3]],Tableau1[],2,0)</f>
        <v>sm boury</v>
      </c>
      <c r="I324" s="127" t="str">
        <f>VLOOKUP(TBL_Assignements[[#This Row],[spare]],Tableau1[],2,0)</f>
        <v>SM AZERTY</v>
      </c>
      <c r="CD324" s="4">
        <v>46010</v>
      </c>
      <c r="CE324" s="68" t="s">
        <v>84</v>
      </c>
      <c r="CF324" s="68" t="s">
        <v>81</v>
      </c>
      <c r="CG324" t="s">
        <v>96</v>
      </c>
    </row>
    <row r="325" spans="1:85" ht="15.75" thickBot="1" x14ac:dyDescent="0.3">
      <c r="A325" s="22">
        <v>46249</v>
      </c>
      <c r="B325" s="23">
        <v>7</v>
      </c>
      <c r="C325" s="23">
        <v>21</v>
      </c>
      <c r="D325" s="23">
        <v>18</v>
      </c>
      <c r="E325" s="38">
        <v>22</v>
      </c>
      <c r="F325" s="126" t="str">
        <f>VLOOKUP(TBL_Assignements[[#This Row],[Serv1]],Tableau1[],2,0)</f>
        <v>SM BOUNNIN--LLENA</v>
      </c>
      <c r="G325" s="126" t="str">
        <f>VLOOKUP(TBL_Assignements[[#This Row],[Serv2]],Tableau1[],2,0)</f>
        <v>SM BEULQUE</v>
      </c>
      <c r="H325" s="126" t="str">
        <f>VLOOKUP(TBL_Assignements[[#This Row],[Serv3]],Tableau1[],2,0)</f>
        <v>SM DESAUTE</v>
      </c>
      <c r="I325" s="127" t="str">
        <f>VLOOKUP(TBL_Assignements[[#This Row],[spare]],Tableau1[],2,0)</f>
        <v>SM TAILLANDIER</v>
      </c>
      <c r="CD325" s="4">
        <v>46010</v>
      </c>
      <c r="CE325" s="68" t="s">
        <v>84</v>
      </c>
      <c r="CF325" s="68" t="s">
        <v>81</v>
      </c>
      <c r="CG325" t="s">
        <v>97</v>
      </c>
    </row>
    <row r="326" spans="1:85" ht="15.75" thickBot="1" x14ac:dyDescent="0.3">
      <c r="A326" s="22">
        <v>46250</v>
      </c>
      <c r="B326" s="23">
        <v>4</v>
      </c>
      <c r="C326" s="23">
        <v>10</v>
      </c>
      <c r="D326" s="23">
        <v>12</v>
      </c>
      <c r="E326" s="38">
        <v>15</v>
      </c>
      <c r="F326" s="126" t="str">
        <f>VLOOKUP(TBL_Assignements[[#This Row],[Serv1]],Tableau1[],2,0)</f>
        <v>SM MARTIN</v>
      </c>
      <c r="G326" s="126" t="str">
        <f>VLOOKUP(TBL_Assignements[[#This Row],[Serv2]],Tableau1[],2,0)</f>
        <v>SM JAN</v>
      </c>
      <c r="H326" s="126" t="str">
        <f>VLOOKUP(TBL_Assignements[[#This Row],[Serv3]],Tableau1[],2,0)</f>
        <v>SM BONNIFAIT</v>
      </c>
      <c r="I326" s="127" t="str">
        <f>VLOOKUP(TBL_Assignements[[#This Row],[spare]],Tableau1[],2,0)</f>
        <v>SM CAMOU</v>
      </c>
      <c r="CD326" s="4">
        <v>46010</v>
      </c>
      <c r="CE326" s="68" t="s">
        <v>84</v>
      </c>
      <c r="CF326" s="68" t="s">
        <v>74</v>
      </c>
      <c r="CG326" t="s">
        <v>98</v>
      </c>
    </row>
    <row r="327" spans="1:85" ht="15.75" thickBot="1" x14ac:dyDescent="0.3">
      <c r="A327" s="22">
        <v>46251</v>
      </c>
      <c r="B327" s="23">
        <v>19</v>
      </c>
      <c r="C327" s="23">
        <v>14</v>
      </c>
      <c r="D327" s="23">
        <v>24</v>
      </c>
      <c r="E327" s="38">
        <v>18</v>
      </c>
      <c r="F327" s="126" t="str">
        <f>VLOOKUP(TBL_Assignements[[#This Row],[Serv1]],Tableau1[],2,0)</f>
        <v>SM VERSPLATE</v>
      </c>
      <c r="G327" s="126" t="str">
        <f>VLOOKUP(TBL_Assignements[[#This Row],[Serv2]],Tableau1[],2,0)</f>
        <v>SM LASNIER</v>
      </c>
      <c r="H327" s="126" t="str">
        <f>VLOOKUP(TBL_Assignements[[#This Row],[Serv3]],Tableau1[],2,0)</f>
        <v>SM AZERTY</v>
      </c>
      <c r="I327" s="127" t="str">
        <f>VLOOKUP(TBL_Assignements[[#This Row],[spare]],Tableau1[],2,0)</f>
        <v>SM DESAUTE</v>
      </c>
      <c r="CD327" s="4">
        <v>46011</v>
      </c>
      <c r="CE327" s="68" t="s">
        <v>85</v>
      </c>
      <c r="CF327" s="68" t="s">
        <v>81</v>
      </c>
      <c r="CG327" t="s">
        <v>133</v>
      </c>
    </row>
    <row r="328" spans="1:85" ht="15.75" thickBot="1" x14ac:dyDescent="0.3">
      <c r="A328" s="22">
        <v>46252</v>
      </c>
      <c r="B328" s="23">
        <v>20</v>
      </c>
      <c r="C328" s="23">
        <v>2</v>
      </c>
      <c r="D328" s="23">
        <v>22</v>
      </c>
      <c r="E328" s="38">
        <v>4</v>
      </c>
      <c r="F328" s="126" t="str">
        <f>VLOOKUP(TBL_Assignements[[#This Row],[Serv1]],Tableau1[],2,0)</f>
        <v>SM ENGRAND</v>
      </c>
      <c r="G328" s="126" t="str">
        <f>VLOOKUP(TBL_Assignements[[#This Row],[Serv2]],Tableau1[],2,0)</f>
        <v>SM RODIER</v>
      </c>
      <c r="H328" s="126" t="str">
        <f>VLOOKUP(TBL_Assignements[[#This Row],[Serv3]],Tableau1[],2,0)</f>
        <v>SM TAILLANDIER</v>
      </c>
      <c r="I328" s="127" t="str">
        <f>VLOOKUP(TBL_Assignements[[#This Row],[spare]],Tableau1[],2,0)</f>
        <v>SM MARTIN</v>
      </c>
      <c r="CD328" s="4">
        <v>46011</v>
      </c>
      <c r="CE328" s="68" t="s">
        <v>85</v>
      </c>
      <c r="CF328" s="68" t="s">
        <v>81</v>
      </c>
      <c r="CG328" t="s">
        <v>93</v>
      </c>
    </row>
    <row r="329" spans="1:85" ht="15.75" thickBot="1" x14ac:dyDescent="0.3">
      <c r="A329" s="22">
        <v>46253</v>
      </c>
      <c r="B329" s="23">
        <v>13</v>
      </c>
      <c r="C329" s="23">
        <v>9</v>
      </c>
      <c r="D329" s="23">
        <v>17</v>
      </c>
      <c r="E329" s="38">
        <v>21</v>
      </c>
      <c r="F329" s="126" t="str">
        <f>VLOOKUP(TBL_Assignements[[#This Row],[Serv1]],Tableau1[],2,0)</f>
        <v>SM VRIGNAUD</v>
      </c>
      <c r="G329" s="126" t="str">
        <f>VLOOKUP(TBL_Assignements[[#This Row],[Serv2]],Tableau1[],2,0)</f>
        <v>SM CHAPART</v>
      </c>
      <c r="H329" s="126" t="str">
        <f>VLOOKUP(TBL_Assignements[[#This Row],[Serv3]],Tableau1[],2,0)</f>
        <v>SM TRUPIT</v>
      </c>
      <c r="I329" s="127" t="str">
        <f>VLOOKUP(TBL_Assignements[[#This Row],[spare]],Tableau1[],2,0)</f>
        <v>SM BEULQUE</v>
      </c>
      <c r="CD329" s="4">
        <v>46011</v>
      </c>
      <c r="CE329" s="68" t="s">
        <v>85</v>
      </c>
      <c r="CF329" s="68" t="s">
        <v>81</v>
      </c>
      <c r="CG329" t="s">
        <v>91</v>
      </c>
    </row>
    <row r="330" spans="1:85" ht="15.75" thickBot="1" x14ac:dyDescent="0.3">
      <c r="A330" s="22">
        <v>46254</v>
      </c>
      <c r="B330" s="23">
        <v>23</v>
      </c>
      <c r="C330" s="23">
        <v>7</v>
      </c>
      <c r="D330" s="23">
        <v>11</v>
      </c>
      <c r="E330" s="38">
        <v>19</v>
      </c>
      <c r="F330" s="126" t="str">
        <f>VLOOKUP(TBL_Assignements[[#This Row],[Serv1]],Tableau1[],2,0)</f>
        <v>SM TOURNAYRE</v>
      </c>
      <c r="G330" s="126" t="str">
        <f>VLOOKUP(TBL_Assignements[[#This Row],[Serv2]],Tableau1[],2,0)</f>
        <v>SM BOUNNIN--LLENA</v>
      </c>
      <c r="H330" s="126" t="str">
        <f>VLOOKUP(TBL_Assignements[[#This Row],[Serv3]],Tableau1[],2,0)</f>
        <v>SM PAILLARD</v>
      </c>
      <c r="I330" s="127" t="str">
        <f>VLOOKUP(TBL_Assignements[[#This Row],[spare]],Tableau1[],2,0)</f>
        <v>SM VERSPLATE</v>
      </c>
      <c r="CD330" s="4">
        <v>46011</v>
      </c>
      <c r="CE330" s="68" t="s">
        <v>85</v>
      </c>
      <c r="CF330" s="68" t="s">
        <v>74</v>
      </c>
      <c r="CG330" t="s">
        <v>102</v>
      </c>
    </row>
    <row r="331" spans="1:85" ht="15.75" thickBot="1" x14ac:dyDescent="0.3">
      <c r="A331" s="22">
        <v>46255</v>
      </c>
      <c r="B331" s="23">
        <v>1</v>
      </c>
      <c r="C331" s="23">
        <v>25</v>
      </c>
      <c r="D331" s="23">
        <v>15</v>
      </c>
      <c r="E331" s="38">
        <v>14</v>
      </c>
      <c r="F331" s="126" t="str">
        <f>VLOOKUP(TBL_Assignements[[#This Row],[Serv1]],Tableau1[],2,0)</f>
        <v>SM MANTEAU</v>
      </c>
      <c r="G331" s="126" t="str">
        <f>VLOOKUP(TBL_Assignements[[#This Row],[Serv2]],Tableau1[],2,0)</f>
        <v>SM RISAL</v>
      </c>
      <c r="H331" s="126" t="str">
        <f>VLOOKUP(TBL_Assignements[[#This Row],[Serv3]],Tableau1[],2,0)</f>
        <v>SM CAMOU</v>
      </c>
      <c r="I331" s="127" t="str">
        <f>VLOOKUP(TBL_Assignements[[#This Row],[spare]],Tableau1[],2,0)</f>
        <v>SM LASNIER</v>
      </c>
      <c r="CD331" s="4">
        <v>46012</v>
      </c>
      <c r="CE331" s="68" t="s">
        <v>85</v>
      </c>
      <c r="CF331" s="68" t="s">
        <v>81</v>
      </c>
      <c r="CG331" t="s">
        <v>99</v>
      </c>
    </row>
    <row r="332" spans="1:85" ht="15.75" thickBot="1" x14ac:dyDescent="0.3">
      <c r="A332" s="22">
        <v>46256</v>
      </c>
      <c r="B332" s="23">
        <v>16</v>
      </c>
      <c r="C332" s="23">
        <v>5</v>
      </c>
      <c r="D332" s="23">
        <v>6</v>
      </c>
      <c r="E332" s="38">
        <v>10</v>
      </c>
      <c r="F332" s="126" t="str">
        <f>VLOOKUP(TBL_Assignements[[#This Row],[Serv1]],Tableau1[],2,0)</f>
        <v>SM TAYLOR</v>
      </c>
      <c r="G332" s="126" t="str">
        <f>VLOOKUP(TBL_Assignements[[#This Row],[Serv2]],Tableau1[],2,0)</f>
        <v>SM POMARES</v>
      </c>
      <c r="H332" s="126" t="str">
        <f>VLOOKUP(TBL_Assignements[[#This Row],[Serv3]],Tableau1[],2,0)</f>
        <v>sm boury</v>
      </c>
      <c r="I332" s="127" t="str">
        <f>VLOOKUP(TBL_Assignements[[#This Row],[spare]],Tableau1[],2,0)</f>
        <v>SM JAN</v>
      </c>
      <c r="CD332" s="4">
        <v>46012</v>
      </c>
      <c r="CE332" s="68" t="s">
        <v>85</v>
      </c>
      <c r="CF332" s="68" t="s">
        <v>81</v>
      </c>
      <c r="CG332" t="s">
        <v>98</v>
      </c>
    </row>
    <row r="333" spans="1:85" ht="15.75" thickBot="1" x14ac:dyDescent="0.3">
      <c r="A333" s="22">
        <v>46257</v>
      </c>
      <c r="B333" s="23">
        <v>3</v>
      </c>
      <c r="C333" s="23">
        <v>8</v>
      </c>
      <c r="D333" s="23">
        <v>12</v>
      </c>
      <c r="E333" s="38">
        <v>17</v>
      </c>
      <c r="F333" s="126" t="str">
        <f>VLOOKUP(TBL_Assignements[[#This Row],[Serv1]],Tableau1[],2,0)</f>
        <v>SM CRETON</v>
      </c>
      <c r="G333" s="126" t="str">
        <f>VLOOKUP(TBL_Assignements[[#This Row],[Serv2]],Tableau1[],2,0)</f>
        <v>SM DEL ROSSO</v>
      </c>
      <c r="H333" s="126" t="str">
        <f>VLOOKUP(TBL_Assignements[[#This Row],[Serv3]],Tableau1[],2,0)</f>
        <v>SM BONNIFAIT</v>
      </c>
      <c r="I333" s="127" t="str">
        <f>VLOOKUP(TBL_Assignements[[#This Row],[spare]],Tableau1[],2,0)</f>
        <v>SM TRUPIT</v>
      </c>
      <c r="CD333" s="4">
        <v>46012</v>
      </c>
      <c r="CE333" s="68" t="s">
        <v>85</v>
      </c>
      <c r="CF333" s="68" t="s">
        <v>81</v>
      </c>
      <c r="CG333" t="s">
        <v>107</v>
      </c>
    </row>
    <row r="334" spans="1:85" ht="15.75" thickBot="1" x14ac:dyDescent="0.3">
      <c r="A334" s="22">
        <v>46258</v>
      </c>
      <c r="B334" s="23">
        <v>18</v>
      </c>
      <c r="C334" s="23">
        <v>4</v>
      </c>
      <c r="D334" s="23">
        <v>10</v>
      </c>
      <c r="E334" s="38">
        <v>16</v>
      </c>
      <c r="F334" s="126" t="str">
        <f>VLOOKUP(TBL_Assignements[[#This Row],[Serv1]],Tableau1[],2,0)</f>
        <v>SM DESAUTE</v>
      </c>
      <c r="G334" s="126" t="str">
        <f>VLOOKUP(TBL_Assignements[[#This Row],[Serv2]],Tableau1[],2,0)</f>
        <v>SM MARTIN</v>
      </c>
      <c r="H334" s="126" t="str">
        <f>VLOOKUP(TBL_Assignements[[#This Row],[Serv3]],Tableau1[],2,0)</f>
        <v>SM JAN</v>
      </c>
      <c r="I334" s="127" t="str">
        <f>VLOOKUP(TBL_Assignements[[#This Row],[spare]],Tableau1[],2,0)</f>
        <v>SM TAYLOR</v>
      </c>
      <c r="CD334" s="4">
        <v>46012</v>
      </c>
      <c r="CE334" s="68" t="s">
        <v>85</v>
      </c>
      <c r="CF334" s="68" t="s">
        <v>74</v>
      </c>
      <c r="CG334" t="s">
        <v>88</v>
      </c>
    </row>
    <row r="335" spans="1:85" ht="15.75" thickBot="1" x14ac:dyDescent="0.3">
      <c r="A335" s="22">
        <v>46259</v>
      </c>
      <c r="B335" s="23">
        <v>8</v>
      </c>
      <c r="C335" s="23">
        <v>20</v>
      </c>
      <c r="D335" s="23">
        <v>13</v>
      </c>
      <c r="E335" s="38">
        <v>12</v>
      </c>
      <c r="F335" s="126" t="str">
        <f>VLOOKUP(TBL_Assignements[[#This Row],[Serv1]],Tableau1[],2,0)</f>
        <v>SM DEL ROSSO</v>
      </c>
      <c r="G335" s="126" t="str">
        <f>VLOOKUP(TBL_Assignements[[#This Row],[Serv2]],Tableau1[],2,0)</f>
        <v>SM ENGRAND</v>
      </c>
      <c r="H335" s="126" t="str">
        <f>VLOOKUP(TBL_Assignements[[#This Row],[Serv3]],Tableau1[],2,0)</f>
        <v>SM VRIGNAUD</v>
      </c>
      <c r="I335" s="127" t="str">
        <f>VLOOKUP(TBL_Assignements[[#This Row],[spare]],Tableau1[],2,0)</f>
        <v>SM BONNIFAIT</v>
      </c>
      <c r="CD335" s="4">
        <v>46013</v>
      </c>
      <c r="CE335" s="68" t="s">
        <v>84</v>
      </c>
      <c r="CF335" s="68" t="s">
        <v>81</v>
      </c>
      <c r="CG335" t="s">
        <v>104</v>
      </c>
    </row>
    <row r="336" spans="1:85" ht="15.75" thickBot="1" x14ac:dyDescent="0.3">
      <c r="A336" s="22">
        <v>46260</v>
      </c>
      <c r="B336" s="23">
        <v>2</v>
      </c>
      <c r="C336" s="23">
        <v>9</v>
      </c>
      <c r="D336" s="23">
        <v>24</v>
      </c>
      <c r="E336" s="38">
        <v>3</v>
      </c>
      <c r="F336" s="126" t="str">
        <f>VLOOKUP(TBL_Assignements[[#This Row],[Serv1]],Tableau1[],2,0)</f>
        <v>SM RODIER</v>
      </c>
      <c r="G336" s="126" t="str">
        <f>VLOOKUP(TBL_Assignements[[#This Row],[Serv2]],Tableau1[],2,0)</f>
        <v>SM CHAPART</v>
      </c>
      <c r="H336" s="126" t="str">
        <f>VLOOKUP(TBL_Assignements[[#This Row],[Serv3]],Tableau1[],2,0)</f>
        <v>SM AZERTY</v>
      </c>
      <c r="I336" s="127" t="str">
        <f>VLOOKUP(TBL_Assignements[[#This Row],[spare]],Tableau1[],2,0)</f>
        <v>SM CRETON</v>
      </c>
      <c r="CD336" s="4">
        <v>46013</v>
      </c>
      <c r="CE336" s="68" t="s">
        <v>84</v>
      </c>
      <c r="CF336" s="68" t="s">
        <v>81</v>
      </c>
      <c r="CG336" t="s">
        <v>89</v>
      </c>
    </row>
    <row r="337" spans="1:85" ht="15.75" thickBot="1" x14ac:dyDescent="0.3">
      <c r="A337" s="22">
        <v>46261</v>
      </c>
      <c r="B337" s="23">
        <v>22</v>
      </c>
      <c r="C337" s="23">
        <v>5</v>
      </c>
      <c r="D337" s="23">
        <v>25</v>
      </c>
      <c r="E337" s="38">
        <v>23</v>
      </c>
      <c r="F337" s="126" t="str">
        <f>VLOOKUP(TBL_Assignements[[#This Row],[Serv1]],Tableau1[],2,0)</f>
        <v>SM TAILLANDIER</v>
      </c>
      <c r="G337" s="126" t="str">
        <f>VLOOKUP(TBL_Assignements[[#This Row],[Serv2]],Tableau1[],2,0)</f>
        <v>SM POMARES</v>
      </c>
      <c r="H337" s="126" t="str">
        <f>VLOOKUP(TBL_Assignements[[#This Row],[Serv3]],Tableau1[],2,0)</f>
        <v>SM RISAL</v>
      </c>
      <c r="I337" s="127" t="str">
        <f>VLOOKUP(TBL_Assignements[[#This Row],[spare]],Tableau1[],2,0)</f>
        <v>SM TOURNAYRE</v>
      </c>
      <c r="CD337" s="4">
        <v>46013</v>
      </c>
      <c r="CE337" s="68" t="s">
        <v>84</v>
      </c>
      <c r="CF337" s="68" t="s">
        <v>81</v>
      </c>
      <c r="CG337" t="s">
        <v>108</v>
      </c>
    </row>
    <row r="338" spans="1:85" ht="15.75" thickBot="1" x14ac:dyDescent="0.3">
      <c r="A338" s="22">
        <v>46262</v>
      </c>
      <c r="B338" s="23">
        <v>11</v>
      </c>
      <c r="C338" s="23">
        <v>7</v>
      </c>
      <c r="D338" s="23">
        <v>19</v>
      </c>
      <c r="E338" s="38">
        <v>6</v>
      </c>
      <c r="F338" s="126" t="str">
        <f>VLOOKUP(TBL_Assignements[[#This Row],[Serv1]],Tableau1[],2,0)</f>
        <v>SM PAILLARD</v>
      </c>
      <c r="G338" s="126" t="str">
        <f>VLOOKUP(TBL_Assignements[[#This Row],[Serv2]],Tableau1[],2,0)</f>
        <v>SM BOUNNIN--LLENA</v>
      </c>
      <c r="H338" s="126" t="str">
        <f>VLOOKUP(TBL_Assignements[[#This Row],[Serv3]],Tableau1[],2,0)</f>
        <v>SM VERSPLATE</v>
      </c>
      <c r="I338" s="127" t="str">
        <f>VLOOKUP(TBL_Assignements[[#This Row],[spare]],Tableau1[],2,0)</f>
        <v>sm boury</v>
      </c>
      <c r="CD338" s="4">
        <v>46013</v>
      </c>
      <c r="CE338" s="68" t="s">
        <v>84</v>
      </c>
      <c r="CF338" s="68" t="s">
        <v>74</v>
      </c>
      <c r="CG338" t="s">
        <v>92</v>
      </c>
    </row>
    <row r="339" spans="1:85" ht="15.75" thickBot="1" x14ac:dyDescent="0.3">
      <c r="A339" s="22">
        <v>46263</v>
      </c>
      <c r="B339" s="23">
        <v>15</v>
      </c>
      <c r="C339" s="23">
        <v>1</v>
      </c>
      <c r="D339" s="23">
        <v>21</v>
      </c>
      <c r="E339" s="38">
        <v>14</v>
      </c>
      <c r="F339" s="126" t="str">
        <f>VLOOKUP(TBL_Assignements[[#This Row],[Serv1]],Tableau1[],2,0)</f>
        <v>SM CAMOU</v>
      </c>
      <c r="G339" s="126" t="str">
        <f>VLOOKUP(TBL_Assignements[[#This Row],[Serv2]],Tableau1[],2,0)</f>
        <v>SM MANTEAU</v>
      </c>
      <c r="H339" s="126" t="str">
        <f>VLOOKUP(TBL_Assignements[[#This Row],[Serv3]],Tableau1[],2,0)</f>
        <v>SM BEULQUE</v>
      </c>
      <c r="I339" s="127" t="str">
        <f>VLOOKUP(TBL_Assignements[[#This Row],[spare]],Tableau1[],2,0)</f>
        <v>SM LASNIER</v>
      </c>
      <c r="CD339" s="4">
        <v>46014</v>
      </c>
      <c r="CE339" s="68" t="s">
        <v>84</v>
      </c>
      <c r="CF339" s="68" t="s">
        <v>81</v>
      </c>
      <c r="CG339" t="s">
        <v>102</v>
      </c>
    </row>
    <row r="340" spans="1:85" ht="15.75" thickBot="1" x14ac:dyDescent="0.3">
      <c r="A340" s="22">
        <v>46264</v>
      </c>
      <c r="B340" s="23">
        <v>16</v>
      </c>
      <c r="C340" s="23">
        <v>6</v>
      </c>
      <c r="D340" s="23">
        <v>3</v>
      </c>
      <c r="E340" s="38">
        <v>13</v>
      </c>
      <c r="F340" s="126" t="str">
        <f>VLOOKUP(TBL_Assignements[[#This Row],[Serv1]],Tableau1[],2,0)</f>
        <v>SM TAYLOR</v>
      </c>
      <c r="G340" s="126" t="str">
        <f>VLOOKUP(TBL_Assignements[[#This Row],[Serv2]],Tableau1[],2,0)</f>
        <v>sm boury</v>
      </c>
      <c r="H340" s="126" t="str">
        <f>VLOOKUP(TBL_Assignements[[#This Row],[Serv3]],Tableau1[],2,0)</f>
        <v>SM CRETON</v>
      </c>
      <c r="I340" s="127" t="str">
        <f>VLOOKUP(TBL_Assignements[[#This Row],[spare]],Tableau1[],2,0)</f>
        <v>SM VRIGNAUD</v>
      </c>
      <c r="CD340" s="4">
        <v>46014</v>
      </c>
      <c r="CE340" s="68" t="s">
        <v>84</v>
      </c>
      <c r="CF340" s="68" t="s">
        <v>81</v>
      </c>
      <c r="CG340" t="s">
        <v>90</v>
      </c>
    </row>
    <row r="341" spans="1:85" ht="15.75" thickBot="1" x14ac:dyDescent="0.3">
      <c r="A341" s="22">
        <v>46265</v>
      </c>
      <c r="B341" s="23">
        <v>17</v>
      </c>
      <c r="C341" s="23">
        <v>14</v>
      </c>
      <c r="D341" s="23">
        <v>23</v>
      </c>
      <c r="E341" s="38">
        <v>9</v>
      </c>
      <c r="F341" s="126" t="str">
        <f>VLOOKUP(TBL_Assignements[[#This Row],[Serv1]],Tableau1[],2,0)</f>
        <v>SM TRUPIT</v>
      </c>
      <c r="G341" s="126" t="str">
        <f>VLOOKUP(TBL_Assignements[[#This Row],[Serv2]],Tableau1[],2,0)</f>
        <v>SM LASNIER</v>
      </c>
      <c r="H341" s="126" t="str">
        <f>VLOOKUP(TBL_Assignements[[#This Row],[Serv3]],Tableau1[],2,0)</f>
        <v>SM TOURNAYRE</v>
      </c>
      <c r="I341" s="127" t="str">
        <f>VLOOKUP(TBL_Assignements[[#This Row],[spare]],Tableau1[],2,0)</f>
        <v>SM CHAPART</v>
      </c>
      <c r="CD341" s="4">
        <v>46014</v>
      </c>
      <c r="CE341" s="68" t="s">
        <v>84</v>
      </c>
      <c r="CF341" s="68" t="s">
        <v>81</v>
      </c>
      <c r="CG341" t="s">
        <v>94</v>
      </c>
    </row>
    <row r="342" spans="1:85" ht="15.75" thickBot="1" x14ac:dyDescent="0.3">
      <c r="A342" s="22">
        <v>46266</v>
      </c>
      <c r="B342" s="23">
        <v>1</v>
      </c>
      <c r="C342" s="23">
        <v>21</v>
      </c>
      <c r="D342" s="23">
        <v>15</v>
      </c>
      <c r="E342" s="38">
        <v>8</v>
      </c>
      <c r="F342" s="126" t="str">
        <f>VLOOKUP(TBL_Assignements[[#This Row],[Serv1]],Tableau1[],2,0)</f>
        <v>SM MANTEAU</v>
      </c>
      <c r="G342" s="126" t="str">
        <f>VLOOKUP(TBL_Assignements[[#This Row],[Serv2]],Tableau1[],2,0)</f>
        <v>SM BEULQUE</v>
      </c>
      <c r="H342" s="126" t="str">
        <f>VLOOKUP(TBL_Assignements[[#This Row],[Serv3]],Tableau1[],2,0)</f>
        <v>SM CAMOU</v>
      </c>
      <c r="I342" s="127" t="str">
        <f>VLOOKUP(TBL_Assignements[[#This Row],[spare]],Tableau1[],2,0)</f>
        <v>SM DEL ROSSO</v>
      </c>
      <c r="CD342" s="4">
        <v>46014</v>
      </c>
      <c r="CE342" s="68" t="s">
        <v>84</v>
      </c>
      <c r="CF342" s="68" t="s">
        <v>74</v>
      </c>
      <c r="CG342" t="s">
        <v>95</v>
      </c>
    </row>
    <row r="343" spans="1:85" ht="15.75" thickBot="1" x14ac:dyDescent="0.3">
      <c r="A343" s="22">
        <v>46267</v>
      </c>
      <c r="B343" s="23">
        <v>4</v>
      </c>
      <c r="C343" s="23">
        <v>18</v>
      </c>
      <c r="D343" s="23">
        <v>10</v>
      </c>
      <c r="E343" s="38">
        <v>2</v>
      </c>
      <c r="F343" s="126" t="str">
        <f>VLOOKUP(TBL_Assignements[[#This Row],[Serv1]],Tableau1[],2,0)</f>
        <v>SM MARTIN</v>
      </c>
      <c r="G343" s="126" t="str">
        <f>VLOOKUP(TBL_Assignements[[#This Row],[Serv2]],Tableau1[],2,0)</f>
        <v>SM DESAUTE</v>
      </c>
      <c r="H343" s="126" t="str">
        <f>VLOOKUP(TBL_Assignements[[#This Row],[Serv3]],Tableau1[],2,0)</f>
        <v>SM JAN</v>
      </c>
      <c r="I343" s="127" t="str">
        <f>VLOOKUP(TBL_Assignements[[#This Row],[spare]],Tableau1[],2,0)</f>
        <v>SM RODIER</v>
      </c>
      <c r="CD343" s="4">
        <v>46015</v>
      </c>
      <c r="CE343" s="68" t="s">
        <v>84</v>
      </c>
      <c r="CF343" s="68" t="s">
        <v>81</v>
      </c>
      <c r="CG343" t="s">
        <v>101</v>
      </c>
    </row>
    <row r="344" spans="1:85" ht="15.75" thickBot="1" x14ac:dyDescent="0.3">
      <c r="A344" s="22">
        <v>46268</v>
      </c>
      <c r="B344" s="23">
        <v>12</v>
      </c>
      <c r="C344" s="23">
        <v>7</v>
      </c>
      <c r="D344" s="23">
        <v>20</v>
      </c>
      <c r="E344" s="38">
        <v>25</v>
      </c>
      <c r="F344" s="126" t="str">
        <f>VLOOKUP(TBL_Assignements[[#This Row],[Serv1]],Tableau1[],2,0)</f>
        <v>SM BONNIFAIT</v>
      </c>
      <c r="G344" s="126" t="str">
        <f>VLOOKUP(TBL_Assignements[[#This Row],[Serv2]],Tableau1[],2,0)</f>
        <v>SM BOUNNIN--LLENA</v>
      </c>
      <c r="H344" s="126" t="str">
        <f>VLOOKUP(TBL_Assignements[[#This Row],[Serv3]],Tableau1[],2,0)</f>
        <v>SM ENGRAND</v>
      </c>
      <c r="I344" s="127" t="str">
        <f>VLOOKUP(TBL_Assignements[[#This Row],[spare]],Tableau1[],2,0)</f>
        <v>SM RISAL</v>
      </c>
      <c r="CD344" s="4">
        <v>46015</v>
      </c>
      <c r="CE344" s="68" t="s">
        <v>84</v>
      </c>
      <c r="CF344" s="68" t="s">
        <v>81</v>
      </c>
      <c r="CG344" t="s">
        <v>133</v>
      </c>
    </row>
    <row r="345" spans="1:85" ht="15.75" thickBot="1" x14ac:dyDescent="0.3">
      <c r="A345" s="22">
        <v>46269</v>
      </c>
      <c r="B345" s="23">
        <v>11</v>
      </c>
      <c r="C345" s="23">
        <v>22</v>
      </c>
      <c r="D345" s="23">
        <v>19</v>
      </c>
      <c r="E345" s="38">
        <v>5</v>
      </c>
      <c r="F345" s="126" t="str">
        <f>VLOOKUP(TBL_Assignements[[#This Row],[Serv1]],Tableau1[],2,0)</f>
        <v>SM PAILLARD</v>
      </c>
      <c r="G345" s="126" t="str">
        <f>VLOOKUP(TBL_Assignements[[#This Row],[Serv2]],Tableau1[],2,0)</f>
        <v>SM TAILLANDIER</v>
      </c>
      <c r="H345" s="126" t="str">
        <f>VLOOKUP(TBL_Assignements[[#This Row],[Serv3]],Tableau1[],2,0)</f>
        <v>SM VERSPLATE</v>
      </c>
      <c r="I345" s="127" t="str">
        <f>VLOOKUP(TBL_Assignements[[#This Row],[spare]],Tableau1[],2,0)</f>
        <v>SM POMARES</v>
      </c>
      <c r="CD345" s="4">
        <v>46015</v>
      </c>
      <c r="CE345" s="68" t="s">
        <v>84</v>
      </c>
      <c r="CF345" s="68" t="s">
        <v>81</v>
      </c>
      <c r="CG345" t="s">
        <v>134</v>
      </c>
    </row>
    <row r="346" spans="1:85" ht="15.75" thickBot="1" x14ac:dyDescent="0.3">
      <c r="A346" s="22">
        <v>46270</v>
      </c>
      <c r="B346" s="23">
        <v>24</v>
      </c>
      <c r="C346" s="23">
        <v>23</v>
      </c>
      <c r="D346" s="23">
        <v>13</v>
      </c>
      <c r="E346" s="38">
        <v>1</v>
      </c>
      <c r="F346" s="126" t="str">
        <f>VLOOKUP(TBL_Assignements[[#This Row],[Serv1]],Tableau1[],2,0)</f>
        <v>SM AZERTY</v>
      </c>
      <c r="G346" s="126" t="str">
        <f>VLOOKUP(TBL_Assignements[[#This Row],[Serv2]],Tableau1[],2,0)</f>
        <v>SM TOURNAYRE</v>
      </c>
      <c r="H346" s="126" t="str">
        <f>VLOOKUP(TBL_Assignements[[#This Row],[Serv3]],Tableau1[],2,0)</f>
        <v>SM VRIGNAUD</v>
      </c>
      <c r="I346" s="127" t="str">
        <f>VLOOKUP(TBL_Assignements[[#This Row],[spare]],Tableau1[],2,0)</f>
        <v>SM MANTEAU</v>
      </c>
      <c r="CD346" s="4">
        <v>46015</v>
      </c>
      <c r="CE346" s="68" t="s">
        <v>84</v>
      </c>
      <c r="CF346" s="68" t="s">
        <v>74</v>
      </c>
      <c r="CG346" t="s">
        <v>93</v>
      </c>
    </row>
    <row r="347" spans="1:85" ht="15.75" thickBot="1" x14ac:dyDescent="0.3">
      <c r="A347" s="22">
        <v>46271</v>
      </c>
      <c r="B347" s="23">
        <v>9</v>
      </c>
      <c r="C347" s="23">
        <v>14</v>
      </c>
      <c r="D347" s="23">
        <v>2</v>
      </c>
      <c r="E347" s="38">
        <v>19</v>
      </c>
      <c r="F347" s="126" t="str">
        <f>VLOOKUP(TBL_Assignements[[#This Row],[Serv1]],Tableau1[],2,0)</f>
        <v>SM CHAPART</v>
      </c>
      <c r="G347" s="126" t="str">
        <f>VLOOKUP(TBL_Assignements[[#This Row],[Serv2]],Tableau1[],2,0)</f>
        <v>SM LASNIER</v>
      </c>
      <c r="H347" s="126" t="str">
        <f>VLOOKUP(TBL_Assignements[[#This Row],[Serv3]],Tableau1[],2,0)</f>
        <v>SM RODIER</v>
      </c>
      <c r="I347" s="127" t="str">
        <f>VLOOKUP(TBL_Assignements[[#This Row],[spare]],Tableau1[],2,0)</f>
        <v>SM VERSPLATE</v>
      </c>
      <c r="CD347" s="4">
        <v>46016</v>
      </c>
      <c r="CE347" s="68" t="s">
        <v>84</v>
      </c>
      <c r="CF347" s="68" t="s">
        <v>81</v>
      </c>
      <c r="CG347" t="s">
        <v>106</v>
      </c>
    </row>
    <row r="348" spans="1:85" ht="15.75" thickBot="1" x14ac:dyDescent="0.3">
      <c r="A348" s="22">
        <v>46272</v>
      </c>
      <c r="B348" s="23">
        <v>17</v>
      </c>
      <c r="C348" s="23">
        <v>16</v>
      </c>
      <c r="D348" s="23">
        <v>6</v>
      </c>
      <c r="E348" s="38">
        <v>10</v>
      </c>
      <c r="F348" s="126" t="str">
        <f>VLOOKUP(TBL_Assignements[[#This Row],[Serv1]],Tableau1[],2,0)</f>
        <v>SM TRUPIT</v>
      </c>
      <c r="G348" s="126" t="str">
        <f>VLOOKUP(TBL_Assignements[[#This Row],[Serv2]],Tableau1[],2,0)</f>
        <v>SM TAYLOR</v>
      </c>
      <c r="H348" s="126" t="str">
        <f>VLOOKUP(TBL_Assignements[[#This Row],[Serv3]],Tableau1[],2,0)</f>
        <v>sm boury</v>
      </c>
      <c r="I348" s="127" t="str">
        <f>VLOOKUP(TBL_Assignements[[#This Row],[spare]],Tableau1[],2,0)</f>
        <v>SM JAN</v>
      </c>
      <c r="CD348" s="4">
        <v>46016</v>
      </c>
      <c r="CE348" s="68" t="s">
        <v>84</v>
      </c>
      <c r="CF348" s="68" t="s">
        <v>81</v>
      </c>
      <c r="CG348" t="s">
        <v>87</v>
      </c>
    </row>
    <row r="349" spans="1:85" ht="15.75" thickBot="1" x14ac:dyDescent="0.3">
      <c r="A349" s="22">
        <v>46273</v>
      </c>
      <c r="B349" s="23">
        <v>3</v>
      </c>
      <c r="C349" s="23">
        <v>8</v>
      </c>
      <c r="D349" s="23">
        <v>25</v>
      </c>
      <c r="E349" s="38">
        <v>4</v>
      </c>
      <c r="F349" s="126" t="str">
        <f>VLOOKUP(TBL_Assignements[[#This Row],[Serv1]],Tableau1[],2,0)</f>
        <v>SM CRETON</v>
      </c>
      <c r="G349" s="126" t="str">
        <f>VLOOKUP(TBL_Assignements[[#This Row],[Serv2]],Tableau1[],2,0)</f>
        <v>SM DEL ROSSO</v>
      </c>
      <c r="H349" s="126" t="str">
        <f>VLOOKUP(TBL_Assignements[[#This Row],[Serv3]],Tableau1[],2,0)</f>
        <v>SM RISAL</v>
      </c>
      <c r="I349" s="127" t="str">
        <f>VLOOKUP(TBL_Assignements[[#This Row],[spare]],Tableau1[],2,0)</f>
        <v>SM MARTIN</v>
      </c>
      <c r="CD349" s="4">
        <v>46016</v>
      </c>
      <c r="CE349" s="68" t="s">
        <v>84</v>
      </c>
      <c r="CF349" s="68" t="s">
        <v>81</v>
      </c>
      <c r="CG349" t="s">
        <v>105</v>
      </c>
    </row>
    <row r="350" spans="1:85" ht="15.75" thickBot="1" x14ac:dyDescent="0.3">
      <c r="A350" s="22">
        <v>46274</v>
      </c>
      <c r="B350" s="23">
        <v>5</v>
      </c>
      <c r="C350" s="23">
        <v>18</v>
      </c>
      <c r="D350" s="23">
        <v>24</v>
      </c>
      <c r="E350" s="38">
        <v>21</v>
      </c>
      <c r="F350" s="126" t="str">
        <f>VLOOKUP(TBL_Assignements[[#This Row],[Serv1]],Tableau1[],2,0)</f>
        <v>SM POMARES</v>
      </c>
      <c r="G350" s="126" t="str">
        <f>VLOOKUP(TBL_Assignements[[#This Row],[Serv2]],Tableau1[],2,0)</f>
        <v>SM DESAUTE</v>
      </c>
      <c r="H350" s="126" t="str">
        <f>VLOOKUP(TBL_Assignements[[#This Row],[Serv3]],Tableau1[],2,0)</f>
        <v>SM AZERTY</v>
      </c>
      <c r="I350" s="127" t="str">
        <f>VLOOKUP(TBL_Assignements[[#This Row],[spare]],Tableau1[],2,0)</f>
        <v>SM BEULQUE</v>
      </c>
      <c r="CD350" s="4">
        <v>46016</v>
      </c>
      <c r="CE350" s="68" t="s">
        <v>84</v>
      </c>
      <c r="CF350" s="68" t="s">
        <v>74</v>
      </c>
      <c r="CG350" t="s">
        <v>91</v>
      </c>
    </row>
    <row r="351" spans="1:85" ht="15.75" thickBot="1" x14ac:dyDescent="0.3">
      <c r="A351" s="22">
        <v>46275</v>
      </c>
      <c r="B351" s="23">
        <v>15</v>
      </c>
      <c r="C351" s="23">
        <v>12</v>
      </c>
      <c r="D351" s="23">
        <v>11</v>
      </c>
      <c r="E351" s="38">
        <v>7</v>
      </c>
      <c r="F351" s="126" t="str">
        <f>VLOOKUP(TBL_Assignements[[#This Row],[Serv1]],Tableau1[],2,0)</f>
        <v>SM CAMOU</v>
      </c>
      <c r="G351" s="126" t="str">
        <f>VLOOKUP(TBL_Assignements[[#This Row],[Serv2]],Tableau1[],2,0)</f>
        <v>SM BONNIFAIT</v>
      </c>
      <c r="H351" s="126" t="str">
        <f>VLOOKUP(TBL_Assignements[[#This Row],[Serv3]],Tableau1[],2,0)</f>
        <v>SM PAILLARD</v>
      </c>
      <c r="I351" s="127" t="str">
        <f>VLOOKUP(TBL_Assignements[[#This Row],[spare]],Tableau1[],2,0)</f>
        <v>SM BOUNNIN--LLENA</v>
      </c>
      <c r="CD351" s="4">
        <v>46017</v>
      </c>
      <c r="CE351" s="68" t="s">
        <v>84</v>
      </c>
      <c r="CF351" s="68" t="s">
        <v>81</v>
      </c>
      <c r="CG351" t="s">
        <v>135</v>
      </c>
    </row>
    <row r="352" spans="1:85" ht="15.75" thickBot="1" x14ac:dyDescent="0.3">
      <c r="A352" s="22">
        <v>46276</v>
      </c>
      <c r="B352" s="23">
        <v>22</v>
      </c>
      <c r="C352" s="23">
        <v>20</v>
      </c>
      <c r="D352" s="23">
        <v>23</v>
      </c>
      <c r="E352" s="38">
        <v>18</v>
      </c>
      <c r="F352" s="126" t="str">
        <f>VLOOKUP(TBL_Assignements[[#This Row],[Serv1]],Tableau1[],2,0)</f>
        <v>SM TAILLANDIER</v>
      </c>
      <c r="G352" s="126" t="str">
        <f>VLOOKUP(TBL_Assignements[[#This Row],[Serv2]],Tableau1[],2,0)</f>
        <v>SM ENGRAND</v>
      </c>
      <c r="H352" s="126" t="str">
        <f>VLOOKUP(TBL_Assignements[[#This Row],[Serv3]],Tableau1[],2,0)</f>
        <v>SM TOURNAYRE</v>
      </c>
      <c r="I352" s="127" t="str">
        <f>VLOOKUP(TBL_Assignements[[#This Row],[spare]],Tableau1[],2,0)</f>
        <v>SM DESAUTE</v>
      </c>
      <c r="CD352" s="4">
        <v>46017</v>
      </c>
      <c r="CE352" s="68" t="s">
        <v>84</v>
      </c>
      <c r="CF352" s="68" t="s">
        <v>81</v>
      </c>
      <c r="CG352" t="s">
        <v>99</v>
      </c>
    </row>
    <row r="353" spans="1:85" ht="15.75" thickBot="1" x14ac:dyDescent="0.3">
      <c r="A353" s="22">
        <v>46277</v>
      </c>
      <c r="B353" s="23">
        <v>5</v>
      </c>
      <c r="C353" s="23">
        <v>25</v>
      </c>
      <c r="D353" s="23">
        <v>19</v>
      </c>
      <c r="E353" s="38">
        <v>11</v>
      </c>
      <c r="F353" s="126" t="str">
        <f>VLOOKUP(TBL_Assignements[[#This Row],[Serv1]],Tableau1[],2,0)</f>
        <v>SM POMARES</v>
      </c>
      <c r="G353" s="126" t="str">
        <f>VLOOKUP(TBL_Assignements[[#This Row],[Serv2]],Tableau1[],2,0)</f>
        <v>SM RISAL</v>
      </c>
      <c r="H353" s="126" t="str">
        <f>VLOOKUP(TBL_Assignements[[#This Row],[Serv3]],Tableau1[],2,0)</f>
        <v>SM VERSPLATE</v>
      </c>
      <c r="I353" s="127" t="str">
        <f>VLOOKUP(TBL_Assignements[[#This Row],[spare]],Tableau1[],2,0)</f>
        <v>SM PAILLARD</v>
      </c>
      <c r="CD353" s="4">
        <v>46017</v>
      </c>
      <c r="CE353" s="68" t="s">
        <v>84</v>
      </c>
      <c r="CF353" s="68" t="s">
        <v>81</v>
      </c>
      <c r="CG353" t="s">
        <v>103</v>
      </c>
    </row>
    <row r="354" spans="1:85" ht="15.75" thickBot="1" x14ac:dyDescent="0.3">
      <c r="A354" s="22">
        <v>46278</v>
      </c>
      <c r="B354" s="23">
        <v>7</v>
      </c>
      <c r="C354" s="23">
        <v>17</v>
      </c>
      <c r="D354" s="23">
        <v>9</v>
      </c>
      <c r="E354" s="38">
        <v>20</v>
      </c>
      <c r="F354" s="126" t="str">
        <f>VLOOKUP(TBL_Assignements[[#This Row],[Serv1]],Tableau1[],2,0)</f>
        <v>SM BOUNNIN--LLENA</v>
      </c>
      <c r="G354" s="126" t="str">
        <f>VLOOKUP(TBL_Assignements[[#This Row],[Serv2]],Tableau1[],2,0)</f>
        <v>SM TRUPIT</v>
      </c>
      <c r="H354" s="126" t="str">
        <f>VLOOKUP(TBL_Assignements[[#This Row],[Serv3]],Tableau1[],2,0)</f>
        <v>SM CHAPART</v>
      </c>
      <c r="I354" s="127" t="str">
        <f>VLOOKUP(TBL_Assignements[[#This Row],[spare]],Tableau1[],2,0)</f>
        <v>SM ENGRAND</v>
      </c>
      <c r="CD354" s="4">
        <v>46017</v>
      </c>
      <c r="CE354" s="68" t="s">
        <v>84</v>
      </c>
      <c r="CF354" s="68" t="s">
        <v>74</v>
      </c>
      <c r="CG354" t="s">
        <v>97</v>
      </c>
    </row>
    <row r="355" spans="1:85" ht="15.75" thickBot="1" x14ac:dyDescent="0.3">
      <c r="A355" s="22">
        <v>46279</v>
      </c>
      <c r="B355" s="23">
        <v>6</v>
      </c>
      <c r="C355" s="23">
        <v>13</v>
      </c>
      <c r="D355" s="23">
        <v>16</v>
      </c>
      <c r="E355" s="38">
        <v>15</v>
      </c>
      <c r="F355" s="126" t="str">
        <f>VLOOKUP(TBL_Assignements[[#This Row],[Serv1]],Tableau1[],2,0)</f>
        <v>sm boury</v>
      </c>
      <c r="G355" s="126" t="str">
        <f>VLOOKUP(TBL_Assignements[[#This Row],[Serv2]],Tableau1[],2,0)</f>
        <v>SM VRIGNAUD</v>
      </c>
      <c r="H355" s="126" t="str">
        <f>VLOOKUP(TBL_Assignements[[#This Row],[Serv3]],Tableau1[],2,0)</f>
        <v>SM TAYLOR</v>
      </c>
      <c r="I355" s="127" t="str">
        <f>VLOOKUP(TBL_Assignements[[#This Row],[spare]],Tableau1[],2,0)</f>
        <v>SM CAMOU</v>
      </c>
      <c r="CD355" s="4">
        <v>46018</v>
      </c>
      <c r="CE355" s="68" t="s">
        <v>85</v>
      </c>
      <c r="CF355" s="68" t="s">
        <v>81</v>
      </c>
      <c r="CG355" t="s">
        <v>100</v>
      </c>
    </row>
    <row r="356" spans="1:85" ht="15.75" thickBot="1" x14ac:dyDescent="0.3">
      <c r="A356" s="22">
        <v>46280</v>
      </c>
      <c r="B356" s="23">
        <v>3</v>
      </c>
      <c r="C356" s="23">
        <v>14</v>
      </c>
      <c r="D356" s="23">
        <v>8</v>
      </c>
      <c r="E356" s="38">
        <v>22</v>
      </c>
      <c r="F356" s="126" t="str">
        <f>VLOOKUP(TBL_Assignements[[#This Row],[Serv1]],Tableau1[],2,0)</f>
        <v>SM CRETON</v>
      </c>
      <c r="G356" s="126" t="str">
        <f>VLOOKUP(TBL_Assignements[[#This Row],[Serv2]],Tableau1[],2,0)</f>
        <v>SM LASNIER</v>
      </c>
      <c r="H356" s="126" t="str">
        <f>VLOOKUP(TBL_Assignements[[#This Row],[Serv3]],Tableau1[],2,0)</f>
        <v>SM DEL ROSSO</v>
      </c>
      <c r="I356" s="127" t="str">
        <f>VLOOKUP(TBL_Assignements[[#This Row],[spare]],Tableau1[],2,0)</f>
        <v>SM TAILLANDIER</v>
      </c>
      <c r="CD356" s="4">
        <v>46018</v>
      </c>
      <c r="CE356" s="68" t="s">
        <v>85</v>
      </c>
      <c r="CF356" s="68" t="s">
        <v>81</v>
      </c>
      <c r="CG356" t="s">
        <v>96</v>
      </c>
    </row>
    <row r="357" spans="1:85" ht="15.75" thickBot="1" x14ac:dyDescent="0.3">
      <c r="A357" s="22">
        <v>46281</v>
      </c>
      <c r="B357" s="23">
        <v>4</v>
      </c>
      <c r="C357" s="23">
        <v>21</v>
      </c>
      <c r="D357" s="23">
        <v>2</v>
      </c>
      <c r="E357" s="38">
        <v>12</v>
      </c>
      <c r="F357" s="126" t="str">
        <f>VLOOKUP(TBL_Assignements[[#This Row],[Serv1]],Tableau1[],2,0)</f>
        <v>SM MARTIN</v>
      </c>
      <c r="G357" s="126" t="str">
        <f>VLOOKUP(TBL_Assignements[[#This Row],[Serv2]],Tableau1[],2,0)</f>
        <v>SM BEULQUE</v>
      </c>
      <c r="H357" s="126" t="str">
        <f>VLOOKUP(TBL_Assignements[[#This Row],[Serv3]],Tableau1[],2,0)</f>
        <v>SM RODIER</v>
      </c>
      <c r="I357" s="127" t="str">
        <f>VLOOKUP(TBL_Assignements[[#This Row],[spare]],Tableau1[],2,0)</f>
        <v>SM BONNIFAIT</v>
      </c>
      <c r="CD357" s="4">
        <v>46018</v>
      </c>
      <c r="CE357" s="68" t="s">
        <v>85</v>
      </c>
      <c r="CF357" s="68" t="s">
        <v>81</v>
      </c>
      <c r="CG357" t="s">
        <v>108</v>
      </c>
    </row>
    <row r="358" spans="1:85" ht="15.75" thickBot="1" x14ac:dyDescent="0.3">
      <c r="A358" s="22">
        <v>46282</v>
      </c>
      <c r="B358" s="23">
        <v>10</v>
      </c>
      <c r="C358" s="23">
        <v>1</v>
      </c>
      <c r="D358" s="23">
        <v>24</v>
      </c>
      <c r="E358" s="38">
        <v>13</v>
      </c>
      <c r="F358" s="126" t="str">
        <f>VLOOKUP(TBL_Assignements[[#This Row],[Serv1]],Tableau1[],2,0)</f>
        <v>SM JAN</v>
      </c>
      <c r="G358" s="126" t="str">
        <f>VLOOKUP(TBL_Assignements[[#This Row],[Serv2]],Tableau1[],2,0)</f>
        <v>SM MANTEAU</v>
      </c>
      <c r="H358" s="126" t="str">
        <f>VLOOKUP(TBL_Assignements[[#This Row],[Serv3]],Tableau1[],2,0)</f>
        <v>SM AZERTY</v>
      </c>
      <c r="I358" s="127" t="str">
        <f>VLOOKUP(TBL_Assignements[[#This Row],[spare]],Tableau1[],2,0)</f>
        <v>SM VRIGNAUD</v>
      </c>
      <c r="CD358" s="4">
        <v>46018</v>
      </c>
      <c r="CE358" s="68" t="s">
        <v>85</v>
      </c>
      <c r="CF358" s="68" t="s">
        <v>74</v>
      </c>
      <c r="CG358" t="s">
        <v>94</v>
      </c>
    </row>
    <row r="359" spans="1:85" ht="15.75" thickBot="1" x14ac:dyDescent="0.3">
      <c r="A359" s="22">
        <v>46283</v>
      </c>
      <c r="B359" s="23">
        <v>16</v>
      </c>
      <c r="C359" s="23">
        <v>6</v>
      </c>
      <c r="D359" s="23">
        <v>14</v>
      </c>
      <c r="E359" s="38">
        <v>17</v>
      </c>
      <c r="F359" s="126" t="str">
        <f>VLOOKUP(TBL_Assignements[[#This Row],[Serv1]],Tableau1[],2,0)</f>
        <v>SM TAYLOR</v>
      </c>
      <c r="G359" s="126" t="str">
        <f>VLOOKUP(TBL_Assignements[[#This Row],[Serv2]],Tableau1[],2,0)</f>
        <v>sm boury</v>
      </c>
      <c r="H359" s="126" t="str">
        <f>VLOOKUP(TBL_Assignements[[#This Row],[Serv3]],Tableau1[],2,0)</f>
        <v>SM LASNIER</v>
      </c>
      <c r="I359" s="127" t="str">
        <f>VLOOKUP(TBL_Assignements[[#This Row],[spare]],Tableau1[],2,0)</f>
        <v>SM TRUPIT</v>
      </c>
      <c r="CD359" s="4">
        <v>46019</v>
      </c>
      <c r="CE359" s="68" t="s">
        <v>85</v>
      </c>
      <c r="CF359" s="68" t="s">
        <v>81</v>
      </c>
      <c r="CG359" t="s">
        <v>89</v>
      </c>
    </row>
    <row r="360" spans="1:85" ht="15.75" thickBot="1" x14ac:dyDescent="0.3">
      <c r="A360" s="22">
        <v>46284</v>
      </c>
      <c r="B360" s="23">
        <v>3</v>
      </c>
      <c r="C360" s="23">
        <v>23</v>
      </c>
      <c r="D360" s="23">
        <v>11</v>
      </c>
      <c r="E360" s="38">
        <v>24</v>
      </c>
      <c r="F360" s="126" t="str">
        <f>VLOOKUP(TBL_Assignements[[#This Row],[Serv1]],Tableau1[],2,0)</f>
        <v>SM CRETON</v>
      </c>
      <c r="G360" s="126" t="str">
        <f>VLOOKUP(TBL_Assignements[[#This Row],[Serv2]],Tableau1[],2,0)</f>
        <v>SM TOURNAYRE</v>
      </c>
      <c r="H360" s="126" t="str">
        <f>VLOOKUP(TBL_Assignements[[#This Row],[Serv3]],Tableau1[],2,0)</f>
        <v>SM PAILLARD</v>
      </c>
      <c r="I360" s="127" t="str">
        <f>VLOOKUP(TBL_Assignements[[#This Row],[spare]],Tableau1[],2,0)</f>
        <v>SM AZERTY</v>
      </c>
      <c r="CD360" s="4">
        <v>46019</v>
      </c>
      <c r="CE360" s="68" t="s">
        <v>85</v>
      </c>
      <c r="CF360" s="68" t="s">
        <v>81</v>
      </c>
      <c r="CG360" t="s">
        <v>102</v>
      </c>
    </row>
    <row r="361" spans="1:85" ht="15.75" thickBot="1" x14ac:dyDescent="0.3">
      <c r="A361" s="22">
        <v>46285</v>
      </c>
      <c r="B361" s="23">
        <v>20</v>
      </c>
      <c r="C361" s="23">
        <v>22</v>
      </c>
      <c r="D361" s="23">
        <v>2</v>
      </c>
      <c r="E361" s="38">
        <v>9</v>
      </c>
      <c r="F361" s="126" t="str">
        <f>VLOOKUP(TBL_Assignements[[#This Row],[Serv1]],Tableau1[],2,0)</f>
        <v>SM ENGRAND</v>
      </c>
      <c r="G361" s="126" t="str">
        <f>VLOOKUP(TBL_Assignements[[#This Row],[Serv2]],Tableau1[],2,0)</f>
        <v>SM TAILLANDIER</v>
      </c>
      <c r="H361" s="126" t="str">
        <f>VLOOKUP(TBL_Assignements[[#This Row],[Serv3]],Tableau1[],2,0)</f>
        <v>SM RODIER</v>
      </c>
      <c r="I361" s="127" t="str">
        <f>VLOOKUP(TBL_Assignements[[#This Row],[spare]],Tableau1[],2,0)</f>
        <v>SM CHAPART</v>
      </c>
      <c r="CD361" s="4">
        <v>46019</v>
      </c>
      <c r="CE361" s="68" t="s">
        <v>85</v>
      </c>
      <c r="CF361" s="68" t="s">
        <v>81</v>
      </c>
      <c r="CG361" t="s">
        <v>98</v>
      </c>
    </row>
    <row r="362" spans="1:85" ht="15.75" thickBot="1" x14ac:dyDescent="0.3">
      <c r="A362" s="22">
        <v>46286</v>
      </c>
      <c r="B362" s="23">
        <v>18</v>
      </c>
      <c r="C362" s="23">
        <v>8</v>
      </c>
      <c r="D362" s="23">
        <v>7</v>
      </c>
      <c r="E362" s="38">
        <v>12</v>
      </c>
      <c r="F362" s="126" t="str">
        <f>VLOOKUP(TBL_Assignements[[#This Row],[Serv1]],Tableau1[],2,0)</f>
        <v>SM DESAUTE</v>
      </c>
      <c r="G362" s="126" t="str">
        <f>VLOOKUP(TBL_Assignements[[#This Row],[Serv2]],Tableau1[],2,0)</f>
        <v>SM DEL ROSSO</v>
      </c>
      <c r="H362" s="126" t="str">
        <f>VLOOKUP(TBL_Assignements[[#This Row],[Serv3]],Tableau1[],2,0)</f>
        <v>SM BOUNNIN--LLENA</v>
      </c>
      <c r="I362" s="127" t="str">
        <f>VLOOKUP(TBL_Assignements[[#This Row],[spare]],Tableau1[],2,0)</f>
        <v>SM BONNIFAIT</v>
      </c>
      <c r="CD362" s="4">
        <v>46019</v>
      </c>
      <c r="CE362" s="68" t="s">
        <v>85</v>
      </c>
      <c r="CF362" s="68" t="s">
        <v>74</v>
      </c>
      <c r="CG362" t="s">
        <v>135</v>
      </c>
    </row>
    <row r="363" spans="1:85" ht="15.75" thickBot="1" x14ac:dyDescent="0.3">
      <c r="A363" s="22">
        <v>46287</v>
      </c>
      <c r="B363" s="23">
        <v>5</v>
      </c>
      <c r="C363" s="23">
        <v>19</v>
      </c>
      <c r="D363" s="23">
        <v>25</v>
      </c>
      <c r="E363" s="38">
        <v>1</v>
      </c>
      <c r="F363" s="126" t="str">
        <f>VLOOKUP(TBL_Assignements[[#This Row],[Serv1]],Tableau1[],2,0)</f>
        <v>SM POMARES</v>
      </c>
      <c r="G363" s="126" t="str">
        <f>VLOOKUP(TBL_Assignements[[#This Row],[Serv2]],Tableau1[],2,0)</f>
        <v>SM VERSPLATE</v>
      </c>
      <c r="H363" s="126" t="str">
        <f>VLOOKUP(TBL_Assignements[[#This Row],[Serv3]],Tableau1[],2,0)</f>
        <v>SM RISAL</v>
      </c>
      <c r="I363" s="127" t="str">
        <f>VLOOKUP(TBL_Assignements[[#This Row],[spare]],Tableau1[],2,0)</f>
        <v>SM MANTEAU</v>
      </c>
      <c r="CD363" s="4">
        <v>46020</v>
      </c>
      <c r="CE363" s="68" t="s">
        <v>84</v>
      </c>
      <c r="CF363" s="68" t="s">
        <v>81</v>
      </c>
      <c r="CG363" t="s">
        <v>93</v>
      </c>
    </row>
    <row r="364" spans="1:85" ht="15.75" thickBot="1" x14ac:dyDescent="0.3">
      <c r="A364" s="22">
        <v>46288</v>
      </c>
      <c r="B364" s="23">
        <v>4</v>
      </c>
      <c r="C364" s="23">
        <v>21</v>
      </c>
      <c r="D364" s="23">
        <v>15</v>
      </c>
      <c r="E364" s="38">
        <v>10</v>
      </c>
      <c r="F364" s="126" t="str">
        <f>VLOOKUP(TBL_Assignements[[#This Row],[Serv1]],Tableau1[],2,0)</f>
        <v>SM MARTIN</v>
      </c>
      <c r="G364" s="126" t="str">
        <f>VLOOKUP(TBL_Assignements[[#This Row],[Serv2]],Tableau1[],2,0)</f>
        <v>SM BEULQUE</v>
      </c>
      <c r="H364" s="126" t="str">
        <f>VLOOKUP(TBL_Assignements[[#This Row],[Serv3]],Tableau1[],2,0)</f>
        <v>SM CAMOU</v>
      </c>
      <c r="I364" s="127" t="str">
        <f>VLOOKUP(TBL_Assignements[[#This Row],[spare]],Tableau1[],2,0)</f>
        <v>SM JAN</v>
      </c>
      <c r="CD364" s="4">
        <v>46020</v>
      </c>
      <c r="CE364" s="68" t="s">
        <v>84</v>
      </c>
      <c r="CF364" s="68" t="s">
        <v>81</v>
      </c>
      <c r="CG364" t="s">
        <v>104</v>
      </c>
    </row>
    <row r="365" spans="1:85" ht="15.75" thickBot="1" x14ac:dyDescent="0.3">
      <c r="A365" s="22">
        <v>46289</v>
      </c>
      <c r="B365" s="23">
        <v>13</v>
      </c>
      <c r="C365" s="23">
        <v>17</v>
      </c>
      <c r="D365" s="23">
        <v>9</v>
      </c>
      <c r="E365" s="38">
        <v>16</v>
      </c>
      <c r="F365" s="126" t="str">
        <f>VLOOKUP(TBL_Assignements[[#This Row],[Serv1]],Tableau1[],2,0)</f>
        <v>SM VRIGNAUD</v>
      </c>
      <c r="G365" s="126" t="str">
        <f>VLOOKUP(TBL_Assignements[[#This Row],[Serv2]],Tableau1[],2,0)</f>
        <v>SM TRUPIT</v>
      </c>
      <c r="H365" s="126" t="str">
        <f>VLOOKUP(TBL_Assignements[[#This Row],[Serv3]],Tableau1[],2,0)</f>
        <v>SM CHAPART</v>
      </c>
      <c r="I365" s="127" t="str">
        <f>VLOOKUP(TBL_Assignements[[#This Row],[spare]],Tableau1[],2,0)</f>
        <v>SM TAYLOR</v>
      </c>
      <c r="CD365" s="4">
        <v>46020</v>
      </c>
      <c r="CE365" s="68" t="s">
        <v>84</v>
      </c>
      <c r="CF365" s="68" t="s">
        <v>81</v>
      </c>
      <c r="CG365" t="s">
        <v>88</v>
      </c>
    </row>
    <row r="366" spans="1:85" ht="15.75" thickBot="1" x14ac:dyDescent="0.3">
      <c r="A366" s="22">
        <v>46290</v>
      </c>
      <c r="B366" s="23">
        <v>1</v>
      </c>
      <c r="C366" s="23">
        <v>10</v>
      </c>
      <c r="D366" s="23">
        <v>12</v>
      </c>
      <c r="E366" s="38">
        <v>6</v>
      </c>
      <c r="F366" s="126" t="str">
        <f>VLOOKUP(TBL_Assignements[[#This Row],[Serv1]],Tableau1[],2,0)</f>
        <v>SM MANTEAU</v>
      </c>
      <c r="G366" s="126" t="str">
        <f>VLOOKUP(TBL_Assignements[[#This Row],[Serv2]],Tableau1[],2,0)</f>
        <v>SM JAN</v>
      </c>
      <c r="H366" s="126" t="str">
        <f>VLOOKUP(TBL_Assignements[[#This Row],[Serv3]],Tableau1[],2,0)</f>
        <v>SM BONNIFAIT</v>
      </c>
      <c r="I366" s="127" t="str">
        <f>VLOOKUP(TBL_Assignements[[#This Row],[spare]],Tableau1[],2,0)</f>
        <v>sm boury</v>
      </c>
      <c r="CD366" s="4">
        <v>46020</v>
      </c>
      <c r="CE366" s="68" t="s">
        <v>84</v>
      </c>
      <c r="CF366" s="68" t="s">
        <v>74</v>
      </c>
      <c r="CG366" t="s">
        <v>105</v>
      </c>
    </row>
    <row r="367" spans="1:85" ht="15.75" thickBot="1" x14ac:dyDescent="0.3">
      <c r="A367" s="22">
        <v>46291</v>
      </c>
      <c r="B367" s="23">
        <v>14</v>
      </c>
      <c r="C367" s="23">
        <v>25</v>
      </c>
      <c r="D367" s="23">
        <v>19</v>
      </c>
      <c r="E367" s="38">
        <v>23</v>
      </c>
      <c r="F367" s="126" t="str">
        <f>VLOOKUP(TBL_Assignements[[#This Row],[Serv1]],Tableau1[],2,0)</f>
        <v>SM LASNIER</v>
      </c>
      <c r="G367" s="126" t="str">
        <f>VLOOKUP(TBL_Assignements[[#This Row],[Serv2]],Tableau1[],2,0)</f>
        <v>SM RISAL</v>
      </c>
      <c r="H367" s="126" t="str">
        <f>VLOOKUP(TBL_Assignements[[#This Row],[Serv3]],Tableau1[],2,0)</f>
        <v>SM VERSPLATE</v>
      </c>
      <c r="I367" s="127" t="str">
        <f>VLOOKUP(TBL_Assignements[[#This Row],[spare]],Tableau1[],2,0)</f>
        <v>SM TOURNAYRE</v>
      </c>
      <c r="CD367" s="4">
        <v>46021</v>
      </c>
      <c r="CE367" s="68" t="s">
        <v>84</v>
      </c>
      <c r="CF367" s="68" t="s">
        <v>81</v>
      </c>
      <c r="CG367" t="s">
        <v>91</v>
      </c>
    </row>
    <row r="368" spans="1:85" ht="15.75" thickBot="1" x14ac:dyDescent="0.3">
      <c r="A368" s="22">
        <v>46292</v>
      </c>
      <c r="B368" s="23">
        <v>20</v>
      </c>
      <c r="C368" s="23">
        <v>15</v>
      </c>
      <c r="D368" s="23">
        <v>21</v>
      </c>
      <c r="E368" s="38">
        <v>3</v>
      </c>
      <c r="F368" s="126" t="str">
        <f>VLOOKUP(TBL_Assignements[[#This Row],[Serv1]],Tableau1[],2,0)</f>
        <v>SM ENGRAND</v>
      </c>
      <c r="G368" s="126" t="str">
        <f>VLOOKUP(TBL_Assignements[[#This Row],[Serv2]],Tableau1[],2,0)</f>
        <v>SM CAMOU</v>
      </c>
      <c r="H368" s="126" t="str">
        <f>VLOOKUP(TBL_Assignements[[#This Row],[Serv3]],Tableau1[],2,0)</f>
        <v>SM BEULQUE</v>
      </c>
      <c r="I368" s="127" t="str">
        <f>VLOOKUP(TBL_Assignements[[#This Row],[spare]],Tableau1[],2,0)</f>
        <v>SM CRETON</v>
      </c>
      <c r="CD368" s="4">
        <v>46021</v>
      </c>
      <c r="CE368" s="68" t="s">
        <v>84</v>
      </c>
      <c r="CF368" s="68" t="s">
        <v>81</v>
      </c>
      <c r="CG368" t="s">
        <v>107</v>
      </c>
    </row>
    <row r="369" spans="1:85" ht="15.75" thickBot="1" x14ac:dyDescent="0.3">
      <c r="A369" s="22">
        <v>46293</v>
      </c>
      <c r="B369" s="23">
        <v>2</v>
      </c>
      <c r="C369" s="23">
        <v>7</v>
      </c>
      <c r="D369" s="23">
        <v>24</v>
      </c>
      <c r="E369" s="38">
        <v>18</v>
      </c>
      <c r="F369" s="126" t="str">
        <f>VLOOKUP(TBL_Assignements[[#This Row],[Serv1]],Tableau1[],2,0)</f>
        <v>SM RODIER</v>
      </c>
      <c r="G369" s="126" t="str">
        <f>VLOOKUP(TBL_Assignements[[#This Row],[Serv2]],Tableau1[],2,0)</f>
        <v>SM BOUNNIN--LLENA</v>
      </c>
      <c r="H369" s="126" t="str">
        <f>VLOOKUP(TBL_Assignements[[#This Row],[Serv3]],Tableau1[],2,0)</f>
        <v>SM AZERTY</v>
      </c>
      <c r="I369" s="127" t="str">
        <f>VLOOKUP(TBL_Assignements[[#This Row],[spare]],Tableau1[],2,0)</f>
        <v>SM DESAUTE</v>
      </c>
      <c r="CD369" s="4">
        <v>46021</v>
      </c>
      <c r="CE369" s="68" t="s">
        <v>84</v>
      </c>
      <c r="CF369" s="68" t="s">
        <v>81</v>
      </c>
      <c r="CG369" t="s">
        <v>92</v>
      </c>
    </row>
    <row r="370" spans="1:85" ht="15.75" thickBot="1" x14ac:dyDescent="0.3">
      <c r="A370" s="22">
        <v>46294</v>
      </c>
      <c r="B370" s="23">
        <v>11</v>
      </c>
      <c r="C370" s="23">
        <v>4</v>
      </c>
      <c r="D370" s="23">
        <v>5</v>
      </c>
      <c r="E370" s="38">
        <v>8</v>
      </c>
      <c r="F370" s="126" t="str">
        <f>VLOOKUP(TBL_Assignements[[#This Row],[Serv1]],Tableau1[],2,0)</f>
        <v>SM PAILLARD</v>
      </c>
      <c r="G370" s="126" t="str">
        <f>VLOOKUP(TBL_Assignements[[#This Row],[Serv2]],Tableau1[],2,0)</f>
        <v>SM MARTIN</v>
      </c>
      <c r="H370" s="126" t="str">
        <f>VLOOKUP(TBL_Assignements[[#This Row],[Serv3]],Tableau1[],2,0)</f>
        <v>SM POMARES</v>
      </c>
      <c r="I370" s="127" t="str">
        <f>VLOOKUP(TBL_Assignements[[#This Row],[spare]],Tableau1[],2,0)</f>
        <v>SM DEL ROSSO</v>
      </c>
      <c r="CD370" s="4">
        <v>46021</v>
      </c>
      <c r="CE370" s="68" t="s">
        <v>84</v>
      </c>
      <c r="CF370" s="68" t="s">
        <v>74</v>
      </c>
      <c r="CG370" t="s">
        <v>133</v>
      </c>
    </row>
    <row r="371" spans="1:85" ht="15.75" thickBot="1" x14ac:dyDescent="0.3">
      <c r="A371" s="22">
        <v>46295</v>
      </c>
      <c r="B371" s="23">
        <v>22</v>
      </c>
      <c r="C371" s="23">
        <v>9</v>
      </c>
      <c r="D371" s="23">
        <v>23</v>
      </c>
      <c r="E371" s="38">
        <v>25</v>
      </c>
      <c r="F371" s="126" t="str">
        <f>VLOOKUP(TBL_Assignements[[#This Row],[Serv1]],Tableau1[],2,0)</f>
        <v>SM TAILLANDIER</v>
      </c>
      <c r="G371" s="126" t="str">
        <f>VLOOKUP(TBL_Assignements[[#This Row],[Serv2]],Tableau1[],2,0)</f>
        <v>SM CHAPART</v>
      </c>
      <c r="H371" s="126" t="str">
        <f>VLOOKUP(TBL_Assignements[[#This Row],[Serv3]],Tableau1[],2,0)</f>
        <v>SM TOURNAYRE</v>
      </c>
      <c r="I371" s="127" t="str">
        <f>VLOOKUP(TBL_Assignements[[#This Row],[spare]],Tableau1[],2,0)</f>
        <v>SM RISAL</v>
      </c>
      <c r="CD371" s="4">
        <v>46022</v>
      </c>
      <c r="CE371" s="68" t="s">
        <v>84</v>
      </c>
      <c r="CF371" s="68" t="s">
        <v>81</v>
      </c>
      <c r="CG371" t="s">
        <v>95</v>
      </c>
    </row>
    <row r="372" spans="1:85" x14ac:dyDescent="0.25">
      <c r="CD372" s="4">
        <v>46022</v>
      </c>
      <c r="CE372" s="68" t="s">
        <v>84</v>
      </c>
      <c r="CF372" s="68" t="s">
        <v>81</v>
      </c>
      <c r="CG372" t="s">
        <v>97</v>
      </c>
    </row>
    <row r="373" spans="1:85" x14ac:dyDescent="0.25">
      <c r="CD373" s="4">
        <v>46022</v>
      </c>
      <c r="CE373" s="68" t="s">
        <v>84</v>
      </c>
      <c r="CF373" s="68" t="s">
        <v>81</v>
      </c>
      <c r="CG373" t="s">
        <v>96</v>
      </c>
    </row>
    <row r="374" spans="1:85" x14ac:dyDescent="0.25">
      <c r="CD374" s="4">
        <v>46022</v>
      </c>
      <c r="CE374" s="68" t="s">
        <v>84</v>
      </c>
      <c r="CF374" s="68" t="s">
        <v>74</v>
      </c>
      <c r="CG374" t="s">
        <v>134</v>
      </c>
    </row>
    <row r="375" spans="1:85" x14ac:dyDescent="0.25">
      <c r="CD375" s="4">
        <v>46023</v>
      </c>
      <c r="CE375" s="68" t="s">
        <v>84</v>
      </c>
      <c r="CF375" s="68" t="s">
        <v>81</v>
      </c>
      <c r="CG375" t="s">
        <v>100</v>
      </c>
    </row>
    <row r="376" spans="1:85" x14ac:dyDescent="0.25">
      <c r="CD376" s="4">
        <v>46023</v>
      </c>
      <c r="CE376" s="68" t="s">
        <v>84</v>
      </c>
      <c r="CF376" s="68" t="s">
        <v>81</v>
      </c>
      <c r="CG376" t="s">
        <v>103</v>
      </c>
    </row>
    <row r="377" spans="1:85" x14ac:dyDescent="0.25">
      <c r="CD377" s="4">
        <v>46023</v>
      </c>
      <c r="CE377" s="68" t="s">
        <v>84</v>
      </c>
      <c r="CF377" s="68" t="s">
        <v>81</v>
      </c>
      <c r="CG377" t="s">
        <v>101</v>
      </c>
    </row>
    <row r="378" spans="1:85" x14ac:dyDescent="0.25">
      <c r="CD378" s="4">
        <v>46023</v>
      </c>
      <c r="CE378" s="68" t="s">
        <v>84</v>
      </c>
      <c r="CF378" s="68" t="s">
        <v>74</v>
      </c>
      <c r="CG378" t="s">
        <v>99</v>
      </c>
    </row>
    <row r="379" spans="1:85" x14ac:dyDescent="0.25">
      <c r="CD379" s="4">
        <v>46024</v>
      </c>
      <c r="CE379" s="68" t="s">
        <v>84</v>
      </c>
      <c r="CF379" s="68" t="s">
        <v>81</v>
      </c>
      <c r="CG379" t="s">
        <v>87</v>
      </c>
    </row>
    <row r="380" spans="1:85" x14ac:dyDescent="0.25">
      <c r="CD380" s="4">
        <v>46024</v>
      </c>
      <c r="CE380" s="68" t="s">
        <v>84</v>
      </c>
      <c r="CF380" s="68" t="s">
        <v>81</v>
      </c>
      <c r="CG380" t="s">
        <v>90</v>
      </c>
    </row>
    <row r="381" spans="1:85" x14ac:dyDescent="0.25">
      <c r="CD381" s="4">
        <v>46024</v>
      </c>
      <c r="CE381" s="68" t="s">
        <v>84</v>
      </c>
      <c r="CF381" s="68" t="s">
        <v>81</v>
      </c>
      <c r="CG381" t="s">
        <v>106</v>
      </c>
    </row>
    <row r="382" spans="1:85" x14ac:dyDescent="0.25">
      <c r="CD382" s="4">
        <v>46024</v>
      </c>
      <c r="CE382" s="68" t="s">
        <v>84</v>
      </c>
      <c r="CF382" s="68" t="s">
        <v>74</v>
      </c>
      <c r="CG382" t="s">
        <v>96</v>
      </c>
    </row>
    <row r="383" spans="1:85" x14ac:dyDescent="0.25">
      <c r="CD383" s="4">
        <v>46025</v>
      </c>
      <c r="CE383" s="68" t="s">
        <v>85</v>
      </c>
      <c r="CF383" s="68" t="s">
        <v>81</v>
      </c>
      <c r="CG383" t="s">
        <v>135</v>
      </c>
    </row>
    <row r="384" spans="1:85" x14ac:dyDescent="0.25">
      <c r="CD384" s="4">
        <v>46025</v>
      </c>
      <c r="CE384" s="68" t="s">
        <v>85</v>
      </c>
      <c r="CF384" s="68" t="s">
        <v>81</v>
      </c>
      <c r="CG384" t="s">
        <v>134</v>
      </c>
    </row>
    <row r="385" spans="82:85" x14ac:dyDescent="0.25">
      <c r="CD385" s="4">
        <v>46025</v>
      </c>
      <c r="CE385" s="68" t="s">
        <v>85</v>
      </c>
      <c r="CF385" s="68" t="s">
        <v>81</v>
      </c>
      <c r="CG385" t="s">
        <v>93</v>
      </c>
    </row>
    <row r="386" spans="82:85" x14ac:dyDescent="0.25">
      <c r="CD386" s="4">
        <v>46025</v>
      </c>
      <c r="CE386" s="68" t="s">
        <v>85</v>
      </c>
      <c r="CF386" s="68" t="s">
        <v>74</v>
      </c>
      <c r="CG386" t="s">
        <v>103</v>
      </c>
    </row>
    <row r="387" spans="82:85" x14ac:dyDescent="0.25">
      <c r="CD387" s="4">
        <v>46026</v>
      </c>
      <c r="CE387" s="68" t="s">
        <v>85</v>
      </c>
      <c r="CF387" s="68" t="s">
        <v>81</v>
      </c>
      <c r="CG387" t="s">
        <v>102</v>
      </c>
    </row>
    <row r="388" spans="82:85" x14ac:dyDescent="0.25">
      <c r="CD388" s="4">
        <v>46026</v>
      </c>
      <c r="CE388" s="68" t="s">
        <v>85</v>
      </c>
      <c r="CF388" s="68" t="s">
        <v>81</v>
      </c>
      <c r="CG388" t="s">
        <v>97</v>
      </c>
    </row>
    <row r="389" spans="82:85" x14ac:dyDescent="0.25">
      <c r="CD389" s="4">
        <v>46026</v>
      </c>
      <c r="CE389" s="68" t="s">
        <v>85</v>
      </c>
      <c r="CF389" s="68" t="s">
        <v>81</v>
      </c>
      <c r="CG389" t="s">
        <v>91</v>
      </c>
    </row>
    <row r="390" spans="82:85" x14ac:dyDescent="0.25">
      <c r="CD390" s="4">
        <v>46026</v>
      </c>
      <c r="CE390" s="68" t="s">
        <v>85</v>
      </c>
      <c r="CF390" s="68" t="s">
        <v>74</v>
      </c>
      <c r="CG390" t="s">
        <v>90</v>
      </c>
    </row>
    <row r="391" spans="82:85" x14ac:dyDescent="0.25">
      <c r="CD391" s="4">
        <v>46027</v>
      </c>
      <c r="CE391" s="68" t="s">
        <v>84</v>
      </c>
      <c r="CF391" s="68" t="s">
        <v>81</v>
      </c>
      <c r="CG391" t="s">
        <v>98</v>
      </c>
    </row>
    <row r="392" spans="82:85" x14ac:dyDescent="0.25">
      <c r="CD392" s="4">
        <v>46027</v>
      </c>
      <c r="CE392" s="68" t="s">
        <v>84</v>
      </c>
      <c r="CF392" s="68" t="s">
        <v>81</v>
      </c>
      <c r="CG392" t="s">
        <v>133</v>
      </c>
    </row>
    <row r="393" spans="82:85" x14ac:dyDescent="0.25">
      <c r="CD393" s="4">
        <v>46027</v>
      </c>
      <c r="CE393" s="68" t="s">
        <v>84</v>
      </c>
      <c r="CF393" s="68" t="s">
        <v>81</v>
      </c>
      <c r="CG393" t="s">
        <v>108</v>
      </c>
    </row>
    <row r="394" spans="82:85" x14ac:dyDescent="0.25">
      <c r="CD394" s="4">
        <v>46027</v>
      </c>
      <c r="CE394" s="68" t="s">
        <v>84</v>
      </c>
      <c r="CF394" s="68" t="s">
        <v>74</v>
      </c>
      <c r="CG394" t="s">
        <v>106</v>
      </c>
    </row>
    <row r="395" spans="82:85" x14ac:dyDescent="0.25">
      <c r="CD395" s="4">
        <v>46028</v>
      </c>
      <c r="CE395" s="68" t="s">
        <v>84</v>
      </c>
      <c r="CF395" s="68" t="s">
        <v>81</v>
      </c>
      <c r="CG395" t="s">
        <v>107</v>
      </c>
    </row>
    <row r="396" spans="82:85" x14ac:dyDescent="0.25">
      <c r="CD396" s="4">
        <v>46028</v>
      </c>
      <c r="CE396" s="68" t="s">
        <v>84</v>
      </c>
      <c r="CF396" s="68" t="s">
        <v>81</v>
      </c>
      <c r="CG396" t="s">
        <v>94</v>
      </c>
    </row>
    <row r="397" spans="82:85" x14ac:dyDescent="0.25">
      <c r="CD397" s="4">
        <v>46028</v>
      </c>
      <c r="CE397" s="68" t="s">
        <v>84</v>
      </c>
      <c r="CF397" s="68" t="s">
        <v>81</v>
      </c>
      <c r="CG397" t="s">
        <v>105</v>
      </c>
    </row>
    <row r="398" spans="82:85" x14ac:dyDescent="0.25">
      <c r="CD398" s="4">
        <v>46028</v>
      </c>
      <c r="CE398" s="68" t="s">
        <v>84</v>
      </c>
      <c r="CF398" s="68" t="s">
        <v>74</v>
      </c>
      <c r="CG398" t="s">
        <v>87</v>
      </c>
    </row>
    <row r="399" spans="82:85" x14ac:dyDescent="0.25">
      <c r="CD399" s="4">
        <v>46029</v>
      </c>
      <c r="CE399" s="68" t="s">
        <v>84</v>
      </c>
      <c r="CF399" s="68" t="s">
        <v>81</v>
      </c>
      <c r="CG399" t="s">
        <v>95</v>
      </c>
    </row>
    <row r="400" spans="82:85" x14ac:dyDescent="0.25">
      <c r="CD400" s="4">
        <v>46029</v>
      </c>
      <c r="CE400" s="68" t="s">
        <v>84</v>
      </c>
      <c r="CF400" s="68" t="s">
        <v>81</v>
      </c>
      <c r="CG400" t="s">
        <v>89</v>
      </c>
    </row>
    <row r="401" spans="82:85" x14ac:dyDescent="0.25">
      <c r="CD401" s="4">
        <v>46029</v>
      </c>
      <c r="CE401" s="68" t="s">
        <v>84</v>
      </c>
      <c r="CF401" s="68" t="s">
        <v>81</v>
      </c>
      <c r="CG401" t="s">
        <v>88</v>
      </c>
    </row>
    <row r="402" spans="82:85" x14ac:dyDescent="0.25">
      <c r="CD402" s="4">
        <v>46029</v>
      </c>
      <c r="CE402" s="68" t="s">
        <v>84</v>
      </c>
      <c r="CF402" s="68" t="s">
        <v>74</v>
      </c>
      <c r="CG402" t="s">
        <v>100</v>
      </c>
    </row>
    <row r="403" spans="82:85" x14ac:dyDescent="0.25">
      <c r="CD403" s="4">
        <v>46030</v>
      </c>
      <c r="CE403" s="68" t="s">
        <v>84</v>
      </c>
      <c r="CF403" s="68" t="s">
        <v>81</v>
      </c>
      <c r="CG403" t="s">
        <v>92</v>
      </c>
    </row>
    <row r="404" spans="82:85" x14ac:dyDescent="0.25">
      <c r="CD404" s="4">
        <v>46030</v>
      </c>
      <c r="CE404" s="68" t="s">
        <v>84</v>
      </c>
      <c r="CF404" s="68" t="s">
        <v>81</v>
      </c>
      <c r="CG404" t="s">
        <v>104</v>
      </c>
    </row>
    <row r="405" spans="82:85" x14ac:dyDescent="0.25">
      <c r="CD405" s="4">
        <v>46030</v>
      </c>
      <c r="CE405" s="68" t="s">
        <v>84</v>
      </c>
      <c r="CF405" s="68" t="s">
        <v>81</v>
      </c>
      <c r="CG405" t="s">
        <v>99</v>
      </c>
    </row>
    <row r="406" spans="82:85" x14ac:dyDescent="0.25">
      <c r="CD406" s="4">
        <v>46030</v>
      </c>
      <c r="CE406" s="68" t="s">
        <v>84</v>
      </c>
      <c r="CF406" s="68" t="s">
        <v>74</v>
      </c>
      <c r="CG406" t="s">
        <v>101</v>
      </c>
    </row>
    <row r="407" spans="82:85" x14ac:dyDescent="0.25">
      <c r="CD407" s="4">
        <v>46031</v>
      </c>
      <c r="CE407" s="68" t="s">
        <v>84</v>
      </c>
      <c r="CF407" s="68" t="s">
        <v>81</v>
      </c>
      <c r="CG407" t="s">
        <v>96</v>
      </c>
    </row>
    <row r="408" spans="82:85" x14ac:dyDescent="0.25">
      <c r="CD408" s="4">
        <v>46031</v>
      </c>
      <c r="CE408" s="68" t="s">
        <v>84</v>
      </c>
      <c r="CF408" s="68" t="s">
        <v>81</v>
      </c>
      <c r="CG408" t="s">
        <v>91</v>
      </c>
    </row>
    <row r="409" spans="82:85" x14ac:dyDescent="0.25">
      <c r="CD409" s="4">
        <v>46031</v>
      </c>
      <c r="CE409" s="68" t="s">
        <v>84</v>
      </c>
      <c r="CF409" s="68" t="s">
        <v>81</v>
      </c>
      <c r="CG409" t="s">
        <v>102</v>
      </c>
    </row>
    <row r="410" spans="82:85" x14ac:dyDescent="0.25">
      <c r="CD410" s="4">
        <v>46031</v>
      </c>
      <c r="CE410" s="68" t="s">
        <v>84</v>
      </c>
      <c r="CF410" s="68" t="s">
        <v>74</v>
      </c>
      <c r="CG410" t="s">
        <v>105</v>
      </c>
    </row>
    <row r="411" spans="82:85" x14ac:dyDescent="0.25">
      <c r="CD411" s="4">
        <v>46032</v>
      </c>
      <c r="CE411" s="68" t="s">
        <v>85</v>
      </c>
      <c r="CF411" s="68" t="s">
        <v>81</v>
      </c>
      <c r="CG411" t="s">
        <v>94</v>
      </c>
    </row>
    <row r="412" spans="82:85" x14ac:dyDescent="0.25">
      <c r="CD412" s="4">
        <v>46032</v>
      </c>
      <c r="CE412" s="68" t="s">
        <v>85</v>
      </c>
      <c r="CF412" s="68" t="s">
        <v>81</v>
      </c>
      <c r="CG412" t="s">
        <v>95</v>
      </c>
    </row>
    <row r="413" spans="82:85" x14ac:dyDescent="0.25">
      <c r="CD413" s="4">
        <v>46032</v>
      </c>
      <c r="CE413" s="68" t="s">
        <v>85</v>
      </c>
      <c r="CF413" s="68" t="s">
        <v>81</v>
      </c>
      <c r="CG413" t="s">
        <v>89</v>
      </c>
    </row>
    <row r="414" spans="82:85" x14ac:dyDescent="0.25">
      <c r="CD414" s="4">
        <v>46032</v>
      </c>
      <c r="CE414" s="68" t="s">
        <v>85</v>
      </c>
      <c r="CF414" s="68" t="s">
        <v>74</v>
      </c>
      <c r="CG414" t="s">
        <v>107</v>
      </c>
    </row>
    <row r="415" spans="82:85" x14ac:dyDescent="0.25">
      <c r="CD415" s="4">
        <v>46033</v>
      </c>
      <c r="CE415" s="68" t="s">
        <v>85</v>
      </c>
      <c r="CF415" s="68" t="s">
        <v>81</v>
      </c>
      <c r="CG415" t="s">
        <v>104</v>
      </c>
    </row>
    <row r="416" spans="82:85" x14ac:dyDescent="0.25">
      <c r="CD416" s="4">
        <v>46033</v>
      </c>
      <c r="CE416" s="68" t="s">
        <v>85</v>
      </c>
      <c r="CF416" s="68" t="s">
        <v>81</v>
      </c>
      <c r="CG416" t="s">
        <v>88</v>
      </c>
    </row>
    <row r="417" spans="82:85" x14ac:dyDescent="0.25">
      <c r="CD417" s="4">
        <v>46033</v>
      </c>
      <c r="CE417" s="68" t="s">
        <v>85</v>
      </c>
      <c r="CF417" s="68" t="s">
        <v>81</v>
      </c>
      <c r="CG417" t="s">
        <v>133</v>
      </c>
    </row>
    <row r="418" spans="82:85" x14ac:dyDescent="0.25">
      <c r="CD418" s="4">
        <v>46033</v>
      </c>
      <c r="CE418" s="68" t="s">
        <v>85</v>
      </c>
      <c r="CF418" s="68" t="s">
        <v>74</v>
      </c>
      <c r="CG418" t="s">
        <v>92</v>
      </c>
    </row>
    <row r="419" spans="82:85" x14ac:dyDescent="0.25">
      <c r="CD419" s="4">
        <v>46034</v>
      </c>
      <c r="CE419" s="68" t="s">
        <v>84</v>
      </c>
      <c r="CF419" s="68" t="s">
        <v>81</v>
      </c>
      <c r="CG419" t="s">
        <v>97</v>
      </c>
    </row>
    <row r="420" spans="82:85" x14ac:dyDescent="0.25">
      <c r="CD420" s="4">
        <v>46034</v>
      </c>
      <c r="CE420" s="68" t="s">
        <v>84</v>
      </c>
      <c r="CF420" s="68" t="s">
        <v>81</v>
      </c>
      <c r="CG420" t="s">
        <v>135</v>
      </c>
    </row>
    <row r="421" spans="82:85" x14ac:dyDescent="0.25">
      <c r="CD421" s="4">
        <v>46034</v>
      </c>
      <c r="CE421" s="68" t="s">
        <v>84</v>
      </c>
      <c r="CF421" s="68" t="s">
        <v>81</v>
      </c>
      <c r="CG421" t="s">
        <v>134</v>
      </c>
    </row>
    <row r="422" spans="82:85" x14ac:dyDescent="0.25">
      <c r="CD422" s="4">
        <v>46034</v>
      </c>
      <c r="CE422" s="68" t="s">
        <v>84</v>
      </c>
      <c r="CF422" s="68" t="s">
        <v>74</v>
      </c>
      <c r="CG422" t="s">
        <v>93</v>
      </c>
    </row>
    <row r="423" spans="82:85" x14ac:dyDescent="0.25">
      <c r="CD423" s="4">
        <v>46035</v>
      </c>
      <c r="CE423" s="68" t="s">
        <v>84</v>
      </c>
      <c r="CF423" s="68" t="s">
        <v>81</v>
      </c>
      <c r="CG423" t="s">
        <v>98</v>
      </c>
    </row>
    <row r="424" spans="82:85" x14ac:dyDescent="0.25">
      <c r="CD424" s="4">
        <v>46035</v>
      </c>
      <c r="CE424" s="68" t="s">
        <v>84</v>
      </c>
      <c r="CF424" s="68" t="s">
        <v>81</v>
      </c>
      <c r="CG424" t="s">
        <v>100</v>
      </c>
    </row>
    <row r="425" spans="82:85" x14ac:dyDescent="0.25">
      <c r="CD425" s="4">
        <v>46035</v>
      </c>
      <c r="CE425" s="68" t="s">
        <v>84</v>
      </c>
      <c r="CF425" s="68" t="s">
        <v>81</v>
      </c>
      <c r="CG425" t="s">
        <v>108</v>
      </c>
    </row>
    <row r="426" spans="82:85" x14ac:dyDescent="0.25">
      <c r="CD426" s="4">
        <v>46035</v>
      </c>
      <c r="CE426" s="68" t="s">
        <v>84</v>
      </c>
      <c r="CF426" s="68" t="s">
        <v>74</v>
      </c>
      <c r="CG426" t="s">
        <v>87</v>
      </c>
    </row>
    <row r="427" spans="82:85" x14ac:dyDescent="0.25">
      <c r="CD427" s="4">
        <v>46036</v>
      </c>
      <c r="CE427" s="68" t="s">
        <v>84</v>
      </c>
      <c r="CF427" s="68" t="s">
        <v>81</v>
      </c>
      <c r="CG427" t="s">
        <v>99</v>
      </c>
    </row>
    <row r="428" spans="82:85" x14ac:dyDescent="0.25">
      <c r="CD428" s="4">
        <v>46036</v>
      </c>
      <c r="CE428" s="68" t="s">
        <v>84</v>
      </c>
      <c r="CF428" s="68" t="s">
        <v>81</v>
      </c>
      <c r="CG428" t="s">
        <v>101</v>
      </c>
    </row>
    <row r="429" spans="82:85" x14ac:dyDescent="0.25">
      <c r="CD429" s="4">
        <v>46036</v>
      </c>
      <c r="CE429" s="68" t="s">
        <v>84</v>
      </c>
      <c r="CF429" s="68" t="s">
        <v>81</v>
      </c>
      <c r="CG429" t="s">
        <v>103</v>
      </c>
    </row>
    <row r="430" spans="82:85" x14ac:dyDescent="0.25">
      <c r="CD430" s="4">
        <v>46036</v>
      </c>
      <c r="CE430" s="68" t="s">
        <v>84</v>
      </c>
      <c r="CF430" s="68" t="s">
        <v>74</v>
      </c>
      <c r="CG430" t="s">
        <v>106</v>
      </c>
    </row>
    <row r="431" spans="82:85" x14ac:dyDescent="0.25">
      <c r="CD431" s="4">
        <v>46037</v>
      </c>
      <c r="CE431" s="68" t="s">
        <v>84</v>
      </c>
      <c r="CF431" s="68" t="s">
        <v>81</v>
      </c>
      <c r="CG431" t="s">
        <v>90</v>
      </c>
    </row>
    <row r="432" spans="82:85" x14ac:dyDescent="0.25">
      <c r="CD432" s="4">
        <v>46037</v>
      </c>
      <c r="CE432" s="68" t="s">
        <v>84</v>
      </c>
      <c r="CF432" s="68" t="s">
        <v>81</v>
      </c>
      <c r="CG432" t="s">
        <v>93</v>
      </c>
    </row>
    <row r="433" spans="82:85" x14ac:dyDescent="0.25">
      <c r="CD433" s="4">
        <v>46037</v>
      </c>
      <c r="CE433" s="68" t="s">
        <v>84</v>
      </c>
      <c r="CF433" s="68" t="s">
        <v>81</v>
      </c>
      <c r="CG433" t="s">
        <v>107</v>
      </c>
    </row>
    <row r="434" spans="82:85" x14ac:dyDescent="0.25">
      <c r="CD434" s="4">
        <v>46037</v>
      </c>
      <c r="CE434" s="68" t="s">
        <v>84</v>
      </c>
      <c r="CF434" s="68" t="s">
        <v>74</v>
      </c>
      <c r="CG434" t="s">
        <v>94</v>
      </c>
    </row>
    <row r="435" spans="82:85" x14ac:dyDescent="0.25">
      <c r="CD435" s="4">
        <v>46038</v>
      </c>
      <c r="CE435" s="68" t="s">
        <v>84</v>
      </c>
      <c r="CF435" s="68" t="s">
        <v>81</v>
      </c>
      <c r="CG435" t="s">
        <v>105</v>
      </c>
    </row>
    <row r="436" spans="82:85" x14ac:dyDescent="0.25">
      <c r="CD436" s="4">
        <v>46038</v>
      </c>
      <c r="CE436" s="68" t="s">
        <v>84</v>
      </c>
      <c r="CF436" s="68" t="s">
        <v>81</v>
      </c>
      <c r="CG436" t="s">
        <v>92</v>
      </c>
    </row>
    <row r="437" spans="82:85" x14ac:dyDescent="0.25">
      <c r="CD437" s="4">
        <v>46038</v>
      </c>
      <c r="CE437" s="68" t="s">
        <v>84</v>
      </c>
      <c r="CF437" s="68" t="s">
        <v>81</v>
      </c>
      <c r="CG437" t="s">
        <v>106</v>
      </c>
    </row>
    <row r="438" spans="82:85" x14ac:dyDescent="0.25">
      <c r="CD438" s="4">
        <v>46038</v>
      </c>
      <c r="CE438" s="68" t="s">
        <v>84</v>
      </c>
      <c r="CF438" s="68" t="s">
        <v>74</v>
      </c>
      <c r="CG438" t="s">
        <v>91</v>
      </c>
    </row>
    <row r="439" spans="82:85" x14ac:dyDescent="0.25">
      <c r="CD439" s="4">
        <v>46039</v>
      </c>
      <c r="CE439" s="68" t="s">
        <v>85</v>
      </c>
      <c r="CF439" s="68" t="s">
        <v>81</v>
      </c>
      <c r="CG439" t="s">
        <v>87</v>
      </c>
    </row>
    <row r="440" spans="82:85" x14ac:dyDescent="0.25">
      <c r="CD440" s="4">
        <v>46039</v>
      </c>
      <c r="CE440" s="68" t="s">
        <v>85</v>
      </c>
      <c r="CF440" s="68" t="s">
        <v>81</v>
      </c>
      <c r="CG440" t="s">
        <v>108</v>
      </c>
    </row>
    <row r="441" spans="82:85" x14ac:dyDescent="0.25">
      <c r="CD441" s="4">
        <v>46039</v>
      </c>
      <c r="CE441" s="68" t="s">
        <v>85</v>
      </c>
      <c r="CF441" s="68" t="s">
        <v>81</v>
      </c>
      <c r="CG441" t="s">
        <v>103</v>
      </c>
    </row>
    <row r="442" spans="82:85" x14ac:dyDescent="0.25">
      <c r="CD442" s="4">
        <v>46039</v>
      </c>
      <c r="CE442" s="68" t="s">
        <v>85</v>
      </c>
      <c r="CF442" s="68" t="s">
        <v>74</v>
      </c>
      <c r="CG442" t="s">
        <v>98</v>
      </c>
    </row>
    <row r="443" spans="82:85" x14ac:dyDescent="0.25">
      <c r="CD443" s="4">
        <v>46040</v>
      </c>
      <c r="CE443" s="68" t="s">
        <v>85</v>
      </c>
      <c r="CF443" s="68" t="s">
        <v>81</v>
      </c>
      <c r="CG443" t="s">
        <v>99</v>
      </c>
    </row>
    <row r="444" spans="82:85" x14ac:dyDescent="0.25">
      <c r="CD444" s="4">
        <v>46040</v>
      </c>
      <c r="CE444" s="68" t="s">
        <v>85</v>
      </c>
      <c r="CF444" s="68" t="s">
        <v>81</v>
      </c>
      <c r="CG444" t="s">
        <v>90</v>
      </c>
    </row>
    <row r="445" spans="82:85" x14ac:dyDescent="0.25">
      <c r="CD445" s="4">
        <v>46040</v>
      </c>
      <c r="CE445" s="68" t="s">
        <v>85</v>
      </c>
      <c r="CF445" s="68" t="s">
        <v>81</v>
      </c>
      <c r="CG445" t="s">
        <v>101</v>
      </c>
    </row>
    <row r="446" spans="82:85" x14ac:dyDescent="0.25">
      <c r="CD446" s="4">
        <v>46040</v>
      </c>
      <c r="CE446" s="68" t="s">
        <v>85</v>
      </c>
      <c r="CF446" s="68" t="s">
        <v>74</v>
      </c>
      <c r="CG446" t="s">
        <v>104</v>
      </c>
    </row>
    <row r="447" spans="82:85" x14ac:dyDescent="0.25">
      <c r="CD447" s="4">
        <v>46041</v>
      </c>
      <c r="CE447" s="68" t="s">
        <v>84</v>
      </c>
      <c r="CF447" s="68" t="s">
        <v>81</v>
      </c>
      <c r="CG447" t="s">
        <v>96</v>
      </c>
    </row>
    <row r="448" spans="82:85" x14ac:dyDescent="0.25">
      <c r="CD448" s="4">
        <v>46041</v>
      </c>
      <c r="CE448" s="68" t="s">
        <v>84</v>
      </c>
      <c r="CF448" s="68" t="s">
        <v>81</v>
      </c>
      <c r="CG448" t="s">
        <v>89</v>
      </c>
    </row>
    <row r="449" spans="82:85" x14ac:dyDescent="0.25">
      <c r="CD449" s="4">
        <v>46041</v>
      </c>
      <c r="CE449" s="68" t="s">
        <v>84</v>
      </c>
      <c r="CF449" s="68" t="s">
        <v>81</v>
      </c>
      <c r="CG449" t="s">
        <v>95</v>
      </c>
    </row>
    <row r="450" spans="82:85" x14ac:dyDescent="0.25">
      <c r="CD450" s="4">
        <v>46041</v>
      </c>
      <c r="CE450" s="68" t="s">
        <v>84</v>
      </c>
      <c r="CF450" s="68" t="s">
        <v>74</v>
      </c>
      <c r="CG450" t="s">
        <v>88</v>
      </c>
    </row>
    <row r="451" spans="82:85" x14ac:dyDescent="0.25">
      <c r="CD451" s="4">
        <v>46042</v>
      </c>
      <c r="CE451" s="68" t="s">
        <v>84</v>
      </c>
      <c r="CF451" s="68" t="s">
        <v>81</v>
      </c>
      <c r="CG451" t="s">
        <v>102</v>
      </c>
    </row>
    <row r="452" spans="82:85" x14ac:dyDescent="0.25">
      <c r="CD452" s="4">
        <v>46042</v>
      </c>
      <c r="CE452" s="68" t="s">
        <v>84</v>
      </c>
      <c r="CF452" s="68" t="s">
        <v>81</v>
      </c>
      <c r="CG452" t="s">
        <v>135</v>
      </c>
    </row>
    <row r="453" spans="82:85" x14ac:dyDescent="0.25">
      <c r="CD453" s="4">
        <v>46042</v>
      </c>
      <c r="CE453" s="68" t="s">
        <v>84</v>
      </c>
      <c r="CF453" s="68" t="s">
        <v>81</v>
      </c>
      <c r="CG453" t="s">
        <v>134</v>
      </c>
    </row>
    <row r="454" spans="82:85" x14ac:dyDescent="0.25">
      <c r="CD454" s="4">
        <v>46042</v>
      </c>
      <c r="CE454" s="68" t="s">
        <v>84</v>
      </c>
      <c r="CF454" s="68" t="s">
        <v>74</v>
      </c>
      <c r="CG454" t="s">
        <v>100</v>
      </c>
    </row>
    <row r="455" spans="82:85" x14ac:dyDescent="0.25">
      <c r="CD455" s="4">
        <v>46043</v>
      </c>
      <c r="CE455" s="68" t="s">
        <v>84</v>
      </c>
      <c r="CF455" s="68" t="s">
        <v>81</v>
      </c>
      <c r="CG455" t="s">
        <v>133</v>
      </c>
    </row>
    <row r="456" spans="82:85" x14ac:dyDescent="0.25">
      <c r="CD456" s="4">
        <v>46043</v>
      </c>
      <c r="CE456" s="68" t="s">
        <v>84</v>
      </c>
      <c r="CF456" s="68" t="s">
        <v>81</v>
      </c>
      <c r="CG456" t="s">
        <v>97</v>
      </c>
    </row>
    <row r="457" spans="82:85" x14ac:dyDescent="0.25">
      <c r="CD457" s="4">
        <v>46043</v>
      </c>
      <c r="CE457" s="68" t="s">
        <v>84</v>
      </c>
      <c r="CF457" s="68" t="s">
        <v>81</v>
      </c>
      <c r="CG457" t="s">
        <v>98</v>
      </c>
    </row>
    <row r="458" spans="82:85" x14ac:dyDescent="0.25">
      <c r="CD458" s="4">
        <v>46043</v>
      </c>
      <c r="CE458" s="68" t="s">
        <v>84</v>
      </c>
      <c r="CF458" s="68" t="s">
        <v>74</v>
      </c>
      <c r="CG458" t="s">
        <v>108</v>
      </c>
    </row>
    <row r="459" spans="82:85" x14ac:dyDescent="0.25">
      <c r="CD459" s="4">
        <v>46044</v>
      </c>
      <c r="CE459" s="68" t="s">
        <v>84</v>
      </c>
      <c r="CF459" s="68" t="s">
        <v>81</v>
      </c>
      <c r="CG459" t="s">
        <v>88</v>
      </c>
    </row>
    <row r="460" spans="82:85" x14ac:dyDescent="0.25">
      <c r="CD460" s="4">
        <v>46044</v>
      </c>
      <c r="CE460" s="68" t="s">
        <v>84</v>
      </c>
      <c r="CF460" s="68" t="s">
        <v>81</v>
      </c>
      <c r="CG460" t="s">
        <v>93</v>
      </c>
    </row>
    <row r="461" spans="82:85" x14ac:dyDescent="0.25">
      <c r="CD461" s="4">
        <v>46044</v>
      </c>
      <c r="CE461" s="68" t="s">
        <v>84</v>
      </c>
      <c r="CF461" s="68" t="s">
        <v>81</v>
      </c>
      <c r="CG461" t="s">
        <v>104</v>
      </c>
    </row>
    <row r="462" spans="82:85" x14ac:dyDescent="0.25">
      <c r="CD462" s="4">
        <v>46044</v>
      </c>
      <c r="CE462" s="68" t="s">
        <v>84</v>
      </c>
      <c r="CF462" s="68" t="s">
        <v>74</v>
      </c>
      <c r="CG462" t="s">
        <v>89</v>
      </c>
    </row>
    <row r="463" spans="82:85" x14ac:dyDescent="0.25">
      <c r="CD463" s="4">
        <v>46045</v>
      </c>
      <c r="CE463" s="68" t="s">
        <v>84</v>
      </c>
      <c r="CF463" s="68" t="s">
        <v>81</v>
      </c>
      <c r="CG463" t="s">
        <v>94</v>
      </c>
    </row>
    <row r="464" spans="82:85" x14ac:dyDescent="0.25">
      <c r="CD464" s="4">
        <v>46045</v>
      </c>
      <c r="CE464" s="68" t="s">
        <v>84</v>
      </c>
      <c r="CF464" s="68" t="s">
        <v>81</v>
      </c>
      <c r="CG464" t="s">
        <v>91</v>
      </c>
    </row>
    <row r="465" spans="82:85" x14ac:dyDescent="0.25">
      <c r="CD465" s="4">
        <v>46045</v>
      </c>
      <c r="CE465" s="68" t="s">
        <v>84</v>
      </c>
      <c r="CF465" s="68" t="s">
        <v>81</v>
      </c>
      <c r="CG465" t="s">
        <v>100</v>
      </c>
    </row>
    <row r="466" spans="82:85" x14ac:dyDescent="0.25">
      <c r="CD466" s="4">
        <v>46045</v>
      </c>
      <c r="CE466" s="68" t="s">
        <v>84</v>
      </c>
      <c r="CF466" s="68" t="s">
        <v>74</v>
      </c>
      <c r="CG466" t="s">
        <v>95</v>
      </c>
    </row>
    <row r="467" spans="82:85" x14ac:dyDescent="0.25">
      <c r="CD467" s="4">
        <v>46046</v>
      </c>
      <c r="CE467" s="68" t="s">
        <v>85</v>
      </c>
      <c r="CF467" s="68" t="s">
        <v>81</v>
      </c>
      <c r="CG467" t="s">
        <v>107</v>
      </c>
    </row>
    <row r="468" spans="82:85" x14ac:dyDescent="0.25">
      <c r="CD468" s="4">
        <v>46046</v>
      </c>
      <c r="CE468" s="68" t="s">
        <v>85</v>
      </c>
      <c r="CF468" s="68" t="s">
        <v>81</v>
      </c>
      <c r="CG468" t="s">
        <v>105</v>
      </c>
    </row>
    <row r="469" spans="82:85" x14ac:dyDescent="0.25">
      <c r="CD469" s="4">
        <v>46046</v>
      </c>
      <c r="CE469" s="68" t="s">
        <v>85</v>
      </c>
      <c r="CF469" s="68" t="s">
        <v>81</v>
      </c>
      <c r="CG469" t="s">
        <v>92</v>
      </c>
    </row>
    <row r="470" spans="82:85" x14ac:dyDescent="0.25">
      <c r="CD470" s="4">
        <v>46046</v>
      </c>
      <c r="CE470" s="68" t="s">
        <v>85</v>
      </c>
      <c r="CF470" s="68" t="s">
        <v>74</v>
      </c>
      <c r="CG470" t="s">
        <v>101</v>
      </c>
    </row>
    <row r="471" spans="82:85" x14ac:dyDescent="0.25">
      <c r="CD471" s="4">
        <v>46047</v>
      </c>
      <c r="CE471" s="68" t="s">
        <v>85</v>
      </c>
      <c r="CF471" s="68" t="s">
        <v>81</v>
      </c>
      <c r="CG471" t="s">
        <v>106</v>
      </c>
    </row>
    <row r="472" spans="82:85" x14ac:dyDescent="0.25">
      <c r="CD472" s="4">
        <v>46047</v>
      </c>
      <c r="CE472" s="68" t="s">
        <v>85</v>
      </c>
      <c r="CF472" s="68" t="s">
        <v>81</v>
      </c>
      <c r="CG472" t="s">
        <v>87</v>
      </c>
    </row>
    <row r="473" spans="82:85" x14ac:dyDescent="0.25">
      <c r="CD473" s="4">
        <v>46047</v>
      </c>
      <c r="CE473" s="68" t="s">
        <v>85</v>
      </c>
      <c r="CF473" s="68" t="s">
        <v>81</v>
      </c>
      <c r="CG473" t="s">
        <v>96</v>
      </c>
    </row>
    <row r="474" spans="82:85" x14ac:dyDescent="0.25">
      <c r="CD474" s="4">
        <v>46047</v>
      </c>
      <c r="CE474" s="68" t="s">
        <v>85</v>
      </c>
      <c r="CF474" s="68" t="s">
        <v>74</v>
      </c>
      <c r="CG474" t="s">
        <v>135</v>
      </c>
    </row>
    <row r="475" spans="82:85" x14ac:dyDescent="0.25">
      <c r="CD475" s="4">
        <v>46048</v>
      </c>
      <c r="CE475" s="68" t="s">
        <v>84</v>
      </c>
      <c r="CF475" s="68" t="s">
        <v>81</v>
      </c>
      <c r="CG475" t="s">
        <v>134</v>
      </c>
    </row>
    <row r="476" spans="82:85" x14ac:dyDescent="0.25">
      <c r="CD476" s="4">
        <v>46048</v>
      </c>
      <c r="CE476" s="68" t="s">
        <v>84</v>
      </c>
      <c r="CF476" s="68" t="s">
        <v>81</v>
      </c>
      <c r="CG476" t="s">
        <v>133</v>
      </c>
    </row>
    <row r="477" spans="82:85" x14ac:dyDescent="0.25">
      <c r="CD477" s="4">
        <v>46048</v>
      </c>
      <c r="CE477" s="68" t="s">
        <v>84</v>
      </c>
      <c r="CF477" s="68" t="s">
        <v>81</v>
      </c>
      <c r="CG477" t="s">
        <v>102</v>
      </c>
    </row>
    <row r="478" spans="82:85" x14ac:dyDescent="0.25">
      <c r="CD478" s="4">
        <v>46048</v>
      </c>
      <c r="CE478" s="68" t="s">
        <v>84</v>
      </c>
      <c r="CF478" s="68" t="s">
        <v>74</v>
      </c>
      <c r="CG478" t="s">
        <v>97</v>
      </c>
    </row>
    <row r="479" spans="82:85" x14ac:dyDescent="0.25">
      <c r="CD479" s="4">
        <v>46049</v>
      </c>
      <c r="CE479" s="68" t="s">
        <v>84</v>
      </c>
      <c r="CF479" s="68" t="s">
        <v>81</v>
      </c>
      <c r="CG479" t="s">
        <v>90</v>
      </c>
    </row>
    <row r="480" spans="82:85" x14ac:dyDescent="0.25">
      <c r="CD480" s="4">
        <v>46049</v>
      </c>
      <c r="CE480" s="68" t="s">
        <v>84</v>
      </c>
      <c r="CF480" s="68" t="s">
        <v>81</v>
      </c>
      <c r="CG480" t="s">
        <v>103</v>
      </c>
    </row>
    <row r="481" spans="82:85" x14ac:dyDescent="0.25">
      <c r="CD481" s="4">
        <v>46049</v>
      </c>
      <c r="CE481" s="68" t="s">
        <v>84</v>
      </c>
      <c r="CF481" s="68" t="s">
        <v>81</v>
      </c>
      <c r="CG481" t="s">
        <v>99</v>
      </c>
    </row>
    <row r="482" spans="82:85" x14ac:dyDescent="0.25">
      <c r="CD482" s="4">
        <v>46049</v>
      </c>
      <c r="CE482" s="68" t="s">
        <v>84</v>
      </c>
      <c r="CF482" s="68" t="s">
        <v>74</v>
      </c>
      <c r="CG482" t="s">
        <v>96</v>
      </c>
    </row>
    <row r="483" spans="82:85" x14ac:dyDescent="0.25">
      <c r="CD483" s="4">
        <v>46050</v>
      </c>
      <c r="CE483" s="68" t="s">
        <v>84</v>
      </c>
      <c r="CF483" s="68" t="s">
        <v>81</v>
      </c>
      <c r="CG483" t="s">
        <v>88</v>
      </c>
    </row>
    <row r="484" spans="82:85" x14ac:dyDescent="0.25">
      <c r="CD484" s="4">
        <v>46050</v>
      </c>
      <c r="CE484" s="68" t="s">
        <v>84</v>
      </c>
      <c r="CF484" s="68" t="s">
        <v>81</v>
      </c>
      <c r="CG484" t="s">
        <v>105</v>
      </c>
    </row>
    <row r="485" spans="82:85" x14ac:dyDescent="0.25">
      <c r="CD485" s="4">
        <v>46050</v>
      </c>
      <c r="CE485" s="68" t="s">
        <v>84</v>
      </c>
      <c r="CF485" s="68" t="s">
        <v>81</v>
      </c>
      <c r="CG485" t="s">
        <v>91</v>
      </c>
    </row>
    <row r="486" spans="82:85" x14ac:dyDescent="0.25">
      <c r="CD486" s="4">
        <v>46050</v>
      </c>
      <c r="CE486" s="68" t="s">
        <v>84</v>
      </c>
      <c r="CF486" s="68" t="s">
        <v>74</v>
      </c>
      <c r="CG486" t="s">
        <v>102</v>
      </c>
    </row>
    <row r="487" spans="82:85" x14ac:dyDescent="0.25">
      <c r="CD487" s="4">
        <v>46051</v>
      </c>
      <c r="CE487" s="68" t="s">
        <v>84</v>
      </c>
      <c r="CF487" s="68" t="s">
        <v>81</v>
      </c>
      <c r="CG487" t="s">
        <v>93</v>
      </c>
    </row>
    <row r="488" spans="82:85" x14ac:dyDescent="0.25">
      <c r="CD488" s="4">
        <v>46051</v>
      </c>
      <c r="CE488" s="68" t="s">
        <v>84</v>
      </c>
      <c r="CF488" s="68" t="s">
        <v>81</v>
      </c>
      <c r="CG488" t="s">
        <v>92</v>
      </c>
    </row>
    <row r="489" spans="82:85" x14ac:dyDescent="0.25">
      <c r="CD489" s="4">
        <v>46051</v>
      </c>
      <c r="CE489" s="68" t="s">
        <v>84</v>
      </c>
      <c r="CF489" s="68" t="s">
        <v>81</v>
      </c>
      <c r="CG489" t="s">
        <v>94</v>
      </c>
    </row>
    <row r="490" spans="82:85" x14ac:dyDescent="0.25">
      <c r="CD490" s="4">
        <v>46051</v>
      </c>
      <c r="CE490" s="68" t="s">
        <v>84</v>
      </c>
      <c r="CF490" s="68" t="s">
        <v>74</v>
      </c>
      <c r="CG490" t="s">
        <v>133</v>
      </c>
    </row>
    <row r="491" spans="82:85" x14ac:dyDescent="0.25">
      <c r="CD491" s="4">
        <v>46052</v>
      </c>
      <c r="CE491" s="68" t="s">
        <v>84</v>
      </c>
      <c r="CF491" s="68" t="s">
        <v>81</v>
      </c>
      <c r="CG491" t="s">
        <v>104</v>
      </c>
    </row>
    <row r="492" spans="82:85" x14ac:dyDescent="0.25">
      <c r="CD492" s="4">
        <v>46052</v>
      </c>
      <c r="CE492" s="68" t="s">
        <v>84</v>
      </c>
      <c r="CF492" s="68" t="s">
        <v>81</v>
      </c>
      <c r="CG492" t="s">
        <v>97</v>
      </c>
    </row>
    <row r="493" spans="82:85" x14ac:dyDescent="0.25">
      <c r="CD493" s="4">
        <v>46052</v>
      </c>
      <c r="CE493" s="68" t="s">
        <v>84</v>
      </c>
      <c r="CF493" s="68" t="s">
        <v>81</v>
      </c>
      <c r="CG493" t="s">
        <v>135</v>
      </c>
    </row>
    <row r="494" spans="82:85" x14ac:dyDescent="0.25">
      <c r="CD494" s="4">
        <v>46052</v>
      </c>
      <c r="CE494" s="68" t="s">
        <v>84</v>
      </c>
      <c r="CF494" s="68" t="s">
        <v>74</v>
      </c>
      <c r="CG494" t="s">
        <v>134</v>
      </c>
    </row>
    <row r="495" spans="82:85" x14ac:dyDescent="0.25">
      <c r="CD495" s="4">
        <v>46053</v>
      </c>
      <c r="CE495" s="68" t="s">
        <v>85</v>
      </c>
      <c r="CF495" s="68" t="s">
        <v>81</v>
      </c>
      <c r="CG495" t="s">
        <v>89</v>
      </c>
    </row>
    <row r="496" spans="82:85" x14ac:dyDescent="0.25">
      <c r="CD496" s="4">
        <v>46053</v>
      </c>
      <c r="CE496" s="68" t="s">
        <v>85</v>
      </c>
      <c r="CF496" s="68" t="s">
        <v>81</v>
      </c>
      <c r="CG496" t="s">
        <v>95</v>
      </c>
    </row>
    <row r="497" spans="82:85" x14ac:dyDescent="0.25">
      <c r="CD497" s="4">
        <v>46053</v>
      </c>
      <c r="CE497" s="68" t="s">
        <v>85</v>
      </c>
      <c r="CF497" s="68" t="s">
        <v>81</v>
      </c>
      <c r="CG497" t="s">
        <v>107</v>
      </c>
    </row>
    <row r="498" spans="82:85" x14ac:dyDescent="0.25">
      <c r="CD498" s="4">
        <v>46053</v>
      </c>
      <c r="CE498" s="68" t="s">
        <v>85</v>
      </c>
      <c r="CF498" s="68" t="s">
        <v>74</v>
      </c>
      <c r="CG498" t="s">
        <v>103</v>
      </c>
    </row>
    <row r="499" spans="82:85" x14ac:dyDescent="0.25">
      <c r="CD499" s="4">
        <v>46054</v>
      </c>
      <c r="CE499" s="68" t="s">
        <v>85</v>
      </c>
      <c r="CF499" s="68" t="s">
        <v>81</v>
      </c>
      <c r="CG499" t="s">
        <v>106</v>
      </c>
    </row>
    <row r="500" spans="82:85" x14ac:dyDescent="0.25">
      <c r="CD500" s="4">
        <v>46054</v>
      </c>
      <c r="CE500" s="68" t="s">
        <v>85</v>
      </c>
      <c r="CF500" s="68" t="s">
        <v>81</v>
      </c>
      <c r="CG500" t="s">
        <v>101</v>
      </c>
    </row>
    <row r="501" spans="82:85" x14ac:dyDescent="0.25">
      <c r="CD501" s="4">
        <v>46054</v>
      </c>
      <c r="CE501" s="68" t="s">
        <v>85</v>
      </c>
      <c r="CF501" s="68" t="s">
        <v>81</v>
      </c>
      <c r="CG501" t="s">
        <v>98</v>
      </c>
    </row>
    <row r="502" spans="82:85" x14ac:dyDescent="0.25">
      <c r="CD502" s="4">
        <v>46054</v>
      </c>
      <c r="CE502" s="68" t="s">
        <v>85</v>
      </c>
      <c r="CF502" s="68" t="s">
        <v>74</v>
      </c>
      <c r="CG502" t="s">
        <v>90</v>
      </c>
    </row>
    <row r="503" spans="82:85" x14ac:dyDescent="0.25">
      <c r="CD503" s="4">
        <v>46055</v>
      </c>
      <c r="CE503" s="68" t="s">
        <v>84</v>
      </c>
      <c r="CF503" s="68" t="s">
        <v>81</v>
      </c>
      <c r="CG503" t="s">
        <v>100</v>
      </c>
    </row>
    <row r="504" spans="82:85" x14ac:dyDescent="0.25">
      <c r="CD504" s="4">
        <v>46055</v>
      </c>
      <c r="CE504" s="68" t="s">
        <v>84</v>
      </c>
      <c r="CF504" s="68" t="s">
        <v>81</v>
      </c>
      <c r="CG504" t="s">
        <v>108</v>
      </c>
    </row>
    <row r="505" spans="82:85" x14ac:dyDescent="0.25">
      <c r="CD505" s="4">
        <v>46055</v>
      </c>
      <c r="CE505" s="68" t="s">
        <v>84</v>
      </c>
      <c r="CF505" s="68" t="s">
        <v>81</v>
      </c>
      <c r="CG505" t="s">
        <v>87</v>
      </c>
    </row>
    <row r="506" spans="82:85" x14ac:dyDescent="0.25">
      <c r="CD506" s="4">
        <v>46055</v>
      </c>
      <c r="CE506" s="68" t="s">
        <v>84</v>
      </c>
      <c r="CF506" s="68" t="s">
        <v>74</v>
      </c>
      <c r="CG506" t="s">
        <v>99</v>
      </c>
    </row>
    <row r="507" spans="82:85" x14ac:dyDescent="0.25">
      <c r="CD507" s="4">
        <v>46056</v>
      </c>
      <c r="CE507" s="68" t="s">
        <v>84</v>
      </c>
      <c r="CF507" s="68" t="s">
        <v>81</v>
      </c>
      <c r="CG507" t="s">
        <v>95</v>
      </c>
    </row>
    <row r="508" spans="82:85" x14ac:dyDescent="0.25">
      <c r="CD508" s="4">
        <v>46056</v>
      </c>
      <c r="CE508" s="68" t="s">
        <v>84</v>
      </c>
      <c r="CF508" s="68" t="s">
        <v>81</v>
      </c>
      <c r="CG508" t="s">
        <v>107</v>
      </c>
    </row>
    <row r="509" spans="82:85" x14ac:dyDescent="0.25">
      <c r="CD509" s="4">
        <v>46056</v>
      </c>
      <c r="CE509" s="68" t="s">
        <v>84</v>
      </c>
      <c r="CF509" s="68" t="s">
        <v>81</v>
      </c>
      <c r="CG509" t="s">
        <v>89</v>
      </c>
    </row>
    <row r="510" spans="82:85" x14ac:dyDescent="0.25">
      <c r="CD510" s="4">
        <v>46056</v>
      </c>
      <c r="CE510" s="68" t="s">
        <v>84</v>
      </c>
      <c r="CF510" s="68" t="s">
        <v>74</v>
      </c>
      <c r="CG510" t="s">
        <v>93</v>
      </c>
    </row>
    <row r="511" spans="82:85" x14ac:dyDescent="0.25">
      <c r="CD511" s="4">
        <v>46057</v>
      </c>
      <c r="CE511" s="68" t="s">
        <v>84</v>
      </c>
      <c r="CF511" s="68" t="s">
        <v>81</v>
      </c>
      <c r="CG511" t="s">
        <v>96</v>
      </c>
    </row>
    <row r="512" spans="82:85" x14ac:dyDescent="0.25">
      <c r="CD512" s="4">
        <v>46057</v>
      </c>
      <c r="CE512" s="68" t="s">
        <v>84</v>
      </c>
      <c r="CF512" s="68" t="s">
        <v>81</v>
      </c>
      <c r="CG512" t="s">
        <v>87</v>
      </c>
    </row>
    <row r="513" spans="82:85" x14ac:dyDescent="0.25">
      <c r="CD513" s="4">
        <v>46057</v>
      </c>
      <c r="CE513" s="68" t="s">
        <v>84</v>
      </c>
      <c r="CF513" s="68" t="s">
        <v>81</v>
      </c>
      <c r="CG513" t="s">
        <v>101</v>
      </c>
    </row>
    <row r="514" spans="82:85" x14ac:dyDescent="0.25">
      <c r="CD514" s="4">
        <v>46057</v>
      </c>
      <c r="CE514" s="68" t="s">
        <v>84</v>
      </c>
      <c r="CF514" s="68" t="s">
        <v>74</v>
      </c>
      <c r="CG514" t="s">
        <v>104</v>
      </c>
    </row>
    <row r="515" spans="82:85" x14ac:dyDescent="0.25">
      <c r="CD515" s="4">
        <v>46058</v>
      </c>
      <c r="CE515" s="68" t="s">
        <v>84</v>
      </c>
      <c r="CF515" s="68" t="s">
        <v>81</v>
      </c>
      <c r="CG515" t="s">
        <v>98</v>
      </c>
    </row>
    <row r="516" spans="82:85" x14ac:dyDescent="0.25">
      <c r="CD516" s="4">
        <v>46058</v>
      </c>
      <c r="CE516" s="68" t="s">
        <v>84</v>
      </c>
      <c r="CF516" s="68" t="s">
        <v>81</v>
      </c>
      <c r="CG516" t="s">
        <v>106</v>
      </c>
    </row>
    <row r="517" spans="82:85" x14ac:dyDescent="0.25">
      <c r="CD517" s="4">
        <v>46058</v>
      </c>
      <c r="CE517" s="68" t="s">
        <v>84</v>
      </c>
      <c r="CF517" s="68" t="s">
        <v>81</v>
      </c>
      <c r="CG517" t="s">
        <v>103</v>
      </c>
    </row>
    <row r="518" spans="82:85" x14ac:dyDescent="0.25">
      <c r="CD518" s="4">
        <v>46058</v>
      </c>
      <c r="CE518" s="68" t="s">
        <v>84</v>
      </c>
      <c r="CF518" s="68" t="s">
        <v>74</v>
      </c>
      <c r="CG518" t="s">
        <v>105</v>
      </c>
    </row>
    <row r="519" spans="82:85" x14ac:dyDescent="0.25">
      <c r="CD519" s="4">
        <v>46059</v>
      </c>
      <c r="CE519" s="68" t="s">
        <v>84</v>
      </c>
      <c r="CF519" s="68" t="s">
        <v>81</v>
      </c>
      <c r="CG519" t="s">
        <v>97</v>
      </c>
    </row>
    <row r="520" spans="82:85" x14ac:dyDescent="0.25">
      <c r="CD520" s="4">
        <v>46059</v>
      </c>
      <c r="CE520" s="68" t="s">
        <v>84</v>
      </c>
      <c r="CF520" s="68" t="s">
        <v>81</v>
      </c>
      <c r="CG520" t="s">
        <v>102</v>
      </c>
    </row>
    <row r="521" spans="82:85" x14ac:dyDescent="0.25">
      <c r="CD521" s="4">
        <v>46059</v>
      </c>
      <c r="CE521" s="68" t="s">
        <v>84</v>
      </c>
      <c r="CF521" s="68" t="s">
        <v>81</v>
      </c>
      <c r="CG521" t="s">
        <v>91</v>
      </c>
    </row>
    <row r="522" spans="82:85" x14ac:dyDescent="0.25">
      <c r="CD522" s="4">
        <v>46059</v>
      </c>
      <c r="CE522" s="68" t="s">
        <v>84</v>
      </c>
      <c r="CF522" s="68" t="s">
        <v>74</v>
      </c>
      <c r="CG522" t="s">
        <v>92</v>
      </c>
    </row>
    <row r="523" spans="82:85" x14ac:dyDescent="0.25">
      <c r="CD523" s="4">
        <v>46060</v>
      </c>
      <c r="CE523" s="68" t="s">
        <v>85</v>
      </c>
      <c r="CF523" s="68" t="s">
        <v>81</v>
      </c>
      <c r="CG523" t="s">
        <v>135</v>
      </c>
    </row>
    <row r="524" spans="82:85" x14ac:dyDescent="0.25">
      <c r="CD524" s="4">
        <v>46060</v>
      </c>
      <c r="CE524" s="68" t="s">
        <v>85</v>
      </c>
      <c r="CF524" s="68" t="s">
        <v>81</v>
      </c>
      <c r="CG524" t="s">
        <v>133</v>
      </c>
    </row>
    <row r="525" spans="82:85" x14ac:dyDescent="0.25">
      <c r="CD525" s="4">
        <v>46060</v>
      </c>
      <c r="CE525" s="68" t="s">
        <v>85</v>
      </c>
      <c r="CF525" s="68" t="s">
        <v>81</v>
      </c>
      <c r="CG525" t="s">
        <v>88</v>
      </c>
    </row>
    <row r="526" spans="82:85" x14ac:dyDescent="0.25">
      <c r="CD526" s="4">
        <v>46060</v>
      </c>
      <c r="CE526" s="68" t="s">
        <v>85</v>
      </c>
      <c r="CF526" s="68" t="s">
        <v>74</v>
      </c>
      <c r="CG526" t="s">
        <v>94</v>
      </c>
    </row>
    <row r="527" spans="82:85" x14ac:dyDescent="0.25">
      <c r="CD527" s="4">
        <v>46061</v>
      </c>
      <c r="CE527" s="68" t="s">
        <v>85</v>
      </c>
      <c r="CF527" s="68" t="s">
        <v>81</v>
      </c>
      <c r="CG527" t="s">
        <v>134</v>
      </c>
    </row>
    <row r="528" spans="82:85" x14ac:dyDescent="0.25">
      <c r="CD528" s="4">
        <v>46061</v>
      </c>
      <c r="CE528" s="68" t="s">
        <v>85</v>
      </c>
      <c r="CF528" s="68" t="s">
        <v>81</v>
      </c>
      <c r="CG528" t="s">
        <v>99</v>
      </c>
    </row>
    <row r="529" spans="82:85" x14ac:dyDescent="0.25">
      <c r="CD529" s="4">
        <v>46061</v>
      </c>
      <c r="CE529" s="68" t="s">
        <v>85</v>
      </c>
      <c r="CF529" s="68" t="s">
        <v>81</v>
      </c>
      <c r="CG529" t="s">
        <v>90</v>
      </c>
    </row>
    <row r="530" spans="82:85" x14ac:dyDescent="0.25">
      <c r="CD530" s="4">
        <v>46061</v>
      </c>
      <c r="CE530" s="68" t="s">
        <v>85</v>
      </c>
      <c r="CF530" s="68" t="s">
        <v>74</v>
      </c>
      <c r="CG530" t="s">
        <v>108</v>
      </c>
    </row>
    <row r="531" spans="82:85" x14ac:dyDescent="0.25">
      <c r="CD531" s="4">
        <v>46062</v>
      </c>
      <c r="CE531" s="68" t="s">
        <v>84</v>
      </c>
      <c r="CF531" s="68" t="s">
        <v>81</v>
      </c>
      <c r="CG531" t="s">
        <v>100</v>
      </c>
    </row>
    <row r="532" spans="82:85" x14ac:dyDescent="0.25">
      <c r="CD532" s="4">
        <v>46062</v>
      </c>
      <c r="CE532" s="68" t="s">
        <v>84</v>
      </c>
      <c r="CF532" s="68" t="s">
        <v>81</v>
      </c>
      <c r="CG532" t="s">
        <v>92</v>
      </c>
    </row>
    <row r="533" spans="82:85" x14ac:dyDescent="0.25">
      <c r="CD533" s="4">
        <v>46062</v>
      </c>
      <c r="CE533" s="68" t="s">
        <v>84</v>
      </c>
      <c r="CF533" s="68" t="s">
        <v>81</v>
      </c>
      <c r="CG533" t="s">
        <v>105</v>
      </c>
    </row>
    <row r="534" spans="82:85" x14ac:dyDescent="0.25">
      <c r="CD534" s="4">
        <v>46062</v>
      </c>
      <c r="CE534" s="68" t="s">
        <v>84</v>
      </c>
      <c r="CF534" s="68" t="s">
        <v>74</v>
      </c>
      <c r="CG534" t="s">
        <v>88</v>
      </c>
    </row>
    <row r="535" spans="82:85" x14ac:dyDescent="0.25">
      <c r="CD535" s="4">
        <v>46063</v>
      </c>
      <c r="CE535" s="68" t="s">
        <v>84</v>
      </c>
      <c r="CF535" s="68" t="s">
        <v>81</v>
      </c>
      <c r="CG535" t="e">
        <v>#N/A</v>
      </c>
    </row>
    <row r="536" spans="82:85" x14ac:dyDescent="0.25">
      <c r="CD536" s="4">
        <v>46063</v>
      </c>
      <c r="CE536" s="68" t="s">
        <v>84</v>
      </c>
      <c r="CF536" s="68" t="s">
        <v>81</v>
      </c>
      <c r="CG536" t="e">
        <v>#N/A</v>
      </c>
    </row>
    <row r="537" spans="82:85" x14ac:dyDescent="0.25">
      <c r="CD537" s="4">
        <v>46063</v>
      </c>
      <c r="CE537" s="68" t="s">
        <v>84</v>
      </c>
      <c r="CF537" s="68" t="s">
        <v>81</v>
      </c>
      <c r="CG537" t="e">
        <v>#N/A</v>
      </c>
    </row>
    <row r="538" spans="82:85" x14ac:dyDescent="0.25">
      <c r="CD538" s="4">
        <v>46063</v>
      </c>
      <c r="CE538" s="68" t="s">
        <v>84</v>
      </c>
      <c r="CF538" s="68" t="s">
        <v>74</v>
      </c>
      <c r="CG538" t="e">
        <v>#N/A</v>
      </c>
    </row>
    <row r="539" spans="82:85" x14ac:dyDescent="0.25">
      <c r="CD539" s="4">
        <v>46064</v>
      </c>
      <c r="CE539" s="68" t="s">
        <v>84</v>
      </c>
      <c r="CF539" s="68" t="s">
        <v>81</v>
      </c>
      <c r="CG539" t="s">
        <v>93</v>
      </c>
    </row>
    <row r="540" spans="82:85" x14ac:dyDescent="0.25">
      <c r="CD540" s="4">
        <v>46064</v>
      </c>
      <c r="CE540" s="68" t="s">
        <v>84</v>
      </c>
      <c r="CF540" s="68" t="s">
        <v>81</v>
      </c>
      <c r="CG540" t="s">
        <v>104</v>
      </c>
    </row>
    <row r="541" spans="82:85" x14ac:dyDescent="0.25">
      <c r="CD541" s="4">
        <v>46064</v>
      </c>
      <c r="CE541" s="68" t="s">
        <v>84</v>
      </c>
      <c r="CF541" s="68" t="s">
        <v>81</v>
      </c>
      <c r="CG541" t="s">
        <v>94</v>
      </c>
    </row>
    <row r="542" spans="82:85" x14ac:dyDescent="0.25">
      <c r="CD542" s="4">
        <v>46064</v>
      </c>
      <c r="CE542" s="68" t="s">
        <v>84</v>
      </c>
      <c r="CF542" s="68" t="s">
        <v>74</v>
      </c>
      <c r="CG542" t="s">
        <v>107</v>
      </c>
    </row>
    <row r="543" spans="82:85" x14ac:dyDescent="0.25">
      <c r="CD543" s="4">
        <v>46065</v>
      </c>
      <c r="CE543" s="68" t="s">
        <v>84</v>
      </c>
      <c r="CF543" s="68" t="s">
        <v>81</v>
      </c>
      <c r="CG543" t="s">
        <v>108</v>
      </c>
    </row>
    <row r="544" spans="82:85" x14ac:dyDescent="0.25">
      <c r="CD544" s="4">
        <v>46065</v>
      </c>
      <c r="CE544" s="68" t="s">
        <v>84</v>
      </c>
      <c r="CF544" s="68" t="s">
        <v>81</v>
      </c>
      <c r="CG544" t="e">
        <v>#N/A</v>
      </c>
    </row>
    <row r="545" spans="82:85" x14ac:dyDescent="0.25">
      <c r="CD545" s="4">
        <v>46065</v>
      </c>
      <c r="CE545" s="68" t="s">
        <v>84</v>
      </c>
      <c r="CF545" s="68" t="s">
        <v>81</v>
      </c>
      <c r="CG545" t="e">
        <v>#N/A</v>
      </c>
    </row>
    <row r="546" spans="82:85" x14ac:dyDescent="0.25">
      <c r="CD546" s="4">
        <v>46065</v>
      </c>
      <c r="CE546" s="68" t="s">
        <v>84</v>
      </c>
      <c r="CF546" s="68" t="s">
        <v>74</v>
      </c>
      <c r="CG546" t="e">
        <v>#N/A</v>
      </c>
    </row>
    <row r="547" spans="82:85" x14ac:dyDescent="0.25">
      <c r="CD547" s="4">
        <v>46066</v>
      </c>
      <c r="CE547" s="68" t="s">
        <v>84</v>
      </c>
      <c r="CF547" s="68" t="s">
        <v>81</v>
      </c>
      <c r="CG547" t="s">
        <v>133</v>
      </c>
    </row>
    <row r="548" spans="82:85" x14ac:dyDescent="0.25">
      <c r="CD548" s="4">
        <v>46066</v>
      </c>
      <c r="CE548" s="68" t="s">
        <v>84</v>
      </c>
      <c r="CF548" s="68" t="s">
        <v>81</v>
      </c>
      <c r="CG548" t="s">
        <v>96</v>
      </c>
    </row>
    <row r="549" spans="82:85" x14ac:dyDescent="0.25">
      <c r="CD549" s="4">
        <v>46066</v>
      </c>
      <c r="CE549" s="68" t="s">
        <v>84</v>
      </c>
      <c r="CF549" s="68" t="s">
        <v>81</v>
      </c>
      <c r="CG549" t="s">
        <v>134</v>
      </c>
    </row>
    <row r="550" spans="82:85" x14ac:dyDescent="0.25">
      <c r="CD550" s="4">
        <v>46066</v>
      </c>
      <c r="CE550" s="68" t="s">
        <v>84</v>
      </c>
      <c r="CF550" s="68" t="s">
        <v>74</v>
      </c>
      <c r="CG550" t="s">
        <v>91</v>
      </c>
    </row>
    <row r="551" spans="82:85" x14ac:dyDescent="0.25">
      <c r="CD551" s="4">
        <v>46067</v>
      </c>
      <c r="CE551" s="68" t="s">
        <v>85</v>
      </c>
      <c r="CF551" s="68" t="s">
        <v>81</v>
      </c>
      <c r="CG551" t="s">
        <v>102</v>
      </c>
    </row>
    <row r="552" spans="82:85" x14ac:dyDescent="0.25">
      <c r="CD552" s="4">
        <v>46067</v>
      </c>
      <c r="CE552" s="68" t="s">
        <v>85</v>
      </c>
      <c r="CF552" s="68" t="s">
        <v>81</v>
      </c>
      <c r="CG552" t="s">
        <v>103</v>
      </c>
    </row>
    <row r="553" spans="82:85" x14ac:dyDescent="0.25">
      <c r="CD553" s="4">
        <v>46067</v>
      </c>
      <c r="CE553" s="68" t="s">
        <v>85</v>
      </c>
      <c r="CF553" s="68" t="s">
        <v>81</v>
      </c>
      <c r="CG553" t="s">
        <v>97</v>
      </c>
    </row>
    <row r="554" spans="82:85" x14ac:dyDescent="0.25">
      <c r="CD554" s="4">
        <v>46067</v>
      </c>
      <c r="CE554" s="68" t="s">
        <v>85</v>
      </c>
      <c r="CF554" s="68" t="s">
        <v>74</v>
      </c>
      <c r="CG554" t="s">
        <v>95</v>
      </c>
    </row>
    <row r="555" spans="82:85" x14ac:dyDescent="0.25">
      <c r="CD555" s="4">
        <v>46068</v>
      </c>
      <c r="CE555" s="68" t="s">
        <v>85</v>
      </c>
      <c r="CF555" s="68" t="s">
        <v>81</v>
      </c>
      <c r="CG555" t="s">
        <v>100</v>
      </c>
    </row>
    <row r="556" spans="82:85" x14ac:dyDescent="0.25">
      <c r="CD556" s="4">
        <v>46068</v>
      </c>
      <c r="CE556" s="68" t="s">
        <v>85</v>
      </c>
      <c r="CF556" s="68" t="s">
        <v>81</v>
      </c>
      <c r="CG556" t="s">
        <v>135</v>
      </c>
    </row>
    <row r="557" spans="82:85" x14ac:dyDescent="0.25">
      <c r="CD557" s="4">
        <v>46068</v>
      </c>
      <c r="CE557" s="68" t="s">
        <v>85</v>
      </c>
      <c r="CF557" s="68" t="s">
        <v>81</v>
      </c>
      <c r="CG557" t="s">
        <v>89</v>
      </c>
    </row>
    <row r="558" spans="82:85" x14ac:dyDescent="0.25">
      <c r="CD558" s="4">
        <v>46068</v>
      </c>
      <c r="CE558" s="68" t="s">
        <v>85</v>
      </c>
      <c r="CF558" s="68" t="s">
        <v>74</v>
      </c>
      <c r="CG558" t="s">
        <v>98</v>
      </c>
    </row>
    <row r="559" spans="82:85" x14ac:dyDescent="0.25">
      <c r="CD559" s="4">
        <v>46069</v>
      </c>
      <c r="CE559" s="68" t="s">
        <v>84</v>
      </c>
      <c r="CF559" s="68" t="s">
        <v>81</v>
      </c>
      <c r="CG559" t="s">
        <v>99</v>
      </c>
    </row>
    <row r="560" spans="82:85" x14ac:dyDescent="0.25">
      <c r="CD560" s="4">
        <v>46069</v>
      </c>
      <c r="CE560" s="68" t="s">
        <v>84</v>
      </c>
      <c r="CF560" s="68" t="s">
        <v>81</v>
      </c>
      <c r="CG560" t="s">
        <v>90</v>
      </c>
    </row>
    <row r="561" spans="82:85" x14ac:dyDescent="0.25">
      <c r="CD561" s="4">
        <v>46069</v>
      </c>
      <c r="CE561" s="68" t="s">
        <v>84</v>
      </c>
      <c r="CF561" s="68" t="s">
        <v>81</v>
      </c>
      <c r="CG561" t="s">
        <v>101</v>
      </c>
    </row>
    <row r="562" spans="82:85" x14ac:dyDescent="0.25">
      <c r="CD562" s="4">
        <v>46069</v>
      </c>
      <c r="CE562" s="68" t="s">
        <v>84</v>
      </c>
      <c r="CF562" s="68" t="s">
        <v>74</v>
      </c>
      <c r="CG562" t="s">
        <v>87</v>
      </c>
    </row>
    <row r="563" spans="82:85" x14ac:dyDescent="0.25">
      <c r="CD563" s="4">
        <v>46070</v>
      </c>
      <c r="CE563" s="68" t="s">
        <v>84</v>
      </c>
      <c r="CF563" s="68" t="s">
        <v>81</v>
      </c>
      <c r="CG563" t="s">
        <v>106</v>
      </c>
    </row>
    <row r="564" spans="82:85" x14ac:dyDescent="0.25">
      <c r="CD564" s="4">
        <v>46070</v>
      </c>
      <c r="CE564" s="68" t="s">
        <v>84</v>
      </c>
      <c r="CF564" s="68" t="s">
        <v>81</v>
      </c>
      <c r="CG564" t="s">
        <v>107</v>
      </c>
    </row>
    <row r="565" spans="82:85" x14ac:dyDescent="0.25">
      <c r="CD565" s="4">
        <v>46070</v>
      </c>
      <c r="CE565" s="68" t="s">
        <v>84</v>
      </c>
      <c r="CF565" s="68" t="s">
        <v>81</v>
      </c>
      <c r="CG565" t="s">
        <v>95</v>
      </c>
    </row>
    <row r="566" spans="82:85" x14ac:dyDescent="0.25">
      <c r="CD566" s="4">
        <v>46070</v>
      </c>
      <c r="CE566" s="68" t="s">
        <v>84</v>
      </c>
      <c r="CF566" s="68" t="s">
        <v>74</v>
      </c>
      <c r="CG566" t="s">
        <v>89</v>
      </c>
    </row>
    <row r="567" spans="82:85" x14ac:dyDescent="0.25">
      <c r="CD567" s="4">
        <v>46071</v>
      </c>
      <c r="CE567" s="68" t="s">
        <v>84</v>
      </c>
      <c r="CF567" s="68" t="s">
        <v>81</v>
      </c>
      <c r="CG567" t="s">
        <v>88</v>
      </c>
    </row>
    <row r="568" spans="82:85" x14ac:dyDescent="0.25">
      <c r="CD568" s="4">
        <v>46071</v>
      </c>
      <c r="CE568" s="68" t="s">
        <v>84</v>
      </c>
      <c r="CF568" s="68" t="s">
        <v>81</v>
      </c>
      <c r="CG568" t="s">
        <v>98</v>
      </c>
    </row>
    <row r="569" spans="82:85" x14ac:dyDescent="0.25">
      <c r="CD569" s="4">
        <v>46071</v>
      </c>
      <c r="CE569" s="68" t="s">
        <v>84</v>
      </c>
      <c r="CF569" s="68" t="s">
        <v>81</v>
      </c>
      <c r="CG569" t="s">
        <v>87</v>
      </c>
    </row>
    <row r="570" spans="82:85" x14ac:dyDescent="0.25">
      <c r="CD570" s="4">
        <v>46071</v>
      </c>
      <c r="CE570" s="68" t="s">
        <v>84</v>
      </c>
      <c r="CF570" s="68" t="s">
        <v>74</v>
      </c>
      <c r="CG570" t="s">
        <v>100</v>
      </c>
    </row>
    <row r="571" spans="82:85" x14ac:dyDescent="0.25">
      <c r="CD571" s="4">
        <v>46072</v>
      </c>
      <c r="CE571" s="68" t="s">
        <v>84</v>
      </c>
      <c r="CF571" s="68" t="s">
        <v>81</v>
      </c>
      <c r="CG571" t="s">
        <v>104</v>
      </c>
    </row>
    <row r="572" spans="82:85" x14ac:dyDescent="0.25">
      <c r="CD572" s="4">
        <v>46072</v>
      </c>
      <c r="CE572" s="68" t="s">
        <v>84</v>
      </c>
      <c r="CF572" s="68" t="s">
        <v>81</v>
      </c>
      <c r="CG572" t="s">
        <v>93</v>
      </c>
    </row>
    <row r="573" spans="82:85" x14ac:dyDescent="0.25">
      <c r="CD573" s="4">
        <v>46072</v>
      </c>
      <c r="CE573" s="68" t="s">
        <v>84</v>
      </c>
      <c r="CF573" s="68" t="s">
        <v>81</v>
      </c>
      <c r="CG573" t="s">
        <v>105</v>
      </c>
    </row>
    <row r="574" spans="82:85" x14ac:dyDescent="0.25">
      <c r="CD574" s="4">
        <v>46072</v>
      </c>
      <c r="CE574" s="68" t="s">
        <v>84</v>
      </c>
      <c r="CF574" s="68" t="s">
        <v>74</v>
      </c>
      <c r="CG574" t="s">
        <v>135</v>
      </c>
    </row>
    <row r="575" spans="82:85" x14ac:dyDescent="0.25">
      <c r="CD575" s="4">
        <v>46073</v>
      </c>
      <c r="CE575" s="68" t="s">
        <v>84</v>
      </c>
      <c r="CF575" s="68" t="s">
        <v>81</v>
      </c>
      <c r="CG575" t="s">
        <v>94</v>
      </c>
    </row>
    <row r="576" spans="82:85" x14ac:dyDescent="0.25">
      <c r="CD576" s="4">
        <v>46073</v>
      </c>
      <c r="CE576" s="68" t="s">
        <v>84</v>
      </c>
      <c r="CF576" s="68" t="s">
        <v>81</v>
      </c>
      <c r="CG576" t="s">
        <v>91</v>
      </c>
    </row>
    <row r="577" spans="82:85" x14ac:dyDescent="0.25">
      <c r="CD577" s="4">
        <v>46073</v>
      </c>
      <c r="CE577" s="68" t="s">
        <v>84</v>
      </c>
      <c r="CF577" s="68" t="s">
        <v>81</v>
      </c>
      <c r="CG577" t="s">
        <v>92</v>
      </c>
    </row>
    <row r="578" spans="82:85" x14ac:dyDescent="0.25">
      <c r="CD578" s="4">
        <v>46073</v>
      </c>
      <c r="CE578" s="68" t="s">
        <v>84</v>
      </c>
      <c r="CF578" s="68" t="s">
        <v>74</v>
      </c>
      <c r="CG578" t="s">
        <v>103</v>
      </c>
    </row>
    <row r="579" spans="82:85" x14ac:dyDescent="0.25">
      <c r="CD579" s="4">
        <v>46074</v>
      </c>
      <c r="CE579" s="68" t="s">
        <v>85</v>
      </c>
      <c r="CF579" s="68" t="s">
        <v>81</v>
      </c>
      <c r="CG579" t="s">
        <v>108</v>
      </c>
    </row>
    <row r="580" spans="82:85" x14ac:dyDescent="0.25">
      <c r="CD580" s="4">
        <v>46074</v>
      </c>
      <c r="CE580" s="68" t="s">
        <v>85</v>
      </c>
      <c r="CF580" s="68" t="s">
        <v>81</v>
      </c>
      <c r="CG580" t="s">
        <v>134</v>
      </c>
    </row>
    <row r="581" spans="82:85" x14ac:dyDescent="0.25">
      <c r="CD581" s="4">
        <v>46074</v>
      </c>
      <c r="CE581" s="68" t="s">
        <v>85</v>
      </c>
      <c r="CF581" s="68" t="s">
        <v>81</v>
      </c>
      <c r="CG581" t="s">
        <v>96</v>
      </c>
    </row>
    <row r="582" spans="82:85" x14ac:dyDescent="0.25">
      <c r="CD582" s="4">
        <v>46074</v>
      </c>
      <c r="CE582" s="68" t="s">
        <v>85</v>
      </c>
      <c r="CF582" s="68" t="s">
        <v>74</v>
      </c>
      <c r="CG582" t="s">
        <v>97</v>
      </c>
    </row>
    <row r="583" spans="82:85" x14ac:dyDescent="0.25">
      <c r="CD583" s="4">
        <v>46075</v>
      </c>
      <c r="CE583" s="68" t="s">
        <v>85</v>
      </c>
      <c r="CF583" s="68" t="s">
        <v>81</v>
      </c>
      <c r="CG583" t="s">
        <v>133</v>
      </c>
    </row>
    <row r="584" spans="82:85" x14ac:dyDescent="0.25">
      <c r="CD584" s="4">
        <v>46075</v>
      </c>
      <c r="CE584" s="68" t="s">
        <v>85</v>
      </c>
      <c r="CF584" s="68" t="s">
        <v>81</v>
      </c>
      <c r="CG584" t="s">
        <v>102</v>
      </c>
    </row>
    <row r="585" spans="82:85" x14ac:dyDescent="0.25">
      <c r="CD585" s="4">
        <v>46075</v>
      </c>
      <c r="CE585" s="68" t="s">
        <v>85</v>
      </c>
      <c r="CF585" s="68" t="s">
        <v>81</v>
      </c>
      <c r="CG585" t="s">
        <v>99</v>
      </c>
    </row>
    <row r="586" spans="82:85" x14ac:dyDescent="0.25">
      <c r="CD586" s="4">
        <v>46075</v>
      </c>
      <c r="CE586" s="68" t="s">
        <v>85</v>
      </c>
      <c r="CF586" s="68" t="s">
        <v>74</v>
      </c>
      <c r="CG586" t="s">
        <v>106</v>
      </c>
    </row>
    <row r="587" spans="82:85" x14ac:dyDescent="0.25">
      <c r="CD587" s="4">
        <v>46076</v>
      </c>
      <c r="CE587" s="68" t="s">
        <v>84</v>
      </c>
      <c r="CF587" s="68" t="s">
        <v>81</v>
      </c>
      <c r="CG587" t="s">
        <v>90</v>
      </c>
    </row>
    <row r="588" spans="82:85" x14ac:dyDescent="0.25">
      <c r="CD588" s="4">
        <v>46076</v>
      </c>
      <c r="CE588" s="68" t="s">
        <v>84</v>
      </c>
      <c r="CF588" s="68" t="s">
        <v>81</v>
      </c>
      <c r="CG588" t="s">
        <v>101</v>
      </c>
    </row>
    <row r="589" spans="82:85" x14ac:dyDescent="0.25">
      <c r="CD589" s="4">
        <v>46076</v>
      </c>
      <c r="CE589" s="68" t="s">
        <v>84</v>
      </c>
      <c r="CF589" s="68" t="s">
        <v>81</v>
      </c>
      <c r="CG589" t="s">
        <v>103</v>
      </c>
    </row>
    <row r="590" spans="82:85" x14ac:dyDescent="0.25">
      <c r="CD590" s="4">
        <v>46076</v>
      </c>
      <c r="CE590" s="68" t="s">
        <v>84</v>
      </c>
      <c r="CF590" s="68" t="s">
        <v>74</v>
      </c>
      <c r="CG590" t="s">
        <v>134</v>
      </c>
    </row>
    <row r="591" spans="82:85" x14ac:dyDescent="0.25">
      <c r="CD591" s="4">
        <v>46077</v>
      </c>
      <c r="CE591" s="68" t="s">
        <v>84</v>
      </c>
      <c r="CF591" s="68" t="s">
        <v>81</v>
      </c>
      <c r="CG591" t="s">
        <v>97</v>
      </c>
    </row>
    <row r="592" spans="82:85" x14ac:dyDescent="0.25">
      <c r="CD592" s="4">
        <v>46077</v>
      </c>
      <c r="CE592" s="68" t="s">
        <v>84</v>
      </c>
      <c r="CF592" s="68" t="s">
        <v>81</v>
      </c>
      <c r="CG592" t="s">
        <v>107</v>
      </c>
    </row>
    <row r="593" spans="82:85" x14ac:dyDescent="0.25">
      <c r="CD593" s="4">
        <v>46077</v>
      </c>
      <c r="CE593" s="68" t="s">
        <v>84</v>
      </c>
      <c r="CF593" s="68" t="s">
        <v>81</v>
      </c>
      <c r="CG593" t="s">
        <v>95</v>
      </c>
    </row>
    <row r="594" spans="82:85" x14ac:dyDescent="0.25">
      <c r="CD594" s="4">
        <v>46077</v>
      </c>
      <c r="CE594" s="68" t="s">
        <v>84</v>
      </c>
      <c r="CF594" s="68" t="s">
        <v>74</v>
      </c>
      <c r="CG594" t="s">
        <v>133</v>
      </c>
    </row>
    <row r="595" spans="82:85" x14ac:dyDescent="0.25">
      <c r="CD595" s="4">
        <v>46078</v>
      </c>
      <c r="CE595" s="68" t="s">
        <v>84</v>
      </c>
      <c r="CF595" s="68" t="s">
        <v>81</v>
      </c>
      <c r="CG595" t="s">
        <v>88</v>
      </c>
    </row>
    <row r="596" spans="82:85" x14ac:dyDescent="0.25">
      <c r="CD596" s="4">
        <v>46078</v>
      </c>
      <c r="CE596" s="68" t="s">
        <v>84</v>
      </c>
      <c r="CF596" s="68" t="s">
        <v>81</v>
      </c>
      <c r="CG596" t="s">
        <v>135</v>
      </c>
    </row>
    <row r="597" spans="82:85" x14ac:dyDescent="0.25">
      <c r="CD597" s="4">
        <v>46078</v>
      </c>
      <c r="CE597" s="68" t="s">
        <v>84</v>
      </c>
      <c r="CF597" s="68" t="s">
        <v>81</v>
      </c>
      <c r="CG597" t="s">
        <v>89</v>
      </c>
    </row>
    <row r="598" spans="82:85" x14ac:dyDescent="0.25">
      <c r="CD598" s="4">
        <v>46078</v>
      </c>
      <c r="CE598" s="68" t="s">
        <v>84</v>
      </c>
      <c r="CF598" s="68" t="s">
        <v>74</v>
      </c>
      <c r="CG598" t="s">
        <v>102</v>
      </c>
    </row>
    <row r="599" spans="82:85" x14ac:dyDescent="0.25">
      <c r="CD599" s="4">
        <v>46079</v>
      </c>
      <c r="CE599" s="68" t="s">
        <v>84</v>
      </c>
      <c r="CF599" s="68" t="s">
        <v>81</v>
      </c>
      <c r="CG599" t="s">
        <v>98</v>
      </c>
    </row>
    <row r="600" spans="82:85" x14ac:dyDescent="0.25">
      <c r="CD600" s="4">
        <v>46079</v>
      </c>
      <c r="CE600" s="68" t="s">
        <v>84</v>
      </c>
      <c r="CF600" s="68" t="s">
        <v>81</v>
      </c>
      <c r="CG600" t="s">
        <v>108</v>
      </c>
    </row>
    <row r="601" spans="82:85" x14ac:dyDescent="0.25">
      <c r="CD601" s="4">
        <v>46079</v>
      </c>
      <c r="CE601" s="68" t="s">
        <v>84</v>
      </c>
      <c r="CF601" s="68" t="s">
        <v>81</v>
      </c>
      <c r="CG601" t="s">
        <v>100</v>
      </c>
    </row>
    <row r="602" spans="82:85" x14ac:dyDescent="0.25">
      <c r="CD602" s="4">
        <v>46079</v>
      </c>
      <c r="CE602" s="68" t="s">
        <v>84</v>
      </c>
      <c r="CF602" s="68" t="s">
        <v>74</v>
      </c>
      <c r="CG602" t="s">
        <v>96</v>
      </c>
    </row>
    <row r="603" spans="82:85" x14ac:dyDescent="0.25">
      <c r="CD603" s="4">
        <v>46080</v>
      </c>
      <c r="CE603" s="68" t="s">
        <v>84</v>
      </c>
      <c r="CF603" s="68" t="s">
        <v>81</v>
      </c>
      <c r="CG603" t="s">
        <v>106</v>
      </c>
    </row>
    <row r="604" spans="82:85" x14ac:dyDescent="0.25">
      <c r="CD604" s="4">
        <v>46080</v>
      </c>
      <c r="CE604" s="68" t="s">
        <v>84</v>
      </c>
      <c r="CF604" s="68" t="s">
        <v>81</v>
      </c>
      <c r="CG604" t="s">
        <v>87</v>
      </c>
    </row>
    <row r="605" spans="82:85" x14ac:dyDescent="0.25">
      <c r="CD605" s="4">
        <v>46080</v>
      </c>
      <c r="CE605" s="68" t="s">
        <v>84</v>
      </c>
      <c r="CF605" s="68" t="s">
        <v>81</v>
      </c>
      <c r="CG605" t="s">
        <v>92</v>
      </c>
    </row>
    <row r="606" spans="82:85" x14ac:dyDescent="0.25">
      <c r="CD606" s="4">
        <v>46080</v>
      </c>
      <c r="CE606" s="68" t="s">
        <v>84</v>
      </c>
      <c r="CF606" s="68" t="s">
        <v>74</v>
      </c>
      <c r="CG606" t="s">
        <v>101</v>
      </c>
    </row>
    <row r="607" spans="82:85" x14ac:dyDescent="0.25">
      <c r="CD607" s="4">
        <v>46081</v>
      </c>
      <c r="CE607" s="68" t="s">
        <v>85</v>
      </c>
      <c r="CF607" s="68" t="s">
        <v>81</v>
      </c>
      <c r="CG607" t="s">
        <v>94</v>
      </c>
    </row>
    <row r="608" spans="82:85" x14ac:dyDescent="0.25">
      <c r="CD608" s="4">
        <v>46081</v>
      </c>
      <c r="CE608" s="68" t="s">
        <v>85</v>
      </c>
      <c r="CF608" s="68" t="s">
        <v>81</v>
      </c>
      <c r="CG608" t="s">
        <v>91</v>
      </c>
    </row>
    <row r="609" spans="82:85" x14ac:dyDescent="0.25">
      <c r="CD609" s="4">
        <v>46081</v>
      </c>
      <c r="CE609" s="68" t="s">
        <v>85</v>
      </c>
      <c r="CF609" s="68" t="s">
        <v>81</v>
      </c>
      <c r="CG609" t="s">
        <v>104</v>
      </c>
    </row>
    <row r="610" spans="82:85" x14ac:dyDescent="0.25">
      <c r="CD610" s="4">
        <v>46081</v>
      </c>
      <c r="CE610" s="68" t="s">
        <v>85</v>
      </c>
      <c r="CF610" s="68" t="s">
        <v>74</v>
      </c>
      <c r="CG610" t="s">
        <v>99</v>
      </c>
    </row>
    <row r="611" spans="82:85" x14ac:dyDescent="0.25">
      <c r="CD611" s="4">
        <v>46082</v>
      </c>
      <c r="CE611" s="68" t="s">
        <v>85</v>
      </c>
      <c r="CF611" s="68" t="s">
        <v>81</v>
      </c>
      <c r="CG611" t="s">
        <v>93</v>
      </c>
    </row>
    <row r="612" spans="82:85" x14ac:dyDescent="0.25">
      <c r="CD612" s="4">
        <v>46082</v>
      </c>
      <c r="CE612" s="68" t="s">
        <v>85</v>
      </c>
      <c r="CF612" s="68" t="s">
        <v>81</v>
      </c>
      <c r="CG612" t="s">
        <v>105</v>
      </c>
    </row>
    <row r="613" spans="82:85" x14ac:dyDescent="0.25">
      <c r="CD613" s="4">
        <v>46082</v>
      </c>
      <c r="CE613" s="68" t="s">
        <v>85</v>
      </c>
      <c r="CF613" s="68" t="s">
        <v>81</v>
      </c>
      <c r="CG613" t="s">
        <v>90</v>
      </c>
    </row>
    <row r="614" spans="82:85" x14ac:dyDescent="0.25">
      <c r="CD614" s="4">
        <v>46082</v>
      </c>
      <c r="CE614" s="68" t="s">
        <v>85</v>
      </c>
      <c r="CF614" s="68" t="s">
        <v>74</v>
      </c>
      <c r="CG614" t="s">
        <v>89</v>
      </c>
    </row>
    <row r="615" spans="82:85" x14ac:dyDescent="0.25">
      <c r="CD615" s="4">
        <v>46083</v>
      </c>
      <c r="CE615" s="68" t="s">
        <v>84</v>
      </c>
      <c r="CF615" s="68" t="s">
        <v>81</v>
      </c>
      <c r="CG615" t="s">
        <v>99</v>
      </c>
    </row>
    <row r="616" spans="82:85" x14ac:dyDescent="0.25">
      <c r="CD616" s="4">
        <v>46083</v>
      </c>
      <c r="CE616" s="68" t="s">
        <v>84</v>
      </c>
      <c r="CF616" s="68" t="s">
        <v>81</v>
      </c>
      <c r="CG616" t="s">
        <v>96</v>
      </c>
    </row>
    <row r="617" spans="82:85" x14ac:dyDescent="0.25">
      <c r="CD617" s="4">
        <v>46083</v>
      </c>
      <c r="CE617" s="68" t="s">
        <v>84</v>
      </c>
      <c r="CF617" s="68" t="s">
        <v>81</v>
      </c>
      <c r="CG617" t="s">
        <v>135</v>
      </c>
    </row>
    <row r="618" spans="82:85" x14ac:dyDescent="0.25">
      <c r="CD618" s="4">
        <v>46083</v>
      </c>
      <c r="CE618" s="68" t="s">
        <v>84</v>
      </c>
      <c r="CF618" s="68" t="s">
        <v>74</v>
      </c>
      <c r="CG618" t="s">
        <v>95</v>
      </c>
    </row>
    <row r="619" spans="82:85" x14ac:dyDescent="0.25">
      <c r="CD619" s="4">
        <v>46084</v>
      </c>
      <c r="CE619" s="68" t="s">
        <v>84</v>
      </c>
      <c r="CF619" s="68" t="s">
        <v>81</v>
      </c>
      <c r="CG619" t="s">
        <v>134</v>
      </c>
    </row>
    <row r="620" spans="82:85" x14ac:dyDescent="0.25">
      <c r="CD620" s="4">
        <v>46084</v>
      </c>
      <c r="CE620" s="68" t="s">
        <v>84</v>
      </c>
      <c r="CF620" s="68" t="s">
        <v>81</v>
      </c>
      <c r="CG620" t="s">
        <v>102</v>
      </c>
    </row>
    <row r="621" spans="82:85" x14ac:dyDescent="0.25">
      <c r="CD621" s="4">
        <v>46084</v>
      </c>
      <c r="CE621" s="68" t="s">
        <v>84</v>
      </c>
      <c r="CF621" s="68" t="s">
        <v>81</v>
      </c>
      <c r="CG621" t="s">
        <v>133</v>
      </c>
    </row>
    <row r="622" spans="82:85" x14ac:dyDescent="0.25">
      <c r="CD622" s="4">
        <v>46084</v>
      </c>
      <c r="CE622" s="68" t="s">
        <v>84</v>
      </c>
      <c r="CF622" s="68" t="s">
        <v>74</v>
      </c>
      <c r="CG622" t="s">
        <v>90</v>
      </c>
    </row>
    <row r="623" spans="82:85" x14ac:dyDescent="0.25">
      <c r="CD623" s="4">
        <v>46085</v>
      </c>
      <c r="CE623" s="68" t="s">
        <v>84</v>
      </c>
      <c r="CF623" s="68" t="s">
        <v>81</v>
      </c>
      <c r="CG623" t="s">
        <v>92</v>
      </c>
    </row>
    <row r="624" spans="82:85" x14ac:dyDescent="0.25">
      <c r="CD624" s="4">
        <v>46085</v>
      </c>
      <c r="CE624" s="68" t="s">
        <v>84</v>
      </c>
      <c r="CF624" s="68" t="s">
        <v>81</v>
      </c>
      <c r="CG624" t="s">
        <v>104</v>
      </c>
    </row>
    <row r="625" spans="82:85" x14ac:dyDescent="0.25">
      <c r="CD625" s="4">
        <v>46085</v>
      </c>
      <c r="CE625" s="68" t="s">
        <v>84</v>
      </c>
      <c r="CF625" s="68" t="s">
        <v>81</v>
      </c>
      <c r="CG625" t="s">
        <v>98</v>
      </c>
    </row>
    <row r="626" spans="82:85" x14ac:dyDescent="0.25">
      <c r="CD626" s="4">
        <v>46085</v>
      </c>
      <c r="CE626" s="68" t="s">
        <v>84</v>
      </c>
      <c r="CF626" s="68" t="s">
        <v>74</v>
      </c>
      <c r="CG626" t="s">
        <v>108</v>
      </c>
    </row>
    <row r="627" spans="82:85" x14ac:dyDescent="0.25">
      <c r="CD627" s="4">
        <v>46086</v>
      </c>
      <c r="CE627" s="68" t="s">
        <v>84</v>
      </c>
      <c r="CF627" s="68" t="s">
        <v>81</v>
      </c>
      <c r="CG627" t="s">
        <v>101</v>
      </c>
    </row>
    <row r="628" spans="82:85" x14ac:dyDescent="0.25">
      <c r="CD628" s="4">
        <v>46086</v>
      </c>
      <c r="CE628" s="68" t="s">
        <v>84</v>
      </c>
      <c r="CF628" s="68" t="s">
        <v>81</v>
      </c>
      <c r="CG628" t="s">
        <v>91</v>
      </c>
    </row>
    <row r="629" spans="82:85" x14ac:dyDescent="0.25">
      <c r="CD629" s="4">
        <v>46086</v>
      </c>
      <c r="CE629" s="68" t="s">
        <v>84</v>
      </c>
      <c r="CF629" s="68" t="s">
        <v>81</v>
      </c>
      <c r="CG629" t="s">
        <v>88</v>
      </c>
    </row>
    <row r="630" spans="82:85" x14ac:dyDescent="0.25">
      <c r="CD630" s="4">
        <v>46086</v>
      </c>
      <c r="CE630" s="68" t="s">
        <v>84</v>
      </c>
      <c r="CF630" s="68" t="s">
        <v>74</v>
      </c>
      <c r="CG630" t="s">
        <v>107</v>
      </c>
    </row>
    <row r="631" spans="82:85" x14ac:dyDescent="0.25">
      <c r="CD631" s="4">
        <v>46087</v>
      </c>
      <c r="CE631" s="68" t="s">
        <v>84</v>
      </c>
      <c r="CF631" s="68" t="s">
        <v>81</v>
      </c>
      <c r="CG631" t="s">
        <v>100</v>
      </c>
    </row>
    <row r="632" spans="82:85" x14ac:dyDescent="0.25">
      <c r="CD632" s="4">
        <v>46087</v>
      </c>
      <c r="CE632" s="68" t="s">
        <v>84</v>
      </c>
      <c r="CF632" s="68" t="s">
        <v>81</v>
      </c>
      <c r="CG632" t="s">
        <v>87</v>
      </c>
    </row>
    <row r="633" spans="82:85" x14ac:dyDescent="0.25">
      <c r="CD633" s="4">
        <v>46087</v>
      </c>
      <c r="CE633" s="68" t="s">
        <v>84</v>
      </c>
      <c r="CF633" s="68" t="s">
        <v>81</v>
      </c>
      <c r="CG633" t="s">
        <v>106</v>
      </c>
    </row>
    <row r="634" spans="82:85" x14ac:dyDescent="0.25">
      <c r="CD634" s="4">
        <v>46087</v>
      </c>
      <c r="CE634" s="68" t="s">
        <v>84</v>
      </c>
      <c r="CF634" s="68" t="s">
        <v>74</v>
      </c>
      <c r="CG634" t="s">
        <v>93</v>
      </c>
    </row>
    <row r="635" spans="82:85" x14ac:dyDescent="0.25">
      <c r="CD635" s="4">
        <v>46088</v>
      </c>
      <c r="CE635" s="68" t="s">
        <v>85</v>
      </c>
      <c r="CF635" s="68" t="s">
        <v>81</v>
      </c>
      <c r="CG635" t="s">
        <v>94</v>
      </c>
    </row>
    <row r="636" spans="82:85" x14ac:dyDescent="0.25">
      <c r="CD636" s="4">
        <v>46088</v>
      </c>
      <c r="CE636" s="68" t="s">
        <v>85</v>
      </c>
      <c r="CF636" s="68" t="s">
        <v>81</v>
      </c>
      <c r="CG636" t="s">
        <v>103</v>
      </c>
    </row>
    <row r="637" spans="82:85" x14ac:dyDescent="0.25">
      <c r="CD637" s="4">
        <v>46088</v>
      </c>
      <c r="CE637" s="68" t="s">
        <v>85</v>
      </c>
      <c r="CF637" s="68" t="s">
        <v>81</v>
      </c>
      <c r="CG637" t="s">
        <v>97</v>
      </c>
    </row>
    <row r="638" spans="82:85" x14ac:dyDescent="0.25">
      <c r="CD638" s="4">
        <v>46088</v>
      </c>
      <c r="CE638" s="68" t="s">
        <v>85</v>
      </c>
      <c r="CF638" s="68" t="s">
        <v>74</v>
      </c>
      <c r="CG638" t="s">
        <v>105</v>
      </c>
    </row>
    <row r="639" spans="82:85" x14ac:dyDescent="0.25">
      <c r="CD639" s="4">
        <v>46089</v>
      </c>
      <c r="CE639" s="68" t="s">
        <v>85</v>
      </c>
      <c r="CF639" s="68" t="s">
        <v>81</v>
      </c>
      <c r="CG639" t="s">
        <v>107</v>
      </c>
    </row>
    <row r="640" spans="82:85" x14ac:dyDescent="0.25">
      <c r="CD640" s="4">
        <v>46089</v>
      </c>
      <c r="CE640" s="68" t="s">
        <v>85</v>
      </c>
      <c r="CF640" s="68" t="s">
        <v>81</v>
      </c>
      <c r="CG640" t="s">
        <v>95</v>
      </c>
    </row>
    <row r="641" spans="82:85" x14ac:dyDescent="0.25">
      <c r="CD641" s="4">
        <v>46089</v>
      </c>
      <c r="CE641" s="68" t="s">
        <v>85</v>
      </c>
      <c r="CF641" s="68" t="s">
        <v>81</v>
      </c>
      <c r="CG641" t="s">
        <v>108</v>
      </c>
    </row>
    <row r="642" spans="82:85" x14ac:dyDescent="0.25">
      <c r="CD642" s="4">
        <v>46089</v>
      </c>
      <c r="CE642" s="68" t="s">
        <v>85</v>
      </c>
      <c r="CF642" s="68" t="s">
        <v>74</v>
      </c>
      <c r="CG642" t="s">
        <v>92</v>
      </c>
    </row>
    <row r="643" spans="82:85" x14ac:dyDescent="0.25">
      <c r="CD643" s="4">
        <v>46090</v>
      </c>
      <c r="CE643" s="68" t="s">
        <v>84</v>
      </c>
      <c r="CF643" s="68" t="s">
        <v>81</v>
      </c>
      <c r="CG643" t="s">
        <v>89</v>
      </c>
    </row>
    <row r="644" spans="82:85" x14ac:dyDescent="0.25">
      <c r="CD644" s="4">
        <v>46090</v>
      </c>
      <c r="CE644" s="68" t="s">
        <v>84</v>
      </c>
      <c r="CF644" s="68" t="s">
        <v>81</v>
      </c>
      <c r="CG644" t="s">
        <v>105</v>
      </c>
    </row>
    <row r="645" spans="82:85" x14ac:dyDescent="0.25">
      <c r="CD645" s="4">
        <v>46090</v>
      </c>
      <c r="CE645" s="68" t="s">
        <v>84</v>
      </c>
      <c r="CF645" s="68" t="s">
        <v>81</v>
      </c>
      <c r="CG645" t="s">
        <v>93</v>
      </c>
    </row>
    <row r="646" spans="82:85" x14ac:dyDescent="0.25">
      <c r="CD646" s="4">
        <v>46090</v>
      </c>
      <c r="CE646" s="68" t="s">
        <v>84</v>
      </c>
      <c r="CF646" s="68" t="s">
        <v>74</v>
      </c>
      <c r="CG646" t="s">
        <v>88</v>
      </c>
    </row>
    <row r="647" spans="82:85" x14ac:dyDescent="0.25">
      <c r="CD647" s="4">
        <v>46091</v>
      </c>
      <c r="CE647" s="68" t="s">
        <v>84</v>
      </c>
      <c r="CF647" s="68" t="s">
        <v>81</v>
      </c>
      <c r="CG647" t="s">
        <v>97</v>
      </c>
    </row>
    <row r="648" spans="82:85" x14ac:dyDescent="0.25">
      <c r="CD648" s="4">
        <v>46091</v>
      </c>
      <c r="CE648" s="68" t="s">
        <v>84</v>
      </c>
      <c r="CF648" s="68" t="s">
        <v>81</v>
      </c>
      <c r="CG648" t="s">
        <v>103</v>
      </c>
    </row>
    <row r="649" spans="82:85" x14ac:dyDescent="0.25">
      <c r="CD649" s="4">
        <v>46091</v>
      </c>
      <c r="CE649" s="68" t="s">
        <v>84</v>
      </c>
      <c r="CF649" s="68" t="s">
        <v>81</v>
      </c>
      <c r="CG649" t="s">
        <v>135</v>
      </c>
    </row>
    <row r="650" spans="82:85" x14ac:dyDescent="0.25">
      <c r="CD650" s="4">
        <v>46091</v>
      </c>
      <c r="CE650" s="68" t="s">
        <v>84</v>
      </c>
      <c r="CF650" s="68" t="s">
        <v>74</v>
      </c>
      <c r="CG650" t="s">
        <v>87</v>
      </c>
    </row>
    <row r="651" spans="82:85" x14ac:dyDescent="0.25">
      <c r="CD651" s="4">
        <v>46092</v>
      </c>
      <c r="CE651" s="68" t="s">
        <v>84</v>
      </c>
      <c r="CF651" s="68" t="s">
        <v>81</v>
      </c>
      <c r="CG651" t="s">
        <v>133</v>
      </c>
    </row>
    <row r="652" spans="82:85" x14ac:dyDescent="0.25">
      <c r="CD652" s="4">
        <v>46092</v>
      </c>
      <c r="CE652" s="68" t="s">
        <v>84</v>
      </c>
      <c r="CF652" s="68" t="s">
        <v>81</v>
      </c>
      <c r="CG652" t="s">
        <v>94</v>
      </c>
    </row>
    <row r="653" spans="82:85" x14ac:dyDescent="0.25">
      <c r="CD653" s="4">
        <v>46092</v>
      </c>
      <c r="CE653" s="68" t="s">
        <v>84</v>
      </c>
      <c r="CF653" s="68" t="s">
        <v>81</v>
      </c>
      <c r="CG653" t="s">
        <v>96</v>
      </c>
    </row>
    <row r="654" spans="82:85" x14ac:dyDescent="0.25">
      <c r="CD654" s="4">
        <v>46092</v>
      </c>
      <c r="CE654" s="68" t="s">
        <v>84</v>
      </c>
      <c r="CF654" s="68" t="s">
        <v>74</v>
      </c>
      <c r="CG654" t="s">
        <v>100</v>
      </c>
    </row>
    <row r="655" spans="82:85" x14ac:dyDescent="0.25">
      <c r="CD655" s="4">
        <v>46093</v>
      </c>
      <c r="CE655" s="68" t="s">
        <v>84</v>
      </c>
      <c r="CF655" s="68" t="s">
        <v>81</v>
      </c>
      <c r="CG655" t="s">
        <v>99</v>
      </c>
    </row>
    <row r="656" spans="82:85" x14ac:dyDescent="0.25">
      <c r="CD656" s="4">
        <v>46093</v>
      </c>
      <c r="CE656" s="68" t="s">
        <v>84</v>
      </c>
      <c r="CF656" s="68" t="s">
        <v>81</v>
      </c>
      <c r="CG656" t="s">
        <v>134</v>
      </c>
    </row>
    <row r="657" spans="82:85" x14ac:dyDescent="0.25">
      <c r="CD657" s="4">
        <v>46093</v>
      </c>
      <c r="CE657" s="68" t="s">
        <v>84</v>
      </c>
      <c r="CF657" s="68" t="s">
        <v>81</v>
      </c>
      <c r="CG657" t="s">
        <v>102</v>
      </c>
    </row>
    <row r="658" spans="82:85" x14ac:dyDescent="0.25">
      <c r="CD658" s="4">
        <v>46093</v>
      </c>
      <c r="CE658" s="68" t="s">
        <v>84</v>
      </c>
      <c r="CF658" s="68" t="s">
        <v>74</v>
      </c>
      <c r="CG658" t="s">
        <v>91</v>
      </c>
    </row>
    <row r="659" spans="82:85" x14ac:dyDescent="0.25">
      <c r="CD659" s="4">
        <v>46094</v>
      </c>
      <c r="CE659" s="68" t="s">
        <v>84</v>
      </c>
      <c r="CF659" s="68" t="s">
        <v>81</v>
      </c>
      <c r="CG659" t="s">
        <v>90</v>
      </c>
    </row>
    <row r="660" spans="82:85" x14ac:dyDescent="0.25">
      <c r="CD660" s="4">
        <v>46094</v>
      </c>
      <c r="CE660" s="68" t="s">
        <v>84</v>
      </c>
      <c r="CF660" s="68" t="s">
        <v>81</v>
      </c>
      <c r="CG660" t="s">
        <v>104</v>
      </c>
    </row>
    <row r="661" spans="82:85" x14ac:dyDescent="0.25">
      <c r="CD661" s="4">
        <v>46094</v>
      </c>
      <c r="CE661" s="68" t="s">
        <v>84</v>
      </c>
      <c r="CF661" s="68" t="s">
        <v>81</v>
      </c>
      <c r="CG661" t="s">
        <v>98</v>
      </c>
    </row>
    <row r="662" spans="82:85" x14ac:dyDescent="0.25">
      <c r="CD662" s="4">
        <v>46094</v>
      </c>
      <c r="CE662" s="68" t="s">
        <v>84</v>
      </c>
      <c r="CF662" s="68" t="s">
        <v>74</v>
      </c>
      <c r="CG662" t="s">
        <v>106</v>
      </c>
    </row>
    <row r="663" spans="82:85" x14ac:dyDescent="0.25">
      <c r="CD663" s="4">
        <v>46095</v>
      </c>
      <c r="CE663" s="68" t="s">
        <v>85</v>
      </c>
      <c r="CF663" s="68" t="s">
        <v>81</v>
      </c>
      <c r="CG663" t="s">
        <v>101</v>
      </c>
    </row>
    <row r="664" spans="82:85" x14ac:dyDescent="0.25">
      <c r="CD664" s="4">
        <v>46095</v>
      </c>
      <c r="CE664" s="68" t="s">
        <v>85</v>
      </c>
      <c r="CF664" s="68" t="s">
        <v>81</v>
      </c>
      <c r="CG664" t="s">
        <v>92</v>
      </c>
    </row>
    <row r="665" spans="82:85" x14ac:dyDescent="0.25">
      <c r="CD665" s="4">
        <v>46095</v>
      </c>
      <c r="CE665" s="68" t="s">
        <v>85</v>
      </c>
      <c r="CF665" s="68" t="s">
        <v>81</v>
      </c>
      <c r="CG665" t="s">
        <v>91</v>
      </c>
    </row>
    <row r="666" spans="82:85" x14ac:dyDescent="0.25">
      <c r="CD666" s="4">
        <v>46095</v>
      </c>
      <c r="CE666" s="68" t="s">
        <v>85</v>
      </c>
      <c r="CF666" s="68" t="s">
        <v>74</v>
      </c>
      <c r="CG666" t="s">
        <v>94</v>
      </c>
    </row>
    <row r="667" spans="82:85" x14ac:dyDescent="0.25">
      <c r="CD667" s="4">
        <v>46096</v>
      </c>
      <c r="CE667" s="68" t="s">
        <v>85</v>
      </c>
      <c r="CF667" s="68" t="s">
        <v>81</v>
      </c>
      <c r="CG667" t="s">
        <v>100</v>
      </c>
    </row>
    <row r="668" spans="82:85" x14ac:dyDescent="0.25">
      <c r="CD668" s="4">
        <v>46096</v>
      </c>
      <c r="CE668" s="68" t="s">
        <v>85</v>
      </c>
      <c r="CF668" s="68" t="s">
        <v>81</v>
      </c>
      <c r="CG668" t="s">
        <v>88</v>
      </c>
    </row>
    <row r="669" spans="82:85" x14ac:dyDescent="0.25">
      <c r="CD669" s="4">
        <v>46096</v>
      </c>
      <c r="CE669" s="68" t="s">
        <v>85</v>
      </c>
      <c r="CF669" s="68" t="s">
        <v>81</v>
      </c>
      <c r="CG669" t="s">
        <v>87</v>
      </c>
    </row>
    <row r="670" spans="82:85" x14ac:dyDescent="0.25">
      <c r="CD670" s="4">
        <v>46096</v>
      </c>
      <c r="CE670" s="68" t="s">
        <v>85</v>
      </c>
      <c r="CF670" s="68" t="s">
        <v>74</v>
      </c>
      <c r="CG670" t="s">
        <v>104</v>
      </c>
    </row>
    <row r="671" spans="82:85" x14ac:dyDescent="0.25">
      <c r="CD671" s="4">
        <v>46097</v>
      </c>
      <c r="CE671" s="68" t="s">
        <v>84</v>
      </c>
      <c r="CF671" s="68" t="s">
        <v>81</v>
      </c>
      <c r="CG671" t="s">
        <v>107</v>
      </c>
    </row>
    <row r="672" spans="82:85" x14ac:dyDescent="0.25">
      <c r="CD672" s="4">
        <v>46097</v>
      </c>
      <c r="CE672" s="68" t="s">
        <v>84</v>
      </c>
      <c r="CF672" s="68" t="s">
        <v>81</v>
      </c>
      <c r="CG672" t="s">
        <v>89</v>
      </c>
    </row>
    <row r="673" spans="82:85" x14ac:dyDescent="0.25">
      <c r="CD673" s="4">
        <v>46097</v>
      </c>
      <c r="CE673" s="68" t="s">
        <v>84</v>
      </c>
      <c r="CF673" s="68" t="s">
        <v>81</v>
      </c>
      <c r="CG673" t="s">
        <v>95</v>
      </c>
    </row>
    <row r="674" spans="82:85" x14ac:dyDescent="0.25">
      <c r="CD674" s="4">
        <v>46097</v>
      </c>
      <c r="CE674" s="68" t="s">
        <v>84</v>
      </c>
      <c r="CF674" s="68" t="s">
        <v>74</v>
      </c>
      <c r="CG674" t="s">
        <v>99</v>
      </c>
    </row>
    <row r="675" spans="82:85" x14ac:dyDescent="0.25">
      <c r="CD675" s="4">
        <v>46098</v>
      </c>
      <c r="CE675" s="68" t="s">
        <v>84</v>
      </c>
      <c r="CF675" s="68" t="s">
        <v>81</v>
      </c>
      <c r="CG675" t="s">
        <v>108</v>
      </c>
    </row>
    <row r="676" spans="82:85" x14ac:dyDescent="0.25">
      <c r="CD676" s="4">
        <v>46098</v>
      </c>
      <c r="CE676" s="68" t="s">
        <v>84</v>
      </c>
      <c r="CF676" s="68" t="s">
        <v>81</v>
      </c>
      <c r="CG676" t="s">
        <v>106</v>
      </c>
    </row>
    <row r="677" spans="82:85" x14ac:dyDescent="0.25">
      <c r="CD677" s="4">
        <v>46098</v>
      </c>
      <c r="CE677" s="68" t="s">
        <v>84</v>
      </c>
      <c r="CF677" s="68" t="s">
        <v>81</v>
      </c>
      <c r="CG677" t="s">
        <v>93</v>
      </c>
    </row>
    <row r="678" spans="82:85" x14ac:dyDescent="0.25">
      <c r="CD678" s="4">
        <v>46098</v>
      </c>
      <c r="CE678" s="68" t="s">
        <v>84</v>
      </c>
      <c r="CF678" s="68" t="s">
        <v>74</v>
      </c>
      <c r="CG678" t="s">
        <v>135</v>
      </c>
    </row>
    <row r="679" spans="82:85" x14ac:dyDescent="0.25">
      <c r="CD679" s="4">
        <v>46099</v>
      </c>
      <c r="CE679" s="68" t="s">
        <v>84</v>
      </c>
      <c r="CF679" s="68" t="s">
        <v>81</v>
      </c>
      <c r="CG679" t="s">
        <v>105</v>
      </c>
    </row>
    <row r="680" spans="82:85" x14ac:dyDescent="0.25">
      <c r="CD680" s="4">
        <v>46099</v>
      </c>
      <c r="CE680" s="68" t="s">
        <v>84</v>
      </c>
      <c r="CF680" s="68" t="s">
        <v>81</v>
      </c>
      <c r="CG680" t="s">
        <v>102</v>
      </c>
    </row>
    <row r="681" spans="82:85" x14ac:dyDescent="0.25">
      <c r="CD681" s="4">
        <v>46099</v>
      </c>
      <c r="CE681" s="68" t="s">
        <v>84</v>
      </c>
      <c r="CF681" s="68" t="s">
        <v>81</v>
      </c>
      <c r="CG681" t="s">
        <v>133</v>
      </c>
    </row>
    <row r="682" spans="82:85" x14ac:dyDescent="0.25">
      <c r="CD682" s="4">
        <v>46099</v>
      </c>
      <c r="CE682" s="68" t="s">
        <v>84</v>
      </c>
      <c r="CF682" s="68" t="s">
        <v>74</v>
      </c>
      <c r="CG682" t="s">
        <v>97</v>
      </c>
    </row>
    <row r="683" spans="82:85" x14ac:dyDescent="0.25">
      <c r="CD683" s="4">
        <v>46100</v>
      </c>
      <c r="CE683" s="68" t="s">
        <v>84</v>
      </c>
      <c r="CF683" s="68" t="s">
        <v>81</v>
      </c>
      <c r="CG683" t="s">
        <v>101</v>
      </c>
    </row>
    <row r="684" spans="82:85" x14ac:dyDescent="0.25">
      <c r="CD684" s="4">
        <v>46100</v>
      </c>
      <c r="CE684" s="68" t="s">
        <v>84</v>
      </c>
      <c r="CF684" s="68" t="s">
        <v>81</v>
      </c>
      <c r="CG684" t="s">
        <v>134</v>
      </c>
    </row>
    <row r="685" spans="82:85" x14ac:dyDescent="0.25">
      <c r="CD685" s="4">
        <v>46100</v>
      </c>
      <c r="CE685" s="68" t="s">
        <v>84</v>
      </c>
      <c r="CF685" s="68" t="s">
        <v>81</v>
      </c>
      <c r="CG685" t="s">
        <v>96</v>
      </c>
    </row>
    <row r="686" spans="82:85" x14ac:dyDescent="0.25">
      <c r="CD686" s="4">
        <v>46100</v>
      </c>
      <c r="CE686" s="68" t="s">
        <v>84</v>
      </c>
      <c r="CF686" s="68" t="s">
        <v>74</v>
      </c>
      <c r="CG686" t="s">
        <v>103</v>
      </c>
    </row>
    <row r="687" spans="82:85" x14ac:dyDescent="0.25">
      <c r="CD687" s="4">
        <v>46101</v>
      </c>
      <c r="CE687" s="68" t="s">
        <v>84</v>
      </c>
      <c r="CF687" s="68" t="s">
        <v>81</v>
      </c>
      <c r="CG687" t="s">
        <v>90</v>
      </c>
    </row>
    <row r="688" spans="82:85" x14ac:dyDescent="0.25">
      <c r="CD688" s="4">
        <v>46101</v>
      </c>
      <c r="CE688" s="68" t="s">
        <v>84</v>
      </c>
      <c r="CF688" s="68" t="s">
        <v>81</v>
      </c>
      <c r="CG688" t="s">
        <v>98</v>
      </c>
    </row>
    <row r="689" spans="82:85" x14ac:dyDescent="0.25">
      <c r="CD689" s="4">
        <v>46101</v>
      </c>
      <c r="CE689" s="68" t="s">
        <v>84</v>
      </c>
      <c r="CF689" s="68" t="s">
        <v>81</v>
      </c>
      <c r="CG689" t="s">
        <v>99</v>
      </c>
    </row>
    <row r="690" spans="82:85" x14ac:dyDescent="0.25">
      <c r="CD690" s="4">
        <v>46101</v>
      </c>
      <c r="CE690" s="68" t="s">
        <v>84</v>
      </c>
      <c r="CF690" s="68" t="s">
        <v>74</v>
      </c>
      <c r="CG690" t="s">
        <v>102</v>
      </c>
    </row>
    <row r="691" spans="82:85" x14ac:dyDescent="0.25">
      <c r="CD691" s="4">
        <v>46102</v>
      </c>
      <c r="CE691" s="68" t="s">
        <v>85</v>
      </c>
      <c r="CF691" s="68" t="s">
        <v>81</v>
      </c>
      <c r="CG691" t="s">
        <v>92</v>
      </c>
    </row>
    <row r="692" spans="82:85" x14ac:dyDescent="0.25">
      <c r="CD692" s="4">
        <v>46102</v>
      </c>
      <c r="CE692" s="68" t="s">
        <v>85</v>
      </c>
      <c r="CF692" s="68" t="s">
        <v>81</v>
      </c>
      <c r="CG692" t="s">
        <v>104</v>
      </c>
    </row>
    <row r="693" spans="82:85" x14ac:dyDescent="0.25">
      <c r="CD693" s="4">
        <v>46102</v>
      </c>
      <c r="CE693" s="68" t="s">
        <v>85</v>
      </c>
      <c r="CF693" s="68" t="s">
        <v>81</v>
      </c>
      <c r="CG693" t="s">
        <v>106</v>
      </c>
    </row>
    <row r="694" spans="82:85" x14ac:dyDescent="0.25">
      <c r="CD694" s="4">
        <v>46102</v>
      </c>
      <c r="CE694" s="68" t="s">
        <v>85</v>
      </c>
      <c r="CF694" s="68" t="s">
        <v>74</v>
      </c>
      <c r="CG694" t="s">
        <v>96</v>
      </c>
    </row>
    <row r="695" spans="82:85" x14ac:dyDescent="0.25">
      <c r="CD695" s="4">
        <v>46103</v>
      </c>
      <c r="CE695" s="68" t="s">
        <v>85</v>
      </c>
      <c r="CF695" s="68" t="s">
        <v>81</v>
      </c>
      <c r="CG695" t="s">
        <v>93</v>
      </c>
    </row>
    <row r="696" spans="82:85" x14ac:dyDescent="0.25">
      <c r="CD696" s="4">
        <v>46103</v>
      </c>
      <c r="CE696" s="68" t="s">
        <v>85</v>
      </c>
      <c r="CF696" s="68" t="s">
        <v>81</v>
      </c>
      <c r="CG696" t="s">
        <v>105</v>
      </c>
    </row>
    <row r="697" spans="82:85" x14ac:dyDescent="0.25">
      <c r="CD697" s="4">
        <v>46103</v>
      </c>
      <c r="CE697" s="68" t="s">
        <v>85</v>
      </c>
      <c r="CF697" s="68" t="s">
        <v>81</v>
      </c>
      <c r="CG697" t="s">
        <v>88</v>
      </c>
    </row>
    <row r="698" spans="82:85" x14ac:dyDescent="0.25">
      <c r="CD698" s="4">
        <v>46103</v>
      </c>
      <c r="CE698" s="68" t="s">
        <v>85</v>
      </c>
      <c r="CF698" s="68" t="s">
        <v>74</v>
      </c>
      <c r="CG698" t="s">
        <v>133</v>
      </c>
    </row>
    <row r="699" spans="82:85" x14ac:dyDescent="0.25">
      <c r="CD699" s="4">
        <v>46104</v>
      </c>
      <c r="CE699" s="68" t="s">
        <v>84</v>
      </c>
      <c r="CF699" s="68" t="s">
        <v>81</v>
      </c>
      <c r="CG699" t="s">
        <v>87</v>
      </c>
    </row>
    <row r="700" spans="82:85" x14ac:dyDescent="0.25">
      <c r="CD700" s="4">
        <v>46104</v>
      </c>
      <c r="CE700" s="68" t="s">
        <v>84</v>
      </c>
      <c r="CF700" s="68" t="s">
        <v>81</v>
      </c>
      <c r="CG700" t="s">
        <v>100</v>
      </c>
    </row>
    <row r="701" spans="82:85" x14ac:dyDescent="0.25">
      <c r="CD701" s="4">
        <v>46104</v>
      </c>
      <c r="CE701" s="68" t="s">
        <v>84</v>
      </c>
      <c r="CF701" s="68" t="s">
        <v>81</v>
      </c>
      <c r="CG701" t="s">
        <v>103</v>
      </c>
    </row>
    <row r="702" spans="82:85" x14ac:dyDescent="0.25">
      <c r="CD702" s="4">
        <v>46104</v>
      </c>
      <c r="CE702" s="68" t="s">
        <v>84</v>
      </c>
      <c r="CF702" s="68" t="s">
        <v>74</v>
      </c>
      <c r="CG702" t="s">
        <v>101</v>
      </c>
    </row>
    <row r="703" spans="82:85" x14ac:dyDescent="0.25">
      <c r="CD703" s="4">
        <v>46105</v>
      </c>
      <c r="CE703" s="68" t="s">
        <v>84</v>
      </c>
      <c r="CF703" s="68" t="s">
        <v>81</v>
      </c>
      <c r="CG703" t="s">
        <v>108</v>
      </c>
    </row>
    <row r="704" spans="82:85" x14ac:dyDescent="0.25">
      <c r="CD704" s="4">
        <v>46105</v>
      </c>
      <c r="CE704" s="68" t="s">
        <v>84</v>
      </c>
      <c r="CF704" s="68" t="s">
        <v>81</v>
      </c>
      <c r="CG704" t="s">
        <v>91</v>
      </c>
    </row>
    <row r="705" spans="82:85" x14ac:dyDescent="0.25">
      <c r="CD705" s="4">
        <v>46105</v>
      </c>
      <c r="CE705" s="68" t="s">
        <v>84</v>
      </c>
      <c r="CF705" s="68" t="s">
        <v>81</v>
      </c>
      <c r="CG705" t="s">
        <v>97</v>
      </c>
    </row>
    <row r="706" spans="82:85" x14ac:dyDescent="0.25">
      <c r="CD706" s="4">
        <v>46105</v>
      </c>
      <c r="CE706" s="68" t="s">
        <v>84</v>
      </c>
      <c r="CF706" s="68" t="s">
        <v>74</v>
      </c>
      <c r="CG706" t="s">
        <v>134</v>
      </c>
    </row>
    <row r="707" spans="82:85" x14ac:dyDescent="0.25">
      <c r="CD707" s="4">
        <v>46106</v>
      </c>
      <c r="CE707" s="68" t="s">
        <v>84</v>
      </c>
      <c r="CF707" s="68" t="s">
        <v>81</v>
      </c>
      <c r="CG707" t="s">
        <v>135</v>
      </c>
    </row>
    <row r="708" spans="82:85" x14ac:dyDescent="0.25">
      <c r="CD708" s="4">
        <v>46106</v>
      </c>
      <c r="CE708" s="68" t="s">
        <v>84</v>
      </c>
      <c r="CF708" s="68" t="s">
        <v>81</v>
      </c>
      <c r="CG708" t="s">
        <v>94</v>
      </c>
    </row>
    <row r="709" spans="82:85" x14ac:dyDescent="0.25">
      <c r="CD709" s="4">
        <v>46106</v>
      </c>
      <c r="CE709" s="68" t="s">
        <v>84</v>
      </c>
      <c r="CF709" s="68" t="s">
        <v>81</v>
      </c>
      <c r="CG709" t="s">
        <v>107</v>
      </c>
    </row>
    <row r="710" spans="82:85" x14ac:dyDescent="0.25">
      <c r="CD710" s="4">
        <v>46106</v>
      </c>
      <c r="CE710" s="68" t="s">
        <v>84</v>
      </c>
      <c r="CF710" s="68" t="s">
        <v>74</v>
      </c>
      <c r="CG710" t="s">
        <v>98</v>
      </c>
    </row>
    <row r="711" spans="82:85" x14ac:dyDescent="0.25">
      <c r="CD711" s="4">
        <v>46107</v>
      </c>
      <c r="CE711" s="68" t="s">
        <v>84</v>
      </c>
      <c r="CF711" s="68" t="s">
        <v>81</v>
      </c>
      <c r="CG711" t="s">
        <v>95</v>
      </c>
    </row>
    <row r="712" spans="82:85" x14ac:dyDescent="0.25">
      <c r="CD712" s="4">
        <v>46107</v>
      </c>
      <c r="CE712" s="68" t="s">
        <v>84</v>
      </c>
      <c r="CF712" s="68" t="s">
        <v>81</v>
      </c>
      <c r="CG712" t="s">
        <v>89</v>
      </c>
    </row>
    <row r="713" spans="82:85" x14ac:dyDescent="0.25">
      <c r="CD713" s="4">
        <v>46107</v>
      </c>
      <c r="CE713" s="68" t="s">
        <v>84</v>
      </c>
      <c r="CF713" s="68" t="s">
        <v>81</v>
      </c>
      <c r="CG713" t="s">
        <v>90</v>
      </c>
    </row>
    <row r="714" spans="82:85" x14ac:dyDescent="0.25">
      <c r="CD714" s="4">
        <v>46107</v>
      </c>
      <c r="CE714" s="68" t="s">
        <v>84</v>
      </c>
      <c r="CF714" s="68" t="s">
        <v>74</v>
      </c>
      <c r="CG714" t="s">
        <v>92</v>
      </c>
    </row>
    <row r="715" spans="82:85" x14ac:dyDescent="0.25">
      <c r="CD715" s="4">
        <v>46108</v>
      </c>
      <c r="CE715" s="68" t="s">
        <v>84</v>
      </c>
      <c r="CF715" s="68" t="s">
        <v>81</v>
      </c>
      <c r="CG715" t="s">
        <v>135</v>
      </c>
    </row>
    <row r="716" spans="82:85" x14ac:dyDescent="0.25">
      <c r="CD716" s="4">
        <v>46108</v>
      </c>
      <c r="CE716" s="68" t="s">
        <v>84</v>
      </c>
      <c r="CF716" s="68" t="s">
        <v>81</v>
      </c>
      <c r="CG716" t="s">
        <v>106</v>
      </c>
    </row>
    <row r="717" spans="82:85" x14ac:dyDescent="0.25">
      <c r="CD717" s="4">
        <v>46108</v>
      </c>
      <c r="CE717" s="68" t="s">
        <v>84</v>
      </c>
      <c r="CF717" s="68" t="s">
        <v>81</v>
      </c>
      <c r="CG717" t="s">
        <v>104</v>
      </c>
    </row>
    <row r="718" spans="82:85" x14ac:dyDescent="0.25">
      <c r="CD718" s="4">
        <v>46108</v>
      </c>
      <c r="CE718" s="68" t="s">
        <v>84</v>
      </c>
      <c r="CF718" s="68" t="s">
        <v>74</v>
      </c>
      <c r="CG718" t="s">
        <v>101</v>
      </c>
    </row>
    <row r="719" spans="82:85" x14ac:dyDescent="0.25">
      <c r="CD719" s="4">
        <v>46109</v>
      </c>
      <c r="CE719" s="68" t="s">
        <v>85</v>
      </c>
      <c r="CF719" s="68" t="s">
        <v>81</v>
      </c>
      <c r="CG719" t="s">
        <v>98</v>
      </c>
    </row>
    <row r="720" spans="82:85" x14ac:dyDescent="0.25">
      <c r="CD720" s="4">
        <v>46109</v>
      </c>
      <c r="CE720" s="68" t="s">
        <v>85</v>
      </c>
      <c r="CF720" s="68" t="s">
        <v>81</v>
      </c>
      <c r="CG720" t="s">
        <v>99</v>
      </c>
    </row>
    <row r="721" spans="82:85" x14ac:dyDescent="0.25">
      <c r="CD721" s="4">
        <v>46109</v>
      </c>
      <c r="CE721" s="68" t="s">
        <v>85</v>
      </c>
      <c r="CF721" s="68" t="s">
        <v>81</v>
      </c>
      <c r="CG721" t="s">
        <v>108</v>
      </c>
    </row>
    <row r="722" spans="82:85" x14ac:dyDescent="0.25">
      <c r="CD722" s="4">
        <v>46109</v>
      </c>
      <c r="CE722" s="68" t="s">
        <v>85</v>
      </c>
      <c r="CF722" s="68" t="s">
        <v>74</v>
      </c>
      <c r="CG722" t="s">
        <v>90</v>
      </c>
    </row>
    <row r="723" spans="82:85" x14ac:dyDescent="0.25">
      <c r="CD723" s="4">
        <v>46110</v>
      </c>
      <c r="CE723" s="68" t="s">
        <v>85</v>
      </c>
      <c r="CF723" s="68" t="s">
        <v>81</v>
      </c>
      <c r="CG723" t="s">
        <v>87</v>
      </c>
    </row>
    <row r="724" spans="82:85" x14ac:dyDescent="0.25">
      <c r="CD724" s="4">
        <v>46110</v>
      </c>
      <c r="CE724" s="68" t="s">
        <v>85</v>
      </c>
      <c r="CF724" s="68" t="s">
        <v>81</v>
      </c>
      <c r="CG724" t="s">
        <v>107</v>
      </c>
    </row>
    <row r="725" spans="82:85" x14ac:dyDescent="0.25">
      <c r="CD725" s="4">
        <v>46110</v>
      </c>
      <c r="CE725" s="68" t="s">
        <v>85</v>
      </c>
      <c r="CF725" s="68" t="s">
        <v>81</v>
      </c>
      <c r="CG725" t="s">
        <v>100</v>
      </c>
    </row>
    <row r="726" spans="82:85" x14ac:dyDescent="0.25">
      <c r="CD726" s="4">
        <v>46110</v>
      </c>
      <c r="CE726" s="68" t="s">
        <v>85</v>
      </c>
      <c r="CF726" s="68" t="s">
        <v>74</v>
      </c>
      <c r="CG726" t="s">
        <v>89</v>
      </c>
    </row>
    <row r="727" spans="82:85" x14ac:dyDescent="0.25">
      <c r="CD727" s="4">
        <v>46111</v>
      </c>
      <c r="CE727" s="68" t="s">
        <v>84</v>
      </c>
      <c r="CF727" s="68" t="s">
        <v>81</v>
      </c>
      <c r="CG727" t="s">
        <v>95</v>
      </c>
    </row>
    <row r="728" spans="82:85" x14ac:dyDescent="0.25">
      <c r="CD728" s="4">
        <v>46111</v>
      </c>
      <c r="CE728" s="68" t="s">
        <v>84</v>
      </c>
      <c r="CF728" s="68" t="s">
        <v>81</v>
      </c>
      <c r="CG728" t="s">
        <v>91</v>
      </c>
    </row>
    <row r="729" spans="82:85" x14ac:dyDescent="0.25">
      <c r="CD729" s="4">
        <v>46111</v>
      </c>
      <c r="CE729" s="68" t="s">
        <v>84</v>
      </c>
      <c r="CF729" s="68" t="s">
        <v>81</v>
      </c>
      <c r="CG729" t="s">
        <v>102</v>
      </c>
    </row>
    <row r="730" spans="82:85" x14ac:dyDescent="0.25">
      <c r="CD730" s="4">
        <v>46111</v>
      </c>
      <c r="CE730" s="68" t="s">
        <v>84</v>
      </c>
      <c r="CF730" s="68" t="s">
        <v>74</v>
      </c>
      <c r="CG730" t="s">
        <v>134</v>
      </c>
    </row>
    <row r="731" spans="82:85" x14ac:dyDescent="0.25">
      <c r="CD731" s="4">
        <v>46112</v>
      </c>
      <c r="CE731" s="68" t="s">
        <v>84</v>
      </c>
      <c r="CF731" s="68" t="s">
        <v>81</v>
      </c>
      <c r="CG731" t="s">
        <v>96</v>
      </c>
    </row>
    <row r="732" spans="82:85" x14ac:dyDescent="0.25">
      <c r="CD732" s="4">
        <v>46112</v>
      </c>
      <c r="CE732" s="68" t="s">
        <v>84</v>
      </c>
      <c r="CF732" s="68" t="s">
        <v>81</v>
      </c>
      <c r="CG732" t="s">
        <v>103</v>
      </c>
    </row>
    <row r="733" spans="82:85" x14ac:dyDescent="0.25">
      <c r="CD733" s="4">
        <v>46112</v>
      </c>
      <c r="CE733" s="68" t="s">
        <v>84</v>
      </c>
      <c r="CF733" s="68" t="s">
        <v>81</v>
      </c>
      <c r="CG733" t="s">
        <v>133</v>
      </c>
    </row>
    <row r="734" spans="82:85" x14ac:dyDescent="0.25">
      <c r="CD734" s="4">
        <v>46112</v>
      </c>
      <c r="CE734" s="68" t="s">
        <v>84</v>
      </c>
      <c r="CF734" s="68" t="s">
        <v>74</v>
      </c>
      <c r="CG734" t="s">
        <v>88</v>
      </c>
    </row>
    <row r="735" spans="82:85" x14ac:dyDescent="0.25">
      <c r="CD735" s="4">
        <v>46113</v>
      </c>
      <c r="CE735" s="68" t="s">
        <v>84</v>
      </c>
      <c r="CF735" s="68" t="s">
        <v>81</v>
      </c>
      <c r="CG735" t="s">
        <v>93</v>
      </c>
    </row>
    <row r="736" spans="82:85" x14ac:dyDescent="0.25">
      <c r="CD736" s="4">
        <v>46113</v>
      </c>
      <c r="CE736" s="68" t="s">
        <v>84</v>
      </c>
      <c r="CF736" s="68" t="s">
        <v>81</v>
      </c>
      <c r="CG736" t="s">
        <v>97</v>
      </c>
    </row>
    <row r="737" spans="82:85" x14ac:dyDescent="0.25">
      <c r="CD737" s="4">
        <v>46113</v>
      </c>
      <c r="CE737" s="68" t="s">
        <v>84</v>
      </c>
      <c r="CF737" s="68" t="s">
        <v>81</v>
      </c>
      <c r="CG737" t="s">
        <v>105</v>
      </c>
    </row>
    <row r="738" spans="82:85" x14ac:dyDescent="0.25">
      <c r="CD738" s="4">
        <v>46113</v>
      </c>
      <c r="CE738" s="68" t="s">
        <v>84</v>
      </c>
      <c r="CF738" s="68" t="s">
        <v>74</v>
      </c>
      <c r="CG738" t="s">
        <v>94</v>
      </c>
    </row>
    <row r="739" spans="82:85" x14ac:dyDescent="0.25">
      <c r="CD739" s="4">
        <v>46114</v>
      </c>
      <c r="CE739" s="68" t="s">
        <v>84</v>
      </c>
      <c r="CF739" s="68" t="s">
        <v>81</v>
      </c>
      <c r="CG739" t="s">
        <v>92</v>
      </c>
    </row>
    <row r="740" spans="82:85" x14ac:dyDescent="0.25">
      <c r="CD740" s="4">
        <v>46114</v>
      </c>
      <c r="CE740" s="68" t="s">
        <v>84</v>
      </c>
      <c r="CF740" s="68" t="s">
        <v>81</v>
      </c>
      <c r="CG740" t="s">
        <v>89</v>
      </c>
    </row>
    <row r="741" spans="82:85" x14ac:dyDescent="0.25">
      <c r="CD741" s="4">
        <v>46114</v>
      </c>
      <c r="CE741" s="68" t="s">
        <v>84</v>
      </c>
      <c r="CF741" s="68" t="s">
        <v>81</v>
      </c>
      <c r="CG741" t="s">
        <v>101</v>
      </c>
    </row>
    <row r="742" spans="82:85" x14ac:dyDescent="0.25">
      <c r="CD742" s="4">
        <v>46114</v>
      </c>
      <c r="CE742" s="68" t="s">
        <v>84</v>
      </c>
      <c r="CF742" s="68" t="s">
        <v>74</v>
      </c>
      <c r="CG742" t="s">
        <v>104</v>
      </c>
    </row>
    <row r="743" spans="82:85" x14ac:dyDescent="0.25">
      <c r="CD743" s="4">
        <v>46115</v>
      </c>
      <c r="CE743" s="68" t="s">
        <v>84</v>
      </c>
      <c r="CF743" s="68" t="s">
        <v>81</v>
      </c>
      <c r="CG743" t="s">
        <v>134</v>
      </c>
    </row>
    <row r="744" spans="82:85" x14ac:dyDescent="0.25">
      <c r="CD744" s="4">
        <v>46115</v>
      </c>
      <c r="CE744" s="68" t="s">
        <v>84</v>
      </c>
      <c r="CF744" s="68" t="s">
        <v>81</v>
      </c>
      <c r="CG744" t="s">
        <v>88</v>
      </c>
    </row>
    <row r="745" spans="82:85" x14ac:dyDescent="0.25">
      <c r="CD745" s="4">
        <v>46115</v>
      </c>
      <c r="CE745" s="68" t="s">
        <v>84</v>
      </c>
      <c r="CF745" s="68" t="s">
        <v>81</v>
      </c>
      <c r="CG745" t="s">
        <v>94</v>
      </c>
    </row>
    <row r="746" spans="82:85" x14ac:dyDescent="0.25">
      <c r="CD746" s="4">
        <v>46115</v>
      </c>
      <c r="CE746" s="68" t="s">
        <v>84</v>
      </c>
      <c r="CF746" s="68" t="s">
        <v>74</v>
      </c>
      <c r="CG746" t="s">
        <v>98</v>
      </c>
    </row>
    <row r="747" spans="82:85" x14ac:dyDescent="0.25">
      <c r="CD747" s="4">
        <v>46116</v>
      </c>
      <c r="CE747" s="68" t="s">
        <v>85</v>
      </c>
      <c r="CF747" s="68" t="s">
        <v>81</v>
      </c>
      <c r="CG747" t="s">
        <v>95</v>
      </c>
    </row>
    <row r="748" spans="82:85" x14ac:dyDescent="0.25">
      <c r="CD748" s="4">
        <v>46116</v>
      </c>
      <c r="CE748" s="68" t="s">
        <v>85</v>
      </c>
      <c r="CF748" s="68" t="s">
        <v>81</v>
      </c>
      <c r="CG748" t="s">
        <v>135</v>
      </c>
    </row>
    <row r="749" spans="82:85" x14ac:dyDescent="0.25">
      <c r="CD749" s="4">
        <v>46116</v>
      </c>
      <c r="CE749" s="68" t="s">
        <v>85</v>
      </c>
      <c r="CF749" s="68" t="s">
        <v>81</v>
      </c>
      <c r="CG749" t="s">
        <v>102</v>
      </c>
    </row>
    <row r="750" spans="82:85" x14ac:dyDescent="0.25">
      <c r="CD750" s="4">
        <v>46116</v>
      </c>
      <c r="CE750" s="68" t="s">
        <v>85</v>
      </c>
      <c r="CF750" s="68" t="s">
        <v>74</v>
      </c>
      <c r="CG750" t="s">
        <v>107</v>
      </c>
    </row>
    <row r="751" spans="82:85" x14ac:dyDescent="0.25">
      <c r="CD751" s="4">
        <v>46117</v>
      </c>
      <c r="CE751" s="68" t="s">
        <v>85</v>
      </c>
      <c r="CF751" s="68" t="s">
        <v>81</v>
      </c>
      <c r="CG751" t="s">
        <v>133</v>
      </c>
    </row>
    <row r="752" spans="82:85" x14ac:dyDescent="0.25">
      <c r="CD752" s="4">
        <v>46117</v>
      </c>
      <c r="CE752" s="68" t="s">
        <v>85</v>
      </c>
      <c r="CF752" s="68" t="s">
        <v>81</v>
      </c>
      <c r="CG752" t="s">
        <v>96</v>
      </c>
    </row>
    <row r="753" spans="82:85" x14ac:dyDescent="0.25">
      <c r="CD753" s="4">
        <v>46117</v>
      </c>
      <c r="CE753" s="68" t="s">
        <v>85</v>
      </c>
      <c r="CF753" s="68" t="s">
        <v>81</v>
      </c>
      <c r="CG753" t="s">
        <v>91</v>
      </c>
    </row>
    <row r="754" spans="82:85" x14ac:dyDescent="0.25">
      <c r="CD754" s="4">
        <v>46117</v>
      </c>
      <c r="CE754" s="68" t="s">
        <v>85</v>
      </c>
      <c r="CF754" s="68" t="s">
        <v>74</v>
      </c>
      <c r="CG754" t="s">
        <v>87</v>
      </c>
    </row>
    <row r="755" spans="82:85" x14ac:dyDescent="0.25">
      <c r="CD755" s="4">
        <v>46118</v>
      </c>
      <c r="CE755" s="68" t="s">
        <v>84</v>
      </c>
      <c r="CF755" s="68" t="s">
        <v>81</v>
      </c>
      <c r="CG755" t="s">
        <v>108</v>
      </c>
    </row>
    <row r="756" spans="82:85" x14ac:dyDescent="0.25">
      <c r="CD756" s="4">
        <v>46118</v>
      </c>
      <c r="CE756" s="68" t="s">
        <v>84</v>
      </c>
      <c r="CF756" s="68" t="s">
        <v>81</v>
      </c>
      <c r="CG756" t="s">
        <v>99</v>
      </c>
    </row>
    <row r="757" spans="82:85" x14ac:dyDescent="0.25">
      <c r="CD757" s="4">
        <v>46118</v>
      </c>
      <c r="CE757" s="68" t="s">
        <v>84</v>
      </c>
      <c r="CF757" s="68" t="s">
        <v>81</v>
      </c>
      <c r="CG757" t="s">
        <v>100</v>
      </c>
    </row>
    <row r="758" spans="82:85" x14ac:dyDescent="0.25">
      <c r="CD758" s="4">
        <v>46118</v>
      </c>
      <c r="CE758" s="68" t="s">
        <v>84</v>
      </c>
      <c r="CF758" s="68" t="s">
        <v>74</v>
      </c>
      <c r="CG758" t="s">
        <v>105</v>
      </c>
    </row>
    <row r="759" spans="82:85" x14ac:dyDescent="0.25">
      <c r="CD759" s="4">
        <v>46119</v>
      </c>
      <c r="CE759" s="68" t="s">
        <v>84</v>
      </c>
      <c r="CF759" s="68" t="s">
        <v>81</v>
      </c>
      <c r="CG759" t="s">
        <v>103</v>
      </c>
    </row>
    <row r="760" spans="82:85" x14ac:dyDescent="0.25">
      <c r="CD760" s="4">
        <v>46119</v>
      </c>
      <c r="CE760" s="68" t="s">
        <v>84</v>
      </c>
      <c r="CF760" s="68" t="s">
        <v>81</v>
      </c>
      <c r="CG760" t="s">
        <v>106</v>
      </c>
    </row>
    <row r="761" spans="82:85" x14ac:dyDescent="0.25">
      <c r="CD761" s="4">
        <v>46119</v>
      </c>
      <c r="CE761" s="68" t="s">
        <v>84</v>
      </c>
      <c r="CF761" s="68" t="s">
        <v>81</v>
      </c>
      <c r="CG761" t="s">
        <v>90</v>
      </c>
    </row>
    <row r="762" spans="82:85" x14ac:dyDescent="0.25">
      <c r="CD762" s="4">
        <v>46119</v>
      </c>
      <c r="CE762" s="68" t="s">
        <v>84</v>
      </c>
      <c r="CF762" s="68" t="s">
        <v>74</v>
      </c>
      <c r="CG762" t="s">
        <v>93</v>
      </c>
    </row>
    <row r="763" spans="82:85" x14ac:dyDescent="0.25">
      <c r="CD763" s="4">
        <v>46120</v>
      </c>
      <c r="CE763" s="68" t="s">
        <v>84</v>
      </c>
      <c r="CF763" s="68" t="s">
        <v>81</v>
      </c>
      <c r="CG763" t="s">
        <v>97</v>
      </c>
    </row>
    <row r="764" spans="82:85" x14ac:dyDescent="0.25">
      <c r="CD764" s="4">
        <v>46120</v>
      </c>
      <c r="CE764" s="68" t="s">
        <v>84</v>
      </c>
      <c r="CF764" s="68" t="s">
        <v>81</v>
      </c>
      <c r="CG764" t="s">
        <v>87</v>
      </c>
    </row>
    <row r="765" spans="82:85" x14ac:dyDescent="0.25">
      <c r="CD765" s="4">
        <v>46120</v>
      </c>
      <c r="CE765" s="68" t="s">
        <v>84</v>
      </c>
      <c r="CF765" s="68" t="s">
        <v>81</v>
      </c>
      <c r="CG765" t="s">
        <v>107</v>
      </c>
    </row>
    <row r="766" spans="82:85" x14ac:dyDescent="0.25">
      <c r="CD766" s="4">
        <v>46120</v>
      </c>
      <c r="CE766" s="68" t="s">
        <v>84</v>
      </c>
      <c r="CF766" s="68" t="s">
        <v>74</v>
      </c>
      <c r="CG766" t="s">
        <v>102</v>
      </c>
    </row>
    <row r="767" spans="82:85" x14ac:dyDescent="0.25">
      <c r="CD767" s="4">
        <v>46121</v>
      </c>
      <c r="CE767" s="68" t="s">
        <v>84</v>
      </c>
      <c r="CF767" s="68" t="s">
        <v>81</v>
      </c>
      <c r="CG767" t="s">
        <v>88</v>
      </c>
    </row>
    <row r="768" spans="82:85" x14ac:dyDescent="0.25">
      <c r="CD768" s="4">
        <v>46121</v>
      </c>
      <c r="CE768" s="68" t="s">
        <v>84</v>
      </c>
      <c r="CF768" s="68" t="s">
        <v>81</v>
      </c>
      <c r="CG768" t="s">
        <v>104</v>
      </c>
    </row>
    <row r="769" spans="82:85" x14ac:dyDescent="0.25">
      <c r="CD769" s="4">
        <v>46121</v>
      </c>
      <c r="CE769" s="68" t="s">
        <v>84</v>
      </c>
      <c r="CF769" s="68" t="s">
        <v>81</v>
      </c>
      <c r="CG769" t="s">
        <v>98</v>
      </c>
    </row>
    <row r="770" spans="82:85" x14ac:dyDescent="0.25">
      <c r="CD770" s="4">
        <v>46121</v>
      </c>
      <c r="CE770" s="68" t="s">
        <v>84</v>
      </c>
      <c r="CF770" s="68" t="s">
        <v>74</v>
      </c>
      <c r="CG770" t="s">
        <v>100</v>
      </c>
    </row>
    <row r="771" spans="82:85" x14ac:dyDescent="0.25">
      <c r="CD771" s="4">
        <v>46122</v>
      </c>
      <c r="CE771" s="68" t="s">
        <v>84</v>
      </c>
      <c r="CF771" s="68" t="s">
        <v>81</v>
      </c>
      <c r="CG771" t="s">
        <v>101</v>
      </c>
    </row>
    <row r="772" spans="82:85" x14ac:dyDescent="0.25">
      <c r="CD772" s="4">
        <v>46122</v>
      </c>
      <c r="CE772" s="68" t="s">
        <v>84</v>
      </c>
      <c r="CF772" s="68" t="s">
        <v>81</v>
      </c>
      <c r="CG772" t="s">
        <v>134</v>
      </c>
    </row>
    <row r="773" spans="82:85" x14ac:dyDescent="0.25">
      <c r="CD773" s="4">
        <v>46122</v>
      </c>
      <c r="CE773" s="68" t="s">
        <v>84</v>
      </c>
      <c r="CF773" s="68" t="s">
        <v>81</v>
      </c>
      <c r="CG773" t="s">
        <v>92</v>
      </c>
    </row>
    <row r="774" spans="82:85" x14ac:dyDescent="0.25">
      <c r="CD774" s="4">
        <v>46122</v>
      </c>
      <c r="CE774" s="68" t="s">
        <v>84</v>
      </c>
      <c r="CF774" s="68" t="s">
        <v>74</v>
      </c>
      <c r="CG774" t="s">
        <v>91</v>
      </c>
    </row>
    <row r="775" spans="82:85" x14ac:dyDescent="0.25">
      <c r="CD775" s="4">
        <v>46123</v>
      </c>
      <c r="CE775" s="68" t="s">
        <v>85</v>
      </c>
      <c r="CF775" s="68" t="s">
        <v>81</v>
      </c>
      <c r="CG775" t="s">
        <v>89</v>
      </c>
    </row>
    <row r="776" spans="82:85" x14ac:dyDescent="0.25">
      <c r="CD776" s="4">
        <v>46123</v>
      </c>
      <c r="CE776" s="68" t="s">
        <v>85</v>
      </c>
      <c r="CF776" s="68" t="s">
        <v>81</v>
      </c>
      <c r="CG776" t="s">
        <v>93</v>
      </c>
    </row>
    <row r="777" spans="82:85" x14ac:dyDescent="0.25">
      <c r="CD777" s="4">
        <v>46123</v>
      </c>
      <c r="CE777" s="68" t="s">
        <v>85</v>
      </c>
      <c r="CF777" s="68" t="s">
        <v>81</v>
      </c>
      <c r="CG777" t="s">
        <v>94</v>
      </c>
    </row>
    <row r="778" spans="82:85" x14ac:dyDescent="0.25">
      <c r="CD778" s="4">
        <v>46123</v>
      </c>
      <c r="CE778" s="68" t="s">
        <v>85</v>
      </c>
      <c r="CF778" s="68" t="s">
        <v>74</v>
      </c>
      <c r="CG778" t="s">
        <v>108</v>
      </c>
    </row>
    <row r="779" spans="82:85" x14ac:dyDescent="0.25">
      <c r="CD779" s="4">
        <v>46124</v>
      </c>
      <c r="CE779" s="68" t="s">
        <v>85</v>
      </c>
      <c r="CF779" s="68" t="s">
        <v>81</v>
      </c>
      <c r="CG779" t="s">
        <v>105</v>
      </c>
    </row>
    <row r="780" spans="82:85" x14ac:dyDescent="0.25">
      <c r="CD780" s="4">
        <v>46124</v>
      </c>
      <c r="CE780" s="68" t="s">
        <v>85</v>
      </c>
      <c r="CF780" s="68" t="s">
        <v>81</v>
      </c>
      <c r="CG780" t="s">
        <v>90</v>
      </c>
    </row>
    <row r="781" spans="82:85" x14ac:dyDescent="0.25">
      <c r="CD781" s="4">
        <v>46124</v>
      </c>
      <c r="CE781" s="68" t="s">
        <v>85</v>
      </c>
      <c r="CF781" s="68" t="s">
        <v>81</v>
      </c>
      <c r="CG781" t="s">
        <v>103</v>
      </c>
    </row>
    <row r="782" spans="82:85" x14ac:dyDescent="0.25">
      <c r="CD782" s="4">
        <v>46124</v>
      </c>
      <c r="CE782" s="68" t="s">
        <v>85</v>
      </c>
      <c r="CF782" s="68" t="s">
        <v>74</v>
      </c>
      <c r="CG782" t="s">
        <v>95</v>
      </c>
    </row>
    <row r="783" spans="82:85" x14ac:dyDescent="0.25">
      <c r="CD783" s="4">
        <v>46125</v>
      </c>
      <c r="CE783" s="68" t="s">
        <v>84</v>
      </c>
      <c r="CF783" s="68" t="s">
        <v>81</v>
      </c>
      <c r="CG783" t="s">
        <v>99</v>
      </c>
    </row>
    <row r="784" spans="82:85" x14ac:dyDescent="0.25">
      <c r="CD784" s="4">
        <v>46125</v>
      </c>
      <c r="CE784" s="68" t="s">
        <v>84</v>
      </c>
      <c r="CF784" s="68" t="s">
        <v>81</v>
      </c>
      <c r="CG784" t="s">
        <v>96</v>
      </c>
    </row>
    <row r="785" spans="82:85" x14ac:dyDescent="0.25">
      <c r="CD785" s="4">
        <v>46125</v>
      </c>
      <c r="CE785" s="68" t="s">
        <v>84</v>
      </c>
      <c r="CF785" s="68" t="s">
        <v>81</v>
      </c>
      <c r="CG785" t="s">
        <v>133</v>
      </c>
    </row>
    <row r="786" spans="82:85" x14ac:dyDescent="0.25">
      <c r="CD786" s="4">
        <v>46125</v>
      </c>
      <c r="CE786" s="68" t="s">
        <v>84</v>
      </c>
      <c r="CF786" s="68" t="s">
        <v>74</v>
      </c>
      <c r="CG786" t="s">
        <v>106</v>
      </c>
    </row>
    <row r="787" spans="82:85" x14ac:dyDescent="0.25">
      <c r="CD787" s="4">
        <v>46126</v>
      </c>
      <c r="CE787" s="68" t="s">
        <v>84</v>
      </c>
      <c r="CF787" s="68" t="s">
        <v>81</v>
      </c>
      <c r="CG787" t="s">
        <v>135</v>
      </c>
    </row>
    <row r="788" spans="82:85" x14ac:dyDescent="0.25">
      <c r="CD788" s="4">
        <v>46126</v>
      </c>
      <c r="CE788" s="68" t="s">
        <v>84</v>
      </c>
      <c r="CF788" s="68" t="s">
        <v>81</v>
      </c>
      <c r="CG788" t="s">
        <v>97</v>
      </c>
    </row>
    <row r="789" spans="82:85" x14ac:dyDescent="0.25">
      <c r="CD789" s="4">
        <v>46126</v>
      </c>
      <c r="CE789" s="68" t="s">
        <v>84</v>
      </c>
      <c r="CF789" s="68" t="s">
        <v>81</v>
      </c>
      <c r="CG789" t="s">
        <v>91</v>
      </c>
    </row>
    <row r="790" spans="82:85" x14ac:dyDescent="0.25">
      <c r="CD790" s="4">
        <v>46126</v>
      </c>
      <c r="CE790" s="68" t="s">
        <v>84</v>
      </c>
      <c r="CF790" s="68" t="s">
        <v>74</v>
      </c>
      <c r="CG790" t="s">
        <v>90</v>
      </c>
    </row>
    <row r="791" spans="82:85" x14ac:dyDescent="0.25">
      <c r="CD791" s="4">
        <v>46127</v>
      </c>
      <c r="CE791" s="68" t="s">
        <v>84</v>
      </c>
      <c r="CF791" s="68" t="s">
        <v>81</v>
      </c>
      <c r="CG791" t="s">
        <v>87</v>
      </c>
    </row>
    <row r="792" spans="82:85" x14ac:dyDescent="0.25">
      <c r="CD792" s="4">
        <v>46127</v>
      </c>
      <c r="CE792" s="68" t="s">
        <v>84</v>
      </c>
      <c r="CF792" s="68" t="s">
        <v>81</v>
      </c>
      <c r="CG792" t="s">
        <v>95</v>
      </c>
    </row>
    <row r="793" spans="82:85" x14ac:dyDescent="0.25">
      <c r="CD793" s="4">
        <v>46127</v>
      </c>
      <c r="CE793" s="68" t="s">
        <v>84</v>
      </c>
      <c r="CF793" s="68" t="s">
        <v>81</v>
      </c>
      <c r="CG793" t="s">
        <v>108</v>
      </c>
    </row>
    <row r="794" spans="82:85" x14ac:dyDescent="0.25">
      <c r="CD794" s="4">
        <v>46127</v>
      </c>
      <c r="CE794" s="68" t="s">
        <v>84</v>
      </c>
      <c r="CF794" s="68" t="s">
        <v>74</v>
      </c>
      <c r="CG794" t="s">
        <v>133</v>
      </c>
    </row>
    <row r="795" spans="82:85" x14ac:dyDescent="0.25">
      <c r="CD795" s="4">
        <v>46128</v>
      </c>
      <c r="CE795" s="68" t="s">
        <v>84</v>
      </c>
      <c r="CF795" s="68" t="s">
        <v>81</v>
      </c>
      <c r="CG795" t="s">
        <v>107</v>
      </c>
    </row>
    <row r="796" spans="82:85" x14ac:dyDescent="0.25">
      <c r="CD796" s="4">
        <v>46128</v>
      </c>
      <c r="CE796" s="68" t="s">
        <v>84</v>
      </c>
      <c r="CF796" s="68" t="s">
        <v>81</v>
      </c>
      <c r="CG796" t="s">
        <v>102</v>
      </c>
    </row>
    <row r="797" spans="82:85" x14ac:dyDescent="0.25">
      <c r="CD797" s="4">
        <v>46128</v>
      </c>
      <c r="CE797" s="68" t="s">
        <v>84</v>
      </c>
      <c r="CF797" s="68" t="s">
        <v>81</v>
      </c>
      <c r="CG797" t="s">
        <v>100</v>
      </c>
    </row>
    <row r="798" spans="82:85" x14ac:dyDescent="0.25">
      <c r="CD798" s="4">
        <v>46128</v>
      </c>
      <c r="CE798" s="68" t="s">
        <v>84</v>
      </c>
      <c r="CF798" s="68" t="s">
        <v>74</v>
      </c>
      <c r="CG798" t="s">
        <v>96</v>
      </c>
    </row>
    <row r="799" spans="82:85" x14ac:dyDescent="0.25">
      <c r="CD799" s="4">
        <v>46129</v>
      </c>
      <c r="CE799" s="68" t="s">
        <v>84</v>
      </c>
      <c r="CF799" s="68" t="s">
        <v>81</v>
      </c>
      <c r="CG799" t="s">
        <v>89</v>
      </c>
    </row>
    <row r="800" spans="82:85" x14ac:dyDescent="0.25">
      <c r="CD800" s="4">
        <v>46129</v>
      </c>
      <c r="CE800" s="68" t="s">
        <v>84</v>
      </c>
      <c r="CF800" s="68" t="s">
        <v>81</v>
      </c>
      <c r="CG800" t="s">
        <v>88</v>
      </c>
    </row>
    <row r="801" spans="82:85" x14ac:dyDescent="0.25">
      <c r="CD801" s="4">
        <v>46129</v>
      </c>
      <c r="CE801" s="68" t="s">
        <v>84</v>
      </c>
      <c r="CF801" s="68" t="s">
        <v>81</v>
      </c>
      <c r="CG801" t="s">
        <v>93</v>
      </c>
    </row>
    <row r="802" spans="82:85" x14ac:dyDescent="0.25">
      <c r="CD802" s="4">
        <v>46129</v>
      </c>
      <c r="CE802" s="68" t="s">
        <v>84</v>
      </c>
      <c r="CF802" s="68" t="s">
        <v>74</v>
      </c>
      <c r="CG802" t="s">
        <v>99</v>
      </c>
    </row>
    <row r="803" spans="82:85" x14ac:dyDescent="0.25">
      <c r="CD803" s="4">
        <v>46130</v>
      </c>
      <c r="CE803" s="68" t="s">
        <v>85</v>
      </c>
      <c r="CF803" s="68" t="s">
        <v>81</v>
      </c>
      <c r="CG803" t="s">
        <v>106</v>
      </c>
    </row>
    <row r="804" spans="82:85" x14ac:dyDescent="0.25">
      <c r="CD804" s="4">
        <v>46130</v>
      </c>
      <c r="CE804" s="68" t="s">
        <v>85</v>
      </c>
      <c r="CF804" s="68" t="s">
        <v>81</v>
      </c>
      <c r="CG804" t="s">
        <v>104</v>
      </c>
    </row>
    <row r="805" spans="82:85" x14ac:dyDescent="0.25">
      <c r="CD805" s="4">
        <v>46130</v>
      </c>
      <c r="CE805" s="68" t="s">
        <v>85</v>
      </c>
      <c r="CF805" s="68" t="s">
        <v>81</v>
      </c>
      <c r="CG805" t="s">
        <v>98</v>
      </c>
    </row>
    <row r="806" spans="82:85" x14ac:dyDescent="0.25">
      <c r="CD806" s="4">
        <v>46130</v>
      </c>
      <c r="CE806" s="68" t="s">
        <v>85</v>
      </c>
      <c r="CF806" s="68" t="s">
        <v>74</v>
      </c>
      <c r="CG806" t="s">
        <v>135</v>
      </c>
    </row>
    <row r="807" spans="82:85" x14ac:dyDescent="0.25">
      <c r="CD807" s="4">
        <v>46131</v>
      </c>
      <c r="CE807" s="68" t="s">
        <v>85</v>
      </c>
      <c r="CF807" s="68" t="s">
        <v>81</v>
      </c>
      <c r="CG807" t="s">
        <v>92</v>
      </c>
    </row>
    <row r="808" spans="82:85" x14ac:dyDescent="0.25">
      <c r="CD808" s="4">
        <v>46131</v>
      </c>
      <c r="CE808" s="68" t="s">
        <v>85</v>
      </c>
      <c r="CF808" s="68" t="s">
        <v>81</v>
      </c>
      <c r="CG808" t="s">
        <v>101</v>
      </c>
    </row>
    <row r="809" spans="82:85" x14ac:dyDescent="0.25">
      <c r="CD809" s="4">
        <v>46131</v>
      </c>
      <c r="CE809" s="68" t="s">
        <v>85</v>
      </c>
      <c r="CF809" s="68" t="s">
        <v>81</v>
      </c>
      <c r="CG809" t="s">
        <v>134</v>
      </c>
    </row>
    <row r="810" spans="82:85" x14ac:dyDescent="0.25">
      <c r="CD810" s="4">
        <v>46131</v>
      </c>
      <c r="CE810" s="68" t="s">
        <v>85</v>
      </c>
      <c r="CF810" s="68" t="s">
        <v>74</v>
      </c>
      <c r="CG810" t="s">
        <v>103</v>
      </c>
    </row>
    <row r="811" spans="82:85" x14ac:dyDescent="0.25">
      <c r="CD811" s="4">
        <v>46132</v>
      </c>
      <c r="CE811" s="68" t="s">
        <v>84</v>
      </c>
      <c r="CF811" s="68" t="s">
        <v>81</v>
      </c>
      <c r="CG811" t="s">
        <v>105</v>
      </c>
    </row>
    <row r="812" spans="82:85" x14ac:dyDescent="0.25">
      <c r="CD812" s="4">
        <v>46132</v>
      </c>
      <c r="CE812" s="68" t="s">
        <v>84</v>
      </c>
      <c r="CF812" s="68" t="s">
        <v>81</v>
      </c>
      <c r="CG812" t="s">
        <v>94</v>
      </c>
    </row>
    <row r="813" spans="82:85" x14ac:dyDescent="0.25">
      <c r="CD813" s="4">
        <v>46132</v>
      </c>
      <c r="CE813" s="68" t="s">
        <v>84</v>
      </c>
      <c r="CF813" s="68" t="s">
        <v>81</v>
      </c>
      <c r="CG813" t="s">
        <v>97</v>
      </c>
    </row>
    <row r="814" spans="82:85" x14ac:dyDescent="0.25">
      <c r="CD814" s="4">
        <v>46132</v>
      </c>
      <c r="CE814" s="68" t="s">
        <v>84</v>
      </c>
      <c r="CF814" s="68" t="s">
        <v>74</v>
      </c>
      <c r="CG814" t="s">
        <v>89</v>
      </c>
    </row>
    <row r="815" spans="82:85" x14ac:dyDescent="0.25">
      <c r="CD815" s="4">
        <v>46133</v>
      </c>
      <c r="CE815" s="68" t="s">
        <v>84</v>
      </c>
      <c r="CF815" s="68" t="s">
        <v>81</v>
      </c>
      <c r="CG815" t="s">
        <v>108</v>
      </c>
    </row>
    <row r="816" spans="82:85" x14ac:dyDescent="0.25">
      <c r="CD816" s="4">
        <v>46133</v>
      </c>
      <c r="CE816" s="68" t="s">
        <v>84</v>
      </c>
      <c r="CF816" s="68" t="s">
        <v>81</v>
      </c>
      <c r="CG816" t="s">
        <v>90</v>
      </c>
    </row>
    <row r="817" spans="82:85" x14ac:dyDescent="0.25">
      <c r="CD817" s="4">
        <v>46133</v>
      </c>
      <c r="CE817" s="68" t="s">
        <v>84</v>
      </c>
      <c r="CF817" s="68" t="s">
        <v>81</v>
      </c>
      <c r="CG817" t="s">
        <v>135</v>
      </c>
    </row>
    <row r="818" spans="82:85" x14ac:dyDescent="0.25">
      <c r="CD818" s="4">
        <v>46133</v>
      </c>
      <c r="CE818" s="68" t="s">
        <v>84</v>
      </c>
      <c r="CF818" s="68" t="s">
        <v>74</v>
      </c>
      <c r="CG818" t="s">
        <v>101</v>
      </c>
    </row>
    <row r="819" spans="82:85" x14ac:dyDescent="0.25">
      <c r="CD819" s="4">
        <v>46134</v>
      </c>
      <c r="CE819" s="68" t="s">
        <v>84</v>
      </c>
      <c r="CF819" s="68" t="s">
        <v>81</v>
      </c>
      <c r="CG819" t="s">
        <v>96</v>
      </c>
    </row>
    <row r="820" spans="82:85" x14ac:dyDescent="0.25">
      <c r="CD820" s="4">
        <v>46134</v>
      </c>
      <c r="CE820" s="68" t="s">
        <v>84</v>
      </c>
      <c r="CF820" s="68" t="s">
        <v>81</v>
      </c>
      <c r="CG820" t="s">
        <v>133</v>
      </c>
    </row>
    <row r="821" spans="82:85" x14ac:dyDescent="0.25">
      <c r="CD821" s="4">
        <v>46134</v>
      </c>
      <c r="CE821" s="68" t="s">
        <v>84</v>
      </c>
      <c r="CF821" s="68" t="s">
        <v>81</v>
      </c>
      <c r="CG821" t="s">
        <v>102</v>
      </c>
    </row>
    <row r="822" spans="82:85" x14ac:dyDescent="0.25">
      <c r="CD822" s="4">
        <v>46134</v>
      </c>
      <c r="CE822" s="68" t="s">
        <v>84</v>
      </c>
      <c r="CF822" s="68" t="s">
        <v>74</v>
      </c>
      <c r="CG822" t="s">
        <v>97</v>
      </c>
    </row>
    <row r="823" spans="82:85" x14ac:dyDescent="0.25">
      <c r="CD823" s="4">
        <v>46135</v>
      </c>
      <c r="CE823" s="68" t="s">
        <v>84</v>
      </c>
      <c r="CF823" s="68" t="s">
        <v>81</v>
      </c>
      <c r="CG823" t="s">
        <v>103</v>
      </c>
    </row>
    <row r="824" spans="82:85" x14ac:dyDescent="0.25">
      <c r="CD824" s="4">
        <v>46135</v>
      </c>
      <c r="CE824" s="68" t="s">
        <v>84</v>
      </c>
      <c r="CF824" s="68" t="s">
        <v>81</v>
      </c>
      <c r="CG824" t="s">
        <v>107</v>
      </c>
    </row>
    <row r="825" spans="82:85" x14ac:dyDescent="0.25">
      <c r="CD825" s="4">
        <v>46135</v>
      </c>
      <c r="CE825" s="68" t="s">
        <v>84</v>
      </c>
      <c r="CF825" s="68" t="s">
        <v>81</v>
      </c>
      <c r="CG825" t="s">
        <v>98</v>
      </c>
    </row>
    <row r="826" spans="82:85" x14ac:dyDescent="0.25">
      <c r="CD826" s="4">
        <v>46135</v>
      </c>
      <c r="CE826" s="68" t="s">
        <v>84</v>
      </c>
      <c r="CF826" s="68" t="s">
        <v>74</v>
      </c>
      <c r="CG826" t="s">
        <v>134</v>
      </c>
    </row>
    <row r="827" spans="82:85" x14ac:dyDescent="0.25">
      <c r="CD827" s="4">
        <v>46136</v>
      </c>
      <c r="CE827" s="68" t="s">
        <v>84</v>
      </c>
      <c r="CF827" s="68" t="s">
        <v>81</v>
      </c>
      <c r="CG827" t="s">
        <v>106</v>
      </c>
    </row>
    <row r="828" spans="82:85" x14ac:dyDescent="0.25">
      <c r="CD828" s="4">
        <v>46136</v>
      </c>
      <c r="CE828" s="68" t="s">
        <v>84</v>
      </c>
      <c r="CF828" s="68" t="s">
        <v>81</v>
      </c>
      <c r="CG828" t="s">
        <v>95</v>
      </c>
    </row>
    <row r="829" spans="82:85" x14ac:dyDescent="0.25">
      <c r="CD829" s="4">
        <v>46136</v>
      </c>
      <c r="CE829" s="68" t="s">
        <v>84</v>
      </c>
      <c r="CF829" s="68" t="s">
        <v>81</v>
      </c>
      <c r="CG829" t="s">
        <v>99</v>
      </c>
    </row>
    <row r="830" spans="82:85" x14ac:dyDescent="0.25">
      <c r="CD830" s="4">
        <v>46136</v>
      </c>
      <c r="CE830" s="68" t="s">
        <v>84</v>
      </c>
      <c r="CF830" s="68" t="s">
        <v>74</v>
      </c>
      <c r="CG830" t="s">
        <v>92</v>
      </c>
    </row>
    <row r="831" spans="82:85" x14ac:dyDescent="0.25">
      <c r="CD831" s="4">
        <v>46137</v>
      </c>
      <c r="CE831" s="68" t="s">
        <v>85</v>
      </c>
      <c r="CF831" s="68" t="s">
        <v>81</v>
      </c>
      <c r="CG831" t="s">
        <v>87</v>
      </c>
    </row>
    <row r="832" spans="82:85" x14ac:dyDescent="0.25">
      <c r="CD832" s="4">
        <v>46137</v>
      </c>
      <c r="CE832" s="68" t="s">
        <v>85</v>
      </c>
      <c r="CF832" s="68" t="s">
        <v>81</v>
      </c>
      <c r="CG832" t="s">
        <v>100</v>
      </c>
    </row>
    <row r="833" spans="82:85" x14ac:dyDescent="0.25">
      <c r="CD833" s="4">
        <v>46137</v>
      </c>
      <c r="CE833" s="68" t="s">
        <v>85</v>
      </c>
      <c r="CF833" s="68" t="s">
        <v>81</v>
      </c>
      <c r="CG833" t="s">
        <v>104</v>
      </c>
    </row>
    <row r="834" spans="82:85" x14ac:dyDescent="0.25">
      <c r="CD834" s="4">
        <v>46137</v>
      </c>
      <c r="CE834" s="68" t="s">
        <v>85</v>
      </c>
      <c r="CF834" s="68" t="s">
        <v>74</v>
      </c>
      <c r="CG834" t="s">
        <v>88</v>
      </c>
    </row>
    <row r="835" spans="82:85" x14ac:dyDescent="0.25">
      <c r="CD835" s="4">
        <v>46138</v>
      </c>
      <c r="CE835" s="68" t="s">
        <v>85</v>
      </c>
      <c r="CF835" s="68" t="s">
        <v>81</v>
      </c>
      <c r="CG835" t="s">
        <v>91</v>
      </c>
    </row>
    <row r="836" spans="82:85" x14ac:dyDescent="0.25">
      <c r="CD836" s="4">
        <v>46138</v>
      </c>
      <c r="CE836" s="68" t="s">
        <v>85</v>
      </c>
      <c r="CF836" s="68" t="s">
        <v>81</v>
      </c>
      <c r="CG836" t="s">
        <v>93</v>
      </c>
    </row>
    <row r="837" spans="82:85" x14ac:dyDescent="0.25">
      <c r="CD837" s="4">
        <v>46138</v>
      </c>
      <c r="CE837" s="68" t="s">
        <v>85</v>
      </c>
      <c r="CF837" s="68" t="s">
        <v>81</v>
      </c>
      <c r="CG837" t="s">
        <v>94</v>
      </c>
    </row>
    <row r="838" spans="82:85" x14ac:dyDescent="0.25">
      <c r="CD838" s="4">
        <v>46138</v>
      </c>
      <c r="CE838" s="68" t="s">
        <v>85</v>
      </c>
      <c r="CF838" s="68" t="s">
        <v>74</v>
      </c>
      <c r="CG838" t="s">
        <v>105</v>
      </c>
    </row>
    <row r="839" spans="82:85" x14ac:dyDescent="0.25">
      <c r="CD839" s="4">
        <v>46139</v>
      </c>
      <c r="CE839" s="68" t="s">
        <v>84</v>
      </c>
      <c r="CF839" s="68" t="s">
        <v>81</v>
      </c>
      <c r="CG839" t="s">
        <v>134</v>
      </c>
    </row>
    <row r="840" spans="82:85" x14ac:dyDescent="0.25">
      <c r="CD840" s="4">
        <v>46139</v>
      </c>
      <c r="CE840" s="68" t="s">
        <v>84</v>
      </c>
      <c r="CF840" s="68" t="s">
        <v>81</v>
      </c>
      <c r="CG840" t="s">
        <v>92</v>
      </c>
    </row>
    <row r="841" spans="82:85" x14ac:dyDescent="0.25">
      <c r="CD841" s="4">
        <v>46139</v>
      </c>
      <c r="CE841" s="68" t="s">
        <v>84</v>
      </c>
      <c r="CF841" s="68" t="s">
        <v>81</v>
      </c>
      <c r="CG841" t="s">
        <v>101</v>
      </c>
    </row>
    <row r="842" spans="82:85" x14ac:dyDescent="0.25">
      <c r="CD842" s="4">
        <v>46139</v>
      </c>
      <c r="CE842" s="68" t="s">
        <v>84</v>
      </c>
      <c r="CF842" s="68" t="s">
        <v>74</v>
      </c>
      <c r="CG842" t="s">
        <v>107</v>
      </c>
    </row>
    <row r="843" spans="82:85" x14ac:dyDescent="0.25">
      <c r="CD843" s="4">
        <v>46140</v>
      </c>
      <c r="CE843" s="68" t="s">
        <v>84</v>
      </c>
      <c r="CF843" s="68" t="s">
        <v>81</v>
      </c>
      <c r="CG843" t="s">
        <v>89</v>
      </c>
    </row>
    <row r="844" spans="82:85" x14ac:dyDescent="0.25">
      <c r="CD844" s="4">
        <v>46140</v>
      </c>
      <c r="CE844" s="68" t="s">
        <v>84</v>
      </c>
      <c r="CF844" s="68" t="s">
        <v>81</v>
      </c>
      <c r="CG844" t="s">
        <v>88</v>
      </c>
    </row>
    <row r="845" spans="82:85" x14ac:dyDescent="0.25">
      <c r="CD845" s="4">
        <v>46140</v>
      </c>
      <c r="CE845" s="68" t="s">
        <v>84</v>
      </c>
      <c r="CF845" s="68" t="s">
        <v>81</v>
      </c>
      <c r="CG845" t="s">
        <v>105</v>
      </c>
    </row>
    <row r="846" spans="82:85" x14ac:dyDescent="0.25">
      <c r="CD846" s="4">
        <v>46140</v>
      </c>
      <c r="CE846" s="68" t="s">
        <v>84</v>
      </c>
      <c r="CF846" s="68" t="s">
        <v>74</v>
      </c>
      <c r="CG846" t="s">
        <v>87</v>
      </c>
    </row>
    <row r="847" spans="82:85" x14ac:dyDescent="0.25">
      <c r="CD847" s="4">
        <v>46141</v>
      </c>
      <c r="CE847" s="68" t="s">
        <v>84</v>
      </c>
      <c r="CF847" s="68" t="s">
        <v>81</v>
      </c>
      <c r="CG847" t="s">
        <v>91</v>
      </c>
    </row>
    <row r="848" spans="82:85" x14ac:dyDescent="0.25">
      <c r="CD848" s="4">
        <v>46141</v>
      </c>
      <c r="CE848" s="68" t="s">
        <v>84</v>
      </c>
      <c r="CF848" s="68" t="s">
        <v>81</v>
      </c>
      <c r="CG848" t="s">
        <v>104</v>
      </c>
    </row>
    <row r="849" spans="82:85" x14ac:dyDescent="0.25">
      <c r="CD849" s="4">
        <v>46141</v>
      </c>
      <c r="CE849" s="68" t="s">
        <v>84</v>
      </c>
      <c r="CF849" s="68" t="s">
        <v>81</v>
      </c>
      <c r="CG849" t="s">
        <v>100</v>
      </c>
    </row>
    <row r="850" spans="82:85" x14ac:dyDescent="0.25">
      <c r="CD850" s="4">
        <v>46141</v>
      </c>
      <c r="CE850" s="68" t="s">
        <v>84</v>
      </c>
      <c r="CF850" s="68" t="s">
        <v>74</v>
      </c>
      <c r="CG850" t="s">
        <v>102</v>
      </c>
    </row>
    <row r="851" spans="82:85" x14ac:dyDescent="0.25">
      <c r="CD851" s="4">
        <v>46142</v>
      </c>
      <c r="CE851" s="68" t="s">
        <v>84</v>
      </c>
      <c r="CF851" s="68" t="s">
        <v>81</v>
      </c>
      <c r="CG851" t="s">
        <v>94</v>
      </c>
    </row>
    <row r="852" spans="82:85" x14ac:dyDescent="0.25">
      <c r="CD852" s="4">
        <v>46142</v>
      </c>
      <c r="CE852" s="68" t="s">
        <v>84</v>
      </c>
      <c r="CF852" s="68" t="s">
        <v>81</v>
      </c>
      <c r="CG852" t="s">
        <v>93</v>
      </c>
    </row>
    <row r="853" spans="82:85" x14ac:dyDescent="0.25">
      <c r="CD853" s="4">
        <v>46142</v>
      </c>
      <c r="CE853" s="68" t="s">
        <v>84</v>
      </c>
      <c r="CF853" s="68" t="s">
        <v>81</v>
      </c>
      <c r="CG853" t="s">
        <v>95</v>
      </c>
    </row>
    <row r="854" spans="82:85" x14ac:dyDescent="0.25">
      <c r="CD854" s="4">
        <v>46142</v>
      </c>
      <c r="CE854" s="68" t="s">
        <v>84</v>
      </c>
      <c r="CF854" s="68" t="s">
        <v>74</v>
      </c>
      <c r="CG854" t="s">
        <v>98</v>
      </c>
    </row>
    <row r="855" spans="82:85" x14ac:dyDescent="0.25">
      <c r="CD855" s="4">
        <v>46143</v>
      </c>
      <c r="CE855" s="68" t="s">
        <v>84</v>
      </c>
      <c r="CF855" s="68" t="s">
        <v>81</v>
      </c>
      <c r="CG855" t="s">
        <v>97</v>
      </c>
    </row>
    <row r="856" spans="82:85" x14ac:dyDescent="0.25">
      <c r="CD856" s="4">
        <v>46143</v>
      </c>
      <c r="CE856" s="68" t="s">
        <v>84</v>
      </c>
      <c r="CF856" s="68" t="s">
        <v>81</v>
      </c>
      <c r="CG856" t="s">
        <v>106</v>
      </c>
    </row>
    <row r="857" spans="82:85" x14ac:dyDescent="0.25">
      <c r="CD857" s="4">
        <v>46143</v>
      </c>
      <c r="CE857" s="68" t="s">
        <v>84</v>
      </c>
      <c r="CF857" s="68" t="s">
        <v>81</v>
      </c>
      <c r="CG857" t="s">
        <v>108</v>
      </c>
    </row>
    <row r="858" spans="82:85" x14ac:dyDescent="0.25">
      <c r="CD858" s="4">
        <v>46143</v>
      </c>
      <c r="CE858" s="68" t="s">
        <v>84</v>
      </c>
      <c r="CF858" s="68" t="s">
        <v>74</v>
      </c>
      <c r="CG858" t="s">
        <v>135</v>
      </c>
    </row>
    <row r="859" spans="82:85" x14ac:dyDescent="0.25">
      <c r="CD859" s="4">
        <v>46144</v>
      </c>
      <c r="CE859" s="68" t="s">
        <v>85</v>
      </c>
      <c r="CF859" s="68" t="s">
        <v>81</v>
      </c>
      <c r="CG859" t="s">
        <v>133</v>
      </c>
    </row>
    <row r="860" spans="82:85" x14ac:dyDescent="0.25">
      <c r="CD860" s="4">
        <v>46144</v>
      </c>
      <c r="CE860" s="68" t="s">
        <v>85</v>
      </c>
      <c r="CF860" s="68" t="s">
        <v>81</v>
      </c>
      <c r="CG860" t="s">
        <v>90</v>
      </c>
    </row>
    <row r="861" spans="82:85" x14ac:dyDescent="0.25">
      <c r="CD861" s="4">
        <v>46144</v>
      </c>
      <c r="CE861" s="68" t="s">
        <v>85</v>
      </c>
      <c r="CF861" s="68" t="s">
        <v>81</v>
      </c>
      <c r="CG861" t="s">
        <v>96</v>
      </c>
    </row>
    <row r="862" spans="82:85" x14ac:dyDescent="0.25">
      <c r="CD862" s="4">
        <v>46144</v>
      </c>
      <c r="CE862" s="68" t="s">
        <v>85</v>
      </c>
      <c r="CF862" s="68" t="s">
        <v>74</v>
      </c>
      <c r="CG862" t="s">
        <v>99</v>
      </c>
    </row>
    <row r="863" spans="82:85" x14ac:dyDescent="0.25">
      <c r="CD863" s="4">
        <v>46145</v>
      </c>
      <c r="CE863" s="68" t="s">
        <v>85</v>
      </c>
      <c r="CF863" s="68" t="s">
        <v>81</v>
      </c>
      <c r="CG863" t="s">
        <v>103</v>
      </c>
    </row>
    <row r="864" spans="82:85" x14ac:dyDescent="0.25">
      <c r="CD864" s="4">
        <v>46145</v>
      </c>
      <c r="CE864" s="68" t="s">
        <v>85</v>
      </c>
      <c r="CF864" s="68" t="s">
        <v>81</v>
      </c>
      <c r="CG864" t="s">
        <v>101</v>
      </c>
    </row>
    <row r="865" spans="82:85" x14ac:dyDescent="0.25">
      <c r="CD865" s="4">
        <v>46145</v>
      </c>
      <c r="CE865" s="68" t="s">
        <v>85</v>
      </c>
      <c r="CF865" s="68" t="s">
        <v>81</v>
      </c>
      <c r="CG865" t="s">
        <v>134</v>
      </c>
    </row>
    <row r="866" spans="82:85" x14ac:dyDescent="0.25">
      <c r="CD866" s="4">
        <v>46145</v>
      </c>
      <c r="CE866" s="68" t="s">
        <v>85</v>
      </c>
      <c r="CF866" s="68" t="s">
        <v>74</v>
      </c>
      <c r="CG866" t="s">
        <v>91</v>
      </c>
    </row>
    <row r="867" spans="82:85" x14ac:dyDescent="0.25">
      <c r="CD867" s="4">
        <v>46146</v>
      </c>
      <c r="CE867" s="68" t="s">
        <v>84</v>
      </c>
      <c r="CF867" s="68" t="s">
        <v>81</v>
      </c>
      <c r="CG867" t="s">
        <v>87</v>
      </c>
    </row>
    <row r="868" spans="82:85" x14ac:dyDescent="0.25">
      <c r="CD868" s="4">
        <v>46146</v>
      </c>
      <c r="CE868" s="68" t="s">
        <v>84</v>
      </c>
      <c r="CF868" s="68" t="s">
        <v>81</v>
      </c>
      <c r="CG868" t="s">
        <v>92</v>
      </c>
    </row>
    <row r="869" spans="82:85" x14ac:dyDescent="0.25">
      <c r="CD869" s="4">
        <v>46146</v>
      </c>
      <c r="CE869" s="68" t="s">
        <v>84</v>
      </c>
      <c r="CF869" s="68" t="s">
        <v>81</v>
      </c>
      <c r="CG869" t="s">
        <v>98</v>
      </c>
    </row>
    <row r="870" spans="82:85" x14ac:dyDescent="0.25">
      <c r="CD870" s="4">
        <v>46146</v>
      </c>
      <c r="CE870" s="68" t="s">
        <v>84</v>
      </c>
      <c r="CF870" s="68" t="s">
        <v>74</v>
      </c>
      <c r="CG870" t="s">
        <v>104</v>
      </c>
    </row>
    <row r="871" spans="82:85" x14ac:dyDescent="0.25">
      <c r="CD871" s="4">
        <v>46147</v>
      </c>
      <c r="CE871" s="68" t="s">
        <v>84</v>
      </c>
      <c r="CF871" s="68" t="s">
        <v>81</v>
      </c>
      <c r="CG871" t="s">
        <v>88</v>
      </c>
    </row>
    <row r="872" spans="82:85" x14ac:dyDescent="0.25">
      <c r="CD872" s="4">
        <v>46147</v>
      </c>
      <c r="CE872" s="68" t="s">
        <v>84</v>
      </c>
      <c r="CF872" s="68" t="s">
        <v>81</v>
      </c>
      <c r="CG872" t="s">
        <v>107</v>
      </c>
    </row>
    <row r="873" spans="82:85" x14ac:dyDescent="0.25">
      <c r="CD873" s="4">
        <v>46147</v>
      </c>
      <c r="CE873" s="68" t="s">
        <v>84</v>
      </c>
      <c r="CF873" s="68" t="s">
        <v>81</v>
      </c>
      <c r="CG873" t="s">
        <v>102</v>
      </c>
    </row>
    <row r="874" spans="82:85" x14ac:dyDescent="0.25">
      <c r="CD874" s="4">
        <v>46147</v>
      </c>
      <c r="CE874" s="68" t="s">
        <v>84</v>
      </c>
      <c r="CF874" s="68" t="s">
        <v>74</v>
      </c>
      <c r="CG874" t="s">
        <v>95</v>
      </c>
    </row>
    <row r="875" spans="82:85" x14ac:dyDescent="0.25">
      <c r="CD875" s="4">
        <v>46148</v>
      </c>
      <c r="CE875" s="68" t="s">
        <v>84</v>
      </c>
      <c r="CF875" s="68" t="s">
        <v>81</v>
      </c>
      <c r="CG875" t="s">
        <v>105</v>
      </c>
    </row>
    <row r="876" spans="82:85" x14ac:dyDescent="0.25">
      <c r="CD876" s="4">
        <v>46148</v>
      </c>
      <c r="CE876" s="68" t="s">
        <v>84</v>
      </c>
      <c r="CF876" s="68" t="s">
        <v>81</v>
      </c>
      <c r="CG876" t="s">
        <v>89</v>
      </c>
    </row>
    <row r="877" spans="82:85" x14ac:dyDescent="0.25">
      <c r="CD877" s="4">
        <v>46148</v>
      </c>
      <c r="CE877" s="68" t="s">
        <v>84</v>
      </c>
      <c r="CF877" s="68" t="s">
        <v>81</v>
      </c>
      <c r="CG877" t="s">
        <v>99</v>
      </c>
    </row>
    <row r="878" spans="82:85" x14ac:dyDescent="0.25">
      <c r="CD878" s="4">
        <v>46148</v>
      </c>
      <c r="CE878" s="68" t="s">
        <v>84</v>
      </c>
      <c r="CF878" s="68" t="s">
        <v>74</v>
      </c>
      <c r="CG878" t="s">
        <v>100</v>
      </c>
    </row>
    <row r="879" spans="82:85" x14ac:dyDescent="0.25">
      <c r="CD879" s="4">
        <v>46149</v>
      </c>
      <c r="CE879" s="68" t="s">
        <v>84</v>
      </c>
      <c r="CF879" s="68" t="s">
        <v>81</v>
      </c>
      <c r="CG879" t="s">
        <v>135</v>
      </c>
    </row>
    <row r="880" spans="82:85" x14ac:dyDescent="0.25">
      <c r="CD880" s="4">
        <v>46149</v>
      </c>
      <c r="CE880" s="68" t="s">
        <v>84</v>
      </c>
      <c r="CF880" s="68" t="s">
        <v>81</v>
      </c>
      <c r="CG880" t="s">
        <v>94</v>
      </c>
    </row>
    <row r="881" spans="82:85" x14ac:dyDescent="0.25">
      <c r="CD881" s="4">
        <v>46149</v>
      </c>
      <c r="CE881" s="68" t="s">
        <v>84</v>
      </c>
      <c r="CF881" s="68" t="s">
        <v>81</v>
      </c>
      <c r="CG881" t="s">
        <v>93</v>
      </c>
    </row>
    <row r="882" spans="82:85" x14ac:dyDescent="0.25">
      <c r="CD882" s="4">
        <v>46149</v>
      </c>
      <c r="CE882" s="68" t="s">
        <v>84</v>
      </c>
      <c r="CF882" s="68" t="s">
        <v>74</v>
      </c>
      <c r="CG882" t="s">
        <v>108</v>
      </c>
    </row>
    <row r="883" spans="82:85" x14ac:dyDescent="0.25">
      <c r="CD883" s="4">
        <v>46150</v>
      </c>
      <c r="CE883" s="68" t="s">
        <v>84</v>
      </c>
      <c r="CF883" s="68" t="s">
        <v>81</v>
      </c>
      <c r="CG883" t="s">
        <v>96</v>
      </c>
    </row>
    <row r="884" spans="82:85" x14ac:dyDescent="0.25">
      <c r="CD884" s="4">
        <v>46150</v>
      </c>
      <c r="CE884" s="68" t="s">
        <v>84</v>
      </c>
      <c r="CF884" s="68" t="s">
        <v>81</v>
      </c>
      <c r="CG884" t="s">
        <v>103</v>
      </c>
    </row>
    <row r="885" spans="82:85" x14ac:dyDescent="0.25">
      <c r="CD885" s="4">
        <v>46150</v>
      </c>
      <c r="CE885" s="68" t="s">
        <v>84</v>
      </c>
      <c r="CF885" s="68" t="s">
        <v>81</v>
      </c>
      <c r="CG885" t="s">
        <v>90</v>
      </c>
    </row>
    <row r="886" spans="82:85" x14ac:dyDescent="0.25">
      <c r="CD886" s="4">
        <v>46150</v>
      </c>
      <c r="CE886" s="68" t="s">
        <v>84</v>
      </c>
      <c r="CF886" s="68" t="s">
        <v>74</v>
      </c>
      <c r="CG886" t="s">
        <v>97</v>
      </c>
    </row>
    <row r="887" spans="82:85" x14ac:dyDescent="0.25">
      <c r="CD887" s="4">
        <v>46151</v>
      </c>
      <c r="CE887" s="68" t="s">
        <v>85</v>
      </c>
      <c r="CF887" s="68" t="s">
        <v>81</v>
      </c>
      <c r="CG887" t="s">
        <v>106</v>
      </c>
    </row>
    <row r="888" spans="82:85" x14ac:dyDescent="0.25">
      <c r="CD888" s="4">
        <v>46151</v>
      </c>
      <c r="CE888" s="68" t="s">
        <v>85</v>
      </c>
      <c r="CF888" s="68" t="s">
        <v>81</v>
      </c>
      <c r="CG888" t="s">
        <v>133</v>
      </c>
    </row>
    <row r="889" spans="82:85" x14ac:dyDescent="0.25">
      <c r="CD889" s="4">
        <v>46151</v>
      </c>
      <c r="CE889" s="68" t="s">
        <v>85</v>
      </c>
      <c r="CF889" s="68" t="s">
        <v>81</v>
      </c>
      <c r="CG889" t="s">
        <v>95</v>
      </c>
    </row>
    <row r="890" spans="82:85" x14ac:dyDescent="0.25">
      <c r="CD890" s="4">
        <v>46151</v>
      </c>
      <c r="CE890" s="68" t="s">
        <v>85</v>
      </c>
      <c r="CF890" s="68" t="s">
        <v>74</v>
      </c>
      <c r="CG890" t="s">
        <v>93</v>
      </c>
    </row>
    <row r="891" spans="82:85" x14ac:dyDescent="0.25">
      <c r="CD891" s="4">
        <v>46152</v>
      </c>
      <c r="CE891" s="68" t="s">
        <v>85</v>
      </c>
      <c r="CF891" s="68" t="s">
        <v>81</v>
      </c>
      <c r="CG891" t="s">
        <v>105</v>
      </c>
    </row>
    <row r="892" spans="82:85" x14ac:dyDescent="0.25">
      <c r="CD892" s="4">
        <v>46152</v>
      </c>
      <c r="CE892" s="68" t="s">
        <v>85</v>
      </c>
      <c r="CF892" s="68" t="s">
        <v>81</v>
      </c>
      <c r="CG892" t="s">
        <v>107</v>
      </c>
    </row>
    <row r="893" spans="82:85" x14ac:dyDescent="0.25">
      <c r="CD893" s="4">
        <v>46152</v>
      </c>
      <c r="CE893" s="68" t="s">
        <v>85</v>
      </c>
      <c r="CF893" s="68" t="s">
        <v>81</v>
      </c>
      <c r="CG893" t="s">
        <v>102</v>
      </c>
    </row>
    <row r="894" spans="82:85" x14ac:dyDescent="0.25">
      <c r="CD894" s="4">
        <v>46152</v>
      </c>
      <c r="CE894" s="68" t="s">
        <v>85</v>
      </c>
      <c r="CF894" s="68" t="s">
        <v>74</v>
      </c>
      <c r="CG894" t="s">
        <v>94</v>
      </c>
    </row>
    <row r="895" spans="82:85" x14ac:dyDescent="0.25">
      <c r="CD895" s="4">
        <v>46153</v>
      </c>
      <c r="CE895" s="68" t="s">
        <v>84</v>
      </c>
      <c r="CF895" s="68" t="s">
        <v>81</v>
      </c>
      <c r="CG895" t="s">
        <v>100</v>
      </c>
    </row>
    <row r="896" spans="82:85" x14ac:dyDescent="0.25">
      <c r="CD896" s="4">
        <v>46153</v>
      </c>
      <c r="CE896" s="68" t="s">
        <v>84</v>
      </c>
      <c r="CF896" s="68" t="s">
        <v>81</v>
      </c>
      <c r="CG896" t="s">
        <v>91</v>
      </c>
    </row>
    <row r="897" spans="82:85" x14ac:dyDescent="0.25">
      <c r="CD897" s="4">
        <v>46153</v>
      </c>
      <c r="CE897" s="68" t="s">
        <v>84</v>
      </c>
      <c r="CF897" s="68" t="s">
        <v>81</v>
      </c>
      <c r="CG897" t="s">
        <v>104</v>
      </c>
    </row>
    <row r="898" spans="82:85" x14ac:dyDescent="0.25">
      <c r="CD898" s="4">
        <v>46153</v>
      </c>
      <c r="CE898" s="68" t="s">
        <v>84</v>
      </c>
      <c r="CF898" s="68" t="s">
        <v>74</v>
      </c>
      <c r="CG898" t="s">
        <v>90</v>
      </c>
    </row>
    <row r="899" spans="82:85" x14ac:dyDescent="0.25">
      <c r="CD899" s="4">
        <v>46154</v>
      </c>
      <c r="CE899" s="68" t="s">
        <v>84</v>
      </c>
      <c r="CF899" s="68" t="s">
        <v>81</v>
      </c>
      <c r="CG899" t="s">
        <v>101</v>
      </c>
    </row>
    <row r="900" spans="82:85" x14ac:dyDescent="0.25">
      <c r="CD900" s="4">
        <v>46154</v>
      </c>
      <c r="CE900" s="68" t="s">
        <v>84</v>
      </c>
      <c r="CF900" s="68" t="s">
        <v>81</v>
      </c>
      <c r="CG900" t="s">
        <v>134</v>
      </c>
    </row>
    <row r="901" spans="82:85" x14ac:dyDescent="0.25">
      <c r="CD901" s="4">
        <v>46154</v>
      </c>
      <c r="CE901" s="68" t="s">
        <v>84</v>
      </c>
      <c r="CF901" s="68" t="s">
        <v>81</v>
      </c>
      <c r="CG901" t="s">
        <v>87</v>
      </c>
    </row>
    <row r="902" spans="82:85" x14ac:dyDescent="0.25">
      <c r="CD902" s="4">
        <v>46154</v>
      </c>
      <c r="CE902" s="68" t="s">
        <v>84</v>
      </c>
      <c r="CF902" s="68" t="s">
        <v>74</v>
      </c>
      <c r="CG902" t="s">
        <v>103</v>
      </c>
    </row>
    <row r="903" spans="82:85" x14ac:dyDescent="0.25">
      <c r="CD903" s="4">
        <v>46155</v>
      </c>
      <c r="CE903" s="68" t="s">
        <v>84</v>
      </c>
      <c r="CF903" s="68" t="s">
        <v>81</v>
      </c>
      <c r="CG903" t="s">
        <v>98</v>
      </c>
    </row>
    <row r="904" spans="82:85" x14ac:dyDescent="0.25">
      <c r="CD904" s="4">
        <v>46155</v>
      </c>
      <c r="CE904" s="68" t="s">
        <v>84</v>
      </c>
      <c r="CF904" s="68" t="s">
        <v>81</v>
      </c>
      <c r="CG904" t="s">
        <v>89</v>
      </c>
    </row>
    <row r="905" spans="82:85" x14ac:dyDescent="0.25">
      <c r="CD905" s="4">
        <v>46155</v>
      </c>
      <c r="CE905" s="68" t="s">
        <v>84</v>
      </c>
      <c r="CF905" s="68" t="s">
        <v>81</v>
      </c>
      <c r="CG905" t="s">
        <v>92</v>
      </c>
    </row>
    <row r="906" spans="82:85" x14ac:dyDescent="0.25">
      <c r="CD906" s="4">
        <v>46155</v>
      </c>
      <c r="CE906" s="68" t="s">
        <v>84</v>
      </c>
      <c r="CF906" s="68" t="s">
        <v>74</v>
      </c>
      <c r="CG906" t="s">
        <v>96</v>
      </c>
    </row>
    <row r="907" spans="82:85" x14ac:dyDescent="0.25">
      <c r="CD907" s="4">
        <v>46156</v>
      </c>
      <c r="CE907" s="68" t="s">
        <v>84</v>
      </c>
      <c r="CF907" s="68" t="s">
        <v>81</v>
      </c>
      <c r="CG907" t="s">
        <v>88</v>
      </c>
    </row>
    <row r="908" spans="82:85" x14ac:dyDescent="0.25">
      <c r="CD908" s="4">
        <v>46156</v>
      </c>
      <c r="CE908" s="68" t="s">
        <v>84</v>
      </c>
      <c r="CF908" s="68" t="s">
        <v>81</v>
      </c>
      <c r="CG908" t="s">
        <v>97</v>
      </c>
    </row>
    <row r="909" spans="82:85" x14ac:dyDescent="0.25">
      <c r="CD909" s="4">
        <v>46156</v>
      </c>
      <c r="CE909" s="68" t="s">
        <v>84</v>
      </c>
      <c r="CF909" s="68" t="s">
        <v>81</v>
      </c>
      <c r="CG909" t="s">
        <v>99</v>
      </c>
    </row>
    <row r="910" spans="82:85" x14ac:dyDescent="0.25">
      <c r="CD910" s="4">
        <v>46156</v>
      </c>
      <c r="CE910" s="68" t="s">
        <v>84</v>
      </c>
      <c r="CF910" s="68" t="s">
        <v>74</v>
      </c>
      <c r="CG910" t="s">
        <v>106</v>
      </c>
    </row>
    <row r="911" spans="82:85" x14ac:dyDescent="0.25">
      <c r="CD911" s="4">
        <v>46157</v>
      </c>
      <c r="CE911" s="68" t="s">
        <v>84</v>
      </c>
      <c r="CF911" s="68" t="s">
        <v>81</v>
      </c>
      <c r="CG911" t="s">
        <v>108</v>
      </c>
    </row>
    <row r="912" spans="82:85" x14ac:dyDescent="0.25">
      <c r="CD912" s="4">
        <v>46157</v>
      </c>
      <c r="CE912" s="68" t="s">
        <v>84</v>
      </c>
      <c r="CF912" s="68" t="s">
        <v>81</v>
      </c>
      <c r="CG912" t="s">
        <v>135</v>
      </c>
    </row>
    <row r="913" spans="82:85" x14ac:dyDescent="0.25">
      <c r="CD913" s="4">
        <v>46157</v>
      </c>
      <c r="CE913" s="68" t="s">
        <v>84</v>
      </c>
      <c r="CF913" s="68" t="s">
        <v>81</v>
      </c>
      <c r="CG913" t="s">
        <v>133</v>
      </c>
    </row>
    <row r="914" spans="82:85" x14ac:dyDescent="0.25">
      <c r="CD914" s="4">
        <v>46157</v>
      </c>
      <c r="CE914" s="68" t="s">
        <v>84</v>
      </c>
      <c r="CF914" s="68" t="s">
        <v>74</v>
      </c>
      <c r="CG914" t="s">
        <v>101</v>
      </c>
    </row>
    <row r="915" spans="82:85" x14ac:dyDescent="0.25">
      <c r="CD915" s="4">
        <v>46158</v>
      </c>
      <c r="CE915" s="68" t="s">
        <v>85</v>
      </c>
      <c r="CF915" s="68" t="s">
        <v>81</v>
      </c>
      <c r="CG915" t="s">
        <v>98</v>
      </c>
    </row>
    <row r="916" spans="82:85" x14ac:dyDescent="0.25">
      <c r="CD916" s="4">
        <v>46158</v>
      </c>
      <c r="CE916" s="68" t="s">
        <v>85</v>
      </c>
      <c r="CF916" s="68" t="s">
        <v>81</v>
      </c>
      <c r="CG916" t="s">
        <v>92</v>
      </c>
    </row>
    <row r="917" spans="82:85" x14ac:dyDescent="0.25">
      <c r="CD917" s="4">
        <v>46158</v>
      </c>
      <c r="CE917" s="68" t="s">
        <v>85</v>
      </c>
      <c r="CF917" s="68" t="s">
        <v>81</v>
      </c>
      <c r="CG917" t="s">
        <v>89</v>
      </c>
    </row>
    <row r="918" spans="82:85" x14ac:dyDescent="0.25">
      <c r="CD918" s="4">
        <v>46158</v>
      </c>
      <c r="CE918" s="68" t="s">
        <v>85</v>
      </c>
      <c r="CF918" s="68" t="s">
        <v>74</v>
      </c>
      <c r="CG918" t="s">
        <v>102</v>
      </c>
    </row>
    <row r="919" spans="82:85" x14ac:dyDescent="0.25">
      <c r="CD919" s="4">
        <v>46159</v>
      </c>
      <c r="CE919" s="68" t="s">
        <v>85</v>
      </c>
      <c r="CF919" s="68" t="s">
        <v>81</v>
      </c>
      <c r="CG919" t="s">
        <v>88</v>
      </c>
    </row>
    <row r="920" spans="82:85" x14ac:dyDescent="0.25">
      <c r="CD920" s="4">
        <v>46159</v>
      </c>
      <c r="CE920" s="68" t="s">
        <v>85</v>
      </c>
      <c r="CF920" s="68" t="s">
        <v>81</v>
      </c>
      <c r="CG920" t="s">
        <v>97</v>
      </c>
    </row>
    <row r="921" spans="82:85" x14ac:dyDescent="0.25">
      <c r="CD921" s="4">
        <v>46159</v>
      </c>
      <c r="CE921" s="68" t="s">
        <v>85</v>
      </c>
      <c r="CF921" s="68" t="s">
        <v>81</v>
      </c>
      <c r="CG921" t="s">
        <v>108</v>
      </c>
    </row>
    <row r="922" spans="82:85" x14ac:dyDescent="0.25">
      <c r="CD922" s="4">
        <v>46159</v>
      </c>
      <c r="CE922" s="68" t="s">
        <v>85</v>
      </c>
      <c r="CF922" s="68" t="s">
        <v>74</v>
      </c>
      <c r="CG922" t="s">
        <v>133</v>
      </c>
    </row>
    <row r="923" spans="82:85" x14ac:dyDescent="0.25">
      <c r="CD923" s="4">
        <v>46160</v>
      </c>
      <c r="CE923" s="68" t="s">
        <v>84</v>
      </c>
      <c r="CF923" s="68" t="s">
        <v>81</v>
      </c>
      <c r="CG923" t="s">
        <v>94</v>
      </c>
    </row>
    <row r="924" spans="82:85" x14ac:dyDescent="0.25">
      <c r="CD924" s="4">
        <v>46160</v>
      </c>
      <c r="CE924" s="68" t="s">
        <v>84</v>
      </c>
      <c r="CF924" s="68" t="s">
        <v>81</v>
      </c>
      <c r="CG924" t="s">
        <v>91</v>
      </c>
    </row>
    <row r="925" spans="82:85" x14ac:dyDescent="0.25">
      <c r="CD925" s="4">
        <v>46160</v>
      </c>
      <c r="CE925" s="68" t="s">
        <v>84</v>
      </c>
      <c r="CF925" s="68" t="s">
        <v>81</v>
      </c>
      <c r="CG925" t="s">
        <v>104</v>
      </c>
    </row>
    <row r="926" spans="82:85" x14ac:dyDescent="0.25">
      <c r="CD926" s="4">
        <v>46160</v>
      </c>
      <c r="CE926" s="68" t="s">
        <v>84</v>
      </c>
      <c r="CF926" s="68" t="s">
        <v>74</v>
      </c>
      <c r="CG926" t="s">
        <v>107</v>
      </c>
    </row>
    <row r="927" spans="82:85" x14ac:dyDescent="0.25">
      <c r="CD927" s="4">
        <v>46161</v>
      </c>
      <c r="CE927" s="68" t="s">
        <v>84</v>
      </c>
      <c r="CF927" s="68" t="s">
        <v>81</v>
      </c>
      <c r="CG927" t="s">
        <v>100</v>
      </c>
    </row>
    <row r="928" spans="82:85" x14ac:dyDescent="0.25">
      <c r="CD928" s="4">
        <v>46161</v>
      </c>
      <c r="CE928" s="68" t="s">
        <v>84</v>
      </c>
      <c r="CF928" s="68" t="s">
        <v>81</v>
      </c>
      <c r="CG928" t="s">
        <v>95</v>
      </c>
    </row>
    <row r="929" spans="82:85" x14ac:dyDescent="0.25">
      <c r="CD929" s="4">
        <v>46161</v>
      </c>
      <c r="CE929" s="68" t="s">
        <v>84</v>
      </c>
      <c r="CF929" s="68" t="s">
        <v>81</v>
      </c>
      <c r="CG929" t="s">
        <v>93</v>
      </c>
    </row>
    <row r="930" spans="82:85" x14ac:dyDescent="0.25">
      <c r="CD930" s="4">
        <v>46161</v>
      </c>
      <c r="CE930" s="68" t="s">
        <v>84</v>
      </c>
      <c r="CF930" s="68" t="s">
        <v>74</v>
      </c>
      <c r="CG930" t="s">
        <v>87</v>
      </c>
    </row>
    <row r="931" spans="82:85" x14ac:dyDescent="0.25">
      <c r="CD931" s="4">
        <v>46162</v>
      </c>
      <c r="CE931" s="68" t="s">
        <v>84</v>
      </c>
      <c r="CF931" s="68" t="s">
        <v>81</v>
      </c>
      <c r="CG931" t="s">
        <v>105</v>
      </c>
    </row>
    <row r="932" spans="82:85" x14ac:dyDescent="0.25">
      <c r="CD932" s="4">
        <v>46162</v>
      </c>
      <c r="CE932" s="68" t="s">
        <v>84</v>
      </c>
      <c r="CF932" s="68" t="s">
        <v>81</v>
      </c>
      <c r="CG932" t="s">
        <v>134</v>
      </c>
    </row>
    <row r="933" spans="82:85" x14ac:dyDescent="0.25">
      <c r="CD933" s="4">
        <v>46162</v>
      </c>
      <c r="CE933" s="68" t="s">
        <v>84</v>
      </c>
      <c r="CF933" s="68" t="s">
        <v>81</v>
      </c>
      <c r="CG933" t="s">
        <v>106</v>
      </c>
    </row>
    <row r="934" spans="82:85" x14ac:dyDescent="0.25">
      <c r="CD934" s="4">
        <v>46162</v>
      </c>
      <c r="CE934" s="68" t="s">
        <v>84</v>
      </c>
      <c r="CF934" s="68" t="s">
        <v>74</v>
      </c>
      <c r="CG934" t="s">
        <v>90</v>
      </c>
    </row>
    <row r="935" spans="82:85" x14ac:dyDescent="0.25">
      <c r="CD935" s="4">
        <v>46163</v>
      </c>
      <c r="CE935" s="68" t="s">
        <v>84</v>
      </c>
      <c r="CF935" s="68" t="s">
        <v>81</v>
      </c>
      <c r="CG935" t="s">
        <v>103</v>
      </c>
    </row>
    <row r="936" spans="82:85" x14ac:dyDescent="0.25">
      <c r="CD936" s="4">
        <v>46163</v>
      </c>
      <c r="CE936" s="68" t="s">
        <v>84</v>
      </c>
      <c r="CF936" s="68" t="s">
        <v>81</v>
      </c>
      <c r="CG936" t="s">
        <v>96</v>
      </c>
    </row>
    <row r="937" spans="82:85" x14ac:dyDescent="0.25">
      <c r="CD937" s="4">
        <v>46163</v>
      </c>
      <c r="CE937" s="68" t="s">
        <v>84</v>
      </c>
      <c r="CF937" s="68" t="s">
        <v>81</v>
      </c>
      <c r="CG937" t="s">
        <v>99</v>
      </c>
    </row>
    <row r="938" spans="82:85" x14ac:dyDescent="0.25">
      <c r="CD938" s="4">
        <v>46163</v>
      </c>
      <c r="CE938" s="68" t="s">
        <v>84</v>
      </c>
      <c r="CF938" s="68" t="s">
        <v>74</v>
      </c>
      <c r="CG938" t="s">
        <v>135</v>
      </c>
    </row>
    <row r="939" spans="82:85" x14ac:dyDescent="0.25">
      <c r="CD939" s="4">
        <v>46164</v>
      </c>
      <c r="CE939" s="68" t="s">
        <v>84</v>
      </c>
      <c r="CF939" s="68" t="s">
        <v>81</v>
      </c>
      <c r="CG939" t="s">
        <v>87</v>
      </c>
    </row>
    <row r="940" spans="82:85" x14ac:dyDescent="0.25">
      <c r="CD940" s="4">
        <v>46164</v>
      </c>
      <c r="CE940" s="68" t="s">
        <v>84</v>
      </c>
      <c r="CF940" s="68" t="s">
        <v>81</v>
      </c>
      <c r="CG940" t="s">
        <v>102</v>
      </c>
    </row>
    <row r="941" spans="82:85" x14ac:dyDescent="0.25">
      <c r="CD941" s="4">
        <v>46164</v>
      </c>
      <c r="CE941" s="68" t="s">
        <v>84</v>
      </c>
      <c r="CF941" s="68" t="s">
        <v>81</v>
      </c>
      <c r="CG941" t="s">
        <v>107</v>
      </c>
    </row>
    <row r="942" spans="82:85" x14ac:dyDescent="0.25">
      <c r="CD942" s="4">
        <v>46164</v>
      </c>
      <c r="CE942" s="68" t="s">
        <v>84</v>
      </c>
      <c r="CF942" s="68" t="s">
        <v>74</v>
      </c>
      <c r="CG942" t="s">
        <v>88</v>
      </c>
    </row>
    <row r="943" spans="82:85" x14ac:dyDescent="0.25">
      <c r="CD943" s="4">
        <v>46165</v>
      </c>
      <c r="CE943" s="68" t="s">
        <v>85</v>
      </c>
      <c r="CF943" s="68" t="s">
        <v>81</v>
      </c>
      <c r="CG943" t="s">
        <v>135</v>
      </c>
    </row>
    <row r="944" spans="82:85" x14ac:dyDescent="0.25">
      <c r="CD944" s="4">
        <v>46165</v>
      </c>
      <c r="CE944" s="68" t="s">
        <v>85</v>
      </c>
      <c r="CF944" s="68" t="s">
        <v>81</v>
      </c>
      <c r="CG944" t="s">
        <v>101</v>
      </c>
    </row>
    <row r="945" spans="82:85" x14ac:dyDescent="0.25">
      <c r="CD945" s="4">
        <v>46165</v>
      </c>
      <c r="CE945" s="68" t="s">
        <v>85</v>
      </c>
      <c r="CF945" s="68" t="s">
        <v>81</v>
      </c>
      <c r="CG945" t="s">
        <v>90</v>
      </c>
    </row>
    <row r="946" spans="82:85" x14ac:dyDescent="0.25">
      <c r="CD946" s="4">
        <v>46165</v>
      </c>
      <c r="CE946" s="68" t="s">
        <v>85</v>
      </c>
      <c r="CF946" s="68" t="s">
        <v>74</v>
      </c>
      <c r="CG946" t="s">
        <v>98</v>
      </c>
    </row>
    <row r="947" spans="82:85" x14ac:dyDescent="0.25">
      <c r="CD947" s="4">
        <v>46166</v>
      </c>
      <c r="CE947" s="68" t="s">
        <v>85</v>
      </c>
      <c r="CF947" s="68" t="s">
        <v>81</v>
      </c>
      <c r="CG947" t="s">
        <v>100</v>
      </c>
    </row>
    <row r="948" spans="82:85" x14ac:dyDescent="0.25">
      <c r="CD948" s="4">
        <v>46166</v>
      </c>
      <c r="CE948" s="68" t="s">
        <v>85</v>
      </c>
      <c r="CF948" s="68" t="s">
        <v>81</v>
      </c>
      <c r="CG948" t="s">
        <v>93</v>
      </c>
    </row>
    <row r="949" spans="82:85" x14ac:dyDescent="0.25">
      <c r="CD949" s="4">
        <v>46166</v>
      </c>
      <c r="CE949" s="68" t="s">
        <v>85</v>
      </c>
      <c r="CF949" s="68" t="s">
        <v>81</v>
      </c>
      <c r="CG949" t="s">
        <v>95</v>
      </c>
    </row>
    <row r="950" spans="82:85" x14ac:dyDescent="0.25">
      <c r="CD950" s="4">
        <v>46166</v>
      </c>
      <c r="CE950" s="68" t="s">
        <v>85</v>
      </c>
      <c r="CF950" s="68" t="s">
        <v>74</v>
      </c>
      <c r="CG950" t="s">
        <v>134</v>
      </c>
    </row>
    <row r="951" spans="82:85" x14ac:dyDescent="0.25">
      <c r="CD951" s="4">
        <v>46167</v>
      </c>
      <c r="CE951" s="68" t="s">
        <v>84</v>
      </c>
      <c r="CF951" s="68" t="s">
        <v>81</v>
      </c>
      <c r="CG951" t="s">
        <v>94</v>
      </c>
    </row>
    <row r="952" spans="82:85" x14ac:dyDescent="0.25">
      <c r="CD952" s="4">
        <v>46167</v>
      </c>
      <c r="CE952" s="68" t="s">
        <v>84</v>
      </c>
      <c r="CF952" s="68" t="s">
        <v>81</v>
      </c>
      <c r="CG952" t="s">
        <v>104</v>
      </c>
    </row>
    <row r="953" spans="82:85" x14ac:dyDescent="0.25">
      <c r="CD953" s="4">
        <v>46167</v>
      </c>
      <c r="CE953" s="68" t="s">
        <v>84</v>
      </c>
      <c r="CF953" s="68" t="s">
        <v>81</v>
      </c>
      <c r="CG953" t="s">
        <v>91</v>
      </c>
    </row>
    <row r="954" spans="82:85" x14ac:dyDescent="0.25">
      <c r="CD954" s="4">
        <v>46167</v>
      </c>
      <c r="CE954" s="68" t="s">
        <v>84</v>
      </c>
      <c r="CF954" s="68" t="s">
        <v>74</v>
      </c>
      <c r="CG954" t="s">
        <v>92</v>
      </c>
    </row>
    <row r="955" spans="82:85" x14ac:dyDescent="0.25">
      <c r="CD955" s="4">
        <v>46168</v>
      </c>
      <c r="CE955" s="68" t="s">
        <v>84</v>
      </c>
      <c r="CF955" s="68" t="s">
        <v>81</v>
      </c>
      <c r="CG955" t="s">
        <v>89</v>
      </c>
    </row>
    <row r="956" spans="82:85" x14ac:dyDescent="0.25">
      <c r="CD956" s="4">
        <v>46168</v>
      </c>
      <c r="CE956" s="68" t="s">
        <v>84</v>
      </c>
      <c r="CF956" s="68" t="s">
        <v>81</v>
      </c>
      <c r="CG956" t="s">
        <v>105</v>
      </c>
    </row>
    <row r="957" spans="82:85" x14ac:dyDescent="0.25">
      <c r="CD957" s="4">
        <v>46168</v>
      </c>
      <c r="CE957" s="68" t="s">
        <v>84</v>
      </c>
      <c r="CF957" s="68" t="s">
        <v>81</v>
      </c>
      <c r="CG957" t="s">
        <v>96</v>
      </c>
    </row>
    <row r="958" spans="82:85" x14ac:dyDescent="0.25">
      <c r="CD958" s="4">
        <v>46168</v>
      </c>
      <c r="CE958" s="68" t="s">
        <v>84</v>
      </c>
      <c r="CF958" s="68" t="s">
        <v>74</v>
      </c>
      <c r="CG958" t="s">
        <v>108</v>
      </c>
    </row>
    <row r="959" spans="82:85" x14ac:dyDescent="0.25">
      <c r="CD959" s="4">
        <v>46169</v>
      </c>
      <c r="CE959" s="68" t="s">
        <v>84</v>
      </c>
      <c r="CF959" s="68" t="s">
        <v>81</v>
      </c>
      <c r="CG959" t="s">
        <v>106</v>
      </c>
    </row>
    <row r="960" spans="82:85" x14ac:dyDescent="0.25">
      <c r="CD960" s="4">
        <v>46169</v>
      </c>
      <c r="CE960" s="68" t="s">
        <v>84</v>
      </c>
      <c r="CF960" s="68" t="s">
        <v>81</v>
      </c>
      <c r="CG960" t="s">
        <v>103</v>
      </c>
    </row>
    <row r="961" spans="82:85" x14ac:dyDescent="0.25">
      <c r="CD961" s="4">
        <v>46169</v>
      </c>
      <c r="CE961" s="68" t="s">
        <v>84</v>
      </c>
      <c r="CF961" s="68" t="s">
        <v>81</v>
      </c>
      <c r="CG961" t="s">
        <v>133</v>
      </c>
    </row>
    <row r="962" spans="82:85" x14ac:dyDescent="0.25">
      <c r="CD962" s="4">
        <v>46169</v>
      </c>
      <c r="CE962" s="68" t="s">
        <v>84</v>
      </c>
      <c r="CF962" s="68" t="s">
        <v>74</v>
      </c>
      <c r="CG962" t="s">
        <v>99</v>
      </c>
    </row>
    <row r="963" spans="82:85" x14ac:dyDescent="0.25">
      <c r="CD963" s="4">
        <v>46170</v>
      </c>
      <c r="CE963" s="68" t="s">
        <v>84</v>
      </c>
      <c r="CF963" s="68" t="s">
        <v>81</v>
      </c>
      <c r="CG963" t="s">
        <v>97</v>
      </c>
    </row>
    <row r="964" spans="82:85" x14ac:dyDescent="0.25">
      <c r="CD964" s="4">
        <v>46170</v>
      </c>
      <c r="CE964" s="68" t="s">
        <v>84</v>
      </c>
      <c r="CF964" s="68" t="s">
        <v>81</v>
      </c>
      <c r="CG964" t="s">
        <v>107</v>
      </c>
    </row>
    <row r="965" spans="82:85" x14ac:dyDescent="0.25">
      <c r="CD965" s="4">
        <v>46170</v>
      </c>
      <c r="CE965" s="68" t="s">
        <v>84</v>
      </c>
      <c r="CF965" s="68" t="s">
        <v>81</v>
      </c>
      <c r="CG965" t="s">
        <v>87</v>
      </c>
    </row>
    <row r="966" spans="82:85" x14ac:dyDescent="0.25">
      <c r="CD966" s="4">
        <v>46170</v>
      </c>
      <c r="CE966" s="68" t="s">
        <v>84</v>
      </c>
      <c r="CF966" s="68" t="s">
        <v>74</v>
      </c>
      <c r="CG966" t="s">
        <v>89</v>
      </c>
    </row>
    <row r="967" spans="82:85" x14ac:dyDescent="0.25">
      <c r="CD967" s="4">
        <v>46171</v>
      </c>
      <c r="CE967" s="68" t="s">
        <v>84</v>
      </c>
      <c r="CF967" s="68" t="s">
        <v>81</v>
      </c>
      <c r="CG967" t="s">
        <v>88</v>
      </c>
    </row>
    <row r="968" spans="82:85" x14ac:dyDescent="0.25">
      <c r="CD968" s="4">
        <v>46171</v>
      </c>
      <c r="CE968" s="68" t="s">
        <v>84</v>
      </c>
      <c r="CF968" s="68" t="s">
        <v>81</v>
      </c>
      <c r="CG968" t="s">
        <v>98</v>
      </c>
    </row>
    <row r="969" spans="82:85" x14ac:dyDescent="0.25">
      <c r="CD969" s="4">
        <v>46171</v>
      </c>
      <c r="CE969" s="68" t="s">
        <v>84</v>
      </c>
      <c r="CF969" s="68" t="s">
        <v>81</v>
      </c>
      <c r="CG969" t="s">
        <v>134</v>
      </c>
    </row>
    <row r="970" spans="82:85" x14ac:dyDescent="0.25">
      <c r="CD970" s="4">
        <v>46171</v>
      </c>
      <c r="CE970" s="68" t="s">
        <v>84</v>
      </c>
      <c r="CF970" s="68" t="s">
        <v>74</v>
      </c>
      <c r="CG970" t="s">
        <v>91</v>
      </c>
    </row>
    <row r="971" spans="82:85" x14ac:dyDescent="0.25">
      <c r="CD971" s="4">
        <v>46172</v>
      </c>
      <c r="CE971" s="68" t="s">
        <v>85</v>
      </c>
      <c r="CF971" s="68" t="s">
        <v>81</v>
      </c>
      <c r="CG971" t="s">
        <v>92</v>
      </c>
    </row>
    <row r="972" spans="82:85" x14ac:dyDescent="0.25">
      <c r="CD972" s="4">
        <v>46172</v>
      </c>
      <c r="CE972" s="68" t="s">
        <v>85</v>
      </c>
      <c r="CF972" s="68" t="s">
        <v>81</v>
      </c>
      <c r="CG972" t="s">
        <v>102</v>
      </c>
    </row>
    <row r="973" spans="82:85" x14ac:dyDescent="0.25">
      <c r="CD973" s="4">
        <v>46172</v>
      </c>
      <c r="CE973" s="68" t="s">
        <v>85</v>
      </c>
      <c r="CF973" s="68" t="s">
        <v>81</v>
      </c>
      <c r="CG973" t="s">
        <v>99</v>
      </c>
    </row>
    <row r="974" spans="82:85" x14ac:dyDescent="0.25">
      <c r="CD974" s="4">
        <v>46172</v>
      </c>
      <c r="CE974" s="68" t="s">
        <v>85</v>
      </c>
      <c r="CF974" s="68" t="s">
        <v>74</v>
      </c>
      <c r="CG974" t="s">
        <v>100</v>
      </c>
    </row>
    <row r="975" spans="82:85" x14ac:dyDescent="0.25">
      <c r="CD975" s="4">
        <v>46173</v>
      </c>
      <c r="CE975" s="68" t="s">
        <v>85</v>
      </c>
      <c r="CF975" s="68" t="s">
        <v>81</v>
      </c>
      <c r="CG975" t="s">
        <v>135</v>
      </c>
    </row>
    <row r="976" spans="82:85" x14ac:dyDescent="0.25">
      <c r="CD976" s="4">
        <v>46173</v>
      </c>
      <c r="CE976" s="68" t="s">
        <v>85</v>
      </c>
      <c r="CF976" s="68" t="s">
        <v>81</v>
      </c>
      <c r="CG976" t="s">
        <v>108</v>
      </c>
    </row>
    <row r="977" spans="82:85" x14ac:dyDescent="0.25">
      <c r="CD977" s="4">
        <v>46173</v>
      </c>
      <c r="CE977" s="68" t="s">
        <v>85</v>
      </c>
      <c r="CF977" s="68" t="s">
        <v>81</v>
      </c>
      <c r="CG977" t="s">
        <v>101</v>
      </c>
    </row>
    <row r="978" spans="82:85" x14ac:dyDescent="0.25">
      <c r="CD978" s="4">
        <v>46173</v>
      </c>
      <c r="CE978" s="68" t="s">
        <v>85</v>
      </c>
      <c r="CF978" s="68" t="s">
        <v>74</v>
      </c>
      <c r="CG978" t="s">
        <v>104</v>
      </c>
    </row>
    <row r="979" spans="82:85" x14ac:dyDescent="0.25">
      <c r="CD979" s="4">
        <v>46174</v>
      </c>
      <c r="CE979" s="68" t="s">
        <v>84</v>
      </c>
      <c r="CF979" s="68" t="s">
        <v>81</v>
      </c>
      <c r="CG979" t="s">
        <v>90</v>
      </c>
    </row>
    <row r="980" spans="82:85" x14ac:dyDescent="0.25">
      <c r="CD980" s="4">
        <v>46174</v>
      </c>
      <c r="CE980" s="68" t="s">
        <v>84</v>
      </c>
      <c r="CF980" s="68" t="s">
        <v>81</v>
      </c>
      <c r="CG980" t="s">
        <v>93</v>
      </c>
    </row>
    <row r="981" spans="82:85" x14ac:dyDescent="0.25">
      <c r="CD981" s="4">
        <v>46174</v>
      </c>
      <c r="CE981" s="68" t="s">
        <v>84</v>
      </c>
      <c r="CF981" s="68" t="s">
        <v>81</v>
      </c>
      <c r="CG981" t="s">
        <v>133</v>
      </c>
    </row>
    <row r="982" spans="82:85" x14ac:dyDescent="0.25">
      <c r="CD982" s="4">
        <v>46174</v>
      </c>
      <c r="CE982" s="68" t="s">
        <v>84</v>
      </c>
      <c r="CF982" s="68" t="s">
        <v>74</v>
      </c>
      <c r="CG982" t="s">
        <v>95</v>
      </c>
    </row>
    <row r="983" spans="82:85" x14ac:dyDescent="0.25">
      <c r="CD983" s="4">
        <v>46175</v>
      </c>
      <c r="CE983" s="68" t="s">
        <v>84</v>
      </c>
      <c r="CF983" s="68" t="s">
        <v>81</v>
      </c>
      <c r="CG983" t="s">
        <v>97</v>
      </c>
    </row>
    <row r="984" spans="82:85" x14ac:dyDescent="0.25">
      <c r="CD984" s="4">
        <v>46175</v>
      </c>
      <c r="CE984" s="68" t="s">
        <v>84</v>
      </c>
      <c r="CF984" s="68" t="s">
        <v>81</v>
      </c>
      <c r="CG984" t="s">
        <v>94</v>
      </c>
    </row>
    <row r="985" spans="82:85" x14ac:dyDescent="0.25">
      <c r="CD985" s="4">
        <v>46175</v>
      </c>
      <c r="CE985" s="68" t="s">
        <v>84</v>
      </c>
      <c r="CF985" s="68" t="s">
        <v>81</v>
      </c>
      <c r="CG985" t="s">
        <v>106</v>
      </c>
    </row>
    <row r="986" spans="82:85" x14ac:dyDescent="0.25">
      <c r="CD986" s="4">
        <v>46175</v>
      </c>
      <c r="CE986" s="68" t="s">
        <v>84</v>
      </c>
      <c r="CF986" s="68" t="s">
        <v>74</v>
      </c>
      <c r="CG986" t="s">
        <v>103</v>
      </c>
    </row>
    <row r="987" spans="82:85" x14ac:dyDescent="0.25">
      <c r="CD987" s="4">
        <v>46176</v>
      </c>
      <c r="CE987" s="68" t="s">
        <v>84</v>
      </c>
      <c r="CF987" s="68" t="s">
        <v>81</v>
      </c>
      <c r="CG987" t="s">
        <v>96</v>
      </c>
    </row>
    <row r="988" spans="82:85" x14ac:dyDescent="0.25">
      <c r="CD988" s="4">
        <v>46176</v>
      </c>
      <c r="CE988" s="68" t="s">
        <v>84</v>
      </c>
      <c r="CF988" s="68" t="s">
        <v>81</v>
      </c>
      <c r="CG988" t="s">
        <v>105</v>
      </c>
    </row>
    <row r="989" spans="82:85" x14ac:dyDescent="0.25">
      <c r="CD989" s="4">
        <v>46176</v>
      </c>
      <c r="CE989" s="68" t="s">
        <v>84</v>
      </c>
      <c r="CF989" s="68" t="s">
        <v>81</v>
      </c>
      <c r="CG989" t="s">
        <v>108</v>
      </c>
    </row>
    <row r="990" spans="82:85" x14ac:dyDescent="0.25">
      <c r="CD990" s="4">
        <v>46176</v>
      </c>
      <c r="CE990" s="68" t="s">
        <v>84</v>
      </c>
      <c r="CF990" s="68" t="s">
        <v>74</v>
      </c>
      <c r="CG990" t="s">
        <v>93</v>
      </c>
    </row>
    <row r="991" spans="82:85" x14ac:dyDescent="0.25">
      <c r="CD991" s="4">
        <v>46177</v>
      </c>
      <c r="CE991" s="68" t="s">
        <v>84</v>
      </c>
      <c r="CF991" s="68" t="s">
        <v>81</v>
      </c>
      <c r="CG991" t="s">
        <v>102</v>
      </c>
    </row>
    <row r="992" spans="82:85" x14ac:dyDescent="0.25">
      <c r="CD992" s="4">
        <v>46177</v>
      </c>
      <c r="CE992" s="68" t="s">
        <v>84</v>
      </c>
      <c r="CF992" s="68" t="s">
        <v>81</v>
      </c>
      <c r="CG992" t="s">
        <v>100</v>
      </c>
    </row>
    <row r="993" spans="82:85" x14ac:dyDescent="0.25">
      <c r="CD993" s="4">
        <v>46177</v>
      </c>
      <c r="CE993" s="68" t="s">
        <v>84</v>
      </c>
      <c r="CF993" s="68" t="s">
        <v>81</v>
      </c>
      <c r="CG993" t="s">
        <v>135</v>
      </c>
    </row>
    <row r="994" spans="82:85" x14ac:dyDescent="0.25">
      <c r="CD994" s="4">
        <v>46177</v>
      </c>
      <c r="CE994" s="68" t="s">
        <v>84</v>
      </c>
      <c r="CF994" s="68" t="s">
        <v>74</v>
      </c>
      <c r="CG994" t="s">
        <v>94</v>
      </c>
    </row>
    <row r="995" spans="82:85" x14ac:dyDescent="0.25">
      <c r="CD995" s="4">
        <v>46178</v>
      </c>
      <c r="CE995" s="68" t="s">
        <v>84</v>
      </c>
      <c r="CF995" s="68" t="s">
        <v>81</v>
      </c>
      <c r="CG995" t="s">
        <v>92</v>
      </c>
    </row>
    <row r="996" spans="82:85" x14ac:dyDescent="0.25">
      <c r="CD996" s="4">
        <v>46178</v>
      </c>
      <c r="CE996" s="68" t="s">
        <v>84</v>
      </c>
      <c r="CF996" s="68" t="s">
        <v>81</v>
      </c>
      <c r="CG996" t="s">
        <v>101</v>
      </c>
    </row>
    <row r="997" spans="82:85" x14ac:dyDescent="0.25">
      <c r="CD997" s="4">
        <v>46178</v>
      </c>
      <c r="CE997" s="68" t="s">
        <v>84</v>
      </c>
      <c r="CF997" s="68" t="s">
        <v>81</v>
      </c>
      <c r="CG997" t="s">
        <v>95</v>
      </c>
    </row>
    <row r="998" spans="82:85" x14ac:dyDescent="0.25">
      <c r="CD998" s="4">
        <v>46178</v>
      </c>
      <c r="CE998" s="68" t="s">
        <v>84</v>
      </c>
      <c r="CF998" s="68" t="s">
        <v>74</v>
      </c>
      <c r="CG998" t="s">
        <v>133</v>
      </c>
    </row>
    <row r="999" spans="82:85" x14ac:dyDescent="0.25">
      <c r="CD999" s="4">
        <v>46179</v>
      </c>
      <c r="CE999" s="68" t="s">
        <v>85</v>
      </c>
      <c r="CF999" s="68" t="s">
        <v>81</v>
      </c>
      <c r="CG999" t="s">
        <v>91</v>
      </c>
    </row>
    <row r="1000" spans="82:85" x14ac:dyDescent="0.25">
      <c r="CD1000" s="4">
        <v>46179</v>
      </c>
      <c r="CE1000" s="68" t="s">
        <v>85</v>
      </c>
      <c r="CF1000" s="68" t="s">
        <v>81</v>
      </c>
      <c r="CG1000" t="s">
        <v>89</v>
      </c>
    </row>
    <row r="1001" spans="82:85" x14ac:dyDescent="0.25">
      <c r="CD1001" s="4">
        <v>46179</v>
      </c>
      <c r="CE1001" s="68" t="s">
        <v>85</v>
      </c>
      <c r="CF1001" s="68" t="s">
        <v>81</v>
      </c>
      <c r="CG1001" t="s">
        <v>88</v>
      </c>
    </row>
    <row r="1002" spans="82:85" x14ac:dyDescent="0.25">
      <c r="CD1002" s="4">
        <v>46179</v>
      </c>
      <c r="CE1002" s="68" t="s">
        <v>85</v>
      </c>
      <c r="CF1002" s="68" t="s">
        <v>74</v>
      </c>
      <c r="CG1002" t="s">
        <v>106</v>
      </c>
    </row>
    <row r="1003" spans="82:85" x14ac:dyDescent="0.25">
      <c r="CD1003" s="4">
        <v>46180</v>
      </c>
      <c r="CE1003" s="68" t="s">
        <v>85</v>
      </c>
      <c r="CF1003" s="68" t="s">
        <v>81</v>
      </c>
      <c r="CG1003" t="s">
        <v>107</v>
      </c>
    </row>
    <row r="1004" spans="82:85" x14ac:dyDescent="0.25">
      <c r="CD1004" s="4">
        <v>46180</v>
      </c>
      <c r="CE1004" s="68" t="s">
        <v>85</v>
      </c>
      <c r="CF1004" s="68" t="s">
        <v>81</v>
      </c>
      <c r="CG1004" t="s">
        <v>99</v>
      </c>
    </row>
    <row r="1005" spans="82:85" x14ac:dyDescent="0.25">
      <c r="CD1005" s="4">
        <v>46180</v>
      </c>
      <c r="CE1005" s="68" t="s">
        <v>85</v>
      </c>
      <c r="CF1005" s="68" t="s">
        <v>81</v>
      </c>
      <c r="CG1005" t="s">
        <v>87</v>
      </c>
    </row>
    <row r="1006" spans="82:85" x14ac:dyDescent="0.25">
      <c r="CD1006" s="4">
        <v>46180</v>
      </c>
      <c r="CE1006" s="68" t="s">
        <v>85</v>
      </c>
      <c r="CF1006" s="68" t="s">
        <v>74</v>
      </c>
      <c r="CG1006" t="s">
        <v>105</v>
      </c>
    </row>
    <row r="1007" spans="82:85" x14ac:dyDescent="0.25">
      <c r="CD1007" s="4">
        <v>46181</v>
      </c>
      <c r="CE1007" s="68" t="s">
        <v>84</v>
      </c>
      <c r="CF1007" s="68" t="s">
        <v>81</v>
      </c>
      <c r="CG1007" t="s">
        <v>90</v>
      </c>
    </row>
    <row r="1008" spans="82:85" x14ac:dyDescent="0.25">
      <c r="CD1008" s="4">
        <v>46181</v>
      </c>
      <c r="CE1008" s="68" t="s">
        <v>84</v>
      </c>
      <c r="CF1008" s="68" t="s">
        <v>81</v>
      </c>
      <c r="CG1008" t="s">
        <v>98</v>
      </c>
    </row>
    <row r="1009" spans="82:85" x14ac:dyDescent="0.25">
      <c r="CD1009" s="4">
        <v>46181</v>
      </c>
      <c r="CE1009" s="68" t="s">
        <v>84</v>
      </c>
      <c r="CF1009" s="68" t="s">
        <v>81</v>
      </c>
      <c r="CG1009" t="s">
        <v>134</v>
      </c>
    </row>
    <row r="1010" spans="82:85" x14ac:dyDescent="0.25">
      <c r="CD1010" s="4">
        <v>46181</v>
      </c>
      <c r="CE1010" s="68" t="s">
        <v>84</v>
      </c>
      <c r="CF1010" s="68" t="s">
        <v>74</v>
      </c>
      <c r="CG1010" t="s">
        <v>96</v>
      </c>
    </row>
    <row r="1011" spans="82:85" x14ac:dyDescent="0.25">
      <c r="CD1011" s="4">
        <v>46182</v>
      </c>
      <c r="CE1011" s="68" t="s">
        <v>84</v>
      </c>
      <c r="CF1011" s="68" t="s">
        <v>81</v>
      </c>
      <c r="CG1011" t="s">
        <v>104</v>
      </c>
    </row>
    <row r="1012" spans="82:85" x14ac:dyDescent="0.25">
      <c r="CD1012" s="4">
        <v>46182</v>
      </c>
      <c r="CE1012" s="68" t="s">
        <v>84</v>
      </c>
      <c r="CF1012" s="68" t="s">
        <v>81</v>
      </c>
      <c r="CG1012" t="s">
        <v>103</v>
      </c>
    </row>
    <row r="1013" spans="82:85" x14ac:dyDescent="0.25">
      <c r="CD1013" s="4">
        <v>46182</v>
      </c>
      <c r="CE1013" s="68" t="s">
        <v>84</v>
      </c>
      <c r="CF1013" s="68" t="s">
        <v>81</v>
      </c>
      <c r="CG1013" t="s">
        <v>97</v>
      </c>
    </row>
    <row r="1014" spans="82:85" x14ac:dyDescent="0.25">
      <c r="CD1014" s="4">
        <v>46182</v>
      </c>
      <c r="CE1014" s="68" t="s">
        <v>84</v>
      </c>
      <c r="CF1014" s="68" t="s">
        <v>74</v>
      </c>
      <c r="CG1014" t="s">
        <v>91</v>
      </c>
    </row>
    <row r="1015" spans="82:85" x14ac:dyDescent="0.25">
      <c r="CD1015" s="4">
        <v>46183</v>
      </c>
      <c r="CE1015" s="68" t="s">
        <v>84</v>
      </c>
      <c r="CF1015" s="68" t="s">
        <v>81</v>
      </c>
      <c r="CG1015" t="s">
        <v>92</v>
      </c>
    </row>
    <row r="1016" spans="82:85" x14ac:dyDescent="0.25">
      <c r="CD1016" s="4">
        <v>46183</v>
      </c>
      <c r="CE1016" s="68" t="s">
        <v>84</v>
      </c>
      <c r="CF1016" s="68" t="s">
        <v>81</v>
      </c>
      <c r="CG1016" t="s">
        <v>135</v>
      </c>
    </row>
    <row r="1017" spans="82:85" x14ac:dyDescent="0.25">
      <c r="CD1017" s="4">
        <v>46183</v>
      </c>
      <c r="CE1017" s="68" t="s">
        <v>84</v>
      </c>
      <c r="CF1017" s="68" t="s">
        <v>81</v>
      </c>
      <c r="CG1017" t="s">
        <v>88</v>
      </c>
    </row>
    <row r="1018" spans="82:85" x14ac:dyDescent="0.25">
      <c r="CD1018" s="4">
        <v>46183</v>
      </c>
      <c r="CE1018" s="68" t="s">
        <v>84</v>
      </c>
      <c r="CF1018" s="68" t="s">
        <v>74</v>
      </c>
      <c r="CG1018" t="s">
        <v>107</v>
      </c>
    </row>
    <row r="1019" spans="82:85" x14ac:dyDescent="0.25">
      <c r="CD1019" s="4">
        <v>46184</v>
      </c>
      <c r="CE1019" s="68" t="s">
        <v>84</v>
      </c>
      <c r="CF1019" s="68" t="s">
        <v>81</v>
      </c>
      <c r="CG1019" t="s">
        <v>89</v>
      </c>
    </row>
    <row r="1020" spans="82:85" x14ac:dyDescent="0.25">
      <c r="CD1020" s="4">
        <v>46184</v>
      </c>
      <c r="CE1020" s="68" t="s">
        <v>84</v>
      </c>
      <c r="CF1020" s="68" t="s">
        <v>81</v>
      </c>
      <c r="CG1020" t="s">
        <v>102</v>
      </c>
    </row>
    <row r="1021" spans="82:85" x14ac:dyDescent="0.25">
      <c r="CD1021" s="4">
        <v>46184</v>
      </c>
      <c r="CE1021" s="68" t="s">
        <v>84</v>
      </c>
      <c r="CF1021" s="68" t="s">
        <v>81</v>
      </c>
      <c r="CG1021" t="s">
        <v>99</v>
      </c>
    </row>
    <row r="1022" spans="82:85" x14ac:dyDescent="0.25">
      <c r="CD1022" s="4">
        <v>46184</v>
      </c>
      <c r="CE1022" s="68" t="s">
        <v>84</v>
      </c>
      <c r="CF1022" s="68" t="s">
        <v>74</v>
      </c>
      <c r="CG1022" t="s">
        <v>97</v>
      </c>
    </row>
    <row r="1023" spans="82:85" x14ac:dyDescent="0.25">
      <c r="CD1023" s="4">
        <v>46185</v>
      </c>
      <c r="CE1023" s="68" t="s">
        <v>84</v>
      </c>
      <c r="CF1023" s="68" t="s">
        <v>81</v>
      </c>
      <c r="CG1023" t="s">
        <v>108</v>
      </c>
    </row>
    <row r="1024" spans="82:85" x14ac:dyDescent="0.25">
      <c r="CD1024" s="4">
        <v>46185</v>
      </c>
      <c r="CE1024" s="68" t="s">
        <v>84</v>
      </c>
      <c r="CF1024" s="68" t="s">
        <v>81</v>
      </c>
      <c r="CG1024" t="s">
        <v>100</v>
      </c>
    </row>
    <row r="1025" spans="82:85" x14ac:dyDescent="0.25">
      <c r="CD1025" s="4">
        <v>46185</v>
      </c>
      <c r="CE1025" s="68" t="s">
        <v>84</v>
      </c>
      <c r="CF1025" s="68" t="s">
        <v>81</v>
      </c>
      <c r="CG1025" t="s">
        <v>87</v>
      </c>
    </row>
    <row r="1026" spans="82:85" x14ac:dyDescent="0.25">
      <c r="CD1026" s="4">
        <v>46185</v>
      </c>
      <c r="CE1026" s="68" t="s">
        <v>84</v>
      </c>
      <c r="CF1026" s="68" t="s">
        <v>74</v>
      </c>
      <c r="CG1026" t="s">
        <v>101</v>
      </c>
    </row>
    <row r="1027" spans="82:85" x14ac:dyDescent="0.25">
      <c r="CD1027" s="4">
        <v>46186</v>
      </c>
      <c r="CE1027" s="68" t="s">
        <v>85</v>
      </c>
      <c r="CF1027" s="68" t="s">
        <v>81</v>
      </c>
      <c r="CG1027" t="s">
        <v>104</v>
      </c>
    </row>
    <row r="1028" spans="82:85" x14ac:dyDescent="0.25">
      <c r="CD1028" s="4">
        <v>46186</v>
      </c>
      <c r="CE1028" s="68" t="s">
        <v>85</v>
      </c>
      <c r="CF1028" s="68" t="s">
        <v>81</v>
      </c>
      <c r="CG1028" t="s">
        <v>134</v>
      </c>
    </row>
    <row r="1029" spans="82:85" x14ac:dyDescent="0.25">
      <c r="CD1029" s="4">
        <v>46186</v>
      </c>
      <c r="CE1029" s="68" t="s">
        <v>85</v>
      </c>
      <c r="CF1029" s="68" t="s">
        <v>81</v>
      </c>
      <c r="CG1029" t="s">
        <v>98</v>
      </c>
    </row>
    <row r="1030" spans="82:85" x14ac:dyDescent="0.25">
      <c r="CD1030" s="4">
        <v>46186</v>
      </c>
      <c r="CE1030" s="68" t="s">
        <v>85</v>
      </c>
      <c r="CF1030" s="68" t="s">
        <v>74</v>
      </c>
      <c r="CG1030" t="s">
        <v>95</v>
      </c>
    </row>
    <row r="1031" spans="82:85" x14ac:dyDescent="0.25">
      <c r="CD1031" s="4">
        <v>46187</v>
      </c>
      <c r="CE1031" s="68" t="s">
        <v>85</v>
      </c>
      <c r="CF1031" s="68" t="s">
        <v>81</v>
      </c>
      <c r="CG1031" t="s">
        <v>106</v>
      </c>
    </row>
    <row r="1032" spans="82:85" x14ac:dyDescent="0.25">
      <c r="CD1032" s="4">
        <v>46187</v>
      </c>
      <c r="CE1032" s="68" t="s">
        <v>85</v>
      </c>
      <c r="CF1032" s="68" t="s">
        <v>81</v>
      </c>
      <c r="CG1032" t="s">
        <v>103</v>
      </c>
    </row>
    <row r="1033" spans="82:85" x14ac:dyDescent="0.25">
      <c r="CD1033" s="4">
        <v>46187</v>
      </c>
      <c r="CE1033" s="68" t="s">
        <v>85</v>
      </c>
      <c r="CF1033" s="68" t="s">
        <v>81</v>
      </c>
      <c r="CG1033" t="s">
        <v>96</v>
      </c>
    </row>
    <row r="1034" spans="82:85" x14ac:dyDescent="0.25">
      <c r="CD1034" s="4">
        <v>46187</v>
      </c>
      <c r="CE1034" s="68" t="s">
        <v>85</v>
      </c>
      <c r="CF1034" s="68" t="s">
        <v>74</v>
      </c>
      <c r="CG1034" t="s">
        <v>93</v>
      </c>
    </row>
    <row r="1035" spans="82:85" x14ac:dyDescent="0.25">
      <c r="CD1035" s="4">
        <v>46188</v>
      </c>
      <c r="CE1035" s="68" t="s">
        <v>84</v>
      </c>
      <c r="CF1035" s="68" t="s">
        <v>81</v>
      </c>
      <c r="CG1035" t="s">
        <v>133</v>
      </c>
    </row>
    <row r="1036" spans="82:85" x14ac:dyDescent="0.25">
      <c r="CD1036" s="4">
        <v>46188</v>
      </c>
      <c r="CE1036" s="68" t="s">
        <v>84</v>
      </c>
      <c r="CF1036" s="68" t="s">
        <v>81</v>
      </c>
      <c r="CG1036" t="s">
        <v>90</v>
      </c>
    </row>
    <row r="1037" spans="82:85" x14ac:dyDescent="0.25">
      <c r="CD1037" s="4">
        <v>46188</v>
      </c>
      <c r="CE1037" s="68" t="s">
        <v>84</v>
      </c>
      <c r="CF1037" s="68" t="s">
        <v>81</v>
      </c>
      <c r="CG1037" t="s">
        <v>94</v>
      </c>
    </row>
    <row r="1038" spans="82:85" x14ac:dyDescent="0.25">
      <c r="CD1038" s="4">
        <v>46188</v>
      </c>
      <c r="CE1038" s="68" t="s">
        <v>84</v>
      </c>
      <c r="CF1038" s="68" t="s">
        <v>74</v>
      </c>
      <c r="CG1038" t="s">
        <v>105</v>
      </c>
    </row>
    <row r="1039" spans="82:85" x14ac:dyDescent="0.25">
      <c r="CD1039" s="4">
        <v>46189</v>
      </c>
      <c r="CE1039" s="68" t="s">
        <v>84</v>
      </c>
      <c r="CF1039" s="68" t="s">
        <v>81</v>
      </c>
      <c r="CG1039" t="s">
        <v>107</v>
      </c>
    </row>
    <row r="1040" spans="82:85" x14ac:dyDescent="0.25">
      <c r="CD1040" s="4">
        <v>46189</v>
      </c>
      <c r="CE1040" s="68" t="s">
        <v>84</v>
      </c>
      <c r="CF1040" s="68" t="s">
        <v>81</v>
      </c>
      <c r="CG1040" t="s">
        <v>91</v>
      </c>
    </row>
    <row r="1041" spans="82:85" x14ac:dyDescent="0.25">
      <c r="CD1041" s="4">
        <v>46189</v>
      </c>
      <c r="CE1041" s="68" t="s">
        <v>84</v>
      </c>
      <c r="CF1041" s="68" t="s">
        <v>81</v>
      </c>
      <c r="CG1041" t="s">
        <v>101</v>
      </c>
    </row>
    <row r="1042" spans="82:85" x14ac:dyDescent="0.25">
      <c r="CD1042" s="4">
        <v>46189</v>
      </c>
      <c r="CE1042" s="68" t="s">
        <v>84</v>
      </c>
      <c r="CF1042" s="68" t="s">
        <v>74</v>
      </c>
      <c r="CG1042" t="s">
        <v>88</v>
      </c>
    </row>
    <row r="1043" spans="82:85" x14ac:dyDescent="0.25">
      <c r="CD1043" s="4">
        <v>46190</v>
      </c>
      <c r="CE1043" s="68" t="s">
        <v>84</v>
      </c>
      <c r="CF1043" s="68" t="s">
        <v>81</v>
      </c>
      <c r="CG1043" t="s">
        <v>93</v>
      </c>
    </row>
    <row r="1044" spans="82:85" x14ac:dyDescent="0.25">
      <c r="CD1044" s="4">
        <v>46190</v>
      </c>
      <c r="CE1044" s="68" t="s">
        <v>84</v>
      </c>
      <c r="CF1044" s="68" t="s">
        <v>81</v>
      </c>
      <c r="CG1044" t="s">
        <v>95</v>
      </c>
    </row>
    <row r="1045" spans="82:85" x14ac:dyDescent="0.25">
      <c r="CD1045" s="4">
        <v>46190</v>
      </c>
      <c r="CE1045" s="68" t="s">
        <v>84</v>
      </c>
      <c r="CF1045" s="68" t="s">
        <v>81</v>
      </c>
      <c r="CG1045" t="s">
        <v>105</v>
      </c>
    </row>
    <row r="1046" spans="82:85" x14ac:dyDescent="0.25">
      <c r="CD1046" s="4">
        <v>46190</v>
      </c>
      <c r="CE1046" s="68" t="s">
        <v>84</v>
      </c>
      <c r="CF1046" s="68" t="s">
        <v>74</v>
      </c>
      <c r="CG1046" t="s">
        <v>100</v>
      </c>
    </row>
    <row r="1047" spans="82:85" x14ac:dyDescent="0.25">
      <c r="CD1047" s="4">
        <v>46191</v>
      </c>
      <c r="CE1047" s="68" t="s">
        <v>84</v>
      </c>
      <c r="CF1047" s="68" t="s">
        <v>81</v>
      </c>
      <c r="CG1047" t="s">
        <v>135</v>
      </c>
    </row>
    <row r="1048" spans="82:85" x14ac:dyDescent="0.25">
      <c r="CD1048" s="4">
        <v>46191</v>
      </c>
      <c r="CE1048" s="68" t="s">
        <v>84</v>
      </c>
      <c r="CF1048" s="68" t="s">
        <v>81</v>
      </c>
      <c r="CG1048" t="s">
        <v>108</v>
      </c>
    </row>
    <row r="1049" spans="82:85" x14ac:dyDescent="0.25">
      <c r="CD1049" s="4">
        <v>46191</v>
      </c>
      <c r="CE1049" s="68" t="s">
        <v>84</v>
      </c>
      <c r="CF1049" s="68" t="s">
        <v>81</v>
      </c>
      <c r="CG1049" t="s">
        <v>87</v>
      </c>
    </row>
    <row r="1050" spans="82:85" x14ac:dyDescent="0.25">
      <c r="CD1050" s="4">
        <v>46191</v>
      </c>
      <c r="CE1050" s="68" t="s">
        <v>84</v>
      </c>
      <c r="CF1050" s="68" t="s">
        <v>74</v>
      </c>
      <c r="CG1050" t="s">
        <v>89</v>
      </c>
    </row>
    <row r="1051" spans="82:85" x14ac:dyDescent="0.25">
      <c r="CD1051" s="4">
        <v>46192</v>
      </c>
      <c r="CE1051" s="68" t="s">
        <v>84</v>
      </c>
      <c r="CF1051" s="68" t="s">
        <v>81</v>
      </c>
      <c r="CG1051" t="s">
        <v>104</v>
      </c>
    </row>
    <row r="1052" spans="82:85" x14ac:dyDescent="0.25">
      <c r="CD1052" s="4">
        <v>46192</v>
      </c>
      <c r="CE1052" s="68" t="s">
        <v>84</v>
      </c>
      <c r="CF1052" s="68" t="s">
        <v>81</v>
      </c>
      <c r="CG1052" t="s">
        <v>134</v>
      </c>
    </row>
    <row r="1053" spans="82:85" x14ac:dyDescent="0.25">
      <c r="CD1053" s="4">
        <v>46192</v>
      </c>
      <c r="CE1053" s="68" t="s">
        <v>84</v>
      </c>
      <c r="CF1053" s="68" t="s">
        <v>81</v>
      </c>
      <c r="CG1053" t="s">
        <v>92</v>
      </c>
    </row>
    <row r="1054" spans="82:85" x14ac:dyDescent="0.25">
      <c r="CD1054" s="4">
        <v>46192</v>
      </c>
      <c r="CE1054" s="68" t="s">
        <v>84</v>
      </c>
      <c r="CF1054" s="68" t="s">
        <v>74</v>
      </c>
      <c r="CG1054" t="s">
        <v>99</v>
      </c>
    </row>
    <row r="1055" spans="82:85" x14ac:dyDescent="0.25">
      <c r="CD1055" s="4">
        <v>46193</v>
      </c>
      <c r="CE1055" s="68" t="s">
        <v>85</v>
      </c>
      <c r="CF1055" s="68" t="s">
        <v>81</v>
      </c>
      <c r="CG1055" t="s">
        <v>97</v>
      </c>
    </row>
    <row r="1056" spans="82:85" x14ac:dyDescent="0.25">
      <c r="CD1056" s="4">
        <v>46193</v>
      </c>
      <c r="CE1056" s="68" t="s">
        <v>85</v>
      </c>
      <c r="CF1056" s="68" t="s">
        <v>81</v>
      </c>
      <c r="CG1056" t="s">
        <v>94</v>
      </c>
    </row>
    <row r="1057" spans="82:85" x14ac:dyDescent="0.25">
      <c r="CD1057" s="4">
        <v>46193</v>
      </c>
      <c r="CE1057" s="68" t="s">
        <v>85</v>
      </c>
      <c r="CF1057" s="68" t="s">
        <v>81</v>
      </c>
      <c r="CG1057" t="s">
        <v>98</v>
      </c>
    </row>
    <row r="1058" spans="82:85" x14ac:dyDescent="0.25">
      <c r="CD1058" s="4">
        <v>46193</v>
      </c>
      <c r="CE1058" s="68" t="s">
        <v>85</v>
      </c>
      <c r="CF1058" s="68" t="s">
        <v>74</v>
      </c>
      <c r="CG1058" t="s">
        <v>102</v>
      </c>
    </row>
    <row r="1059" spans="82:85" x14ac:dyDescent="0.25">
      <c r="CD1059" s="4">
        <v>46194</v>
      </c>
      <c r="CE1059" s="68" t="s">
        <v>85</v>
      </c>
      <c r="CF1059" s="68" t="s">
        <v>81</v>
      </c>
      <c r="CG1059" t="s">
        <v>133</v>
      </c>
    </row>
    <row r="1060" spans="82:85" x14ac:dyDescent="0.25">
      <c r="CD1060" s="4">
        <v>46194</v>
      </c>
      <c r="CE1060" s="68" t="s">
        <v>85</v>
      </c>
      <c r="CF1060" s="68" t="s">
        <v>81</v>
      </c>
      <c r="CG1060" t="s">
        <v>96</v>
      </c>
    </row>
    <row r="1061" spans="82:85" x14ac:dyDescent="0.25">
      <c r="CD1061" s="4">
        <v>46194</v>
      </c>
      <c r="CE1061" s="68" t="s">
        <v>85</v>
      </c>
      <c r="CF1061" s="68" t="s">
        <v>81</v>
      </c>
      <c r="CG1061" t="s">
        <v>106</v>
      </c>
    </row>
    <row r="1062" spans="82:85" x14ac:dyDescent="0.25">
      <c r="CD1062" s="4">
        <v>46194</v>
      </c>
      <c r="CE1062" s="68" t="s">
        <v>85</v>
      </c>
      <c r="CF1062" s="68" t="s">
        <v>74</v>
      </c>
      <c r="CG1062" t="s">
        <v>90</v>
      </c>
    </row>
    <row r="1063" spans="82:85" x14ac:dyDescent="0.25">
      <c r="CD1063" s="4">
        <v>46195</v>
      </c>
      <c r="CE1063" s="68" t="s">
        <v>84</v>
      </c>
      <c r="CF1063" s="68" t="s">
        <v>81</v>
      </c>
      <c r="CG1063" t="s">
        <v>103</v>
      </c>
    </row>
    <row r="1064" spans="82:85" x14ac:dyDescent="0.25">
      <c r="CD1064" s="4">
        <v>46195</v>
      </c>
      <c r="CE1064" s="68" t="s">
        <v>84</v>
      </c>
      <c r="CF1064" s="68" t="s">
        <v>81</v>
      </c>
      <c r="CG1064" t="s">
        <v>89</v>
      </c>
    </row>
    <row r="1065" spans="82:85" x14ac:dyDescent="0.25">
      <c r="CD1065" s="4">
        <v>46195</v>
      </c>
      <c r="CE1065" s="68" t="s">
        <v>84</v>
      </c>
      <c r="CF1065" s="68" t="s">
        <v>81</v>
      </c>
      <c r="CG1065" t="s">
        <v>99</v>
      </c>
    </row>
    <row r="1066" spans="82:85" x14ac:dyDescent="0.25">
      <c r="CD1066" s="4">
        <v>46195</v>
      </c>
      <c r="CE1066" s="68" t="s">
        <v>84</v>
      </c>
      <c r="CF1066" s="68" t="s">
        <v>74</v>
      </c>
      <c r="CG1066" t="s">
        <v>87</v>
      </c>
    </row>
    <row r="1067" spans="82:85" x14ac:dyDescent="0.25">
      <c r="CD1067" s="4">
        <v>46196</v>
      </c>
      <c r="CE1067" s="68" t="s">
        <v>84</v>
      </c>
      <c r="CF1067" s="68" t="s">
        <v>81</v>
      </c>
      <c r="CG1067" t="s">
        <v>107</v>
      </c>
    </row>
    <row r="1068" spans="82:85" x14ac:dyDescent="0.25">
      <c r="CD1068" s="4">
        <v>46196</v>
      </c>
      <c r="CE1068" s="68" t="s">
        <v>84</v>
      </c>
      <c r="CF1068" s="68" t="s">
        <v>81</v>
      </c>
      <c r="CG1068" t="s">
        <v>91</v>
      </c>
    </row>
    <row r="1069" spans="82:85" x14ac:dyDescent="0.25">
      <c r="CD1069" s="4">
        <v>46196</v>
      </c>
      <c r="CE1069" s="68" t="s">
        <v>84</v>
      </c>
      <c r="CF1069" s="68" t="s">
        <v>81</v>
      </c>
      <c r="CG1069" t="s">
        <v>88</v>
      </c>
    </row>
    <row r="1070" spans="82:85" x14ac:dyDescent="0.25">
      <c r="CD1070" s="4">
        <v>46196</v>
      </c>
      <c r="CE1070" s="68" t="s">
        <v>84</v>
      </c>
      <c r="CF1070" s="68" t="s">
        <v>74</v>
      </c>
      <c r="CG1070" t="s">
        <v>92</v>
      </c>
    </row>
    <row r="1071" spans="82:85" x14ac:dyDescent="0.25">
      <c r="CD1071" s="4">
        <v>46197</v>
      </c>
      <c r="CE1071" s="68" t="s">
        <v>84</v>
      </c>
      <c r="CF1071" s="68" t="s">
        <v>81</v>
      </c>
      <c r="CG1071" t="s">
        <v>102</v>
      </c>
    </row>
    <row r="1072" spans="82:85" x14ac:dyDescent="0.25">
      <c r="CD1072" s="4">
        <v>46197</v>
      </c>
      <c r="CE1072" s="68" t="s">
        <v>84</v>
      </c>
      <c r="CF1072" s="68" t="s">
        <v>81</v>
      </c>
      <c r="CG1072" t="s">
        <v>100</v>
      </c>
    </row>
    <row r="1073" spans="82:85" x14ac:dyDescent="0.25">
      <c r="CD1073" s="4">
        <v>46197</v>
      </c>
      <c r="CE1073" s="68" t="s">
        <v>84</v>
      </c>
      <c r="CF1073" s="68" t="s">
        <v>81</v>
      </c>
      <c r="CG1073" t="s">
        <v>101</v>
      </c>
    </row>
    <row r="1074" spans="82:85" x14ac:dyDescent="0.25">
      <c r="CD1074" s="4">
        <v>46197</v>
      </c>
      <c r="CE1074" s="68" t="s">
        <v>84</v>
      </c>
      <c r="CF1074" s="68" t="s">
        <v>74</v>
      </c>
      <c r="CG1074" t="s">
        <v>108</v>
      </c>
    </row>
    <row r="1075" spans="82:85" x14ac:dyDescent="0.25">
      <c r="CD1075" s="4">
        <v>46198</v>
      </c>
      <c r="CE1075" s="68" t="s">
        <v>84</v>
      </c>
      <c r="CF1075" s="68" t="s">
        <v>81</v>
      </c>
      <c r="CG1075" t="s">
        <v>95</v>
      </c>
    </row>
    <row r="1076" spans="82:85" x14ac:dyDescent="0.25">
      <c r="CD1076" s="4">
        <v>46198</v>
      </c>
      <c r="CE1076" s="68" t="s">
        <v>84</v>
      </c>
      <c r="CF1076" s="68" t="s">
        <v>81</v>
      </c>
      <c r="CG1076" t="s">
        <v>93</v>
      </c>
    </row>
    <row r="1077" spans="82:85" x14ac:dyDescent="0.25">
      <c r="CD1077" s="4">
        <v>46198</v>
      </c>
      <c r="CE1077" s="68" t="s">
        <v>84</v>
      </c>
      <c r="CF1077" s="68" t="s">
        <v>81</v>
      </c>
      <c r="CG1077" t="s">
        <v>90</v>
      </c>
    </row>
    <row r="1078" spans="82:85" x14ac:dyDescent="0.25">
      <c r="CD1078" s="4">
        <v>46198</v>
      </c>
      <c r="CE1078" s="68" t="s">
        <v>84</v>
      </c>
      <c r="CF1078" s="68" t="s">
        <v>74</v>
      </c>
      <c r="CG1078" t="s">
        <v>135</v>
      </c>
    </row>
    <row r="1079" spans="82:85" x14ac:dyDescent="0.25">
      <c r="CD1079" s="4">
        <v>46199</v>
      </c>
      <c r="CE1079" s="68" t="s">
        <v>84</v>
      </c>
      <c r="CF1079" s="68" t="s">
        <v>81</v>
      </c>
      <c r="CG1079" t="s">
        <v>105</v>
      </c>
    </row>
    <row r="1080" spans="82:85" x14ac:dyDescent="0.25">
      <c r="CD1080" s="4">
        <v>46199</v>
      </c>
      <c r="CE1080" s="68" t="s">
        <v>84</v>
      </c>
      <c r="CF1080" s="68" t="s">
        <v>81</v>
      </c>
      <c r="CG1080" t="s">
        <v>98</v>
      </c>
    </row>
    <row r="1081" spans="82:85" x14ac:dyDescent="0.25">
      <c r="CD1081" s="4">
        <v>46199</v>
      </c>
      <c r="CE1081" s="68" t="s">
        <v>84</v>
      </c>
      <c r="CF1081" s="68" t="s">
        <v>81</v>
      </c>
      <c r="CG1081" t="s">
        <v>106</v>
      </c>
    </row>
    <row r="1082" spans="82:85" x14ac:dyDescent="0.25">
      <c r="CD1082" s="4">
        <v>46199</v>
      </c>
      <c r="CE1082" s="68" t="s">
        <v>84</v>
      </c>
      <c r="CF1082" s="68" t="s">
        <v>74</v>
      </c>
      <c r="CG1082" t="s">
        <v>134</v>
      </c>
    </row>
    <row r="1083" spans="82:85" x14ac:dyDescent="0.25">
      <c r="CD1083" s="4">
        <v>46200</v>
      </c>
      <c r="CE1083" s="68" t="s">
        <v>85</v>
      </c>
      <c r="CF1083" s="68" t="s">
        <v>81</v>
      </c>
      <c r="CG1083" t="s">
        <v>104</v>
      </c>
    </row>
    <row r="1084" spans="82:85" x14ac:dyDescent="0.25">
      <c r="CD1084" s="4">
        <v>46200</v>
      </c>
      <c r="CE1084" s="68" t="s">
        <v>85</v>
      </c>
      <c r="CF1084" s="68" t="s">
        <v>81</v>
      </c>
      <c r="CG1084" t="s">
        <v>97</v>
      </c>
    </row>
    <row r="1085" spans="82:85" x14ac:dyDescent="0.25">
      <c r="CD1085" s="4">
        <v>46200</v>
      </c>
      <c r="CE1085" s="68" t="s">
        <v>85</v>
      </c>
      <c r="CF1085" s="68" t="s">
        <v>81</v>
      </c>
      <c r="CG1085" t="s">
        <v>94</v>
      </c>
    </row>
    <row r="1086" spans="82:85" x14ac:dyDescent="0.25">
      <c r="CD1086" s="4">
        <v>46200</v>
      </c>
      <c r="CE1086" s="68" t="s">
        <v>85</v>
      </c>
      <c r="CF1086" s="68" t="s">
        <v>74</v>
      </c>
      <c r="CG1086" t="s">
        <v>96</v>
      </c>
    </row>
    <row r="1087" spans="82:85" x14ac:dyDescent="0.25">
      <c r="CD1087" s="4">
        <v>46201</v>
      </c>
      <c r="CE1087" s="68" t="s">
        <v>85</v>
      </c>
      <c r="CF1087" s="68" t="s">
        <v>81</v>
      </c>
      <c r="CG1087" t="s">
        <v>103</v>
      </c>
    </row>
    <row r="1088" spans="82:85" x14ac:dyDescent="0.25">
      <c r="CD1088" s="4">
        <v>46201</v>
      </c>
      <c r="CE1088" s="68" t="s">
        <v>85</v>
      </c>
      <c r="CF1088" s="68" t="s">
        <v>81</v>
      </c>
      <c r="CG1088" t="s">
        <v>133</v>
      </c>
    </row>
    <row r="1089" spans="82:85" x14ac:dyDescent="0.25">
      <c r="CD1089" s="4">
        <v>46201</v>
      </c>
      <c r="CE1089" s="68" t="s">
        <v>85</v>
      </c>
      <c r="CF1089" s="68" t="s">
        <v>81</v>
      </c>
      <c r="CG1089" t="s">
        <v>99</v>
      </c>
    </row>
    <row r="1090" spans="82:85" x14ac:dyDescent="0.25">
      <c r="CD1090" s="4">
        <v>46201</v>
      </c>
      <c r="CE1090" s="68" t="s">
        <v>85</v>
      </c>
      <c r="CF1090" s="68" t="s">
        <v>74</v>
      </c>
      <c r="CG1090" t="s">
        <v>98</v>
      </c>
    </row>
    <row r="1091" spans="82:85" x14ac:dyDescent="0.25">
      <c r="CD1091" s="4">
        <v>46202</v>
      </c>
      <c r="CE1091" s="68" t="s">
        <v>84</v>
      </c>
      <c r="CF1091" s="68" t="s">
        <v>81</v>
      </c>
      <c r="CG1091" t="s">
        <v>101</v>
      </c>
    </row>
    <row r="1092" spans="82:85" x14ac:dyDescent="0.25">
      <c r="CD1092" s="4">
        <v>46202</v>
      </c>
      <c r="CE1092" s="68" t="s">
        <v>84</v>
      </c>
      <c r="CF1092" s="68" t="s">
        <v>81</v>
      </c>
      <c r="CG1092" t="s">
        <v>96</v>
      </c>
    </row>
    <row r="1093" spans="82:85" x14ac:dyDescent="0.25">
      <c r="CD1093" s="4">
        <v>46202</v>
      </c>
      <c r="CE1093" s="68" t="s">
        <v>84</v>
      </c>
      <c r="CF1093" s="68" t="s">
        <v>81</v>
      </c>
      <c r="CG1093" t="s">
        <v>134</v>
      </c>
    </row>
    <row r="1094" spans="82:85" x14ac:dyDescent="0.25">
      <c r="CD1094" s="4">
        <v>46202</v>
      </c>
      <c r="CE1094" s="68" t="s">
        <v>84</v>
      </c>
      <c r="CF1094" s="68" t="s">
        <v>74</v>
      </c>
      <c r="CG1094" t="s">
        <v>104</v>
      </c>
    </row>
    <row r="1095" spans="82:85" x14ac:dyDescent="0.25">
      <c r="CD1095" s="4">
        <v>46203</v>
      </c>
      <c r="CE1095" s="68" t="s">
        <v>84</v>
      </c>
      <c r="CF1095" s="68" t="s">
        <v>81</v>
      </c>
      <c r="CG1095" t="s">
        <v>88</v>
      </c>
    </row>
    <row r="1096" spans="82:85" x14ac:dyDescent="0.25">
      <c r="CD1096" s="4">
        <v>46203</v>
      </c>
      <c r="CE1096" s="68" t="s">
        <v>84</v>
      </c>
      <c r="CF1096" s="68" t="s">
        <v>81</v>
      </c>
      <c r="CG1096" t="s">
        <v>135</v>
      </c>
    </row>
    <row r="1097" spans="82:85" x14ac:dyDescent="0.25">
      <c r="CD1097" s="4">
        <v>46203</v>
      </c>
      <c r="CE1097" s="68" t="s">
        <v>84</v>
      </c>
      <c r="CF1097" s="68" t="s">
        <v>81</v>
      </c>
      <c r="CG1097" t="s">
        <v>100</v>
      </c>
    </row>
    <row r="1098" spans="82:85" x14ac:dyDescent="0.25">
      <c r="CD1098" s="4">
        <v>46203</v>
      </c>
      <c r="CE1098" s="68" t="s">
        <v>84</v>
      </c>
      <c r="CF1098" s="68" t="s">
        <v>74</v>
      </c>
      <c r="CG1098" t="s">
        <v>133</v>
      </c>
    </row>
    <row r="1099" spans="82:85" x14ac:dyDescent="0.25">
      <c r="CD1099" s="4">
        <v>46204</v>
      </c>
      <c r="CE1099" s="68" t="s">
        <v>84</v>
      </c>
      <c r="CF1099" s="68" t="s">
        <v>81</v>
      </c>
      <c r="CG1099" t="s">
        <v>105</v>
      </c>
    </row>
    <row r="1100" spans="82:85" x14ac:dyDescent="0.25">
      <c r="CD1100" s="4">
        <v>46204</v>
      </c>
      <c r="CE1100" s="68" t="s">
        <v>84</v>
      </c>
      <c r="CF1100" s="68" t="s">
        <v>81</v>
      </c>
      <c r="CG1100" t="s">
        <v>95</v>
      </c>
    </row>
    <row r="1101" spans="82:85" x14ac:dyDescent="0.25">
      <c r="CD1101" s="4">
        <v>46204</v>
      </c>
      <c r="CE1101" s="68" t="s">
        <v>84</v>
      </c>
      <c r="CF1101" s="68" t="s">
        <v>81</v>
      </c>
      <c r="CG1101" t="s">
        <v>108</v>
      </c>
    </row>
    <row r="1102" spans="82:85" x14ac:dyDescent="0.25">
      <c r="CD1102" s="4">
        <v>46204</v>
      </c>
      <c r="CE1102" s="68" t="s">
        <v>84</v>
      </c>
      <c r="CF1102" s="68" t="s">
        <v>74</v>
      </c>
      <c r="CG1102" t="s">
        <v>94</v>
      </c>
    </row>
    <row r="1103" spans="82:85" x14ac:dyDescent="0.25">
      <c r="CD1103" s="4">
        <v>46205</v>
      </c>
      <c r="CE1103" s="68" t="s">
        <v>84</v>
      </c>
      <c r="CF1103" s="68" t="s">
        <v>81</v>
      </c>
      <c r="CG1103" t="s">
        <v>107</v>
      </c>
    </row>
    <row r="1104" spans="82:85" x14ac:dyDescent="0.25">
      <c r="CD1104" s="4">
        <v>46205</v>
      </c>
      <c r="CE1104" s="68" t="s">
        <v>84</v>
      </c>
      <c r="CF1104" s="68" t="s">
        <v>81</v>
      </c>
      <c r="CG1104" t="s">
        <v>102</v>
      </c>
    </row>
    <row r="1105" spans="82:85" x14ac:dyDescent="0.25">
      <c r="CD1105" s="4">
        <v>46205</v>
      </c>
      <c r="CE1105" s="68" t="s">
        <v>84</v>
      </c>
      <c r="CF1105" s="68" t="s">
        <v>81</v>
      </c>
      <c r="CG1105" t="s">
        <v>89</v>
      </c>
    </row>
    <row r="1106" spans="82:85" x14ac:dyDescent="0.25">
      <c r="CD1106" s="4">
        <v>46205</v>
      </c>
      <c r="CE1106" s="68" t="s">
        <v>84</v>
      </c>
      <c r="CF1106" s="68" t="s">
        <v>74</v>
      </c>
      <c r="CG1106" t="s">
        <v>106</v>
      </c>
    </row>
    <row r="1107" spans="82:85" x14ac:dyDescent="0.25">
      <c r="CD1107" s="4">
        <v>46206</v>
      </c>
      <c r="CE1107" s="68" t="s">
        <v>84</v>
      </c>
      <c r="CF1107" s="68" t="s">
        <v>81</v>
      </c>
      <c r="CG1107" t="s">
        <v>90</v>
      </c>
    </row>
    <row r="1108" spans="82:85" x14ac:dyDescent="0.25">
      <c r="CD1108" s="4">
        <v>46206</v>
      </c>
      <c r="CE1108" s="68" t="s">
        <v>84</v>
      </c>
      <c r="CF1108" s="68" t="s">
        <v>81</v>
      </c>
      <c r="CG1108" t="s">
        <v>87</v>
      </c>
    </row>
    <row r="1109" spans="82:85" x14ac:dyDescent="0.25">
      <c r="CD1109" s="4">
        <v>46206</v>
      </c>
      <c r="CE1109" s="68" t="s">
        <v>84</v>
      </c>
      <c r="CF1109" s="68" t="s">
        <v>81</v>
      </c>
      <c r="CG1109" t="s">
        <v>93</v>
      </c>
    </row>
    <row r="1110" spans="82:85" x14ac:dyDescent="0.25">
      <c r="CD1110" s="4">
        <v>46206</v>
      </c>
      <c r="CE1110" s="68" t="s">
        <v>84</v>
      </c>
      <c r="CF1110" s="68" t="s">
        <v>74</v>
      </c>
      <c r="CG1110" t="s">
        <v>103</v>
      </c>
    </row>
    <row r="1111" spans="82:85" x14ac:dyDescent="0.25">
      <c r="CD1111" s="4">
        <v>46207</v>
      </c>
      <c r="CE1111" s="68" t="s">
        <v>85</v>
      </c>
      <c r="CF1111" s="68" t="s">
        <v>81</v>
      </c>
      <c r="CG1111" t="s">
        <v>92</v>
      </c>
    </row>
    <row r="1112" spans="82:85" x14ac:dyDescent="0.25">
      <c r="CD1112" s="4">
        <v>46207</v>
      </c>
      <c r="CE1112" s="68" t="s">
        <v>85</v>
      </c>
      <c r="CF1112" s="68" t="s">
        <v>81</v>
      </c>
      <c r="CG1112" t="s">
        <v>91</v>
      </c>
    </row>
    <row r="1113" spans="82:85" x14ac:dyDescent="0.25">
      <c r="CD1113" s="4">
        <v>46207</v>
      </c>
      <c r="CE1113" s="68" t="s">
        <v>85</v>
      </c>
      <c r="CF1113" s="68" t="s">
        <v>81</v>
      </c>
      <c r="CG1113" t="s">
        <v>97</v>
      </c>
    </row>
    <row r="1114" spans="82:85" x14ac:dyDescent="0.25">
      <c r="CD1114" s="4">
        <v>46207</v>
      </c>
      <c r="CE1114" s="68" t="s">
        <v>85</v>
      </c>
      <c r="CF1114" s="68" t="s">
        <v>74</v>
      </c>
      <c r="CG1114" t="s">
        <v>88</v>
      </c>
    </row>
    <row r="1115" spans="82:85" x14ac:dyDescent="0.25">
      <c r="CD1115" s="4">
        <v>46208</v>
      </c>
      <c r="CE1115" s="68" t="s">
        <v>85</v>
      </c>
      <c r="CF1115" s="68" t="s">
        <v>81</v>
      </c>
      <c r="CG1115" t="s">
        <v>100</v>
      </c>
    </row>
    <row r="1116" spans="82:85" x14ac:dyDescent="0.25">
      <c r="CD1116" s="4">
        <v>46208</v>
      </c>
      <c r="CE1116" s="68" t="s">
        <v>85</v>
      </c>
      <c r="CF1116" s="68" t="s">
        <v>81</v>
      </c>
      <c r="CG1116" t="s">
        <v>134</v>
      </c>
    </row>
    <row r="1117" spans="82:85" x14ac:dyDescent="0.25">
      <c r="CD1117" s="4">
        <v>46208</v>
      </c>
      <c r="CE1117" s="68" t="s">
        <v>85</v>
      </c>
      <c r="CF1117" s="68" t="s">
        <v>81</v>
      </c>
      <c r="CG1117" t="s">
        <v>135</v>
      </c>
    </row>
    <row r="1118" spans="82:85" x14ac:dyDescent="0.25">
      <c r="CD1118" s="4">
        <v>46208</v>
      </c>
      <c r="CE1118" s="68" t="s">
        <v>85</v>
      </c>
      <c r="CF1118" s="68" t="s">
        <v>74</v>
      </c>
      <c r="CG1118" t="s">
        <v>101</v>
      </c>
    </row>
    <row r="1119" spans="82:85" x14ac:dyDescent="0.25">
      <c r="CD1119" s="4">
        <v>46209</v>
      </c>
      <c r="CE1119" s="68" t="s">
        <v>84</v>
      </c>
      <c r="CF1119" s="68" t="s">
        <v>81</v>
      </c>
      <c r="CG1119" t="s">
        <v>104</v>
      </c>
    </row>
    <row r="1120" spans="82:85" x14ac:dyDescent="0.25">
      <c r="CD1120" s="4">
        <v>46209</v>
      </c>
      <c r="CE1120" s="68" t="s">
        <v>84</v>
      </c>
      <c r="CF1120" s="68" t="s">
        <v>81</v>
      </c>
      <c r="CG1120" t="s">
        <v>96</v>
      </c>
    </row>
    <row r="1121" spans="82:85" x14ac:dyDescent="0.25">
      <c r="CD1121" s="4">
        <v>46209</v>
      </c>
      <c r="CE1121" s="68" t="s">
        <v>84</v>
      </c>
      <c r="CF1121" s="68" t="s">
        <v>81</v>
      </c>
      <c r="CG1121" t="s">
        <v>98</v>
      </c>
    </row>
    <row r="1122" spans="82:85" x14ac:dyDescent="0.25">
      <c r="CD1122" s="4">
        <v>46209</v>
      </c>
      <c r="CE1122" s="68" t="s">
        <v>84</v>
      </c>
      <c r="CF1122" s="68" t="s">
        <v>74</v>
      </c>
      <c r="CG1122" t="s">
        <v>97</v>
      </c>
    </row>
    <row r="1123" spans="82:85" x14ac:dyDescent="0.25">
      <c r="CD1123" s="4">
        <v>46210</v>
      </c>
      <c r="CE1123" s="68" t="s">
        <v>84</v>
      </c>
      <c r="CF1123" s="68" t="s">
        <v>81</v>
      </c>
      <c r="CG1123" t="s">
        <v>99</v>
      </c>
    </row>
    <row r="1124" spans="82:85" x14ac:dyDescent="0.25">
      <c r="CD1124" s="4">
        <v>46210</v>
      </c>
      <c r="CE1124" s="68" t="s">
        <v>84</v>
      </c>
      <c r="CF1124" s="68" t="s">
        <v>81</v>
      </c>
      <c r="CG1124" t="s">
        <v>133</v>
      </c>
    </row>
    <row r="1125" spans="82:85" x14ac:dyDescent="0.25">
      <c r="CD1125" s="4">
        <v>46210</v>
      </c>
      <c r="CE1125" s="68" t="s">
        <v>84</v>
      </c>
      <c r="CF1125" s="68" t="s">
        <v>81</v>
      </c>
      <c r="CG1125" t="s">
        <v>103</v>
      </c>
    </row>
    <row r="1126" spans="82:85" x14ac:dyDescent="0.25">
      <c r="CD1126" s="4">
        <v>46210</v>
      </c>
      <c r="CE1126" s="68" t="s">
        <v>84</v>
      </c>
      <c r="CF1126" s="68" t="s">
        <v>74</v>
      </c>
      <c r="CG1126" t="s">
        <v>95</v>
      </c>
    </row>
    <row r="1127" spans="82:85" x14ac:dyDescent="0.25">
      <c r="CD1127" s="4">
        <v>46211</v>
      </c>
      <c r="CE1127" s="68" t="s">
        <v>84</v>
      </c>
      <c r="CF1127" s="68" t="s">
        <v>81</v>
      </c>
      <c r="CG1127" t="s">
        <v>94</v>
      </c>
    </row>
    <row r="1128" spans="82:85" x14ac:dyDescent="0.25">
      <c r="CD1128" s="4">
        <v>46211</v>
      </c>
      <c r="CE1128" s="68" t="s">
        <v>84</v>
      </c>
      <c r="CF1128" s="68" t="s">
        <v>81</v>
      </c>
      <c r="CG1128" t="s">
        <v>106</v>
      </c>
    </row>
    <row r="1129" spans="82:85" x14ac:dyDescent="0.25">
      <c r="CD1129" s="4">
        <v>46211</v>
      </c>
      <c r="CE1129" s="68" t="s">
        <v>84</v>
      </c>
      <c r="CF1129" s="68" t="s">
        <v>81</v>
      </c>
      <c r="CG1129" t="s">
        <v>91</v>
      </c>
    </row>
    <row r="1130" spans="82:85" x14ac:dyDescent="0.25">
      <c r="CD1130" s="4">
        <v>46211</v>
      </c>
      <c r="CE1130" s="68" t="s">
        <v>84</v>
      </c>
      <c r="CF1130" s="68" t="s">
        <v>74</v>
      </c>
      <c r="CG1130" t="s">
        <v>93</v>
      </c>
    </row>
    <row r="1131" spans="82:85" x14ac:dyDescent="0.25">
      <c r="CD1131" s="4">
        <v>46212</v>
      </c>
      <c r="CE1131" s="68" t="s">
        <v>84</v>
      </c>
      <c r="CF1131" s="68" t="s">
        <v>81</v>
      </c>
      <c r="CG1131" t="s">
        <v>92</v>
      </c>
    </row>
    <row r="1132" spans="82:85" x14ac:dyDescent="0.25">
      <c r="CD1132" s="4">
        <v>46212</v>
      </c>
      <c r="CE1132" s="68" t="s">
        <v>84</v>
      </c>
      <c r="CF1132" s="68" t="s">
        <v>81</v>
      </c>
      <c r="CG1132" t="s">
        <v>105</v>
      </c>
    </row>
    <row r="1133" spans="82:85" x14ac:dyDescent="0.25">
      <c r="CD1133" s="4">
        <v>46212</v>
      </c>
      <c r="CE1133" s="68" t="s">
        <v>84</v>
      </c>
      <c r="CF1133" s="68" t="s">
        <v>81</v>
      </c>
      <c r="CG1133" t="s">
        <v>89</v>
      </c>
    </row>
    <row r="1134" spans="82:85" x14ac:dyDescent="0.25">
      <c r="CD1134" s="4">
        <v>46212</v>
      </c>
      <c r="CE1134" s="68" t="s">
        <v>84</v>
      </c>
      <c r="CF1134" s="68" t="s">
        <v>74</v>
      </c>
      <c r="CG1134" t="s">
        <v>87</v>
      </c>
    </row>
    <row r="1135" spans="82:85" x14ac:dyDescent="0.25">
      <c r="CD1135" s="4">
        <v>46213</v>
      </c>
      <c r="CE1135" s="68" t="s">
        <v>84</v>
      </c>
      <c r="CF1135" s="68" t="s">
        <v>81</v>
      </c>
      <c r="CG1135" t="s">
        <v>90</v>
      </c>
    </row>
    <row r="1136" spans="82:85" x14ac:dyDescent="0.25">
      <c r="CD1136" s="4">
        <v>46213</v>
      </c>
      <c r="CE1136" s="68" t="s">
        <v>84</v>
      </c>
      <c r="CF1136" s="68" t="s">
        <v>81</v>
      </c>
      <c r="CG1136" t="s">
        <v>107</v>
      </c>
    </row>
    <row r="1137" spans="82:85" x14ac:dyDescent="0.25">
      <c r="CD1137" s="4">
        <v>46213</v>
      </c>
      <c r="CE1137" s="68" t="s">
        <v>84</v>
      </c>
      <c r="CF1137" s="68" t="s">
        <v>81</v>
      </c>
      <c r="CG1137" t="s">
        <v>108</v>
      </c>
    </row>
    <row r="1138" spans="82:85" x14ac:dyDescent="0.25">
      <c r="CD1138" s="4">
        <v>46213</v>
      </c>
      <c r="CE1138" s="68" t="s">
        <v>84</v>
      </c>
      <c r="CF1138" s="68" t="s">
        <v>74</v>
      </c>
      <c r="CG1138" t="s">
        <v>102</v>
      </c>
    </row>
    <row r="1139" spans="82:85" x14ac:dyDescent="0.25">
      <c r="CD1139" s="4">
        <v>46214</v>
      </c>
      <c r="CE1139" s="68" t="s">
        <v>85</v>
      </c>
      <c r="CF1139" s="68" t="s">
        <v>81</v>
      </c>
      <c r="CG1139" t="s">
        <v>88</v>
      </c>
    </row>
    <row r="1140" spans="82:85" x14ac:dyDescent="0.25">
      <c r="CD1140" s="4">
        <v>46214</v>
      </c>
      <c r="CE1140" s="68" t="s">
        <v>85</v>
      </c>
      <c r="CF1140" s="68" t="s">
        <v>81</v>
      </c>
      <c r="CG1140" t="s">
        <v>95</v>
      </c>
    </row>
    <row r="1141" spans="82:85" x14ac:dyDescent="0.25">
      <c r="CD1141" s="4">
        <v>46214</v>
      </c>
      <c r="CE1141" s="68" t="s">
        <v>85</v>
      </c>
      <c r="CF1141" s="68" t="s">
        <v>81</v>
      </c>
      <c r="CG1141" t="s">
        <v>87</v>
      </c>
    </row>
    <row r="1142" spans="82:85" x14ac:dyDescent="0.25">
      <c r="CD1142" s="4">
        <v>46214</v>
      </c>
      <c r="CE1142" s="68" t="s">
        <v>85</v>
      </c>
      <c r="CF1142" s="68" t="s">
        <v>74</v>
      </c>
      <c r="CG1142" t="s">
        <v>100</v>
      </c>
    </row>
    <row r="1143" spans="82:85" x14ac:dyDescent="0.25">
      <c r="CD1143" s="4">
        <v>46215</v>
      </c>
      <c r="CE1143" s="68" t="s">
        <v>85</v>
      </c>
      <c r="CF1143" s="68" t="s">
        <v>81</v>
      </c>
      <c r="CG1143" t="s">
        <v>102</v>
      </c>
    </row>
    <row r="1144" spans="82:85" x14ac:dyDescent="0.25">
      <c r="CD1144" s="4">
        <v>46215</v>
      </c>
      <c r="CE1144" s="68" t="s">
        <v>85</v>
      </c>
      <c r="CF1144" s="68" t="s">
        <v>81</v>
      </c>
      <c r="CG1144" t="s">
        <v>93</v>
      </c>
    </row>
    <row r="1145" spans="82:85" x14ac:dyDescent="0.25">
      <c r="CD1145" s="4">
        <v>46215</v>
      </c>
      <c r="CE1145" s="68" t="s">
        <v>85</v>
      </c>
      <c r="CF1145" s="68" t="s">
        <v>81</v>
      </c>
      <c r="CG1145" t="s">
        <v>101</v>
      </c>
    </row>
    <row r="1146" spans="82:85" x14ac:dyDescent="0.25">
      <c r="CD1146" s="4">
        <v>46215</v>
      </c>
      <c r="CE1146" s="68" t="s">
        <v>85</v>
      </c>
      <c r="CF1146" s="68" t="s">
        <v>74</v>
      </c>
      <c r="CG1146" t="s">
        <v>104</v>
      </c>
    </row>
    <row r="1147" spans="82:85" x14ac:dyDescent="0.25">
      <c r="CD1147" s="4">
        <v>46216</v>
      </c>
      <c r="CE1147" s="68" t="s">
        <v>84</v>
      </c>
      <c r="CF1147" s="68" t="s">
        <v>81</v>
      </c>
      <c r="CG1147" t="s">
        <v>135</v>
      </c>
    </row>
    <row r="1148" spans="82:85" x14ac:dyDescent="0.25">
      <c r="CD1148" s="4">
        <v>46216</v>
      </c>
      <c r="CE1148" s="68" t="s">
        <v>84</v>
      </c>
      <c r="CF1148" s="68" t="s">
        <v>81</v>
      </c>
      <c r="CG1148" t="s">
        <v>98</v>
      </c>
    </row>
    <row r="1149" spans="82:85" x14ac:dyDescent="0.25">
      <c r="CD1149" s="4">
        <v>46216</v>
      </c>
      <c r="CE1149" s="68" t="s">
        <v>84</v>
      </c>
      <c r="CF1149" s="68" t="s">
        <v>81</v>
      </c>
      <c r="CG1149" t="s">
        <v>99</v>
      </c>
    </row>
    <row r="1150" spans="82:85" x14ac:dyDescent="0.25">
      <c r="CD1150" s="4">
        <v>46216</v>
      </c>
      <c r="CE1150" s="68" t="s">
        <v>84</v>
      </c>
      <c r="CF1150" s="68" t="s">
        <v>74</v>
      </c>
      <c r="CG1150" t="s">
        <v>134</v>
      </c>
    </row>
    <row r="1151" spans="82:85" x14ac:dyDescent="0.25">
      <c r="CD1151" s="4">
        <v>46217</v>
      </c>
      <c r="CE1151" s="68" t="s">
        <v>84</v>
      </c>
      <c r="CF1151" s="68" t="s">
        <v>81</v>
      </c>
      <c r="CG1151" t="s">
        <v>96</v>
      </c>
    </row>
    <row r="1152" spans="82:85" x14ac:dyDescent="0.25">
      <c r="CD1152" s="4">
        <v>46217</v>
      </c>
      <c r="CE1152" s="68" t="s">
        <v>84</v>
      </c>
      <c r="CF1152" s="68" t="s">
        <v>81</v>
      </c>
      <c r="CG1152" t="s">
        <v>133</v>
      </c>
    </row>
    <row r="1153" spans="82:85" x14ac:dyDescent="0.25">
      <c r="CD1153" s="4">
        <v>46217</v>
      </c>
      <c r="CE1153" s="68" t="s">
        <v>84</v>
      </c>
      <c r="CF1153" s="68" t="s">
        <v>81</v>
      </c>
      <c r="CG1153" t="s">
        <v>106</v>
      </c>
    </row>
    <row r="1154" spans="82:85" x14ac:dyDescent="0.25">
      <c r="CD1154" s="4">
        <v>46217</v>
      </c>
      <c r="CE1154" s="68" t="s">
        <v>84</v>
      </c>
      <c r="CF1154" s="68" t="s">
        <v>74</v>
      </c>
      <c r="CG1154" t="s">
        <v>89</v>
      </c>
    </row>
    <row r="1155" spans="82:85" x14ac:dyDescent="0.25">
      <c r="CD1155" s="4">
        <v>46218</v>
      </c>
      <c r="CE1155" s="68" t="s">
        <v>84</v>
      </c>
      <c r="CF1155" s="68" t="s">
        <v>81</v>
      </c>
      <c r="CG1155" t="s">
        <v>103</v>
      </c>
    </row>
    <row r="1156" spans="82:85" x14ac:dyDescent="0.25">
      <c r="CD1156" s="4">
        <v>46218</v>
      </c>
      <c r="CE1156" s="68" t="s">
        <v>84</v>
      </c>
      <c r="CF1156" s="68" t="s">
        <v>81</v>
      </c>
      <c r="CG1156" t="s">
        <v>97</v>
      </c>
    </row>
    <row r="1157" spans="82:85" x14ac:dyDescent="0.25">
      <c r="CD1157" s="4">
        <v>46218</v>
      </c>
      <c r="CE1157" s="68" t="s">
        <v>84</v>
      </c>
      <c r="CF1157" s="68" t="s">
        <v>81</v>
      </c>
      <c r="CG1157" t="s">
        <v>94</v>
      </c>
    </row>
    <row r="1158" spans="82:85" x14ac:dyDescent="0.25">
      <c r="CD1158" s="4">
        <v>46218</v>
      </c>
      <c r="CE1158" s="68" t="s">
        <v>84</v>
      </c>
      <c r="CF1158" s="68" t="s">
        <v>74</v>
      </c>
      <c r="CG1158" t="s">
        <v>91</v>
      </c>
    </row>
    <row r="1159" spans="82:85" x14ac:dyDescent="0.25">
      <c r="CD1159" s="4">
        <v>46219</v>
      </c>
      <c r="CE1159" s="68" t="s">
        <v>84</v>
      </c>
      <c r="CF1159" s="68" t="s">
        <v>81</v>
      </c>
      <c r="CG1159" t="s">
        <v>92</v>
      </c>
    </row>
    <row r="1160" spans="82:85" x14ac:dyDescent="0.25">
      <c r="CD1160" s="4">
        <v>46219</v>
      </c>
      <c r="CE1160" s="68" t="s">
        <v>84</v>
      </c>
      <c r="CF1160" s="68" t="s">
        <v>81</v>
      </c>
      <c r="CG1160" t="s">
        <v>105</v>
      </c>
    </row>
    <row r="1161" spans="82:85" x14ac:dyDescent="0.25">
      <c r="CD1161" s="4">
        <v>46219</v>
      </c>
      <c r="CE1161" s="68" t="s">
        <v>84</v>
      </c>
      <c r="CF1161" s="68" t="s">
        <v>81</v>
      </c>
      <c r="CG1161" t="s">
        <v>107</v>
      </c>
    </row>
    <row r="1162" spans="82:85" x14ac:dyDescent="0.25">
      <c r="CD1162" s="4">
        <v>46219</v>
      </c>
      <c r="CE1162" s="68" t="s">
        <v>84</v>
      </c>
      <c r="CF1162" s="68" t="s">
        <v>74</v>
      </c>
      <c r="CG1162" t="s">
        <v>108</v>
      </c>
    </row>
    <row r="1163" spans="82:85" x14ac:dyDescent="0.25">
      <c r="CD1163" s="4">
        <v>46220</v>
      </c>
      <c r="CE1163" s="68" t="s">
        <v>84</v>
      </c>
      <c r="CF1163" s="68" t="s">
        <v>81</v>
      </c>
      <c r="CG1163" t="s">
        <v>90</v>
      </c>
    </row>
    <row r="1164" spans="82:85" x14ac:dyDescent="0.25">
      <c r="CD1164" s="4">
        <v>46220</v>
      </c>
      <c r="CE1164" s="68" t="s">
        <v>84</v>
      </c>
      <c r="CF1164" s="68" t="s">
        <v>81</v>
      </c>
      <c r="CG1164" t="s">
        <v>134</v>
      </c>
    </row>
    <row r="1165" spans="82:85" x14ac:dyDescent="0.25">
      <c r="CD1165" s="4">
        <v>46220</v>
      </c>
      <c r="CE1165" s="68" t="s">
        <v>84</v>
      </c>
      <c r="CF1165" s="68" t="s">
        <v>81</v>
      </c>
      <c r="CG1165" t="s">
        <v>100</v>
      </c>
    </row>
    <row r="1166" spans="82:85" x14ac:dyDescent="0.25">
      <c r="CD1166" s="4">
        <v>46220</v>
      </c>
      <c r="CE1166" s="68" t="s">
        <v>84</v>
      </c>
      <c r="CF1166" s="68" t="s">
        <v>74</v>
      </c>
      <c r="CG1166" t="s">
        <v>97</v>
      </c>
    </row>
    <row r="1167" spans="82:85" x14ac:dyDescent="0.25">
      <c r="CD1167" s="4">
        <v>46221</v>
      </c>
      <c r="CE1167" s="68" t="s">
        <v>85</v>
      </c>
      <c r="CF1167" s="68" t="s">
        <v>81</v>
      </c>
      <c r="CG1167" t="s">
        <v>108</v>
      </c>
    </row>
    <row r="1168" spans="82:85" x14ac:dyDescent="0.25">
      <c r="CD1168" s="4">
        <v>46221</v>
      </c>
      <c r="CE1168" s="68" t="s">
        <v>85</v>
      </c>
      <c r="CF1168" s="68" t="s">
        <v>81</v>
      </c>
      <c r="CG1168" t="s">
        <v>89</v>
      </c>
    </row>
    <row r="1169" spans="82:85" x14ac:dyDescent="0.25">
      <c r="CD1169" s="4">
        <v>46221</v>
      </c>
      <c r="CE1169" s="68" t="s">
        <v>85</v>
      </c>
      <c r="CF1169" s="68" t="s">
        <v>81</v>
      </c>
      <c r="CG1169" t="s">
        <v>104</v>
      </c>
    </row>
    <row r="1170" spans="82:85" x14ac:dyDescent="0.25">
      <c r="CD1170" s="4">
        <v>46221</v>
      </c>
      <c r="CE1170" s="68" t="s">
        <v>85</v>
      </c>
      <c r="CF1170" s="68" t="s">
        <v>74</v>
      </c>
      <c r="CG1170" t="s">
        <v>107</v>
      </c>
    </row>
    <row r="1171" spans="82:85" x14ac:dyDescent="0.25">
      <c r="CD1171" s="4">
        <v>46222</v>
      </c>
      <c r="CE1171" s="68" t="s">
        <v>85</v>
      </c>
      <c r="CF1171" s="68" t="s">
        <v>81</v>
      </c>
      <c r="CG1171" t="s">
        <v>88</v>
      </c>
    </row>
    <row r="1172" spans="82:85" x14ac:dyDescent="0.25">
      <c r="CD1172" s="4">
        <v>46222</v>
      </c>
      <c r="CE1172" s="68" t="s">
        <v>85</v>
      </c>
      <c r="CF1172" s="68" t="s">
        <v>81</v>
      </c>
      <c r="CG1172" t="s">
        <v>101</v>
      </c>
    </row>
    <row r="1173" spans="82:85" x14ac:dyDescent="0.25">
      <c r="CD1173" s="4">
        <v>46222</v>
      </c>
      <c r="CE1173" s="68" t="s">
        <v>85</v>
      </c>
      <c r="CF1173" s="68" t="s">
        <v>81</v>
      </c>
      <c r="CG1173" t="s">
        <v>95</v>
      </c>
    </row>
    <row r="1174" spans="82:85" x14ac:dyDescent="0.25">
      <c r="CD1174" s="4">
        <v>46222</v>
      </c>
      <c r="CE1174" s="68" t="s">
        <v>85</v>
      </c>
      <c r="CF1174" s="68" t="s">
        <v>74</v>
      </c>
      <c r="CG1174" t="s">
        <v>92</v>
      </c>
    </row>
    <row r="1175" spans="82:85" x14ac:dyDescent="0.25">
      <c r="CD1175" s="4">
        <v>46223</v>
      </c>
      <c r="CE1175" s="68" t="s">
        <v>84</v>
      </c>
      <c r="CF1175" s="68" t="s">
        <v>81</v>
      </c>
      <c r="CG1175" t="s">
        <v>93</v>
      </c>
    </row>
    <row r="1176" spans="82:85" x14ac:dyDescent="0.25">
      <c r="CD1176" s="4">
        <v>46223</v>
      </c>
      <c r="CE1176" s="68" t="s">
        <v>84</v>
      </c>
      <c r="CF1176" s="68" t="s">
        <v>81</v>
      </c>
      <c r="CG1176" t="s">
        <v>91</v>
      </c>
    </row>
    <row r="1177" spans="82:85" x14ac:dyDescent="0.25">
      <c r="CD1177" s="4">
        <v>46223</v>
      </c>
      <c r="CE1177" s="68" t="s">
        <v>84</v>
      </c>
      <c r="CF1177" s="68" t="s">
        <v>81</v>
      </c>
      <c r="CG1177" t="s">
        <v>102</v>
      </c>
    </row>
    <row r="1178" spans="82:85" x14ac:dyDescent="0.25">
      <c r="CD1178" s="4">
        <v>46223</v>
      </c>
      <c r="CE1178" s="68" t="s">
        <v>84</v>
      </c>
      <c r="CF1178" s="68" t="s">
        <v>74</v>
      </c>
      <c r="CG1178" t="s">
        <v>133</v>
      </c>
    </row>
    <row r="1179" spans="82:85" x14ac:dyDescent="0.25">
      <c r="CD1179" s="4">
        <v>46224</v>
      </c>
      <c r="CE1179" s="68" t="s">
        <v>84</v>
      </c>
      <c r="CF1179" s="68" t="s">
        <v>81</v>
      </c>
      <c r="CG1179" t="s">
        <v>87</v>
      </c>
    </row>
    <row r="1180" spans="82:85" x14ac:dyDescent="0.25">
      <c r="CD1180" s="4">
        <v>46224</v>
      </c>
      <c r="CE1180" s="68" t="s">
        <v>84</v>
      </c>
      <c r="CF1180" s="68" t="s">
        <v>81</v>
      </c>
      <c r="CG1180" t="s">
        <v>98</v>
      </c>
    </row>
    <row r="1181" spans="82:85" x14ac:dyDescent="0.25">
      <c r="CD1181" s="4">
        <v>46224</v>
      </c>
      <c r="CE1181" s="68" t="s">
        <v>84</v>
      </c>
      <c r="CF1181" s="68" t="s">
        <v>81</v>
      </c>
      <c r="CG1181" t="s">
        <v>135</v>
      </c>
    </row>
    <row r="1182" spans="82:85" x14ac:dyDescent="0.25">
      <c r="CD1182" s="4">
        <v>46224</v>
      </c>
      <c r="CE1182" s="68" t="s">
        <v>84</v>
      </c>
      <c r="CF1182" s="68" t="s">
        <v>74</v>
      </c>
      <c r="CG1182" t="s">
        <v>96</v>
      </c>
    </row>
    <row r="1183" spans="82:85" x14ac:dyDescent="0.25">
      <c r="CD1183" s="4">
        <v>46225</v>
      </c>
      <c r="CE1183" s="68" t="s">
        <v>84</v>
      </c>
      <c r="CF1183" s="68" t="s">
        <v>81</v>
      </c>
      <c r="CG1183" t="s">
        <v>99</v>
      </c>
    </row>
    <row r="1184" spans="82:85" x14ac:dyDescent="0.25">
      <c r="CD1184" s="4">
        <v>46225</v>
      </c>
      <c r="CE1184" s="68" t="s">
        <v>84</v>
      </c>
      <c r="CF1184" s="68" t="s">
        <v>81</v>
      </c>
      <c r="CG1184" t="s">
        <v>103</v>
      </c>
    </row>
    <row r="1185" spans="82:85" x14ac:dyDescent="0.25">
      <c r="CD1185" s="4">
        <v>46225</v>
      </c>
      <c r="CE1185" s="68" t="s">
        <v>84</v>
      </c>
      <c r="CF1185" s="68" t="s">
        <v>81</v>
      </c>
      <c r="CG1185" t="s">
        <v>106</v>
      </c>
    </row>
    <row r="1186" spans="82:85" x14ac:dyDescent="0.25">
      <c r="CD1186" s="4">
        <v>46225</v>
      </c>
      <c r="CE1186" s="68" t="s">
        <v>84</v>
      </c>
      <c r="CF1186" s="68" t="s">
        <v>74</v>
      </c>
      <c r="CG1186" t="s">
        <v>90</v>
      </c>
    </row>
    <row r="1187" spans="82:85" x14ac:dyDescent="0.25">
      <c r="CD1187" s="4">
        <v>46226</v>
      </c>
      <c r="CE1187" s="68" t="s">
        <v>84</v>
      </c>
      <c r="CF1187" s="68" t="s">
        <v>81</v>
      </c>
      <c r="CG1187" t="s">
        <v>94</v>
      </c>
    </row>
    <row r="1188" spans="82:85" x14ac:dyDescent="0.25">
      <c r="CD1188" s="4">
        <v>46226</v>
      </c>
      <c r="CE1188" s="68" t="s">
        <v>84</v>
      </c>
      <c r="CF1188" s="68" t="s">
        <v>81</v>
      </c>
      <c r="CG1188" t="s">
        <v>105</v>
      </c>
    </row>
    <row r="1189" spans="82:85" x14ac:dyDescent="0.25">
      <c r="CD1189" s="4">
        <v>46226</v>
      </c>
      <c r="CE1189" s="68" t="s">
        <v>84</v>
      </c>
      <c r="CF1189" s="68" t="s">
        <v>81</v>
      </c>
      <c r="CG1189" t="s">
        <v>134</v>
      </c>
    </row>
    <row r="1190" spans="82:85" x14ac:dyDescent="0.25">
      <c r="CD1190" s="4">
        <v>46226</v>
      </c>
      <c r="CE1190" s="68" t="s">
        <v>84</v>
      </c>
      <c r="CF1190" s="68" t="s">
        <v>74</v>
      </c>
      <c r="CG1190" t="s">
        <v>98</v>
      </c>
    </row>
    <row r="1191" spans="82:85" x14ac:dyDescent="0.25">
      <c r="CD1191" s="4">
        <v>46227</v>
      </c>
      <c r="CE1191" s="68" t="s">
        <v>84</v>
      </c>
      <c r="CF1191" s="68" t="s">
        <v>81</v>
      </c>
      <c r="CG1191" t="s">
        <v>96</v>
      </c>
    </row>
    <row r="1192" spans="82:85" x14ac:dyDescent="0.25">
      <c r="CD1192" s="4">
        <v>46227</v>
      </c>
      <c r="CE1192" s="68" t="s">
        <v>84</v>
      </c>
      <c r="CF1192" s="68" t="s">
        <v>81</v>
      </c>
      <c r="CG1192" t="s">
        <v>100</v>
      </c>
    </row>
    <row r="1193" spans="82:85" x14ac:dyDescent="0.25">
      <c r="CD1193" s="4">
        <v>46227</v>
      </c>
      <c r="CE1193" s="68" t="s">
        <v>84</v>
      </c>
      <c r="CF1193" s="68" t="s">
        <v>81</v>
      </c>
      <c r="CG1193" t="s">
        <v>88</v>
      </c>
    </row>
    <row r="1194" spans="82:85" x14ac:dyDescent="0.25">
      <c r="CD1194" s="4">
        <v>46227</v>
      </c>
      <c r="CE1194" s="68" t="s">
        <v>84</v>
      </c>
      <c r="CF1194" s="68" t="s">
        <v>74</v>
      </c>
      <c r="CG1194" t="s">
        <v>99</v>
      </c>
    </row>
    <row r="1195" spans="82:85" x14ac:dyDescent="0.25">
      <c r="CD1195" s="4">
        <v>46228</v>
      </c>
      <c r="CE1195" s="68" t="s">
        <v>85</v>
      </c>
      <c r="CF1195" s="68" t="s">
        <v>81</v>
      </c>
      <c r="CG1195" t="s">
        <v>97</v>
      </c>
    </row>
    <row r="1196" spans="82:85" x14ac:dyDescent="0.25">
      <c r="CD1196" s="4">
        <v>46228</v>
      </c>
      <c r="CE1196" s="68" t="s">
        <v>85</v>
      </c>
      <c r="CF1196" s="68" t="s">
        <v>81</v>
      </c>
      <c r="CG1196" t="s">
        <v>107</v>
      </c>
    </row>
    <row r="1197" spans="82:85" x14ac:dyDescent="0.25">
      <c r="CD1197" s="4">
        <v>46228</v>
      </c>
      <c r="CE1197" s="68" t="s">
        <v>85</v>
      </c>
      <c r="CF1197" s="68" t="s">
        <v>81</v>
      </c>
      <c r="CG1197" t="s">
        <v>90</v>
      </c>
    </row>
    <row r="1198" spans="82:85" x14ac:dyDescent="0.25">
      <c r="CD1198" s="4">
        <v>46228</v>
      </c>
      <c r="CE1198" s="68" t="s">
        <v>85</v>
      </c>
      <c r="CF1198" s="68" t="s">
        <v>74</v>
      </c>
      <c r="CG1198" t="s">
        <v>135</v>
      </c>
    </row>
    <row r="1199" spans="82:85" x14ac:dyDescent="0.25">
      <c r="CD1199" s="4">
        <v>46229</v>
      </c>
      <c r="CE1199" s="68" t="s">
        <v>85</v>
      </c>
      <c r="CF1199" s="68" t="s">
        <v>81</v>
      </c>
      <c r="CG1199" t="s">
        <v>108</v>
      </c>
    </row>
    <row r="1200" spans="82:85" x14ac:dyDescent="0.25">
      <c r="CD1200" s="4">
        <v>46229</v>
      </c>
      <c r="CE1200" s="68" t="s">
        <v>85</v>
      </c>
      <c r="CF1200" s="68" t="s">
        <v>81</v>
      </c>
      <c r="CG1200" t="s">
        <v>93</v>
      </c>
    </row>
    <row r="1201" spans="82:85" x14ac:dyDescent="0.25">
      <c r="CD1201" s="4">
        <v>46229</v>
      </c>
      <c r="CE1201" s="68" t="s">
        <v>85</v>
      </c>
      <c r="CF1201" s="68" t="s">
        <v>81</v>
      </c>
      <c r="CG1201" t="s">
        <v>102</v>
      </c>
    </row>
    <row r="1202" spans="82:85" x14ac:dyDescent="0.25">
      <c r="CD1202" s="4">
        <v>46229</v>
      </c>
      <c r="CE1202" s="68" t="s">
        <v>85</v>
      </c>
      <c r="CF1202" s="68" t="s">
        <v>74</v>
      </c>
      <c r="CG1202" t="s">
        <v>105</v>
      </c>
    </row>
    <row r="1203" spans="82:85" x14ac:dyDescent="0.25">
      <c r="CD1203" s="4">
        <v>46230</v>
      </c>
      <c r="CE1203" s="68" t="s">
        <v>84</v>
      </c>
      <c r="CF1203" s="68" t="s">
        <v>81</v>
      </c>
      <c r="CG1203" t="s">
        <v>104</v>
      </c>
    </row>
    <row r="1204" spans="82:85" x14ac:dyDescent="0.25">
      <c r="CD1204" s="4">
        <v>46230</v>
      </c>
      <c r="CE1204" s="68" t="s">
        <v>84</v>
      </c>
      <c r="CF1204" s="68" t="s">
        <v>81</v>
      </c>
      <c r="CG1204" t="s">
        <v>133</v>
      </c>
    </row>
    <row r="1205" spans="82:85" x14ac:dyDescent="0.25">
      <c r="CD1205" s="4">
        <v>46230</v>
      </c>
      <c r="CE1205" s="68" t="s">
        <v>84</v>
      </c>
      <c r="CF1205" s="68" t="s">
        <v>81</v>
      </c>
      <c r="CG1205" t="s">
        <v>101</v>
      </c>
    </row>
    <row r="1206" spans="82:85" x14ac:dyDescent="0.25">
      <c r="CD1206" s="4">
        <v>46230</v>
      </c>
      <c r="CE1206" s="68" t="s">
        <v>84</v>
      </c>
      <c r="CF1206" s="68" t="s">
        <v>74</v>
      </c>
      <c r="CG1206" t="s">
        <v>103</v>
      </c>
    </row>
    <row r="1207" spans="82:85" x14ac:dyDescent="0.25">
      <c r="CD1207" s="4">
        <v>46231</v>
      </c>
      <c r="CE1207" s="68" t="s">
        <v>84</v>
      </c>
      <c r="CF1207" s="68" t="s">
        <v>81</v>
      </c>
      <c r="CG1207" t="s">
        <v>92</v>
      </c>
    </row>
    <row r="1208" spans="82:85" x14ac:dyDescent="0.25">
      <c r="CD1208" s="4">
        <v>46231</v>
      </c>
      <c r="CE1208" s="68" t="s">
        <v>84</v>
      </c>
      <c r="CF1208" s="68" t="s">
        <v>81</v>
      </c>
      <c r="CG1208" t="s">
        <v>91</v>
      </c>
    </row>
    <row r="1209" spans="82:85" x14ac:dyDescent="0.25">
      <c r="CD1209" s="4">
        <v>46231</v>
      </c>
      <c r="CE1209" s="68" t="s">
        <v>84</v>
      </c>
      <c r="CF1209" s="68" t="s">
        <v>81</v>
      </c>
      <c r="CG1209" t="s">
        <v>87</v>
      </c>
    </row>
    <row r="1210" spans="82:85" x14ac:dyDescent="0.25">
      <c r="CD1210" s="4">
        <v>46231</v>
      </c>
      <c r="CE1210" s="68" t="s">
        <v>84</v>
      </c>
      <c r="CF1210" s="68" t="s">
        <v>74</v>
      </c>
      <c r="CG1210" t="s">
        <v>94</v>
      </c>
    </row>
    <row r="1211" spans="82:85" x14ac:dyDescent="0.25">
      <c r="CD1211" s="4">
        <v>46232</v>
      </c>
      <c r="CE1211" s="68" t="s">
        <v>84</v>
      </c>
      <c r="CF1211" s="68" t="s">
        <v>81</v>
      </c>
      <c r="CG1211" t="s">
        <v>89</v>
      </c>
    </row>
    <row r="1212" spans="82:85" x14ac:dyDescent="0.25">
      <c r="CD1212" s="4">
        <v>46232</v>
      </c>
      <c r="CE1212" s="68" t="s">
        <v>84</v>
      </c>
      <c r="CF1212" s="68" t="s">
        <v>81</v>
      </c>
      <c r="CG1212" t="s">
        <v>95</v>
      </c>
    </row>
    <row r="1213" spans="82:85" x14ac:dyDescent="0.25">
      <c r="CD1213" s="4">
        <v>46232</v>
      </c>
      <c r="CE1213" s="68" t="s">
        <v>84</v>
      </c>
      <c r="CF1213" s="68" t="s">
        <v>81</v>
      </c>
      <c r="CG1213" t="s">
        <v>106</v>
      </c>
    </row>
    <row r="1214" spans="82:85" x14ac:dyDescent="0.25">
      <c r="CD1214" s="4">
        <v>46232</v>
      </c>
      <c r="CE1214" s="68" t="s">
        <v>84</v>
      </c>
      <c r="CF1214" s="68" t="s">
        <v>74</v>
      </c>
      <c r="CG1214" t="s">
        <v>100</v>
      </c>
    </row>
    <row r="1215" spans="82:85" x14ac:dyDescent="0.25">
      <c r="CD1215" s="4">
        <v>46233</v>
      </c>
      <c r="CE1215" s="68" t="s">
        <v>84</v>
      </c>
      <c r="CF1215" s="68" t="s">
        <v>81</v>
      </c>
      <c r="CG1215" t="s">
        <v>104</v>
      </c>
    </row>
    <row r="1216" spans="82:85" x14ac:dyDescent="0.25">
      <c r="CD1216" s="4">
        <v>46233</v>
      </c>
      <c r="CE1216" s="68" t="s">
        <v>84</v>
      </c>
      <c r="CF1216" s="68" t="s">
        <v>81</v>
      </c>
      <c r="CG1216" t="s">
        <v>88</v>
      </c>
    </row>
    <row r="1217" spans="82:85" x14ac:dyDescent="0.25">
      <c r="CD1217" s="4">
        <v>46233</v>
      </c>
      <c r="CE1217" s="68" t="s">
        <v>84</v>
      </c>
      <c r="CF1217" s="68" t="s">
        <v>81</v>
      </c>
      <c r="CG1217" t="s">
        <v>133</v>
      </c>
    </row>
    <row r="1218" spans="82:85" x14ac:dyDescent="0.25">
      <c r="CD1218" s="4">
        <v>46233</v>
      </c>
      <c r="CE1218" s="68" t="s">
        <v>84</v>
      </c>
      <c r="CF1218" s="68" t="s">
        <v>74</v>
      </c>
      <c r="CG1218" t="s">
        <v>101</v>
      </c>
    </row>
    <row r="1219" spans="82:85" x14ac:dyDescent="0.25">
      <c r="CD1219" s="4">
        <v>46234</v>
      </c>
      <c r="CE1219" s="68" t="s">
        <v>84</v>
      </c>
      <c r="CF1219" s="68" t="s">
        <v>81</v>
      </c>
      <c r="CG1219" t="s">
        <v>97</v>
      </c>
    </row>
    <row r="1220" spans="82:85" x14ac:dyDescent="0.25">
      <c r="CD1220" s="4">
        <v>46234</v>
      </c>
      <c r="CE1220" s="68" t="s">
        <v>84</v>
      </c>
      <c r="CF1220" s="68" t="s">
        <v>81</v>
      </c>
      <c r="CG1220" t="s">
        <v>102</v>
      </c>
    </row>
    <row r="1221" spans="82:85" x14ac:dyDescent="0.25">
      <c r="CD1221" s="4">
        <v>46234</v>
      </c>
      <c r="CE1221" s="68" t="s">
        <v>84</v>
      </c>
      <c r="CF1221" s="68" t="s">
        <v>81</v>
      </c>
      <c r="CG1221" t="s">
        <v>93</v>
      </c>
    </row>
    <row r="1222" spans="82:85" x14ac:dyDescent="0.25">
      <c r="CD1222" s="4">
        <v>46234</v>
      </c>
      <c r="CE1222" s="68" t="s">
        <v>84</v>
      </c>
      <c r="CF1222" s="68" t="s">
        <v>74</v>
      </c>
      <c r="CG1222" t="s">
        <v>106</v>
      </c>
    </row>
    <row r="1223" spans="82:85" x14ac:dyDescent="0.25">
      <c r="CD1223" s="4">
        <v>46235</v>
      </c>
      <c r="CE1223" s="68" t="s">
        <v>85</v>
      </c>
      <c r="CF1223" s="68" t="s">
        <v>81</v>
      </c>
      <c r="CG1223" t="s">
        <v>105</v>
      </c>
    </row>
    <row r="1224" spans="82:85" x14ac:dyDescent="0.25">
      <c r="CD1224" s="4">
        <v>46235</v>
      </c>
      <c r="CE1224" s="68" t="s">
        <v>85</v>
      </c>
      <c r="CF1224" s="68" t="s">
        <v>81</v>
      </c>
      <c r="CG1224" t="s">
        <v>107</v>
      </c>
    </row>
    <row r="1225" spans="82:85" x14ac:dyDescent="0.25">
      <c r="CD1225" s="4">
        <v>46235</v>
      </c>
      <c r="CE1225" s="68" t="s">
        <v>85</v>
      </c>
      <c r="CF1225" s="68" t="s">
        <v>81</v>
      </c>
      <c r="CG1225" t="s">
        <v>96</v>
      </c>
    </row>
    <row r="1226" spans="82:85" x14ac:dyDescent="0.25">
      <c r="CD1226" s="4">
        <v>46235</v>
      </c>
      <c r="CE1226" s="68" t="s">
        <v>85</v>
      </c>
      <c r="CF1226" s="68" t="s">
        <v>74</v>
      </c>
      <c r="CG1226" t="s">
        <v>89</v>
      </c>
    </row>
    <row r="1227" spans="82:85" x14ac:dyDescent="0.25">
      <c r="CD1227" s="4">
        <v>46236</v>
      </c>
      <c r="CE1227" s="68" t="s">
        <v>85</v>
      </c>
      <c r="CF1227" s="68" t="s">
        <v>81</v>
      </c>
      <c r="CG1227" t="s">
        <v>98</v>
      </c>
    </row>
    <row r="1228" spans="82:85" x14ac:dyDescent="0.25">
      <c r="CD1228" s="4">
        <v>46236</v>
      </c>
      <c r="CE1228" s="68" t="s">
        <v>85</v>
      </c>
      <c r="CF1228" s="68" t="s">
        <v>81</v>
      </c>
      <c r="CG1228" t="s">
        <v>103</v>
      </c>
    </row>
    <row r="1229" spans="82:85" x14ac:dyDescent="0.25">
      <c r="CD1229" s="4">
        <v>46236</v>
      </c>
      <c r="CE1229" s="68" t="s">
        <v>85</v>
      </c>
      <c r="CF1229" s="68" t="s">
        <v>81</v>
      </c>
      <c r="CG1229" t="s">
        <v>92</v>
      </c>
    </row>
    <row r="1230" spans="82:85" x14ac:dyDescent="0.25">
      <c r="CD1230" s="4">
        <v>46236</v>
      </c>
      <c r="CE1230" s="68" t="s">
        <v>85</v>
      </c>
      <c r="CF1230" s="68" t="s">
        <v>74</v>
      </c>
      <c r="CG1230" t="s">
        <v>91</v>
      </c>
    </row>
    <row r="1231" spans="82:85" x14ac:dyDescent="0.25">
      <c r="CD1231" s="4">
        <v>46237</v>
      </c>
      <c r="CE1231" s="68" t="s">
        <v>84</v>
      </c>
      <c r="CF1231" s="68" t="s">
        <v>81</v>
      </c>
      <c r="CG1231" t="s">
        <v>95</v>
      </c>
    </row>
    <row r="1232" spans="82:85" x14ac:dyDescent="0.25">
      <c r="CD1232" s="4">
        <v>46237</v>
      </c>
      <c r="CE1232" s="68" t="s">
        <v>84</v>
      </c>
      <c r="CF1232" s="68" t="s">
        <v>81</v>
      </c>
      <c r="CG1232" t="s">
        <v>108</v>
      </c>
    </row>
    <row r="1233" spans="82:85" x14ac:dyDescent="0.25">
      <c r="CD1233" s="4">
        <v>46237</v>
      </c>
      <c r="CE1233" s="68" t="s">
        <v>84</v>
      </c>
      <c r="CF1233" s="68" t="s">
        <v>81</v>
      </c>
      <c r="CG1233" t="s">
        <v>94</v>
      </c>
    </row>
    <row r="1234" spans="82:85" x14ac:dyDescent="0.25">
      <c r="CD1234" s="4">
        <v>46237</v>
      </c>
      <c r="CE1234" s="68" t="s">
        <v>84</v>
      </c>
      <c r="CF1234" s="68" t="s">
        <v>74</v>
      </c>
      <c r="CG1234" t="s">
        <v>134</v>
      </c>
    </row>
    <row r="1235" spans="82:85" x14ac:dyDescent="0.25">
      <c r="CD1235" s="4">
        <v>46238</v>
      </c>
      <c r="CE1235" s="68" t="s">
        <v>84</v>
      </c>
      <c r="CF1235" s="68" t="s">
        <v>81</v>
      </c>
      <c r="CG1235" t="s">
        <v>99</v>
      </c>
    </row>
    <row r="1236" spans="82:85" x14ac:dyDescent="0.25">
      <c r="CD1236" s="4">
        <v>46238</v>
      </c>
      <c r="CE1236" s="68" t="s">
        <v>84</v>
      </c>
      <c r="CF1236" s="68" t="s">
        <v>81</v>
      </c>
      <c r="CG1236" t="s">
        <v>90</v>
      </c>
    </row>
    <row r="1237" spans="82:85" x14ac:dyDescent="0.25">
      <c r="CD1237" s="4">
        <v>46238</v>
      </c>
      <c r="CE1237" s="68" t="s">
        <v>84</v>
      </c>
      <c r="CF1237" s="68" t="s">
        <v>81</v>
      </c>
      <c r="CG1237" t="s">
        <v>87</v>
      </c>
    </row>
    <row r="1238" spans="82:85" x14ac:dyDescent="0.25">
      <c r="CD1238" s="4">
        <v>46238</v>
      </c>
      <c r="CE1238" s="68" t="s">
        <v>84</v>
      </c>
      <c r="CF1238" s="68" t="s">
        <v>74</v>
      </c>
      <c r="CG1238" t="s">
        <v>135</v>
      </c>
    </row>
    <row r="1239" spans="82:85" x14ac:dyDescent="0.25">
      <c r="CD1239" s="4">
        <v>46239</v>
      </c>
      <c r="CE1239" s="68" t="s">
        <v>84</v>
      </c>
      <c r="CF1239" s="68" t="s">
        <v>81</v>
      </c>
      <c r="CG1239" t="s">
        <v>101</v>
      </c>
    </row>
    <row r="1240" spans="82:85" x14ac:dyDescent="0.25">
      <c r="CD1240" s="4">
        <v>46239</v>
      </c>
      <c r="CE1240" s="68" t="s">
        <v>84</v>
      </c>
      <c r="CF1240" s="68" t="s">
        <v>81</v>
      </c>
      <c r="CG1240" t="s">
        <v>100</v>
      </c>
    </row>
    <row r="1241" spans="82:85" x14ac:dyDescent="0.25">
      <c r="CD1241" s="4">
        <v>46239</v>
      </c>
      <c r="CE1241" s="68" t="s">
        <v>84</v>
      </c>
      <c r="CF1241" s="68" t="s">
        <v>81</v>
      </c>
      <c r="CG1241" t="s">
        <v>91</v>
      </c>
    </row>
    <row r="1242" spans="82:85" x14ac:dyDescent="0.25">
      <c r="CD1242" s="4">
        <v>46239</v>
      </c>
      <c r="CE1242" s="68" t="s">
        <v>84</v>
      </c>
      <c r="CF1242" s="68" t="s">
        <v>74</v>
      </c>
      <c r="CG1242" t="s">
        <v>88</v>
      </c>
    </row>
    <row r="1243" spans="82:85" x14ac:dyDescent="0.25">
      <c r="CD1243" s="4">
        <v>46240</v>
      </c>
      <c r="CE1243" s="68" t="s">
        <v>84</v>
      </c>
      <c r="CF1243" s="68" t="s">
        <v>81</v>
      </c>
      <c r="CG1243" t="s">
        <v>89</v>
      </c>
    </row>
    <row r="1244" spans="82:85" x14ac:dyDescent="0.25">
      <c r="CD1244" s="4">
        <v>46240</v>
      </c>
      <c r="CE1244" s="68" t="s">
        <v>84</v>
      </c>
      <c r="CF1244" s="68" t="s">
        <v>81</v>
      </c>
      <c r="CG1244" t="s">
        <v>134</v>
      </c>
    </row>
    <row r="1245" spans="82:85" x14ac:dyDescent="0.25">
      <c r="CD1245" s="4">
        <v>46240</v>
      </c>
      <c r="CE1245" s="68" t="s">
        <v>84</v>
      </c>
      <c r="CF1245" s="68" t="s">
        <v>81</v>
      </c>
      <c r="CG1245" t="s">
        <v>135</v>
      </c>
    </row>
    <row r="1246" spans="82:85" x14ac:dyDescent="0.25">
      <c r="CD1246" s="4">
        <v>46240</v>
      </c>
      <c r="CE1246" s="68" t="s">
        <v>84</v>
      </c>
      <c r="CF1246" s="68" t="s">
        <v>74</v>
      </c>
      <c r="CG1246" t="s">
        <v>97</v>
      </c>
    </row>
    <row r="1247" spans="82:85" x14ac:dyDescent="0.25">
      <c r="CD1247" s="4">
        <v>46241</v>
      </c>
      <c r="CE1247" s="68" t="s">
        <v>84</v>
      </c>
      <c r="CF1247" s="68" t="s">
        <v>81</v>
      </c>
      <c r="CG1247" t="s">
        <v>102</v>
      </c>
    </row>
    <row r="1248" spans="82:85" x14ac:dyDescent="0.25">
      <c r="CD1248" s="4">
        <v>46241</v>
      </c>
      <c r="CE1248" s="68" t="s">
        <v>84</v>
      </c>
      <c r="CF1248" s="68" t="s">
        <v>81</v>
      </c>
      <c r="CG1248" t="s">
        <v>133</v>
      </c>
    </row>
    <row r="1249" spans="82:85" x14ac:dyDescent="0.25">
      <c r="CD1249" s="4">
        <v>46241</v>
      </c>
      <c r="CE1249" s="68" t="s">
        <v>84</v>
      </c>
      <c r="CF1249" s="68" t="s">
        <v>81</v>
      </c>
      <c r="CG1249" t="s">
        <v>104</v>
      </c>
    </row>
    <row r="1250" spans="82:85" x14ac:dyDescent="0.25">
      <c r="CD1250" s="4">
        <v>46241</v>
      </c>
      <c r="CE1250" s="68" t="s">
        <v>84</v>
      </c>
      <c r="CF1250" s="68" t="s">
        <v>74</v>
      </c>
      <c r="CG1250" t="s">
        <v>93</v>
      </c>
    </row>
    <row r="1251" spans="82:85" x14ac:dyDescent="0.25">
      <c r="CD1251" s="4">
        <v>46242</v>
      </c>
      <c r="CE1251" s="68" t="s">
        <v>85</v>
      </c>
      <c r="CF1251" s="68" t="s">
        <v>81</v>
      </c>
      <c r="CG1251" t="s">
        <v>106</v>
      </c>
    </row>
    <row r="1252" spans="82:85" x14ac:dyDescent="0.25">
      <c r="CD1252" s="4">
        <v>46242</v>
      </c>
      <c r="CE1252" s="68" t="s">
        <v>85</v>
      </c>
      <c r="CF1252" s="68" t="s">
        <v>81</v>
      </c>
      <c r="CG1252" t="s">
        <v>105</v>
      </c>
    </row>
    <row r="1253" spans="82:85" x14ac:dyDescent="0.25">
      <c r="CD1253" s="4">
        <v>46242</v>
      </c>
      <c r="CE1253" s="68" t="s">
        <v>85</v>
      </c>
      <c r="CF1253" s="68" t="s">
        <v>81</v>
      </c>
      <c r="CG1253" t="s">
        <v>99</v>
      </c>
    </row>
    <row r="1254" spans="82:85" x14ac:dyDescent="0.25">
      <c r="CD1254" s="4">
        <v>46242</v>
      </c>
      <c r="CE1254" s="68" t="s">
        <v>85</v>
      </c>
      <c r="CF1254" s="68" t="s">
        <v>74</v>
      </c>
      <c r="CG1254" t="s">
        <v>108</v>
      </c>
    </row>
    <row r="1255" spans="82:85" x14ac:dyDescent="0.25">
      <c r="CD1255" s="4">
        <v>46243</v>
      </c>
      <c r="CE1255" s="68" t="s">
        <v>85</v>
      </c>
      <c r="CF1255" s="68" t="s">
        <v>81</v>
      </c>
      <c r="CG1255" t="s">
        <v>90</v>
      </c>
    </row>
    <row r="1256" spans="82:85" x14ac:dyDescent="0.25">
      <c r="CD1256" s="4">
        <v>46243</v>
      </c>
      <c r="CE1256" s="68" t="s">
        <v>85</v>
      </c>
      <c r="CF1256" s="68" t="s">
        <v>81</v>
      </c>
      <c r="CG1256" t="s">
        <v>87</v>
      </c>
    </row>
    <row r="1257" spans="82:85" x14ac:dyDescent="0.25">
      <c r="CD1257" s="4">
        <v>46243</v>
      </c>
      <c r="CE1257" s="68" t="s">
        <v>85</v>
      </c>
      <c r="CF1257" s="68" t="s">
        <v>81</v>
      </c>
      <c r="CG1257" t="s">
        <v>94</v>
      </c>
    </row>
    <row r="1258" spans="82:85" x14ac:dyDescent="0.25">
      <c r="CD1258" s="4">
        <v>46243</v>
      </c>
      <c r="CE1258" s="68" t="s">
        <v>85</v>
      </c>
      <c r="CF1258" s="68" t="s">
        <v>74</v>
      </c>
      <c r="CG1258" t="s">
        <v>95</v>
      </c>
    </row>
    <row r="1259" spans="82:85" x14ac:dyDescent="0.25">
      <c r="CD1259" s="4">
        <v>46244</v>
      </c>
      <c r="CE1259" s="68" t="s">
        <v>84</v>
      </c>
      <c r="CF1259" s="68" t="s">
        <v>81</v>
      </c>
      <c r="CG1259" t="s">
        <v>107</v>
      </c>
    </row>
    <row r="1260" spans="82:85" x14ac:dyDescent="0.25">
      <c r="CD1260" s="4">
        <v>46244</v>
      </c>
      <c r="CE1260" s="68" t="s">
        <v>84</v>
      </c>
      <c r="CF1260" s="68" t="s">
        <v>81</v>
      </c>
      <c r="CG1260" t="s">
        <v>103</v>
      </c>
    </row>
    <row r="1261" spans="82:85" x14ac:dyDescent="0.25">
      <c r="CD1261" s="4">
        <v>46244</v>
      </c>
      <c r="CE1261" s="68" t="s">
        <v>84</v>
      </c>
      <c r="CF1261" s="68" t="s">
        <v>81</v>
      </c>
      <c r="CG1261" t="s">
        <v>98</v>
      </c>
    </row>
    <row r="1262" spans="82:85" x14ac:dyDescent="0.25">
      <c r="CD1262" s="4">
        <v>46244</v>
      </c>
      <c r="CE1262" s="68" t="s">
        <v>84</v>
      </c>
      <c r="CF1262" s="68" t="s">
        <v>74</v>
      </c>
      <c r="CG1262" t="s">
        <v>92</v>
      </c>
    </row>
    <row r="1263" spans="82:85" x14ac:dyDescent="0.25">
      <c r="CD1263" s="4">
        <v>46245</v>
      </c>
      <c r="CE1263" s="68" t="s">
        <v>84</v>
      </c>
      <c r="CF1263" s="68" t="s">
        <v>81</v>
      </c>
      <c r="CG1263" t="s">
        <v>96</v>
      </c>
    </row>
    <row r="1264" spans="82:85" x14ac:dyDescent="0.25">
      <c r="CD1264" s="4">
        <v>46245</v>
      </c>
      <c r="CE1264" s="68" t="s">
        <v>84</v>
      </c>
      <c r="CF1264" s="68" t="s">
        <v>81</v>
      </c>
      <c r="CG1264" t="s">
        <v>93</v>
      </c>
    </row>
    <row r="1265" spans="82:85" x14ac:dyDescent="0.25">
      <c r="CD1265" s="4">
        <v>46245</v>
      </c>
      <c r="CE1265" s="68" t="s">
        <v>84</v>
      </c>
      <c r="CF1265" s="68" t="s">
        <v>81</v>
      </c>
      <c r="CG1265" t="s">
        <v>97</v>
      </c>
    </row>
    <row r="1266" spans="82:85" x14ac:dyDescent="0.25">
      <c r="CD1266" s="4">
        <v>46245</v>
      </c>
      <c r="CE1266" s="68" t="s">
        <v>84</v>
      </c>
      <c r="CF1266" s="68" t="s">
        <v>74</v>
      </c>
      <c r="CG1266" t="s">
        <v>87</v>
      </c>
    </row>
    <row r="1267" spans="82:85" x14ac:dyDescent="0.25">
      <c r="CD1267" s="4">
        <v>46246</v>
      </c>
      <c r="CE1267" s="68" t="s">
        <v>84</v>
      </c>
      <c r="CF1267" s="68" t="s">
        <v>81</v>
      </c>
      <c r="CG1267" t="s">
        <v>88</v>
      </c>
    </row>
    <row r="1268" spans="82:85" x14ac:dyDescent="0.25">
      <c r="CD1268" s="4">
        <v>46246</v>
      </c>
      <c r="CE1268" s="68" t="s">
        <v>84</v>
      </c>
      <c r="CF1268" s="68" t="s">
        <v>81</v>
      </c>
      <c r="CG1268" t="s">
        <v>101</v>
      </c>
    </row>
    <row r="1269" spans="82:85" x14ac:dyDescent="0.25">
      <c r="CD1269" s="4">
        <v>46246</v>
      </c>
      <c r="CE1269" s="68" t="s">
        <v>84</v>
      </c>
      <c r="CF1269" s="68" t="s">
        <v>81</v>
      </c>
      <c r="CG1269" t="s">
        <v>108</v>
      </c>
    </row>
    <row r="1270" spans="82:85" x14ac:dyDescent="0.25">
      <c r="CD1270" s="4">
        <v>46246</v>
      </c>
      <c r="CE1270" s="68" t="s">
        <v>84</v>
      </c>
      <c r="CF1270" s="68" t="s">
        <v>74</v>
      </c>
      <c r="CG1270" t="s">
        <v>107</v>
      </c>
    </row>
    <row r="1271" spans="82:85" x14ac:dyDescent="0.25">
      <c r="CD1271" s="4">
        <v>46247</v>
      </c>
      <c r="CE1271" s="68" t="s">
        <v>84</v>
      </c>
      <c r="CF1271" s="68" t="s">
        <v>81</v>
      </c>
      <c r="CG1271" t="s">
        <v>92</v>
      </c>
    </row>
    <row r="1272" spans="82:85" x14ac:dyDescent="0.25">
      <c r="CD1272" s="4">
        <v>46247</v>
      </c>
      <c r="CE1272" s="68" t="s">
        <v>84</v>
      </c>
      <c r="CF1272" s="68" t="s">
        <v>81</v>
      </c>
      <c r="CG1272" t="s">
        <v>95</v>
      </c>
    </row>
    <row r="1273" spans="82:85" x14ac:dyDescent="0.25">
      <c r="CD1273" s="4">
        <v>46247</v>
      </c>
      <c r="CE1273" s="68" t="s">
        <v>84</v>
      </c>
      <c r="CF1273" s="68" t="s">
        <v>81</v>
      </c>
      <c r="CG1273" t="s">
        <v>100</v>
      </c>
    </row>
    <row r="1274" spans="82:85" x14ac:dyDescent="0.25">
      <c r="CD1274" s="4">
        <v>46247</v>
      </c>
      <c r="CE1274" s="68" t="s">
        <v>84</v>
      </c>
      <c r="CF1274" s="68" t="s">
        <v>74</v>
      </c>
      <c r="CG1274" t="s">
        <v>104</v>
      </c>
    </row>
    <row r="1275" spans="82:85" x14ac:dyDescent="0.25">
      <c r="CD1275" s="4">
        <v>46248</v>
      </c>
      <c r="CE1275" s="68" t="s">
        <v>84</v>
      </c>
      <c r="CF1275" s="68" t="s">
        <v>81</v>
      </c>
      <c r="CG1275" t="s">
        <v>89</v>
      </c>
    </row>
    <row r="1276" spans="82:85" x14ac:dyDescent="0.25">
      <c r="CD1276" s="4">
        <v>46248</v>
      </c>
      <c r="CE1276" s="68" t="s">
        <v>84</v>
      </c>
      <c r="CF1276" s="68" t="s">
        <v>81</v>
      </c>
      <c r="CG1276" t="s">
        <v>91</v>
      </c>
    </row>
    <row r="1277" spans="82:85" x14ac:dyDescent="0.25">
      <c r="CD1277" s="4">
        <v>46248</v>
      </c>
      <c r="CE1277" s="68" t="s">
        <v>84</v>
      </c>
      <c r="CF1277" s="68" t="s">
        <v>81</v>
      </c>
      <c r="CG1277" t="s">
        <v>134</v>
      </c>
    </row>
    <row r="1278" spans="82:85" x14ac:dyDescent="0.25">
      <c r="CD1278" s="4">
        <v>46248</v>
      </c>
      <c r="CE1278" s="68" t="s">
        <v>84</v>
      </c>
      <c r="CF1278" s="68" t="s">
        <v>74</v>
      </c>
      <c r="CG1278" t="s">
        <v>133</v>
      </c>
    </row>
    <row r="1279" spans="82:85" x14ac:dyDescent="0.25">
      <c r="CD1279" s="4">
        <v>46249</v>
      </c>
      <c r="CE1279" s="68" t="s">
        <v>85</v>
      </c>
      <c r="CF1279" s="68" t="s">
        <v>81</v>
      </c>
      <c r="CG1279" t="s">
        <v>135</v>
      </c>
    </row>
    <row r="1280" spans="82:85" x14ac:dyDescent="0.25">
      <c r="CD1280" s="4">
        <v>46249</v>
      </c>
      <c r="CE1280" s="68" t="s">
        <v>85</v>
      </c>
      <c r="CF1280" s="68" t="s">
        <v>81</v>
      </c>
      <c r="CG1280" t="s">
        <v>105</v>
      </c>
    </row>
    <row r="1281" spans="82:85" x14ac:dyDescent="0.25">
      <c r="CD1281" s="4">
        <v>46249</v>
      </c>
      <c r="CE1281" s="68" t="s">
        <v>85</v>
      </c>
      <c r="CF1281" s="68" t="s">
        <v>81</v>
      </c>
      <c r="CG1281" t="s">
        <v>102</v>
      </c>
    </row>
    <row r="1282" spans="82:85" x14ac:dyDescent="0.25">
      <c r="CD1282" s="4">
        <v>46249</v>
      </c>
      <c r="CE1282" s="68" t="s">
        <v>85</v>
      </c>
      <c r="CF1282" s="68" t="s">
        <v>74</v>
      </c>
      <c r="CG1282" t="s">
        <v>106</v>
      </c>
    </row>
    <row r="1283" spans="82:85" x14ac:dyDescent="0.25">
      <c r="CD1283" s="4">
        <v>46250</v>
      </c>
      <c r="CE1283" s="68" t="s">
        <v>85</v>
      </c>
      <c r="CF1283" s="68" t="s">
        <v>81</v>
      </c>
      <c r="CG1283" t="s">
        <v>90</v>
      </c>
    </row>
    <row r="1284" spans="82:85" x14ac:dyDescent="0.25">
      <c r="CD1284" s="4">
        <v>46250</v>
      </c>
      <c r="CE1284" s="68" t="s">
        <v>85</v>
      </c>
      <c r="CF1284" s="68" t="s">
        <v>81</v>
      </c>
      <c r="CG1284" t="s">
        <v>94</v>
      </c>
    </row>
    <row r="1285" spans="82:85" x14ac:dyDescent="0.25">
      <c r="CD1285" s="4">
        <v>46250</v>
      </c>
      <c r="CE1285" s="68" t="s">
        <v>85</v>
      </c>
      <c r="CF1285" s="68" t="s">
        <v>81</v>
      </c>
      <c r="CG1285" t="s">
        <v>96</v>
      </c>
    </row>
    <row r="1286" spans="82:85" x14ac:dyDescent="0.25">
      <c r="CD1286" s="4">
        <v>46250</v>
      </c>
      <c r="CE1286" s="68" t="s">
        <v>85</v>
      </c>
      <c r="CF1286" s="68" t="s">
        <v>74</v>
      </c>
      <c r="CG1286" t="s">
        <v>99</v>
      </c>
    </row>
    <row r="1287" spans="82:85" x14ac:dyDescent="0.25">
      <c r="CD1287" s="4">
        <v>46251</v>
      </c>
      <c r="CE1287" s="68" t="s">
        <v>84</v>
      </c>
      <c r="CF1287" s="68" t="s">
        <v>81</v>
      </c>
      <c r="CG1287" t="s">
        <v>103</v>
      </c>
    </row>
    <row r="1288" spans="82:85" x14ac:dyDescent="0.25">
      <c r="CD1288" s="4">
        <v>46251</v>
      </c>
      <c r="CE1288" s="68" t="s">
        <v>84</v>
      </c>
      <c r="CF1288" s="68" t="s">
        <v>81</v>
      </c>
      <c r="CG1288" t="s">
        <v>98</v>
      </c>
    </row>
    <row r="1289" spans="82:85" x14ac:dyDescent="0.25">
      <c r="CD1289" s="4">
        <v>46251</v>
      </c>
      <c r="CE1289" s="68" t="s">
        <v>84</v>
      </c>
      <c r="CF1289" s="68" t="s">
        <v>81</v>
      </c>
      <c r="CG1289" t="s">
        <v>133</v>
      </c>
    </row>
    <row r="1290" spans="82:85" x14ac:dyDescent="0.25">
      <c r="CD1290" s="4">
        <v>46251</v>
      </c>
      <c r="CE1290" s="68" t="s">
        <v>84</v>
      </c>
      <c r="CF1290" s="68" t="s">
        <v>74</v>
      </c>
      <c r="CG1290" t="s">
        <v>102</v>
      </c>
    </row>
    <row r="1291" spans="82:85" x14ac:dyDescent="0.25">
      <c r="CD1291" s="4">
        <v>46252</v>
      </c>
      <c r="CE1291" s="68" t="s">
        <v>84</v>
      </c>
      <c r="CF1291" s="68" t="s">
        <v>81</v>
      </c>
      <c r="CG1291" t="s">
        <v>104</v>
      </c>
    </row>
    <row r="1292" spans="82:85" x14ac:dyDescent="0.25">
      <c r="CD1292" s="4">
        <v>46252</v>
      </c>
      <c r="CE1292" s="68" t="s">
        <v>84</v>
      </c>
      <c r="CF1292" s="68" t="s">
        <v>81</v>
      </c>
      <c r="CG1292" t="s">
        <v>88</v>
      </c>
    </row>
    <row r="1293" spans="82:85" x14ac:dyDescent="0.25">
      <c r="CD1293" s="4">
        <v>46252</v>
      </c>
      <c r="CE1293" s="68" t="s">
        <v>84</v>
      </c>
      <c r="CF1293" s="68" t="s">
        <v>81</v>
      </c>
      <c r="CG1293" t="s">
        <v>106</v>
      </c>
    </row>
    <row r="1294" spans="82:85" x14ac:dyDescent="0.25">
      <c r="CD1294" s="4">
        <v>46252</v>
      </c>
      <c r="CE1294" s="68" t="s">
        <v>84</v>
      </c>
      <c r="CF1294" s="68" t="s">
        <v>74</v>
      </c>
      <c r="CG1294" t="s">
        <v>90</v>
      </c>
    </row>
    <row r="1295" spans="82:85" x14ac:dyDescent="0.25">
      <c r="CD1295" s="4">
        <v>46253</v>
      </c>
      <c r="CE1295" s="68" t="s">
        <v>84</v>
      </c>
      <c r="CF1295" s="68" t="s">
        <v>81</v>
      </c>
      <c r="CG1295" t="s">
        <v>97</v>
      </c>
    </row>
    <row r="1296" spans="82:85" x14ac:dyDescent="0.25">
      <c r="CD1296" s="4">
        <v>46253</v>
      </c>
      <c r="CE1296" s="68" t="s">
        <v>84</v>
      </c>
      <c r="CF1296" s="68" t="s">
        <v>81</v>
      </c>
      <c r="CG1296" t="s">
        <v>93</v>
      </c>
    </row>
    <row r="1297" spans="82:85" x14ac:dyDescent="0.25">
      <c r="CD1297" s="4">
        <v>46253</v>
      </c>
      <c r="CE1297" s="68" t="s">
        <v>84</v>
      </c>
      <c r="CF1297" s="68" t="s">
        <v>81</v>
      </c>
      <c r="CG1297" t="s">
        <v>101</v>
      </c>
    </row>
    <row r="1298" spans="82:85" x14ac:dyDescent="0.25">
      <c r="CD1298" s="4">
        <v>46253</v>
      </c>
      <c r="CE1298" s="68" t="s">
        <v>84</v>
      </c>
      <c r="CF1298" s="68" t="s">
        <v>74</v>
      </c>
      <c r="CG1298" t="s">
        <v>105</v>
      </c>
    </row>
    <row r="1299" spans="82:85" x14ac:dyDescent="0.25">
      <c r="CD1299" s="4">
        <v>46254</v>
      </c>
      <c r="CE1299" s="68" t="s">
        <v>84</v>
      </c>
      <c r="CF1299" s="68" t="s">
        <v>81</v>
      </c>
      <c r="CG1299" t="s">
        <v>107</v>
      </c>
    </row>
    <row r="1300" spans="82:85" x14ac:dyDescent="0.25">
      <c r="CD1300" s="4">
        <v>46254</v>
      </c>
      <c r="CE1300" s="68" t="s">
        <v>84</v>
      </c>
      <c r="CF1300" s="68" t="s">
        <v>81</v>
      </c>
      <c r="CG1300" t="s">
        <v>135</v>
      </c>
    </row>
    <row r="1301" spans="82:85" x14ac:dyDescent="0.25">
      <c r="CD1301" s="4">
        <v>46254</v>
      </c>
      <c r="CE1301" s="68" t="s">
        <v>84</v>
      </c>
      <c r="CF1301" s="68" t="s">
        <v>81</v>
      </c>
      <c r="CG1301" t="s">
        <v>95</v>
      </c>
    </row>
    <row r="1302" spans="82:85" x14ac:dyDescent="0.25">
      <c r="CD1302" s="4">
        <v>46254</v>
      </c>
      <c r="CE1302" s="68" t="s">
        <v>84</v>
      </c>
      <c r="CF1302" s="68" t="s">
        <v>74</v>
      </c>
      <c r="CG1302" t="s">
        <v>103</v>
      </c>
    </row>
    <row r="1303" spans="82:85" x14ac:dyDescent="0.25">
      <c r="CD1303" s="4">
        <v>46255</v>
      </c>
      <c r="CE1303" s="68" t="s">
        <v>84</v>
      </c>
      <c r="CF1303" s="68" t="s">
        <v>81</v>
      </c>
      <c r="CG1303" t="s">
        <v>87</v>
      </c>
    </row>
    <row r="1304" spans="82:85" x14ac:dyDescent="0.25">
      <c r="CD1304" s="4">
        <v>46255</v>
      </c>
      <c r="CE1304" s="68" t="s">
        <v>84</v>
      </c>
      <c r="CF1304" s="68" t="s">
        <v>81</v>
      </c>
      <c r="CG1304" t="s">
        <v>108</v>
      </c>
    </row>
    <row r="1305" spans="82:85" x14ac:dyDescent="0.25">
      <c r="CD1305" s="4">
        <v>46255</v>
      </c>
      <c r="CE1305" s="68" t="s">
        <v>84</v>
      </c>
      <c r="CF1305" s="68" t="s">
        <v>81</v>
      </c>
      <c r="CG1305" t="s">
        <v>99</v>
      </c>
    </row>
    <row r="1306" spans="82:85" x14ac:dyDescent="0.25">
      <c r="CD1306" s="4">
        <v>46255</v>
      </c>
      <c r="CE1306" s="68" t="s">
        <v>84</v>
      </c>
      <c r="CF1306" s="68" t="s">
        <v>74</v>
      </c>
      <c r="CG1306" t="s">
        <v>98</v>
      </c>
    </row>
    <row r="1307" spans="82:85" x14ac:dyDescent="0.25">
      <c r="CD1307" s="4">
        <v>46256</v>
      </c>
      <c r="CE1307" s="68" t="s">
        <v>85</v>
      </c>
      <c r="CF1307" s="68" t="s">
        <v>81</v>
      </c>
      <c r="CG1307" t="s">
        <v>100</v>
      </c>
    </row>
    <row r="1308" spans="82:85" x14ac:dyDescent="0.25">
      <c r="CD1308" s="4">
        <v>46256</v>
      </c>
      <c r="CE1308" s="68" t="s">
        <v>85</v>
      </c>
      <c r="CF1308" s="68" t="s">
        <v>81</v>
      </c>
      <c r="CG1308" t="s">
        <v>91</v>
      </c>
    </row>
    <row r="1309" spans="82:85" x14ac:dyDescent="0.25">
      <c r="CD1309" s="4">
        <v>46256</v>
      </c>
      <c r="CE1309" s="68" t="s">
        <v>85</v>
      </c>
      <c r="CF1309" s="68" t="s">
        <v>81</v>
      </c>
      <c r="CG1309" t="s">
        <v>134</v>
      </c>
    </row>
    <row r="1310" spans="82:85" x14ac:dyDescent="0.25">
      <c r="CD1310" s="4">
        <v>46256</v>
      </c>
      <c r="CE1310" s="68" t="s">
        <v>85</v>
      </c>
      <c r="CF1310" s="68" t="s">
        <v>74</v>
      </c>
      <c r="CG1310" t="s">
        <v>94</v>
      </c>
    </row>
    <row r="1311" spans="82:85" x14ac:dyDescent="0.25">
      <c r="CD1311" s="4">
        <v>46257</v>
      </c>
      <c r="CE1311" s="68" t="s">
        <v>85</v>
      </c>
      <c r="CF1311" s="68" t="s">
        <v>81</v>
      </c>
      <c r="CG1311" t="s">
        <v>89</v>
      </c>
    </row>
    <row r="1312" spans="82:85" x14ac:dyDescent="0.25">
      <c r="CD1312" s="4">
        <v>46257</v>
      </c>
      <c r="CE1312" s="68" t="s">
        <v>85</v>
      </c>
      <c r="CF1312" s="68" t="s">
        <v>81</v>
      </c>
      <c r="CG1312" t="s">
        <v>92</v>
      </c>
    </row>
    <row r="1313" spans="82:85" x14ac:dyDescent="0.25">
      <c r="CD1313" s="4">
        <v>46257</v>
      </c>
      <c r="CE1313" s="68" t="s">
        <v>85</v>
      </c>
      <c r="CF1313" s="68" t="s">
        <v>81</v>
      </c>
      <c r="CG1313" t="s">
        <v>96</v>
      </c>
    </row>
    <row r="1314" spans="82:85" x14ac:dyDescent="0.25">
      <c r="CD1314" s="4">
        <v>46257</v>
      </c>
      <c r="CE1314" s="68" t="s">
        <v>85</v>
      </c>
      <c r="CF1314" s="68" t="s">
        <v>74</v>
      </c>
      <c r="CG1314" t="s">
        <v>101</v>
      </c>
    </row>
    <row r="1315" spans="82:85" x14ac:dyDescent="0.25">
      <c r="CD1315" s="4">
        <v>46258</v>
      </c>
      <c r="CE1315" s="68" t="s">
        <v>84</v>
      </c>
      <c r="CF1315" s="68" t="s">
        <v>81</v>
      </c>
      <c r="CG1315" t="s">
        <v>102</v>
      </c>
    </row>
    <row r="1316" spans="82:85" x14ac:dyDescent="0.25">
      <c r="CD1316" s="4">
        <v>46258</v>
      </c>
      <c r="CE1316" s="68" t="s">
        <v>84</v>
      </c>
      <c r="CF1316" s="68" t="s">
        <v>81</v>
      </c>
      <c r="CG1316" t="s">
        <v>90</v>
      </c>
    </row>
    <row r="1317" spans="82:85" x14ac:dyDescent="0.25">
      <c r="CD1317" s="4">
        <v>46258</v>
      </c>
      <c r="CE1317" s="68" t="s">
        <v>84</v>
      </c>
      <c r="CF1317" s="68" t="s">
        <v>81</v>
      </c>
      <c r="CG1317" t="s">
        <v>94</v>
      </c>
    </row>
    <row r="1318" spans="82:85" x14ac:dyDescent="0.25">
      <c r="CD1318" s="4">
        <v>46258</v>
      </c>
      <c r="CE1318" s="68" t="s">
        <v>84</v>
      </c>
      <c r="CF1318" s="68" t="s">
        <v>74</v>
      </c>
      <c r="CG1318" t="s">
        <v>100</v>
      </c>
    </row>
    <row r="1319" spans="82:85" x14ac:dyDescent="0.25">
      <c r="CD1319" s="4">
        <v>46259</v>
      </c>
      <c r="CE1319" s="68" t="s">
        <v>84</v>
      </c>
      <c r="CF1319" s="68" t="s">
        <v>81</v>
      </c>
      <c r="CG1319" t="s">
        <v>92</v>
      </c>
    </row>
    <row r="1320" spans="82:85" x14ac:dyDescent="0.25">
      <c r="CD1320" s="4">
        <v>46259</v>
      </c>
      <c r="CE1320" s="68" t="s">
        <v>84</v>
      </c>
      <c r="CF1320" s="68" t="s">
        <v>81</v>
      </c>
      <c r="CG1320" t="s">
        <v>104</v>
      </c>
    </row>
    <row r="1321" spans="82:85" x14ac:dyDescent="0.25">
      <c r="CD1321" s="4">
        <v>46259</v>
      </c>
      <c r="CE1321" s="68" t="s">
        <v>84</v>
      </c>
      <c r="CF1321" s="68" t="s">
        <v>81</v>
      </c>
      <c r="CG1321" t="s">
        <v>97</v>
      </c>
    </row>
    <row r="1322" spans="82:85" x14ac:dyDescent="0.25">
      <c r="CD1322" s="4">
        <v>46259</v>
      </c>
      <c r="CE1322" s="68" t="s">
        <v>84</v>
      </c>
      <c r="CF1322" s="68" t="s">
        <v>74</v>
      </c>
      <c r="CG1322" t="s">
        <v>96</v>
      </c>
    </row>
    <row r="1323" spans="82:85" x14ac:dyDescent="0.25">
      <c r="CD1323" s="4">
        <v>46260</v>
      </c>
      <c r="CE1323" s="68" t="s">
        <v>84</v>
      </c>
      <c r="CF1323" s="68" t="s">
        <v>81</v>
      </c>
      <c r="CG1323" t="s">
        <v>88</v>
      </c>
    </row>
    <row r="1324" spans="82:85" x14ac:dyDescent="0.25">
      <c r="CD1324" s="4">
        <v>46260</v>
      </c>
      <c r="CE1324" s="68" t="s">
        <v>84</v>
      </c>
      <c r="CF1324" s="68" t="s">
        <v>81</v>
      </c>
      <c r="CG1324" t="s">
        <v>93</v>
      </c>
    </row>
    <row r="1325" spans="82:85" x14ac:dyDescent="0.25">
      <c r="CD1325" s="4">
        <v>46260</v>
      </c>
      <c r="CE1325" s="68" t="s">
        <v>84</v>
      </c>
      <c r="CF1325" s="68" t="s">
        <v>81</v>
      </c>
      <c r="CG1325" t="s">
        <v>133</v>
      </c>
    </row>
    <row r="1326" spans="82:85" x14ac:dyDescent="0.25">
      <c r="CD1326" s="4">
        <v>46260</v>
      </c>
      <c r="CE1326" s="68" t="s">
        <v>84</v>
      </c>
      <c r="CF1326" s="68" t="s">
        <v>74</v>
      </c>
      <c r="CG1326" t="s">
        <v>89</v>
      </c>
    </row>
    <row r="1327" spans="82:85" x14ac:dyDescent="0.25">
      <c r="CD1327" s="4">
        <v>46261</v>
      </c>
      <c r="CE1327" s="68" t="s">
        <v>84</v>
      </c>
      <c r="CF1327" s="68" t="s">
        <v>81</v>
      </c>
      <c r="CG1327" t="s">
        <v>106</v>
      </c>
    </row>
    <row r="1328" spans="82:85" x14ac:dyDescent="0.25">
      <c r="CD1328" s="4">
        <v>46261</v>
      </c>
      <c r="CE1328" s="68" t="s">
        <v>84</v>
      </c>
      <c r="CF1328" s="68" t="s">
        <v>81</v>
      </c>
      <c r="CG1328" t="s">
        <v>91</v>
      </c>
    </row>
    <row r="1329" spans="82:85" x14ac:dyDescent="0.25">
      <c r="CD1329" s="4">
        <v>46261</v>
      </c>
      <c r="CE1329" s="68" t="s">
        <v>84</v>
      </c>
      <c r="CF1329" s="68" t="s">
        <v>81</v>
      </c>
      <c r="CG1329" t="s">
        <v>108</v>
      </c>
    </row>
    <row r="1330" spans="82:85" x14ac:dyDescent="0.25">
      <c r="CD1330" s="4">
        <v>46261</v>
      </c>
      <c r="CE1330" s="68" t="s">
        <v>84</v>
      </c>
      <c r="CF1330" s="68" t="s">
        <v>74</v>
      </c>
      <c r="CG1330" t="s">
        <v>107</v>
      </c>
    </row>
    <row r="1331" spans="82:85" x14ac:dyDescent="0.25">
      <c r="CD1331" s="4">
        <v>46262</v>
      </c>
      <c r="CE1331" s="68" t="s">
        <v>84</v>
      </c>
      <c r="CF1331" s="68" t="s">
        <v>81</v>
      </c>
      <c r="CG1331" t="s">
        <v>95</v>
      </c>
    </row>
    <row r="1332" spans="82:85" x14ac:dyDescent="0.25">
      <c r="CD1332" s="4">
        <v>46262</v>
      </c>
      <c r="CE1332" s="68" t="s">
        <v>84</v>
      </c>
      <c r="CF1332" s="68" t="s">
        <v>81</v>
      </c>
      <c r="CG1332" t="s">
        <v>135</v>
      </c>
    </row>
    <row r="1333" spans="82:85" x14ac:dyDescent="0.25">
      <c r="CD1333" s="4">
        <v>46262</v>
      </c>
      <c r="CE1333" s="68" t="s">
        <v>84</v>
      </c>
      <c r="CF1333" s="68" t="s">
        <v>81</v>
      </c>
      <c r="CG1333" t="s">
        <v>103</v>
      </c>
    </row>
    <row r="1334" spans="82:85" x14ac:dyDescent="0.25">
      <c r="CD1334" s="4">
        <v>46262</v>
      </c>
      <c r="CE1334" s="68" t="s">
        <v>84</v>
      </c>
      <c r="CF1334" s="68" t="s">
        <v>74</v>
      </c>
      <c r="CG1334" t="s">
        <v>134</v>
      </c>
    </row>
    <row r="1335" spans="82:85" x14ac:dyDescent="0.25">
      <c r="CD1335" s="4">
        <v>46263</v>
      </c>
      <c r="CE1335" s="68" t="s">
        <v>85</v>
      </c>
      <c r="CF1335" s="68" t="s">
        <v>81</v>
      </c>
      <c r="CG1335" t="s">
        <v>99</v>
      </c>
    </row>
    <row r="1336" spans="82:85" x14ac:dyDescent="0.25">
      <c r="CD1336" s="4">
        <v>46263</v>
      </c>
      <c r="CE1336" s="68" t="s">
        <v>85</v>
      </c>
      <c r="CF1336" s="68" t="s">
        <v>81</v>
      </c>
      <c r="CG1336" t="s">
        <v>87</v>
      </c>
    </row>
    <row r="1337" spans="82:85" x14ac:dyDescent="0.25">
      <c r="CD1337" s="4">
        <v>46263</v>
      </c>
      <c r="CE1337" s="68" t="s">
        <v>85</v>
      </c>
      <c r="CF1337" s="68" t="s">
        <v>81</v>
      </c>
      <c r="CG1337" t="s">
        <v>105</v>
      </c>
    </row>
    <row r="1338" spans="82:85" x14ac:dyDescent="0.25">
      <c r="CD1338" s="4">
        <v>46263</v>
      </c>
      <c r="CE1338" s="68" t="s">
        <v>85</v>
      </c>
      <c r="CF1338" s="68" t="s">
        <v>74</v>
      </c>
      <c r="CG1338" t="s">
        <v>98</v>
      </c>
    </row>
    <row r="1339" spans="82:85" x14ac:dyDescent="0.25">
      <c r="CD1339" s="4">
        <v>46264</v>
      </c>
      <c r="CE1339" s="68" t="s">
        <v>85</v>
      </c>
      <c r="CF1339" s="68" t="s">
        <v>81</v>
      </c>
      <c r="CG1339" t="s">
        <v>100</v>
      </c>
    </row>
    <row r="1340" spans="82:85" x14ac:dyDescent="0.25">
      <c r="CD1340" s="4">
        <v>46264</v>
      </c>
      <c r="CE1340" s="68" t="s">
        <v>85</v>
      </c>
      <c r="CF1340" s="68" t="s">
        <v>81</v>
      </c>
      <c r="CG1340" t="s">
        <v>134</v>
      </c>
    </row>
    <row r="1341" spans="82:85" x14ac:dyDescent="0.25">
      <c r="CD1341" s="4">
        <v>46264</v>
      </c>
      <c r="CE1341" s="68" t="s">
        <v>85</v>
      </c>
      <c r="CF1341" s="68" t="s">
        <v>81</v>
      </c>
      <c r="CG1341" t="s">
        <v>89</v>
      </c>
    </row>
    <row r="1342" spans="82:85" x14ac:dyDescent="0.25">
      <c r="CD1342" s="4">
        <v>46264</v>
      </c>
      <c r="CE1342" s="68" t="s">
        <v>85</v>
      </c>
      <c r="CF1342" s="68" t="s">
        <v>74</v>
      </c>
      <c r="CG1342" t="s">
        <v>97</v>
      </c>
    </row>
    <row r="1343" spans="82:85" x14ac:dyDescent="0.25">
      <c r="CD1343" s="4">
        <v>46265</v>
      </c>
      <c r="CE1343" s="68" t="s">
        <v>84</v>
      </c>
      <c r="CF1343" s="68" t="s">
        <v>81</v>
      </c>
      <c r="CG1343" t="s">
        <v>101</v>
      </c>
    </row>
    <row r="1344" spans="82:85" x14ac:dyDescent="0.25">
      <c r="CD1344" s="4">
        <v>46265</v>
      </c>
      <c r="CE1344" s="68" t="s">
        <v>84</v>
      </c>
      <c r="CF1344" s="68" t="s">
        <v>81</v>
      </c>
      <c r="CG1344" t="s">
        <v>98</v>
      </c>
    </row>
    <row r="1345" spans="82:85" x14ac:dyDescent="0.25">
      <c r="CD1345" s="4">
        <v>46265</v>
      </c>
      <c r="CE1345" s="68" t="s">
        <v>84</v>
      </c>
      <c r="CF1345" s="68" t="s">
        <v>81</v>
      </c>
      <c r="CG1345" t="s">
        <v>107</v>
      </c>
    </row>
    <row r="1346" spans="82:85" x14ac:dyDescent="0.25">
      <c r="CD1346" s="4">
        <v>46265</v>
      </c>
      <c r="CE1346" s="68" t="s">
        <v>84</v>
      </c>
      <c r="CF1346" s="68" t="s">
        <v>74</v>
      </c>
      <c r="CG1346" t="s">
        <v>93</v>
      </c>
    </row>
    <row r="1347" spans="82:85" x14ac:dyDescent="0.25">
      <c r="CD1347" s="4">
        <v>46266</v>
      </c>
      <c r="CE1347" s="68" t="s">
        <v>84</v>
      </c>
      <c r="CF1347" s="68" t="s">
        <v>81</v>
      </c>
      <c r="CG1347" t="s">
        <v>87</v>
      </c>
    </row>
    <row r="1348" spans="82:85" x14ac:dyDescent="0.25">
      <c r="CD1348" s="4">
        <v>46266</v>
      </c>
      <c r="CE1348" s="68" t="s">
        <v>84</v>
      </c>
      <c r="CF1348" s="68" t="s">
        <v>81</v>
      </c>
      <c r="CG1348" t="s">
        <v>105</v>
      </c>
    </row>
    <row r="1349" spans="82:85" x14ac:dyDescent="0.25">
      <c r="CD1349" s="4">
        <v>46266</v>
      </c>
      <c r="CE1349" s="68" t="s">
        <v>84</v>
      </c>
      <c r="CF1349" s="68" t="s">
        <v>81</v>
      </c>
      <c r="CG1349" t="s">
        <v>99</v>
      </c>
    </row>
    <row r="1350" spans="82:85" x14ac:dyDescent="0.25">
      <c r="CD1350" s="4">
        <v>46266</v>
      </c>
      <c r="CE1350" s="68" t="s">
        <v>84</v>
      </c>
      <c r="CF1350" s="68" t="s">
        <v>74</v>
      </c>
      <c r="CG1350" t="s">
        <v>92</v>
      </c>
    </row>
    <row r="1351" spans="82:85" x14ac:dyDescent="0.25">
      <c r="CD1351" s="4">
        <v>46267</v>
      </c>
      <c r="CE1351" s="68" t="s">
        <v>84</v>
      </c>
      <c r="CF1351" s="68" t="s">
        <v>81</v>
      </c>
      <c r="CG1351" t="s">
        <v>90</v>
      </c>
    </row>
    <row r="1352" spans="82:85" x14ac:dyDescent="0.25">
      <c r="CD1352" s="4">
        <v>46267</v>
      </c>
      <c r="CE1352" s="68" t="s">
        <v>84</v>
      </c>
      <c r="CF1352" s="68" t="s">
        <v>81</v>
      </c>
      <c r="CG1352" t="s">
        <v>102</v>
      </c>
    </row>
    <row r="1353" spans="82:85" x14ac:dyDescent="0.25">
      <c r="CD1353" s="4">
        <v>46267</v>
      </c>
      <c r="CE1353" s="68" t="s">
        <v>84</v>
      </c>
      <c r="CF1353" s="68" t="s">
        <v>81</v>
      </c>
      <c r="CG1353" t="s">
        <v>94</v>
      </c>
    </row>
    <row r="1354" spans="82:85" x14ac:dyDescent="0.25">
      <c r="CD1354" s="4">
        <v>46267</v>
      </c>
      <c r="CE1354" s="68" t="s">
        <v>84</v>
      </c>
      <c r="CF1354" s="68" t="s">
        <v>74</v>
      </c>
      <c r="CG1354" t="s">
        <v>88</v>
      </c>
    </row>
    <row r="1355" spans="82:85" x14ac:dyDescent="0.25">
      <c r="CD1355" s="4">
        <v>46268</v>
      </c>
      <c r="CE1355" s="68" t="s">
        <v>84</v>
      </c>
      <c r="CF1355" s="68" t="s">
        <v>81</v>
      </c>
      <c r="CG1355" t="s">
        <v>96</v>
      </c>
    </row>
    <row r="1356" spans="82:85" x14ac:dyDescent="0.25">
      <c r="CD1356" s="4">
        <v>46268</v>
      </c>
      <c r="CE1356" s="68" t="s">
        <v>84</v>
      </c>
      <c r="CF1356" s="68" t="s">
        <v>81</v>
      </c>
      <c r="CG1356" t="s">
        <v>135</v>
      </c>
    </row>
    <row r="1357" spans="82:85" x14ac:dyDescent="0.25">
      <c r="CD1357" s="4">
        <v>46268</v>
      </c>
      <c r="CE1357" s="68" t="s">
        <v>84</v>
      </c>
      <c r="CF1357" s="68" t="s">
        <v>81</v>
      </c>
      <c r="CG1357" t="s">
        <v>104</v>
      </c>
    </row>
    <row r="1358" spans="82:85" x14ac:dyDescent="0.25">
      <c r="CD1358" s="4">
        <v>46268</v>
      </c>
      <c r="CE1358" s="68" t="s">
        <v>84</v>
      </c>
      <c r="CF1358" s="68" t="s">
        <v>74</v>
      </c>
      <c r="CG1358" t="s">
        <v>108</v>
      </c>
    </row>
    <row r="1359" spans="82:85" x14ac:dyDescent="0.25">
      <c r="CD1359" s="4">
        <v>46269</v>
      </c>
      <c r="CE1359" s="68" t="s">
        <v>84</v>
      </c>
      <c r="CF1359" s="68" t="s">
        <v>81</v>
      </c>
      <c r="CG1359" t="s">
        <v>95</v>
      </c>
    </row>
    <row r="1360" spans="82:85" x14ac:dyDescent="0.25">
      <c r="CD1360" s="4">
        <v>46269</v>
      </c>
      <c r="CE1360" s="68" t="s">
        <v>84</v>
      </c>
      <c r="CF1360" s="68" t="s">
        <v>81</v>
      </c>
      <c r="CG1360" t="s">
        <v>106</v>
      </c>
    </row>
    <row r="1361" spans="82:85" x14ac:dyDescent="0.25">
      <c r="CD1361" s="4">
        <v>46269</v>
      </c>
      <c r="CE1361" s="68" t="s">
        <v>84</v>
      </c>
      <c r="CF1361" s="68" t="s">
        <v>81</v>
      </c>
      <c r="CG1361" t="s">
        <v>103</v>
      </c>
    </row>
    <row r="1362" spans="82:85" x14ac:dyDescent="0.25">
      <c r="CD1362" s="4">
        <v>46269</v>
      </c>
      <c r="CE1362" s="68" t="s">
        <v>84</v>
      </c>
      <c r="CF1362" s="68" t="s">
        <v>74</v>
      </c>
      <c r="CG1362" t="s">
        <v>91</v>
      </c>
    </row>
    <row r="1363" spans="82:85" x14ac:dyDescent="0.25">
      <c r="CD1363" s="4">
        <v>46270</v>
      </c>
      <c r="CE1363" s="68" t="s">
        <v>85</v>
      </c>
      <c r="CF1363" s="68" t="s">
        <v>81</v>
      </c>
      <c r="CG1363" t="s">
        <v>133</v>
      </c>
    </row>
    <row r="1364" spans="82:85" x14ac:dyDescent="0.25">
      <c r="CD1364" s="4">
        <v>46270</v>
      </c>
      <c r="CE1364" s="68" t="s">
        <v>85</v>
      </c>
      <c r="CF1364" s="68" t="s">
        <v>81</v>
      </c>
      <c r="CG1364" t="s">
        <v>107</v>
      </c>
    </row>
    <row r="1365" spans="82:85" x14ac:dyDescent="0.25">
      <c r="CD1365" s="4">
        <v>46270</v>
      </c>
      <c r="CE1365" s="68" t="s">
        <v>85</v>
      </c>
      <c r="CF1365" s="68" t="s">
        <v>81</v>
      </c>
      <c r="CG1365" t="s">
        <v>97</v>
      </c>
    </row>
    <row r="1366" spans="82:85" x14ac:dyDescent="0.25">
      <c r="CD1366" s="4">
        <v>46270</v>
      </c>
      <c r="CE1366" s="68" t="s">
        <v>85</v>
      </c>
      <c r="CF1366" s="68" t="s">
        <v>74</v>
      </c>
      <c r="CG1366" t="s">
        <v>87</v>
      </c>
    </row>
    <row r="1367" spans="82:85" x14ac:dyDescent="0.25">
      <c r="CD1367" s="4">
        <v>46271</v>
      </c>
      <c r="CE1367" s="68" t="s">
        <v>85</v>
      </c>
      <c r="CF1367" s="68" t="s">
        <v>81</v>
      </c>
      <c r="CG1367" t="s">
        <v>93</v>
      </c>
    </row>
    <row r="1368" spans="82:85" x14ac:dyDescent="0.25">
      <c r="CD1368" s="4">
        <v>46271</v>
      </c>
      <c r="CE1368" s="68" t="s">
        <v>85</v>
      </c>
      <c r="CF1368" s="68" t="s">
        <v>81</v>
      </c>
      <c r="CG1368" t="s">
        <v>98</v>
      </c>
    </row>
    <row r="1369" spans="82:85" x14ac:dyDescent="0.25">
      <c r="CD1369" s="4">
        <v>46271</v>
      </c>
      <c r="CE1369" s="68" t="s">
        <v>85</v>
      </c>
      <c r="CF1369" s="68" t="s">
        <v>81</v>
      </c>
      <c r="CG1369" t="s">
        <v>88</v>
      </c>
    </row>
    <row r="1370" spans="82:85" x14ac:dyDescent="0.25">
      <c r="CD1370" s="4">
        <v>46271</v>
      </c>
      <c r="CE1370" s="68" t="s">
        <v>85</v>
      </c>
      <c r="CF1370" s="68" t="s">
        <v>74</v>
      </c>
      <c r="CG1370" t="s">
        <v>103</v>
      </c>
    </row>
    <row r="1371" spans="82:85" x14ac:dyDescent="0.25">
      <c r="CD1371" s="4">
        <v>46272</v>
      </c>
      <c r="CE1371" s="68" t="s">
        <v>84</v>
      </c>
      <c r="CF1371" s="68" t="s">
        <v>81</v>
      </c>
      <c r="CG1371" t="s">
        <v>101</v>
      </c>
    </row>
    <row r="1372" spans="82:85" x14ac:dyDescent="0.25">
      <c r="CD1372" s="4">
        <v>46272</v>
      </c>
      <c r="CE1372" s="68" t="s">
        <v>84</v>
      </c>
      <c r="CF1372" s="68" t="s">
        <v>81</v>
      </c>
      <c r="CG1372" t="s">
        <v>100</v>
      </c>
    </row>
    <row r="1373" spans="82:85" x14ac:dyDescent="0.25">
      <c r="CD1373" s="4">
        <v>46272</v>
      </c>
      <c r="CE1373" s="68" t="s">
        <v>84</v>
      </c>
      <c r="CF1373" s="68" t="s">
        <v>81</v>
      </c>
      <c r="CG1373" t="s">
        <v>134</v>
      </c>
    </row>
    <row r="1374" spans="82:85" x14ac:dyDescent="0.25">
      <c r="CD1374" s="4">
        <v>46272</v>
      </c>
      <c r="CE1374" s="68" t="s">
        <v>84</v>
      </c>
      <c r="CF1374" s="68" t="s">
        <v>74</v>
      </c>
      <c r="CG1374" t="s">
        <v>94</v>
      </c>
    </row>
    <row r="1375" spans="82:85" x14ac:dyDescent="0.25">
      <c r="CD1375" s="4">
        <v>46273</v>
      </c>
      <c r="CE1375" s="68" t="s">
        <v>84</v>
      </c>
      <c r="CF1375" s="68" t="s">
        <v>81</v>
      </c>
      <c r="CG1375" t="s">
        <v>89</v>
      </c>
    </row>
    <row r="1376" spans="82:85" x14ac:dyDescent="0.25">
      <c r="CD1376" s="4">
        <v>46273</v>
      </c>
      <c r="CE1376" s="68" t="s">
        <v>84</v>
      </c>
      <c r="CF1376" s="68" t="s">
        <v>81</v>
      </c>
      <c r="CG1376" t="s">
        <v>92</v>
      </c>
    </row>
    <row r="1377" spans="82:85" x14ac:dyDescent="0.25">
      <c r="CD1377" s="4">
        <v>46273</v>
      </c>
      <c r="CE1377" s="68" t="s">
        <v>84</v>
      </c>
      <c r="CF1377" s="68" t="s">
        <v>81</v>
      </c>
      <c r="CG1377" t="s">
        <v>108</v>
      </c>
    </row>
    <row r="1378" spans="82:85" x14ac:dyDescent="0.25">
      <c r="CD1378" s="4">
        <v>46273</v>
      </c>
      <c r="CE1378" s="68" t="s">
        <v>84</v>
      </c>
      <c r="CF1378" s="68" t="s">
        <v>74</v>
      </c>
      <c r="CG1378" t="s">
        <v>90</v>
      </c>
    </row>
    <row r="1379" spans="82:85" x14ac:dyDescent="0.25">
      <c r="CD1379" s="4">
        <v>46274</v>
      </c>
      <c r="CE1379" s="68" t="s">
        <v>84</v>
      </c>
      <c r="CF1379" s="68" t="s">
        <v>81</v>
      </c>
      <c r="CG1379" t="s">
        <v>91</v>
      </c>
    </row>
    <row r="1380" spans="82:85" x14ac:dyDescent="0.25">
      <c r="CD1380" s="4">
        <v>46274</v>
      </c>
      <c r="CE1380" s="68" t="s">
        <v>84</v>
      </c>
      <c r="CF1380" s="68" t="s">
        <v>81</v>
      </c>
      <c r="CG1380" t="s">
        <v>102</v>
      </c>
    </row>
    <row r="1381" spans="82:85" x14ac:dyDescent="0.25">
      <c r="CD1381" s="4">
        <v>46274</v>
      </c>
      <c r="CE1381" s="68" t="s">
        <v>84</v>
      </c>
      <c r="CF1381" s="68" t="s">
        <v>81</v>
      </c>
      <c r="CG1381" t="s">
        <v>133</v>
      </c>
    </row>
    <row r="1382" spans="82:85" x14ac:dyDescent="0.25">
      <c r="CD1382" s="4">
        <v>46274</v>
      </c>
      <c r="CE1382" s="68" t="s">
        <v>84</v>
      </c>
      <c r="CF1382" s="68" t="s">
        <v>74</v>
      </c>
      <c r="CG1382" t="s">
        <v>105</v>
      </c>
    </row>
    <row r="1383" spans="82:85" x14ac:dyDescent="0.25">
      <c r="CD1383" s="4">
        <v>46275</v>
      </c>
      <c r="CE1383" s="68" t="s">
        <v>84</v>
      </c>
      <c r="CF1383" s="68" t="s">
        <v>81</v>
      </c>
      <c r="CG1383" t="s">
        <v>99</v>
      </c>
    </row>
    <row r="1384" spans="82:85" x14ac:dyDescent="0.25">
      <c r="CD1384" s="4">
        <v>46275</v>
      </c>
      <c r="CE1384" s="68" t="s">
        <v>84</v>
      </c>
      <c r="CF1384" s="68" t="s">
        <v>81</v>
      </c>
      <c r="CG1384" t="s">
        <v>96</v>
      </c>
    </row>
    <row r="1385" spans="82:85" x14ac:dyDescent="0.25">
      <c r="CD1385" s="4">
        <v>46275</v>
      </c>
      <c r="CE1385" s="68" t="s">
        <v>84</v>
      </c>
      <c r="CF1385" s="68" t="s">
        <v>81</v>
      </c>
      <c r="CG1385" t="s">
        <v>95</v>
      </c>
    </row>
    <row r="1386" spans="82:85" x14ac:dyDescent="0.25">
      <c r="CD1386" s="4">
        <v>46275</v>
      </c>
      <c r="CE1386" s="68" t="s">
        <v>84</v>
      </c>
      <c r="CF1386" s="68" t="s">
        <v>74</v>
      </c>
      <c r="CG1386" t="s">
        <v>135</v>
      </c>
    </row>
    <row r="1387" spans="82:85" x14ac:dyDescent="0.25">
      <c r="CD1387" s="4">
        <v>46276</v>
      </c>
      <c r="CE1387" s="68" t="s">
        <v>84</v>
      </c>
      <c r="CF1387" s="68" t="s">
        <v>81</v>
      </c>
      <c r="CG1387" t="s">
        <v>106</v>
      </c>
    </row>
    <row r="1388" spans="82:85" x14ac:dyDescent="0.25">
      <c r="CD1388" s="4">
        <v>46276</v>
      </c>
      <c r="CE1388" s="68" t="s">
        <v>84</v>
      </c>
      <c r="CF1388" s="68" t="s">
        <v>81</v>
      </c>
      <c r="CG1388" t="s">
        <v>104</v>
      </c>
    </row>
    <row r="1389" spans="82:85" x14ac:dyDescent="0.25">
      <c r="CD1389" s="4">
        <v>46276</v>
      </c>
      <c r="CE1389" s="68" t="s">
        <v>84</v>
      </c>
      <c r="CF1389" s="68" t="s">
        <v>81</v>
      </c>
      <c r="CG1389" t="s">
        <v>107</v>
      </c>
    </row>
    <row r="1390" spans="82:85" x14ac:dyDescent="0.25">
      <c r="CD1390" s="4">
        <v>46276</v>
      </c>
      <c r="CE1390" s="68" t="s">
        <v>84</v>
      </c>
      <c r="CF1390" s="68" t="s">
        <v>74</v>
      </c>
      <c r="CG1390" t="s">
        <v>102</v>
      </c>
    </row>
    <row r="1391" spans="82:85" x14ac:dyDescent="0.25">
      <c r="CD1391" s="4">
        <v>46277</v>
      </c>
      <c r="CE1391" s="68" t="s">
        <v>85</v>
      </c>
      <c r="CF1391" s="68" t="s">
        <v>81</v>
      </c>
      <c r="CG1391" t="s">
        <v>91</v>
      </c>
    </row>
    <row r="1392" spans="82:85" x14ac:dyDescent="0.25">
      <c r="CD1392" s="4">
        <v>46277</v>
      </c>
      <c r="CE1392" s="68" t="s">
        <v>85</v>
      </c>
      <c r="CF1392" s="68" t="s">
        <v>81</v>
      </c>
      <c r="CG1392" t="s">
        <v>108</v>
      </c>
    </row>
    <row r="1393" spans="82:85" x14ac:dyDescent="0.25">
      <c r="CD1393" s="4">
        <v>46277</v>
      </c>
      <c r="CE1393" s="68" t="s">
        <v>85</v>
      </c>
      <c r="CF1393" s="68" t="s">
        <v>81</v>
      </c>
      <c r="CG1393" t="s">
        <v>103</v>
      </c>
    </row>
    <row r="1394" spans="82:85" x14ac:dyDescent="0.25">
      <c r="CD1394" s="4">
        <v>46277</v>
      </c>
      <c r="CE1394" s="68" t="s">
        <v>85</v>
      </c>
      <c r="CF1394" s="68" t="s">
        <v>74</v>
      </c>
      <c r="CG1394" t="s">
        <v>95</v>
      </c>
    </row>
    <row r="1395" spans="82:85" x14ac:dyDescent="0.25">
      <c r="CD1395" s="4">
        <v>46278</v>
      </c>
      <c r="CE1395" s="68" t="s">
        <v>85</v>
      </c>
      <c r="CF1395" s="68" t="s">
        <v>81</v>
      </c>
      <c r="CG1395" t="s">
        <v>135</v>
      </c>
    </row>
    <row r="1396" spans="82:85" x14ac:dyDescent="0.25">
      <c r="CD1396" s="4">
        <v>46278</v>
      </c>
      <c r="CE1396" s="68" t="s">
        <v>85</v>
      </c>
      <c r="CF1396" s="68" t="s">
        <v>81</v>
      </c>
      <c r="CG1396" t="s">
        <v>101</v>
      </c>
    </row>
    <row r="1397" spans="82:85" x14ac:dyDescent="0.25">
      <c r="CD1397" s="4">
        <v>46278</v>
      </c>
      <c r="CE1397" s="68" t="s">
        <v>85</v>
      </c>
      <c r="CF1397" s="68" t="s">
        <v>81</v>
      </c>
      <c r="CG1397" t="s">
        <v>93</v>
      </c>
    </row>
    <row r="1398" spans="82:85" x14ac:dyDescent="0.25">
      <c r="CD1398" s="4">
        <v>46278</v>
      </c>
      <c r="CE1398" s="68" t="s">
        <v>85</v>
      </c>
      <c r="CF1398" s="68" t="s">
        <v>74</v>
      </c>
      <c r="CG1398" t="s">
        <v>104</v>
      </c>
    </row>
    <row r="1399" spans="82:85" x14ac:dyDescent="0.25">
      <c r="CD1399" s="4">
        <v>46279</v>
      </c>
      <c r="CE1399" s="68" t="s">
        <v>84</v>
      </c>
      <c r="CF1399" s="68" t="s">
        <v>81</v>
      </c>
      <c r="CG1399" t="s">
        <v>134</v>
      </c>
    </row>
    <row r="1400" spans="82:85" x14ac:dyDescent="0.25">
      <c r="CD1400" s="4">
        <v>46279</v>
      </c>
      <c r="CE1400" s="68" t="s">
        <v>84</v>
      </c>
      <c r="CF1400" s="68" t="s">
        <v>81</v>
      </c>
      <c r="CG1400" t="s">
        <v>97</v>
      </c>
    </row>
    <row r="1401" spans="82:85" x14ac:dyDescent="0.25">
      <c r="CD1401" s="4">
        <v>46279</v>
      </c>
      <c r="CE1401" s="68" t="s">
        <v>84</v>
      </c>
      <c r="CF1401" s="68" t="s">
        <v>81</v>
      </c>
      <c r="CG1401" t="s">
        <v>100</v>
      </c>
    </row>
    <row r="1402" spans="82:85" x14ac:dyDescent="0.25">
      <c r="CD1402" s="4">
        <v>46279</v>
      </c>
      <c r="CE1402" s="68" t="s">
        <v>84</v>
      </c>
      <c r="CF1402" s="68" t="s">
        <v>74</v>
      </c>
      <c r="CG1402" t="s">
        <v>99</v>
      </c>
    </row>
    <row r="1403" spans="82:85" x14ac:dyDescent="0.25">
      <c r="CD1403" s="4">
        <v>46280</v>
      </c>
      <c r="CE1403" s="68" t="s">
        <v>84</v>
      </c>
      <c r="CF1403" s="68" t="s">
        <v>81</v>
      </c>
      <c r="CG1403" t="s">
        <v>89</v>
      </c>
    </row>
    <row r="1404" spans="82:85" x14ac:dyDescent="0.25">
      <c r="CD1404" s="4">
        <v>46280</v>
      </c>
      <c r="CE1404" s="68" t="s">
        <v>84</v>
      </c>
      <c r="CF1404" s="68" t="s">
        <v>81</v>
      </c>
      <c r="CG1404" t="s">
        <v>98</v>
      </c>
    </row>
    <row r="1405" spans="82:85" x14ac:dyDescent="0.25">
      <c r="CD1405" s="4">
        <v>46280</v>
      </c>
      <c r="CE1405" s="68" t="s">
        <v>84</v>
      </c>
      <c r="CF1405" s="68" t="s">
        <v>81</v>
      </c>
      <c r="CG1405" t="s">
        <v>92</v>
      </c>
    </row>
    <row r="1406" spans="82:85" x14ac:dyDescent="0.25">
      <c r="CD1406" s="4">
        <v>46280</v>
      </c>
      <c r="CE1406" s="68" t="s">
        <v>84</v>
      </c>
      <c r="CF1406" s="68" t="s">
        <v>74</v>
      </c>
      <c r="CG1406" t="s">
        <v>106</v>
      </c>
    </row>
    <row r="1407" spans="82:85" x14ac:dyDescent="0.25">
      <c r="CD1407" s="4">
        <v>46281</v>
      </c>
      <c r="CE1407" s="68" t="s">
        <v>84</v>
      </c>
      <c r="CF1407" s="68" t="s">
        <v>81</v>
      </c>
      <c r="CG1407" t="s">
        <v>90</v>
      </c>
    </row>
    <row r="1408" spans="82:85" x14ac:dyDescent="0.25">
      <c r="CD1408" s="4">
        <v>46281</v>
      </c>
      <c r="CE1408" s="68" t="s">
        <v>84</v>
      </c>
      <c r="CF1408" s="68" t="s">
        <v>81</v>
      </c>
      <c r="CG1408" t="s">
        <v>105</v>
      </c>
    </row>
    <row r="1409" spans="82:85" x14ac:dyDescent="0.25">
      <c r="CD1409" s="4">
        <v>46281</v>
      </c>
      <c r="CE1409" s="68" t="s">
        <v>84</v>
      </c>
      <c r="CF1409" s="68" t="s">
        <v>81</v>
      </c>
      <c r="CG1409" t="s">
        <v>88</v>
      </c>
    </row>
    <row r="1410" spans="82:85" x14ac:dyDescent="0.25">
      <c r="CD1410" s="4">
        <v>46281</v>
      </c>
      <c r="CE1410" s="68" t="s">
        <v>84</v>
      </c>
      <c r="CF1410" s="68" t="s">
        <v>74</v>
      </c>
      <c r="CG1410" t="s">
        <v>96</v>
      </c>
    </row>
    <row r="1411" spans="82:85" x14ac:dyDescent="0.25">
      <c r="CD1411" s="4">
        <v>46282</v>
      </c>
      <c r="CE1411" s="68" t="s">
        <v>84</v>
      </c>
      <c r="CF1411" s="68" t="s">
        <v>81</v>
      </c>
      <c r="CG1411" t="s">
        <v>94</v>
      </c>
    </row>
    <row r="1412" spans="82:85" x14ac:dyDescent="0.25">
      <c r="CD1412" s="4">
        <v>46282</v>
      </c>
      <c r="CE1412" s="68" t="s">
        <v>84</v>
      </c>
      <c r="CF1412" s="68" t="s">
        <v>81</v>
      </c>
      <c r="CG1412" t="s">
        <v>87</v>
      </c>
    </row>
    <row r="1413" spans="82:85" x14ac:dyDescent="0.25">
      <c r="CD1413" s="4">
        <v>46282</v>
      </c>
      <c r="CE1413" s="68" t="s">
        <v>84</v>
      </c>
      <c r="CF1413" s="68" t="s">
        <v>81</v>
      </c>
      <c r="CG1413" t="s">
        <v>133</v>
      </c>
    </row>
    <row r="1414" spans="82:85" x14ac:dyDescent="0.25">
      <c r="CD1414" s="4">
        <v>46282</v>
      </c>
      <c r="CE1414" s="68" t="s">
        <v>84</v>
      </c>
      <c r="CF1414" s="68" t="s">
        <v>74</v>
      </c>
      <c r="CG1414" t="s">
        <v>97</v>
      </c>
    </row>
    <row r="1415" spans="82:85" x14ac:dyDescent="0.25">
      <c r="CD1415" s="4">
        <v>46283</v>
      </c>
      <c r="CE1415" s="68" t="s">
        <v>84</v>
      </c>
      <c r="CF1415" s="68" t="s">
        <v>81</v>
      </c>
      <c r="CG1415" t="s">
        <v>100</v>
      </c>
    </row>
    <row r="1416" spans="82:85" x14ac:dyDescent="0.25">
      <c r="CD1416" s="4">
        <v>46283</v>
      </c>
      <c r="CE1416" s="68" t="s">
        <v>84</v>
      </c>
      <c r="CF1416" s="68" t="s">
        <v>81</v>
      </c>
      <c r="CG1416" t="s">
        <v>134</v>
      </c>
    </row>
    <row r="1417" spans="82:85" x14ac:dyDescent="0.25">
      <c r="CD1417" s="4">
        <v>46283</v>
      </c>
      <c r="CE1417" s="68" t="s">
        <v>84</v>
      </c>
      <c r="CF1417" s="68" t="s">
        <v>81</v>
      </c>
      <c r="CG1417" t="s">
        <v>98</v>
      </c>
    </row>
    <row r="1418" spans="82:85" x14ac:dyDescent="0.25">
      <c r="CD1418" s="4">
        <v>46283</v>
      </c>
      <c r="CE1418" s="68" t="s">
        <v>84</v>
      </c>
      <c r="CF1418" s="68" t="s">
        <v>74</v>
      </c>
      <c r="CG1418" t="s">
        <v>101</v>
      </c>
    </row>
    <row r="1419" spans="82:85" x14ac:dyDescent="0.25">
      <c r="CD1419" s="4">
        <v>46284</v>
      </c>
      <c r="CE1419" s="68" t="s">
        <v>85</v>
      </c>
      <c r="CF1419" s="68" t="s">
        <v>81</v>
      </c>
      <c r="CG1419" t="s">
        <v>89</v>
      </c>
    </row>
    <row r="1420" spans="82:85" x14ac:dyDescent="0.25">
      <c r="CD1420" s="4">
        <v>46284</v>
      </c>
      <c r="CE1420" s="68" t="s">
        <v>85</v>
      </c>
      <c r="CF1420" s="68" t="s">
        <v>81</v>
      </c>
      <c r="CG1420" t="s">
        <v>107</v>
      </c>
    </row>
    <row r="1421" spans="82:85" x14ac:dyDescent="0.25">
      <c r="CD1421" s="4">
        <v>46284</v>
      </c>
      <c r="CE1421" s="68" t="s">
        <v>85</v>
      </c>
      <c r="CF1421" s="68" t="s">
        <v>81</v>
      </c>
      <c r="CG1421" t="s">
        <v>95</v>
      </c>
    </row>
    <row r="1422" spans="82:85" x14ac:dyDescent="0.25">
      <c r="CD1422" s="4">
        <v>46284</v>
      </c>
      <c r="CE1422" s="68" t="s">
        <v>85</v>
      </c>
      <c r="CF1422" s="68" t="s">
        <v>74</v>
      </c>
      <c r="CG1422" t="s">
        <v>133</v>
      </c>
    </row>
    <row r="1423" spans="82:85" x14ac:dyDescent="0.25">
      <c r="CD1423" s="4">
        <v>46285</v>
      </c>
      <c r="CE1423" s="68" t="s">
        <v>85</v>
      </c>
      <c r="CF1423" s="68" t="s">
        <v>81</v>
      </c>
      <c r="CG1423" t="s">
        <v>104</v>
      </c>
    </row>
    <row r="1424" spans="82:85" x14ac:dyDescent="0.25">
      <c r="CD1424" s="4">
        <v>46285</v>
      </c>
      <c r="CE1424" s="68" t="s">
        <v>85</v>
      </c>
      <c r="CF1424" s="68" t="s">
        <v>81</v>
      </c>
      <c r="CG1424" t="s">
        <v>106</v>
      </c>
    </row>
    <row r="1425" spans="82:85" x14ac:dyDescent="0.25">
      <c r="CD1425" s="4">
        <v>46285</v>
      </c>
      <c r="CE1425" s="68" t="s">
        <v>85</v>
      </c>
      <c r="CF1425" s="68" t="s">
        <v>81</v>
      </c>
      <c r="CG1425" t="s">
        <v>88</v>
      </c>
    </row>
    <row r="1426" spans="82:85" x14ac:dyDescent="0.25">
      <c r="CD1426" s="4">
        <v>46285</v>
      </c>
      <c r="CE1426" s="68" t="s">
        <v>85</v>
      </c>
      <c r="CF1426" s="68" t="s">
        <v>74</v>
      </c>
      <c r="CG1426" t="s">
        <v>93</v>
      </c>
    </row>
    <row r="1427" spans="82:85" x14ac:dyDescent="0.25">
      <c r="CD1427" s="4">
        <v>46286</v>
      </c>
      <c r="CE1427" s="68" t="s">
        <v>84</v>
      </c>
      <c r="CF1427" s="68" t="s">
        <v>81</v>
      </c>
      <c r="CG1427" t="s">
        <v>102</v>
      </c>
    </row>
    <row r="1428" spans="82:85" x14ac:dyDescent="0.25">
      <c r="CD1428" s="4">
        <v>46286</v>
      </c>
      <c r="CE1428" s="68" t="s">
        <v>84</v>
      </c>
      <c r="CF1428" s="68" t="s">
        <v>81</v>
      </c>
      <c r="CG1428" t="s">
        <v>92</v>
      </c>
    </row>
    <row r="1429" spans="82:85" x14ac:dyDescent="0.25">
      <c r="CD1429" s="4">
        <v>46286</v>
      </c>
      <c r="CE1429" s="68" t="s">
        <v>84</v>
      </c>
      <c r="CF1429" s="68" t="s">
        <v>81</v>
      </c>
      <c r="CG1429" t="s">
        <v>135</v>
      </c>
    </row>
    <row r="1430" spans="82:85" x14ac:dyDescent="0.25">
      <c r="CD1430" s="4">
        <v>46286</v>
      </c>
      <c r="CE1430" s="68" t="s">
        <v>84</v>
      </c>
      <c r="CF1430" s="68" t="s">
        <v>74</v>
      </c>
      <c r="CG1430" t="s">
        <v>96</v>
      </c>
    </row>
    <row r="1431" spans="82:85" x14ac:dyDescent="0.25">
      <c r="CD1431" s="4">
        <v>46287</v>
      </c>
      <c r="CE1431" s="68" t="s">
        <v>84</v>
      </c>
      <c r="CF1431" s="68" t="s">
        <v>81</v>
      </c>
      <c r="CG1431" t="s">
        <v>91</v>
      </c>
    </row>
    <row r="1432" spans="82:85" x14ac:dyDescent="0.25">
      <c r="CD1432" s="4">
        <v>46287</v>
      </c>
      <c r="CE1432" s="68" t="s">
        <v>84</v>
      </c>
      <c r="CF1432" s="68" t="s">
        <v>81</v>
      </c>
      <c r="CG1432" t="s">
        <v>103</v>
      </c>
    </row>
    <row r="1433" spans="82:85" x14ac:dyDescent="0.25">
      <c r="CD1433" s="4">
        <v>46287</v>
      </c>
      <c r="CE1433" s="68" t="s">
        <v>84</v>
      </c>
      <c r="CF1433" s="68" t="s">
        <v>81</v>
      </c>
      <c r="CG1433" t="s">
        <v>108</v>
      </c>
    </row>
    <row r="1434" spans="82:85" x14ac:dyDescent="0.25">
      <c r="CD1434" s="4">
        <v>46287</v>
      </c>
      <c r="CE1434" s="68" t="s">
        <v>84</v>
      </c>
      <c r="CF1434" s="68" t="s">
        <v>74</v>
      </c>
      <c r="CG1434" t="s">
        <v>87</v>
      </c>
    </row>
    <row r="1435" spans="82:85" x14ac:dyDescent="0.25">
      <c r="CD1435" s="4">
        <v>46288</v>
      </c>
      <c r="CE1435" s="68" t="s">
        <v>84</v>
      </c>
      <c r="CF1435" s="68" t="s">
        <v>81</v>
      </c>
      <c r="CG1435" t="s">
        <v>90</v>
      </c>
    </row>
    <row r="1436" spans="82:85" x14ac:dyDescent="0.25">
      <c r="CD1436" s="4">
        <v>46288</v>
      </c>
      <c r="CE1436" s="68" t="s">
        <v>84</v>
      </c>
      <c r="CF1436" s="68" t="s">
        <v>81</v>
      </c>
      <c r="CG1436" t="s">
        <v>105</v>
      </c>
    </row>
    <row r="1437" spans="82:85" x14ac:dyDescent="0.25">
      <c r="CD1437" s="4">
        <v>46288</v>
      </c>
      <c r="CE1437" s="68" t="s">
        <v>84</v>
      </c>
      <c r="CF1437" s="68" t="s">
        <v>81</v>
      </c>
      <c r="CG1437" t="s">
        <v>99</v>
      </c>
    </row>
    <row r="1438" spans="82:85" x14ac:dyDescent="0.25">
      <c r="CD1438" s="4">
        <v>46288</v>
      </c>
      <c r="CE1438" s="68" t="s">
        <v>84</v>
      </c>
      <c r="CF1438" s="68" t="s">
        <v>74</v>
      </c>
      <c r="CG1438" t="s">
        <v>94</v>
      </c>
    </row>
    <row r="1439" spans="82:85" x14ac:dyDescent="0.25">
      <c r="CD1439" s="4">
        <v>46289</v>
      </c>
      <c r="CE1439" s="68" t="s">
        <v>84</v>
      </c>
      <c r="CF1439" s="68" t="s">
        <v>81</v>
      </c>
      <c r="CG1439" t="s">
        <v>97</v>
      </c>
    </row>
    <row r="1440" spans="82:85" x14ac:dyDescent="0.25">
      <c r="CD1440" s="4">
        <v>46289</v>
      </c>
      <c r="CE1440" s="68" t="s">
        <v>84</v>
      </c>
      <c r="CF1440" s="68" t="s">
        <v>81</v>
      </c>
      <c r="CG1440" t="s">
        <v>101</v>
      </c>
    </row>
    <row r="1441" spans="82:85" x14ac:dyDescent="0.25">
      <c r="CD1441" s="4">
        <v>46289</v>
      </c>
      <c r="CE1441" s="68" t="s">
        <v>84</v>
      </c>
      <c r="CF1441" s="68" t="s">
        <v>81</v>
      </c>
      <c r="CG1441" t="s">
        <v>93</v>
      </c>
    </row>
    <row r="1442" spans="82:85" x14ac:dyDescent="0.25">
      <c r="CD1442" s="4">
        <v>46289</v>
      </c>
      <c r="CE1442" s="68" t="s">
        <v>84</v>
      </c>
      <c r="CF1442" s="68" t="s">
        <v>74</v>
      </c>
      <c r="CG1442" t="s">
        <v>100</v>
      </c>
    </row>
    <row r="1443" spans="82:85" x14ac:dyDescent="0.25">
      <c r="CD1443" s="4">
        <v>46290</v>
      </c>
      <c r="CE1443" s="68" t="s">
        <v>84</v>
      </c>
      <c r="CF1443" s="68" t="s">
        <v>81</v>
      </c>
      <c r="CG1443" t="s">
        <v>87</v>
      </c>
    </row>
    <row r="1444" spans="82:85" x14ac:dyDescent="0.25">
      <c r="CD1444" s="4">
        <v>46290</v>
      </c>
      <c r="CE1444" s="68" t="s">
        <v>84</v>
      </c>
      <c r="CF1444" s="68" t="s">
        <v>81</v>
      </c>
      <c r="CG1444" t="s">
        <v>94</v>
      </c>
    </row>
    <row r="1445" spans="82:85" x14ac:dyDescent="0.25">
      <c r="CD1445" s="4">
        <v>46290</v>
      </c>
      <c r="CE1445" s="68" t="s">
        <v>84</v>
      </c>
      <c r="CF1445" s="68" t="s">
        <v>81</v>
      </c>
      <c r="CG1445" t="s">
        <v>96</v>
      </c>
    </row>
    <row r="1446" spans="82:85" x14ac:dyDescent="0.25">
      <c r="CD1446" s="4">
        <v>46290</v>
      </c>
      <c r="CE1446" s="68" t="s">
        <v>84</v>
      </c>
      <c r="CF1446" s="68" t="s">
        <v>74</v>
      </c>
      <c r="CG1446" t="s">
        <v>134</v>
      </c>
    </row>
    <row r="1447" spans="82:85" x14ac:dyDescent="0.25">
      <c r="CD1447" s="4">
        <v>46291</v>
      </c>
      <c r="CE1447" s="68" t="s">
        <v>85</v>
      </c>
      <c r="CF1447" s="68" t="s">
        <v>81</v>
      </c>
      <c r="CG1447" t="s">
        <v>98</v>
      </c>
    </row>
    <row r="1448" spans="82:85" x14ac:dyDescent="0.25">
      <c r="CD1448" s="4">
        <v>46291</v>
      </c>
      <c r="CE1448" s="68" t="s">
        <v>85</v>
      </c>
      <c r="CF1448" s="68" t="s">
        <v>81</v>
      </c>
      <c r="CG1448" t="s">
        <v>108</v>
      </c>
    </row>
    <row r="1449" spans="82:85" x14ac:dyDescent="0.25">
      <c r="CD1449" s="4">
        <v>46291</v>
      </c>
      <c r="CE1449" s="68" t="s">
        <v>85</v>
      </c>
      <c r="CF1449" s="68" t="s">
        <v>81</v>
      </c>
      <c r="CG1449" t="s">
        <v>103</v>
      </c>
    </row>
    <row r="1450" spans="82:85" x14ac:dyDescent="0.25">
      <c r="CD1450" s="4">
        <v>46291</v>
      </c>
      <c r="CE1450" s="68" t="s">
        <v>85</v>
      </c>
      <c r="CF1450" s="68" t="s">
        <v>74</v>
      </c>
      <c r="CG1450" t="s">
        <v>107</v>
      </c>
    </row>
    <row r="1451" spans="82:85" x14ac:dyDescent="0.25">
      <c r="CD1451" s="4">
        <v>46292</v>
      </c>
      <c r="CE1451" s="68" t="s">
        <v>85</v>
      </c>
      <c r="CF1451" s="68" t="s">
        <v>81</v>
      </c>
      <c r="CG1451" t="s">
        <v>104</v>
      </c>
    </row>
    <row r="1452" spans="82:85" x14ac:dyDescent="0.25">
      <c r="CD1452" s="4">
        <v>46292</v>
      </c>
      <c r="CE1452" s="68" t="s">
        <v>85</v>
      </c>
      <c r="CF1452" s="68" t="s">
        <v>81</v>
      </c>
      <c r="CG1452" t="s">
        <v>99</v>
      </c>
    </row>
    <row r="1453" spans="82:85" x14ac:dyDescent="0.25">
      <c r="CD1453" s="4">
        <v>46292</v>
      </c>
      <c r="CE1453" s="68" t="s">
        <v>85</v>
      </c>
      <c r="CF1453" s="68" t="s">
        <v>81</v>
      </c>
      <c r="CG1453" t="s">
        <v>105</v>
      </c>
    </row>
    <row r="1454" spans="82:85" x14ac:dyDescent="0.25">
      <c r="CD1454" s="4">
        <v>46292</v>
      </c>
      <c r="CE1454" s="68" t="s">
        <v>85</v>
      </c>
      <c r="CF1454" s="68" t="s">
        <v>74</v>
      </c>
      <c r="CG1454" t="s">
        <v>89</v>
      </c>
    </row>
    <row r="1455" spans="82:85" x14ac:dyDescent="0.25">
      <c r="CD1455" s="4">
        <v>46293</v>
      </c>
      <c r="CE1455" s="68" t="s">
        <v>84</v>
      </c>
      <c r="CF1455" s="68" t="s">
        <v>81</v>
      </c>
      <c r="CG1455" t="s">
        <v>88</v>
      </c>
    </row>
    <row r="1456" spans="82:85" x14ac:dyDescent="0.25">
      <c r="CD1456" s="4">
        <v>46293</v>
      </c>
      <c r="CE1456" s="68" t="s">
        <v>84</v>
      </c>
      <c r="CF1456" s="68" t="s">
        <v>81</v>
      </c>
      <c r="CG1456" t="s">
        <v>135</v>
      </c>
    </row>
    <row r="1457" spans="82:85" x14ac:dyDescent="0.25">
      <c r="CD1457" s="4">
        <v>46293</v>
      </c>
      <c r="CE1457" s="68" t="s">
        <v>84</v>
      </c>
      <c r="CF1457" s="68" t="s">
        <v>81</v>
      </c>
      <c r="CG1457" t="s">
        <v>133</v>
      </c>
    </row>
    <row r="1458" spans="82:85" x14ac:dyDescent="0.25">
      <c r="CD1458" s="4">
        <v>46293</v>
      </c>
      <c r="CE1458" s="68" t="s">
        <v>84</v>
      </c>
      <c r="CF1458" s="68" t="s">
        <v>74</v>
      </c>
      <c r="CG1458" t="s">
        <v>102</v>
      </c>
    </row>
    <row r="1459" spans="82:85" x14ac:dyDescent="0.25">
      <c r="CD1459" s="4">
        <v>46294</v>
      </c>
      <c r="CE1459" s="68" t="s">
        <v>84</v>
      </c>
      <c r="CF1459" s="68" t="s">
        <v>81</v>
      </c>
      <c r="CG1459" t="s">
        <v>95</v>
      </c>
    </row>
    <row r="1460" spans="82:85" x14ac:dyDescent="0.25">
      <c r="CD1460" s="4">
        <v>46294</v>
      </c>
      <c r="CE1460" s="68" t="s">
        <v>84</v>
      </c>
      <c r="CF1460" s="68" t="s">
        <v>81</v>
      </c>
      <c r="CG1460" t="s">
        <v>90</v>
      </c>
    </row>
    <row r="1461" spans="82:85" x14ac:dyDescent="0.25">
      <c r="CD1461" s="4">
        <v>46294</v>
      </c>
      <c r="CE1461" s="68" t="s">
        <v>84</v>
      </c>
      <c r="CF1461" s="68" t="s">
        <v>81</v>
      </c>
      <c r="CG1461" t="s">
        <v>91</v>
      </c>
    </row>
    <row r="1462" spans="82:85" x14ac:dyDescent="0.25">
      <c r="CD1462" s="4">
        <v>46294</v>
      </c>
      <c r="CE1462" s="68" t="s">
        <v>84</v>
      </c>
      <c r="CF1462" s="68" t="s">
        <v>74</v>
      </c>
      <c r="CG1462" t="s">
        <v>92</v>
      </c>
    </row>
    <row r="1463" spans="82:85" x14ac:dyDescent="0.25">
      <c r="CD1463" s="4">
        <v>46295</v>
      </c>
      <c r="CE1463" s="68" t="s">
        <v>84</v>
      </c>
      <c r="CF1463" s="68" t="s">
        <v>81</v>
      </c>
      <c r="CG1463" t="s">
        <v>106</v>
      </c>
    </row>
    <row r="1464" spans="82:85" x14ac:dyDescent="0.25">
      <c r="CD1464" s="4">
        <v>46295</v>
      </c>
      <c r="CE1464" s="68" t="s">
        <v>84</v>
      </c>
      <c r="CF1464" s="68" t="s">
        <v>81</v>
      </c>
      <c r="CG1464" t="s">
        <v>93</v>
      </c>
    </row>
    <row r="1465" spans="82:85" x14ac:dyDescent="0.25">
      <c r="CD1465" s="4">
        <v>46295</v>
      </c>
      <c r="CE1465" s="68" t="s">
        <v>84</v>
      </c>
      <c r="CF1465" s="68" t="s">
        <v>81</v>
      </c>
      <c r="CG1465" t="s">
        <v>107</v>
      </c>
    </row>
    <row r="1466" spans="82:85" x14ac:dyDescent="0.25">
      <c r="CD1466" s="4">
        <v>46295</v>
      </c>
      <c r="CE1466" s="68" t="s">
        <v>84</v>
      </c>
      <c r="CF1466" s="68" t="s">
        <v>74</v>
      </c>
      <c r="CG1466" t="s">
        <v>108</v>
      </c>
    </row>
  </sheetData>
  <sortState xmlns:xlrd2="http://schemas.microsoft.com/office/spreadsheetml/2017/richdata2" ref="A7:I129">
    <sortCondition ref="A6"/>
  </sortState>
  <phoneticPr fontId="1" type="noConversion"/>
  <conditionalFormatting sqref="A7:I371">
    <cfRule type="expression" dxfId="12" priority="9">
      <formula>DAY($A7)&gt;1</formula>
    </cfRule>
    <cfRule type="expression" dxfId="11" priority="38">
      <formula>WEEKDAY($A7,2)&gt;5</formula>
    </cfRule>
  </conditionalFormatting>
  <conditionalFormatting sqref="B7:E371">
    <cfRule type="expression" dxfId="10" priority="10" stopIfTrue="1">
      <formula>COUNTIF($B6:$E7,B7)&gt;1</formula>
    </cfRule>
  </conditionalFormatting>
  <conditionalFormatting sqref="B7:I371">
    <cfRule type="expression" dxfId="9" priority="34" stopIfTrue="1">
      <formula>SUMPRODUCT((Absent_N°=B7)*(Absent_Du&lt;=$A7)*($A7&lt;=Absent_au))</formula>
    </cfRule>
    <cfRule type="expression" dxfId="8" priority="35" stopIfTrue="1">
      <formula>B7=$E$1</formula>
    </cfRule>
  </conditionalFormatting>
  <conditionalFormatting sqref="Z7:AK31">
    <cfRule type="expression" dxfId="7" priority="21">
      <formula>TRUNC(Z7)=TRUNC($AD$1)</formula>
    </cfRule>
    <cfRule type="expression" dxfId="6" priority="22">
      <formula>TRUNC(Z7)=TRUNC($AE$1)</formula>
    </cfRule>
  </conditionalFormatting>
  <conditionalFormatting sqref="AN7:AY31">
    <cfRule type="expression" dxfId="5" priority="19">
      <formula>TRUNC(AN7)=TRUNC($AT$1)</formula>
    </cfRule>
    <cfRule type="expression" dxfId="4" priority="20">
      <formula>TRUNC(AN7)=TRUNC($AS$1)</formula>
    </cfRule>
  </conditionalFormatting>
  <conditionalFormatting sqref="BB7:BM31">
    <cfRule type="expression" dxfId="3" priority="26">
      <formula>TRUNC(BB7)=TRUNC(MIN($BB$7:$BM$31))</formula>
    </cfRule>
    <cfRule type="expression" dxfId="2" priority="27">
      <formula>TRUNC(BB7)=TRUNC(MAX($BB$7:$BM$31))</formula>
    </cfRule>
  </conditionalFormatting>
  <conditionalFormatting sqref="BP7:BR31">
    <cfRule type="expression" dxfId="1" priority="17">
      <formula>$BP7=$BP$4</formula>
    </cfRule>
    <cfRule type="expression" dxfId="0" priority="18">
      <formula>$BP7=$BP$5</formula>
    </cfRule>
  </conditionalFormatting>
  <conditionalFormatting sqref="BX7:BX31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{CEF4E6B3-01D6-4DB5-99A7-24FCE1906DA5}</x14:id>
        </ext>
      </extLst>
    </cfRule>
  </conditionalFormatting>
  <conditionalFormatting sqref="CA7:CA3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{1103770E-FBD2-440E-A157-5E22EA15673C}</x14:id>
        </ext>
      </extLst>
    </cfRule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EF4E6B3-01D6-4DB5-99A7-24FCE1906D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BX7:BX31</xm:sqref>
        </x14:conditionalFormatting>
        <x14:conditionalFormatting xmlns:xm="http://schemas.microsoft.com/office/excel/2006/main">
          <x14:cfRule type="dataBar" id="{1103770E-FBD2-440E-A157-5E22EA1567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CA7:CA31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10</vt:i4>
      </vt:variant>
    </vt:vector>
  </HeadingPairs>
  <TitlesOfParts>
    <vt:vector size="13" baseType="lpstr">
      <vt:lpstr>CONFIG</vt:lpstr>
      <vt:lpstr>Mois</vt:lpstr>
      <vt:lpstr>Annee</vt:lpstr>
      <vt:lpstr>Absent_au</vt:lpstr>
      <vt:lpstr>Absent_Du</vt:lpstr>
      <vt:lpstr>Absent_nom</vt:lpstr>
      <vt:lpstr>DATE_D_ENTREE</vt:lpstr>
      <vt:lpstr>Maand</vt:lpstr>
      <vt:lpstr>MesDates</vt:lpstr>
      <vt:lpstr>MesMois</vt:lpstr>
      <vt:lpstr>MesServices</vt:lpstr>
      <vt:lpstr>MesSpares</vt:lpstr>
      <vt:lpstr>MonMois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antoine Chapart</dc:creator>
  <cp:keywords/>
  <dc:description/>
  <cp:lastModifiedBy>BSA</cp:lastModifiedBy>
  <cp:revision/>
  <dcterms:created xsi:type="dcterms:W3CDTF">2025-10-04T08:56:05Z</dcterms:created>
  <dcterms:modified xsi:type="dcterms:W3CDTF">2025-11-06T21:16:09Z</dcterms:modified>
  <cp:category/>
  <cp:contentStatus/>
</cp:coreProperties>
</file>